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okumenty\rozpočty\rozpočet 2024\rozpočtová opatření\II. změna rozpočtu 2024\"/>
    </mc:Choice>
  </mc:AlternateContent>
  <xr:revisionPtr revIDLastSave="0" documentId="13_ncr:1_{1ABC0DD0-2089-442E-94E6-731608F57EF1}" xr6:coauthVersionLast="47" xr6:coauthVersionMax="47" xr10:uidLastSave="{00000000-0000-0000-0000-000000000000}"/>
  <bookViews>
    <workbookView xWindow="-108" yWindow="-108" windowWidth="30936" windowHeight="16848" tabRatio="768" xr2:uid="{00000000-000D-0000-FFFF-FFFF00000000}"/>
  </bookViews>
  <sheets>
    <sheet name="rozpočet" sheetId="53" r:id="rId1"/>
    <sheet name="příjmy a výdaje" sheetId="24" r:id="rId2"/>
    <sheet name="příjmy-paragraf" sheetId="23" r:id="rId3"/>
    <sheet name="HV PO" sheetId="17" state="hidden" r:id="rId4"/>
    <sheet name="HV PO pr." sheetId="6" state="hidden" r:id="rId5"/>
    <sheet name="výdaje-paragraf" sheetId="20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54" r:id="rId11"/>
    <sheet name="3111-MŠ-I" sheetId="55" r:id="rId12"/>
    <sheet name="3113-ZŠ" sheetId="56" r:id="rId13"/>
    <sheet name="3113-ZŠ-I" sheetId="57" r:id="rId14"/>
    <sheet name="3231-ZUŠ" sheetId="59" r:id="rId15"/>
    <sheet name="3231-ZUŠ-I" sheetId="58" r:id="rId16"/>
    <sheet name="3314-knihovna" sheetId="31" r:id="rId17"/>
    <sheet name="3315-muzeum" sheetId="32" r:id="rId18"/>
    <sheet name="3341-rozhlas" sheetId="33" r:id="rId19"/>
    <sheet name="3399-Kultura-SPOZ" sheetId="47" r:id="rId20"/>
    <sheet name="3421-ROROŠ" sheetId="60" r:id="rId21"/>
    <sheet name="3421-ROROŠ-I" sheetId="61" r:id="rId22"/>
    <sheet name="3429-SRC" sheetId="62" r:id="rId23"/>
    <sheet name="3429-SRC-I" sheetId="63" r:id="rId24"/>
    <sheet name="3612-BS" sheetId="41" r:id="rId25"/>
    <sheet name="3613-budovy" sheetId="34" r:id="rId26"/>
    <sheet name="3631-osvětlení" sheetId="35" r:id="rId27"/>
    <sheet name="3632-pohřebnictví" sheetId="36" r:id="rId28"/>
    <sheet name="3722-odpady" sheetId="37" r:id="rId29"/>
    <sheet name="3745-zeleň" sheetId="38" r:id="rId30"/>
    <sheet name="4351-DPS" sheetId="39" r:id="rId31"/>
    <sheet name="5512-hasiči" sheetId="40" r:id="rId32"/>
    <sheet name="6112-ZM" sheetId="50" r:id="rId33"/>
    <sheet name="6171-MěÚ" sheetId="43" r:id="rId34"/>
    <sheet name="město-různé" sheetId="5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Org" localSheetId="10">[1]Organizace!$B$2:$B$6</definedName>
    <definedName name="Org" localSheetId="11">[1]Organizace!$B$2:$B$6</definedName>
    <definedName name="Org" localSheetId="12">[2]Organizace!$B$2:$B$6</definedName>
    <definedName name="Org" localSheetId="13">[2]Organizace!$B$2:$B$6</definedName>
    <definedName name="Org" localSheetId="14">[3]Organizace!$B$2:$B$6</definedName>
    <definedName name="Org" localSheetId="15">[3]Organizace!$B$2:$B$6</definedName>
    <definedName name="Org" localSheetId="20">[4]Organizace!$B$2:$B$6</definedName>
    <definedName name="Org" localSheetId="21">[4]Organizace!$B$2:$B$6</definedName>
    <definedName name="Org" localSheetId="22">[5]Organizace!$B$2:$B$6</definedName>
    <definedName name="Org" localSheetId="23">[5]Organizace!$B$2:$B$6</definedName>
    <definedName name="Org">[6]Organizace!$B$2:$B$6</definedName>
    <definedName name="Organizace" localSheetId="10">#REF!</definedName>
    <definedName name="Organizace" localSheetId="11">#REF!</definedName>
    <definedName name="Organizace" localSheetId="12">#REF!</definedName>
    <definedName name="Organizace" localSheetId="13">#REF!</definedName>
    <definedName name="Organizace" localSheetId="14">#REF!</definedName>
    <definedName name="Organizace" localSheetId="15">#REF!</definedName>
    <definedName name="Organizace" localSheetId="20">#REF!</definedName>
    <definedName name="Organizace" localSheetId="21">#REF!</definedName>
    <definedName name="Organizace" localSheetId="22">#REF!</definedName>
    <definedName name="Organizace" localSheetId="23">#REF!</definedName>
    <definedName name="Organizace">#REF!</definedName>
    <definedName name="Ředitelé" localSheetId="10">[1]Organizace!$B$8:$B$12</definedName>
    <definedName name="Ředitelé" localSheetId="11">[1]Organizace!$B$8:$B$12</definedName>
    <definedName name="Ředitelé" localSheetId="12">[2]Organizace!$B$8:$B$12</definedName>
    <definedName name="Ředitelé" localSheetId="13">[2]Organizace!$B$8:$B$12</definedName>
    <definedName name="Ředitelé" localSheetId="14">[3]Organizace!$B$8:$B$12</definedName>
    <definedName name="Ředitelé" localSheetId="15">[3]Organizace!$B$8:$B$12</definedName>
    <definedName name="Ředitelé" localSheetId="20">[4]Organizace!$B$8:$B$12</definedName>
    <definedName name="Ředitelé" localSheetId="21">[4]Organizace!$B$8:$B$12</definedName>
    <definedName name="Ředitelé" localSheetId="22">[5]Organizace!$B$8:$B$12</definedName>
    <definedName name="Ředitelé" localSheetId="23">[5]Organizace!$B$8:$B$12</definedName>
    <definedName name="Ředitelé">[6]Organizace!$B$8:$B$12</definedName>
  </definedNames>
  <calcPr calcId="191029"/>
</workbook>
</file>

<file path=xl/calcChain.xml><?xml version="1.0" encoding="utf-8"?>
<calcChain xmlns="http://schemas.openxmlformats.org/spreadsheetml/2006/main">
  <c r="F16" i="53" l="1"/>
  <c r="F46" i="23"/>
  <c r="G8" i="34"/>
  <c r="K42" i="24"/>
  <c r="J42" i="24"/>
  <c r="H42" i="24"/>
  <c r="G42" i="24"/>
  <c r="E39" i="24"/>
  <c r="A39" i="24"/>
  <c r="B39" i="24"/>
  <c r="C39" i="24"/>
  <c r="D39" i="24"/>
  <c r="E46" i="24"/>
  <c r="A46" i="24"/>
  <c r="B46" i="24"/>
  <c r="C46" i="24"/>
  <c r="D46" i="24"/>
  <c r="G17" i="20" l="1"/>
  <c r="I8" i="20"/>
  <c r="F8" i="20" s="1"/>
  <c r="I16" i="20"/>
  <c r="F16" i="20" s="1"/>
  <c r="F10" i="20" l="1"/>
  <c r="I9" i="20"/>
  <c r="F9" i="20" s="1"/>
  <c r="G39" i="41"/>
  <c r="G9" i="41"/>
  <c r="F43" i="23"/>
  <c r="G7" i="47"/>
  <c r="G19" i="47"/>
  <c r="F18" i="23"/>
  <c r="G7" i="43"/>
  <c r="F44" i="23"/>
  <c r="G31" i="23"/>
  <c r="G26" i="23"/>
  <c r="G8" i="51"/>
  <c r="E36" i="23" l="1"/>
  <c r="K52" i="24"/>
  <c r="J52" i="24"/>
  <c r="I52" i="24"/>
  <c r="H52" i="24"/>
  <c r="G52" i="24"/>
  <c r="D30" i="24"/>
  <c r="C30" i="24"/>
  <c r="B30" i="24"/>
  <c r="A30" i="24"/>
  <c r="D22" i="24"/>
  <c r="C22" i="24"/>
  <c r="B22" i="24"/>
  <c r="A22" i="24"/>
  <c r="D21" i="24"/>
  <c r="C21" i="24"/>
  <c r="B21" i="24"/>
  <c r="D20" i="24"/>
  <c r="C20" i="24"/>
  <c r="B20" i="24"/>
  <c r="A21" i="24"/>
  <c r="A20" i="24"/>
  <c r="G29" i="23"/>
  <c r="G28" i="23"/>
  <c r="E29" i="24" s="1"/>
  <c r="F28" i="23" l="1"/>
  <c r="E30" i="24"/>
  <c r="K51" i="24"/>
  <c r="I51" i="24"/>
  <c r="H51" i="24"/>
  <c r="G51" i="24"/>
  <c r="J22" i="24"/>
  <c r="I22" i="24"/>
  <c r="H22" i="24"/>
  <c r="G22" i="24"/>
  <c r="K21" i="24"/>
  <c r="J21" i="24"/>
  <c r="I21" i="24"/>
  <c r="H21" i="24"/>
  <c r="G21" i="24"/>
  <c r="G41" i="51" l="1"/>
  <c r="G40" i="51"/>
  <c r="F5" i="23" l="1"/>
  <c r="G24" i="23"/>
  <c r="K22" i="43" l="1"/>
  <c r="D85" i="63"/>
  <c r="H84" i="63"/>
  <c r="G84" i="63"/>
  <c r="F84" i="63"/>
  <c r="E84" i="63"/>
  <c r="E81" i="63" s="1"/>
  <c r="D81" i="63" s="1"/>
  <c r="D84" i="63"/>
  <c r="D83" i="63"/>
  <c r="H82" i="63"/>
  <c r="D82" i="63" s="1"/>
  <c r="G82" i="63"/>
  <c r="F82" i="63"/>
  <c r="F81" i="63" s="1"/>
  <c r="E82" i="63"/>
  <c r="H81" i="63"/>
  <c r="G81" i="63"/>
  <c r="D80" i="63"/>
  <c r="H79" i="63"/>
  <c r="G79" i="63"/>
  <c r="G78" i="63" s="1"/>
  <c r="F79" i="63"/>
  <c r="F78" i="63" s="1"/>
  <c r="E79" i="63"/>
  <c r="E78" i="63" s="1"/>
  <c r="H78" i="63"/>
  <c r="D77" i="63"/>
  <c r="D76" i="63"/>
  <c r="H75" i="63"/>
  <c r="G75" i="63"/>
  <c r="F75" i="63"/>
  <c r="E75" i="63"/>
  <c r="D75" i="63" s="1"/>
  <c r="D74" i="63"/>
  <c r="H73" i="63"/>
  <c r="G73" i="63"/>
  <c r="G70" i="63" s="1"/>
  <c r="F73" i="63"/>
  <c r="E73" i="63"/>
  <c r="D73" i="63" s="1"/>
  <c r="D72" i="63"/>
  <c r="H71" i="63"/>
  <c r="G71" i="63"/>
  <c r="F71" i="63"/>
  <c r="F70" i="63" s="1"/>
  <c r="E71" i="63"/>
  <c r="E70" i="63" s="1"/>
  <c r="H70" i="63"/>
  <c r="D69" i="63"/>
  <c r="H68" i="63"/>
  <c r="G68" i="63"/>
  <c r="F68" i="63"/>
  <c r="D68" i="63" s="1"/>
  <c r="E68" i="63"/>
  <c r="D67" i="63"/>
  <c r="H66" i="63"/>
  <c r="G66" i="63"/>
  <c r="F66" i="63"/>
  <c r="F61" i="63" s="1"/>
  <c r="E66" i="63"/>
  <c r="D65" i="63"/>
  <c r="H64" i="63"/>
  <c r="G64" i="63"/>
  <c r="F64" i="63"/>
  <c r="E64" i="63"/>
  <c r="D64" i="63"/>
  <c r="D63" i="63"/>
  <c r="H62" i="63"/>
  <c r="D62" i="63" s="1"/>
  <c r="G62" i="63"/>
  <c r="F62" i="63"/>
  <c r="E62" i="63"/>
  <c r="G61" i="63"/>
  <c r="E61" i="63"/>
  <c r="D60" i="63"/>
  <c r="H59" i="63"/>
  <c r="G59" i="63"/>
  <c r="F59" i="63"/>
  <c r="F58" i="63" s="1"/>
  <c r="E59" i="63"/>
  <c r="E58" i="63" s="1"/>
  <c r="D58" i="63" s="1"/>
  <c r="H58" i="63"/>
  <c r="G58" i="63"/>
  <c r="D57" i="63"/>
  <c r="H56" i="63"/>
  <c r="G56" i="63"/>
  <c r="F56" i="63"/>
  <c r="E56" i="63"/>
  <c r="D56" i="63" s="1"/>
  <c r="D55" i="63"/>
  <c r="D54" i="63"/>
  <c r="D53" i="63"/>
  <c r="D52" i="63"/>
  <c r="H51" i="63"/>
  <c r="G51" i="63"/>
  <c r="D51" i="63" s="1"/>
  <c r="F51" i="63"/>
  <c r="E51" i="63"/>
  <c r="D50" i="63"/>
  <c r="H49" i="63"/>
  <c r="G49" i="63"/>
  <c r="F49" i="63"/>
  <c r="E49" i="63"/>
  <c r="D49" i="63" s="1"/>
  <c r="D48" i="63"/>
  <c r="H47" i="63"/>
  <c r="G47" i="63"/>
  <c r="F47" i="63"/>
  <c r="E47" i="63"/>
  <c r="D47" i="63" s="1"/>
  <c r="D46" i="63"/>
  <c r="H45" i="63"/>
  <c r="G45" i="63"/>
  <c r="G44" i="63" s="1"/>
  <c r="F45" i="63"/>
  <c r="E45" i="63"/>
  <c r="E44" i="63" s="1"/>
  <c r="D44" i="63" s="1"/>
  <c r="D45" i="63"/>
  <c r="H44" i="63"/>
  <c r="F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H30" i="63"/>
  <c r="D30" i="63" s="1"/>
  <c r="G30" i="63"/>
  <c r="F30" i="63"/>
  <c r="E30" i="63"/>
  <c r="D29" i="63"/>
  <c r="H28" i="63"/>
  <c r="H22" i="63" s="1"/>
  <c r="G28" i="63"/>
  <c r="F28" i="63"/>
  <c r="D28" i="63" s="1"/>
  <c r="E28" i="63"/>
  <c r="D27" i="63"/>
  <c r="H26" i="63"/>
  <c r="G26" i="63"/>
  <c r="F26" i="63"/>
  <c r="D26" i="63" s="1"/>
  <c r="E26" i="63"/>
  <c r="D25" i="63"/>
  <c r="D24" i="63"/>
  <c r="H23" i="63"/>
  <c r="G23" i="63"/>
  <c r="G22" i="63" s="1"/>
  <c r="F23" i="63"/>
  <c r="F22" i="63" s="1"/>
  <c r="E23" i="63"/>
  <c r="E22" i="63" s="1"/>
  <c r="D21" i="63"/>
  <c r="D20" i="63"/>
  <c r="D19" i="63"/>
  <c r="D18" i="63"/>
  <c r="H17" i="63"/>
  <c r="G17" i="63"/>
  <c r="F17" i="63"/>
  <c r="E17" i="63"/>
  <c r="D17" i="63"/>
  <c r="D16" i="63"/>
  <c r="D15" i="63"/>
  <c r="D14" i="63"/>
  <c r="D13" i="63"/>
  <c r="D12" i="63"/>
  <c r="D11" i="63"/>
  <c r="D10" i="63"/>
  <c r="D9" i="63"/>
  <c r="H8" i="63"/>
  <c r="H7" i="63" s="1"/>
  <c r="G8" i="63"/>
  <c r="F8" i="63"/>
  <c r="F7" i="63" s="1"/>
  <c r="E8" i="63"/>
  <c r="G7" i="63"/>
  <c r="G6" i="63" s="1"/>
  <c r="E7" i="63"/>
  <c r="C66" i="62"/>
  <c r="C64" i="62"/>
  <c r="I62" i="62"/>
  <c r="I61" i="62"/>
  <c r="I60" i="62"/>
  <c r="I59" i="62"/>
  <c r="H59" i="62"/>
  <c r="G59" i="62"/>
  <c r="F59" i="62"/>
  <c r="E59" i="62"/>
  <c r="D59" i="62"/>
  <c r="I58" i="62"/>
  <c r="I57" i="62"/>
  <c r="I56" i="62"/>
  <c r="H56" i="62"/>
  <c r="G56" i="62"/>
  <c r="F56" i="62"/>
  <c r="E56" i="62"/>
  <c r="D56" i="62"/>
  <c r="I53" i="62"/>
  <c r="I52" i="62"/>
  <c r="I51" i="62"/>
  <c r="I50" i="62"/>
  <c r="I49" i="62"/>
  <c r="I48" i="62"/>
  <c r="H48" i="62"/>
  <c r="G48" i="62"/>
  <c r="F48" i="62"/>
  <c r="E48" i="62"/>
  <c r="D48" i="62"/>
  <c r="I47" i="62"/>
  <c r="H46" i="62"/>
  <c r="I46" i="62" s="1"/>
  <c r="G46" i="62"/>
  <c r="F46" i="62"/>
  <c r="F36" i="62" s="1"/>
  <c r="E46" i="62"/>
  <c r="D46" i="62"/>
  <c r="I45" i="62"/>
  <c r="I44" i="62"/>
  <c r="I43" i="62"/>
  <c r="I42" i="62"/>
  <c r="H41" i="62"/>
  <c r="H36" i="62" s="1"/>
  <c r="G41" i="62"/>
  <c r="I41" i="62" s="1"/>
  <c r="F41" i="62"/>
  <c r="E41" i="62"/>
  <c r="D41" i="62"/>
  <c r="I40" i="62"/>
  <c r="I39" i="62"/>
  <c r="I38" i="62"/>
  <c r="H37" i="62"/>
  <c r="G37" i="62"/>
  <c r="F37" i="62"/>
  <c r="E37" i="62"/>
  <c r="I37" i="62" s="1"/>
  <c r="D37" i="62"/>
  <c r="D36" i="62" s="1"/>
  <c r="D54" i="62" s="1"/>
  <c r="G36" i="62"/>
  <c r="E35" i="62"/>
  <c r="I35" i="62" s="1"/>
  <c r="E34" i="62"/>
  <c r="I34" i="62" s="1"/>
  <c r="H33" i="62"/>
  <c r="G33" i="62"/>
  <c r="F33" i="62"/>
  <c r="D33" i="62"/>
  <c r="E32" i="62"/>
  <c r="E31" i="62" s="1"/>
  <c r="I31" i="62" s="1"/>
  <c r="H31" i="62"/>
  <c r="G31" i="62"/>
  <c r="F31" i="62"/>
  <c r="D31" i="62"/>
  <c r="E30" i="62"/>
  <c r="I30" i="62" s="1"/>
  <c r="E29" i="62"/>
  <c r="E28" i="62"/>
  <c r="I28" i="62" s="1"/>
  <c r="H27" i="62"/>
  <c r="H5" i="62" s="1"/>
  <c r="G27" i="62"/>
  <c r="F27" i="62"/>
  <c r="D27" i="62"/>
  <c r="E26" i="62"/>
  <c r="I26" i="62" s="1"/>
  <c r="E25" i="62"/>
  <c r="I25" i="62" s="1"/>
  <c r="E24" i="62"/>
  <c r="I24" i="62" s="1"/>
  <c r="E23" i="62"/>
  <c r="I23" i="62" s="1"/>
  <c r="H22" i="62"/>
  <c r="G22" i="62"/>
  <c r="F22" i="62"/>
  <c r="D22" i="62"/>
  <c r="E21" i="62"/>
  <c r="I21" i="62" s="1"/>
  <c r="H20" i="62"/>
  <c r="G20" i="62"/>
  <c r="F20" i="62"/>
  <c r="D20" i="62"/>
  <c r="E19" i="62"/>
  <c r="I19" i="62" s="1"/>
  <c r="E18" i="62"/>
  <c r="I18" i="62" s="1"/>
  <c r="E17" i="62"/>
  <c r="I17" i="62" s="1"/>
  <c r="E16" i="62"/>
  <c r="I16" i="62" s="1"/>
  <c r="E15" i="62"/>
  <c r="H14" i="62"/>
  <c r="G14" i="62"/>
  <c r="F14" i="62"/>
  <c r="D14" i="62"/>
  <c r="E13" i="62"/>
  <c r="I13" i="62" s="1"/>
  <c r="E12" i="62"/>
  <c r="I12" i="62" s="1"/>
  <c r="E11" i="62"/>
  <c r="E10" i="62"/>
  <c r="I10" i="62" s="1"/>
  <c r="H9" i="62"/>
  <c r="G9" i="62"/>
  <c r="F9" i="62"/>
  <c r="D9" i="62"/>
  <c r="E8" i="62"/>
  <c r="I8" i="62" s="1"/>
  <c r="E7" i="62"/>
  <c r="I7" i="62" s="1"/>
  <c r="H6" i="62"/>
  <c r="G6" i="62"/>
  <c r="G5" i="62" s="1"/>
  <c r="G54" i="62" s="1"/>
  <c r="F6" i="62"/>
  <c r="F5" i="62" s="1"/>
  <c r="D6" i="62"/>
  <c r="D5" i="62"/>
  <c r="D4" i="62"/>
  <c r="B2" i="62"/>
  <c r="G1" i="62"/>
  <c r="I32" i="62" l="1"/>
  <c r="E27" i="62"/>
  <c r="I27" i="62" s="1"/>
  <c r="E22" i="62"/>
  <c r="I22" i="62" s="1"/>
  <c r="E14" i="62"/>
  <c r="I14" i="62" s="1"/>
  <c r="E6" i="62"/>
  <c r="I6" i="62" s="1"/>
  <c r="I15" i="62"/>
  <c r="E20" i="62"/>
  <c r="I20" i="62" s="1"/>
  <c r="I29" i="62"/>
  <c r="E9" i="62"/>
  <c r="I9" i="62" s="1"/>
  <c r="D70" i="63"/>
  <c r="D78" i="63"/>
  <c r="F6" i="63"/>
  <c r="D22" i="63"/>
  <c r="E6" i="63"/>
  <c r="D66" i="63"/>
  <c r="D7" i="63"/>
  <c r="D23" i="63"/>
  <c r="D59" i="63"/>
  <c r="D71" i="63"/>
  <c r="D79" i="63"/>
  <c r="H61" i="63"/>
  <c r="H6" i="63" s="1"/>
  <c r="D8" i="63"/>
  <c r="F54" i="62"/>
  <c r="H54" i="62"/>
  <c r="E33" i="62"/>
  <c r="I33" i="62" s="1"/>
  <c r="I11" i="62"/>
  <c r="E36" i="62"/>
  <c r="E5" i="62" l="1"/>
  <c r="I5" i="62" s="1"/>
  <c r="D61" i="63"/>
  <c r="D6" i="63"/>
  <c r="I36" i="62"/>
  <c r="E54" i="62" l="1"/>
  <c r="I54" i="62" s="1"/>
  <c r="D85" i="61"/>
  <c r="H84" i="61"/>
  <c r="G84" i="61"/>
  <c r="F84" i="61"/>
  <c r="E84" i="61"/>
  <c r="D84" i="61"/>
  <c r="D83" i="61"/>
  <c r="H82" i="61"/>
  <c r="D82" i="61" s="1"/>
  <c r="G82" i="61"/>
  <c r="F82" i="61"/>
  <c r="E82" i="61"/>
  <c r="G81" i="61"/>
  <c r="F81" i="61"/>
  <c r="E81" i="61"/>
  <c r="D80" i="61"/>
  <c r="H79" i="61"/>
  <c r="G79" i="61"/>
  <c r="G78" i="61" s="1"/>
  <c r="F79" i="61"/>
  <c r="F78" i="61" s="1"/>
  <c r="E79" i="61"/>
  <c r="E78" i="61" s="1"/>
  <c r="D79" i="61"/>
  <c r="H78" i="61"/>
  <c r="D77" i="61"/>
  <c r="D76" i="61"/>
  <c r="H75" i="61"/>
  <c r="G75" i="61"/>
  <c r="F75" i="61"/>
  <c r="D75" i="61" s="1"/>
  <c r="E75" i="61"/>
  <c r="D74" i="61"/>
  <c r="H73" i="61"/>
  <c r="G73" i="61"/>
  <c r="F73" i="61"/>
  <c r="F70" i="61" s="1"/>
  <c r="E73" i="61"/>
  <c r="D73" i="61" s="1"/>
  <c r="D72" i="61"/>
  <c r="H71" i="61"/>
  <c r="G71" i="61"/>
  <c r="G70" i="61" s="1"/>
  <c r="F71" i="61"/>
  <c r="E71" i="61"/>
  <c r="D71" i="61"/>
  <c r="H70" i="61"/>
  <c r="D69" i="61"/>
  <c r="H68" i="61"/>
  <c r="G68" i="61"/>
  <c r="F68" i="61"/>
  <c r="D68" i="61" s="1"/>
  <c r="E68" i="61"/>
  <c r="D67" i="61"/>
  <c r="H66" i="61"/>
  <c r="G66" i="61"/>
  <c r="F66" i="61"/>
  <c r="E66" i="61"/>
  <c r="D66" i="61"/>
  <c r="D65" i="61"/>
  <c r="H64" i="61"/>
  <c r="G64" i="61"/>
  <c r="F64" i="61"/>
  <c r="E64" i="61"/>
  <c r="D64" i="61" s="1"/>
  <c r="D63" i="61"/>
  <c r="H62" i="61"/>
  <c r="H61" i="61" s="1"/>
  <c r="G62" i="61"/>
  <c r="G61" i="61" s="1"/>
  <c r="F62" i="61"/>
  <c r="E62" i="61"/>
  <c r="D62" i="61" s="1"/>
  <c r="E61" i="61"/>
  <c r="D60" i="61"/>
  <c r="H59" i="61"/>
  <c r="G59" i="61"/>
  <c r="F59" i="61"/>
  <c r="E59" i="61"/>
  <c r="D59" i="61"/>
  <c r="H58" i="61"/>
  <c r="G58" i="61"/>
  <c r="F58" i="61"/>
  <c r="E58" i="61"/>
  <c r="D58" i="61" s="1"/>
  <c r="D57" i="61"/>
  <c r="H56" i="61"/>
  <c r="G56" i="61"/>
  <c r="F56" i="61"/>
  <c r="D56" i="61" s="1"/>
  <c r="E56" i="61"/>
  <c r="D55" i="61"/>
  <c r="D54" i="61"/>
  <c r="D53" i="61"/>
  <c r="D52" i="61"/>
  <c r="H51" i="61"/>
  <c r="G51" i="61"/>
  <c r="G44" i="61" s="1"/>
  <c r="F51" i="61"/>
  <c r="E51" i="61"/>
  <c r="D51" i="61" s="1"/>
  <c r="D50" i="61"/>
  <c r="H49" i="61"/>
  <c r="G49" i="61"/>
  <c r="F49" i="61"/>
  <c r="E49" i="61"/>
  <c r="D49" i="61" s="1"/>
  <c r="D48" i="61"/>
  <c r="H47" i="61"/>
  <c r="G47" i="61"/>
  <c r="F47" i="61"/>
  <c r="E47" i="61"/>
  <c r="D47" i="61" s="1"/>
  <c r="D46" i="61"/>
  <c r="H45" i="61"/>
  <c r="G45" i="61"/>
  <c r="F45" i="61"/>
  <c r="E45" i="61"/>
  <c r="D45" i="61" s="1"/>
  <c r="H44" i="61"/>
  <c r="F44" i="61"/>
  <c r="D43" i="61"/>
  <c r="D42" i="61"/>
  <c r="D41" i="61"/>
  <c r="D40" i="61"/>
  <c r="D39" i="61"/>
  <c r="D38" i="61"/>
  <c r="D37" i="61"/>
  <c r="D36" i="61"/>
  <c r="D35" i="61"/>
  <c r="D34" i="61"/>
  <c r="D33" i="61"/>
  <c r="D32" i="61"/>
  <c r="D31" i="61"/>
  <c r="H30" i="61"/>
  <c r="D30" i="61" s="1"/>
  <c r="G30" i="61"/>
  <c r="F30" i="61"/>
  <c r="E30" i="61"/>
  <c r="D29" i="61"/>
  <c r="H28" i="61"/>
  <c r="G28" i="61"/>
  <c r="F28" i="61"/>
  <c r="E28" i="61"/>
  <c r="D28" i="61" s="1"/>
  <c r="D27" i="61"/>
  <c r="H26" i="61"/>
  <c r="G26" i="61"/>
  <c r="F26" i="61"/>
  <c r="F22" i="61" s="1"/>
  <c r="E26" i="61"/>
  <c r="D26" i="61"/>
  <c r="D25" i="61"/>
  <c r="D24" i="61"/>
  <c r="H23" i="61"/>
  <c r="G23" i="61"/>
  <c r="F23" i="61"/>
  <c r="E23" i="61"/>
  <c r="E22" i="61" s="1"/>
  <c r="D22" i="61" s="1"/>
  <c r="H22" i="61"/>
  <c r="G22" i="61"/>
  <c r="D21" i="61"/>
  <c r="D20" i="61"/>
  <c r="D19" i="61"/>
  <c r="D18" i="61"/>
  <c r="H17" i="61"/>
  <c r="G17" i="61"/>
  <c r="F17" i="61"/>
  <c r="E17" i="61"/>
  <c r="D17" i="61" s="1"/>
  <c r="D16" i="61"/>
  <c r="D15" i="61"/>
  <c r="D14" i="61"/>
  <c r="D13" i="61"/>
  <c r="D12" i="61"/>
  <c r="D11" i="61"/>
  <c r="D10" i="61"/>
  <c r="D9" i="61"/>
  <c r="H8" i="61"/>
  <c r="H7" i="61" s="1"/>
  <c r="G8" i="61"/>
  <c r="F8" i="61"/>
  <c r="F7" i="61" s="1"/>
  <c r="E8" i="61"/>
  <c r="D8" i="61" s="1"/>
  <c r="G7" i="61"/>
  <c r="E7" i="61"/>
  <c r="C66" i="60"/>
  <c r="C64" i="60"/>
  <c r="I62" i="60"/>
  <c r="I61" i="60"/>
  <c r="I60" i="60"/>
  <c r="I59" i="60"/>
  <c r="H59" i="60"/>
  <c r="G59" i="60"/>
  <c r="F59" i="60"/>
  <c r="E59" i="60"/>
  <c r="D59" i="60"/>
  <c r="I58" i="60"/>
  <c r="I57" i="60"/>
  <c r="I56" i="60"/>
  <c r="H56" i="60"/>
  <c r="G56" i="60"/>
  <c r="F56" i="60"/>
  <c r="E56" i="60"/>
  <c r="D56" i="60"/>
  <c r="I53" i="60"/>
  <c r="I52" i="60"/>
  <c r="I51" i="60"/>
  <c r="I50" i="60"/>
  <c r="I49" i="60"/>
  <c r="H48" i="60"/>
  <c r="G48" i="60"/>
  <c r="F48" i="60"/>
  <c r="E48" i="60"/>
  <c r="I48" i="60" s="1"/>
  <c r="D48" i="60"/>
  <c r="I47" i="60"/>
  <c r="I46" i="60"/>
  <c r="H46" i="60"/>
  <c r="G46" i="60"/>
  <c r="F46" i="60"/>
  <c r="E46" i="60"/>
  <c r="D46" i="60"/>
  <c r="I45" i="60"/>
  <c r="I44" i="60"/>
  <c r="I43" i="60"/>
  <c r="I42" i="60"/>
  <c r="H41" i="60"/>
  <c r="G41" i="60"/>
  <c r="F41" i="60"/>
  <c r="E41" i="60"/>
  <c r="I41" i="60" s="1"/>
  <c r="D41" i="60"/>
  <c r="D36" i="60" s="1"/>
  <c r="D54" i="60" s="1"/>
  <c r="I40" i="60"/>
  <c r="I39" i="60"/>
  <c r="I38" i="60"/>
  <c r="H37" i="60"/>
  <c r="G37" i="60"/>
  <c r="F37" i="60"/>
  <c r="F36" i="60" s="1"/>
  <c r="E37" i="60"/>
  <c r="I37" i="60" s="1"/>
  <c r="D37" i="60"/>
  <c r="H36" i="60"/>
  <c r="G36" i="60"/>
  <c r="E35" i="60"/>
  <c r="E34" i="60"/>
  <c r="I34" i="60" s="1"/>
  <c r="H33" i="60"/>
  <c r="G33" i="60"/>
  <c r="F33" i="60"/>
  <c r="D33" i="60"/>
  <c r="E32" i="60"/>
  <c r="I32" i="60" s="1"/>
  <c r="H31" i="60"/>
  <c r="G31" i="60"/>
  <c r="F31" i="60"/>
  <c r="D31" i="60"/>
  <c r="E30" i="60"/>
  <c r="I30" i="60" s="1"/>
  <c r="E29" i="60"/>
  <c r="I29" i="60" s="1"/>
  <c r="E28" i="60"/>
  <c r="H27" i="60"/>
  <c r="G27" i="60"/>
  <c r="F27" i="60"/>
  <c r="D27" i="60"/>
  <c r="E26" i="60"/>
  <c r="I26" i="60" s="1"/>
  <c r="E25" i="60"/>
  <c r="I25" i="60" s="1"/>
  <c r="E24" i="60"/>
  <c r="I24" i="60" s="1"/>
  <c r="E23" i="60"/>
  <c r="I23" i="60" s="1"/>
  <c r="H22" i="60"/>
  <c r="G22" i="60"/>
  <c r="F22" i="60"/>
  <c r="D22" i="60"/>
  <c r="E21" i="60"/>
  <c r="E20" i="60" s="1"/>
  <c r="I20" i="60" s="1"/>
  <c r="H20" i="60"/>
  <c r="G20" i="60"/>
  <c r="F20" i="60"/>
  <c r="D20" i="60"/>
  <c r="E19" i="60"/>
  <c r="I19" i="60" s="1"/>
  <c r="E18" i="60"/>
  <c r="I18" i="60" s="1"/>
  <c r="E17" i="60"/>
  <c r="I17" i="60" s="1"/>
  <c r="E16" i="60"/>
  <c r="I16" i="60" s="1"/>
  <c r="E15" i="60"/>
  <c r="I15" i="60" s="1"/>
  <c r="H14" i="60"/>
  <c r="G14" i="60"/>
  <c r="F14" i="60"/>
  <c r="D14" i="60"/>
  <c r="E13" i="60"/>
  <c r="I13" i="60" s="1"/>
  <c r="E12" i="60"/>
  <c r="I12" i="60" s="1"/>
  <c r="E11" i="60"/>
  <c r="I11" i="60" s="1"/>
  <c r="E10" i="60"/>
  <c r="I10" i="60" s="1"/>
  <c r="H9" i="60"/>
  <c r="G9" i="60"/>
  <c r="F9" i="60"/>
  <c r="D9" i="60"/>
  <c r="E8" i="60"/>
  <c r="I8" i="60" s="1"/>
  <c r="E7" i="60"/>
  <c r="I7" i="60" s="1"/>
  <c r="H6" i="60"/>
  <c r="H5" i="60" s="1"/>
  <c r="H54" i="60" s="1"/>
  <c r="G6" i="60"/>
  <c r="G5" i="60" s="1"/>
  <c r="G54" i="60" s="1"/>
  <c r="F6" i="60"/>
  <c r="F5" i="60" s="1"/>
  <c r="D6" i="60"/>
  <c r="D5" i="60"/>
  <c r="D4" i="60"/>
  <c r="B2" i="60"/>
  <c r="G1" i="60"/>
  <c r="E33" i="60" l="1"/>
  <c r="I33" i="60" s="1"/>
  <c r="I35" i="60"/>
  <c r="I21" i="60"/>
  <c r="E31" i="60"/>
  <c r="I31" i="60" s="1"/>
  <c r="E9" i="60"/>
  <c r="I9" i="60" s="1"/>
  <c r="E27" i="60"/>
  <c r="I27" i="60" s="1"/>
  <c r="E6" i="61"/>
  <c r="G6" i="61"/>
  <c r="F6" i="61"/>
  <c r="D78" i="61"/>
  <c r="D7" i="61"/>
  <c r="D23" i="61"/>
  <c r="F61" i="61"/>
  <c r="D61" i="61" s="1"/>
  <c r="H81" i="61"/>
  <c r="D81" i="61" s="1"/>
  <c r="E70" i="61"/>
  <c r="D70" i="61" s="1"/>
  <c r="E44" i="61"/>
  <c r="D44" i="61" s="1"/>
  <c r="F54" i="60"/>
  <c r="E6" i="60"/>
  <c r="E14" i="60"/>
  <c r="I14" i="60" s="1"/>
  <c r="E22" i="60"/>
  <c r="I22" i="60" s="1"/>
  <c r="I28" i="60"/>
  <c r="E36" i="60"/>
  <c r="H6" i="61" l="1"/>
  <c r="D6" i="61"/>
  <c r="I36" i="60"/>
  <c r="I6" i="60"/>
  <c r="E5" i="60"/>
  <c r="I5" i="60" s="1"/>
  <c r="E54" i="60" l="1"/>
  <c r="I54" i="60" s="1"/>
  <c r="C66" i="59" l="1"/>
  <c r="C64" i="59"/>
  <c r="I62" i="59"/>
  <c r="I61" i="59"/>
  <c r="I60" i="59"/>
  <c r="H59" i="59"/>
  <c r="G59" i="59"/>
  <c r="F59" i="59"/>
  <c r="E59" i="59"/>
  <c r="I59" i="59" s="1"/>
  <c r="D59" i="59"/>
  <c r="I58" i="59"/>
  <c r="I57" i="59"/>
  <c r="H56" i="59"/>
  <c r="G56" i="59"/>
  <c r="F56" i="59"/>
  <c r="E56" i="59"/>
  <c r="I56" i="59" s="1"/>
  <c r="D56" i="59"/>
  <c r="I53" i="59"/>
  <c r="I52" i="59"/>
  <c r="I51" i="59"/>
  <c r="I50" i="59"/>
  <c r="I49" i="59"/>
  <c r="H48" i="59"/>
  <c r="G48" i="59"/>
  <c r="F48" i="59"/>
  <c r="I48" i="59" s="1"/>
  <c r="E48" i="59"/>
  <c r="D48" i="59"/>
  <c r="I47" i="59"/>
  <c r="H46" i="59"/>
  <c r="G46" i="59"/>
  <c r="G36" i="59" s="1"/>
  <c r="G54" i="59" s="1"/>
  <c r="F46" i="59"/>
  <c r="E46" i="59"/>
  <c r="I46" i="59" s="1"/>
  <c r="D46" i="59"/>
  <c r="I45" i="59"/>
  <c r="I44" i="59"/>
  <c r="I43" i="59"/>
  <c r="I42" i="59"/>
  <c r="I41" i="59"/>
  <c r="H41" i="59"/>
  <c r="G41" i="59"/>
  <c r="F41" i="59"/>
  <c r="E41" i="59"/>
  <c r="D41" i="59"/>
  <c r="I40" i="59"/>
  <c r="I39" i="59"/>
  <c r="I38" i="59"/>
  <c r="I37" i="59"/>
  <c r="H37" i="59"/>
  <c r="G37" i="59"/>
  <c r="F37" i="59"/>
  <c r="E37" i="59"/>
  <c r="D37" i="59"/>
  <c r="H36" i="59"/>
  <c r="F36" i="59"/>
  <c r="F54" i="59" s="1"/>
  <c r="E36" i="59"/>
  <c r="D36" i="59"/>
  <c r="D54" i="59" s="1"/>
  <c r="E35" i="59"/>
  <c r="I35" i="59" s="1"/>
  <c r="E34" i="59"/>
  <c r="H33" i="59"/>
  <c r="G33" i="59"/>
  <c r="F33" i="59"/>
  <c r="D33" i="59"/>
  <c r="E32" i="59"/>
  <c r="E31" i="59" s="1"/>
  <c r="I31" i="59" s="1"/>
  <c r="H31" i="59"/>
  <c r="G31" i="59"/>
  <c r="F31" i="59"/>
  <c r="D31" i="59"/>
  <c r="E30" i="59"/>
  <c r="I30" i="59" s="1"/>
  <c r="E29" i="59"/>
  <c r="I29" i="59" s="1"/>
  <c r="E28" i="59"/>
  <c r="H27" i="59"/>
  <c r="G27" i="59"/>
  <c r="F27" i="59"/>
  <c r="F5" i="59" s="1"/>
  <c r="D27" i="59"/>
  <c r="E26" i="59"/>
  <c r="I26" i="59" s="1"/>
  <c r="E25" i="59"/>
  <c r="I25" i="59" s="1"/>
  <c r="E24" i="59"/>
  <c r="I24" i="59" s="1"/>
  <c r="E23" i="59"/>
  <c r="I23" i="59" s="1"/>
  <c r="H22" i="59"/>
  <c r="G22" i="59"/>
  <c r="F22" i="59"/>
  <c r="D22" i="59"/>
  <c r="E21" i="59"/>
  <c r="I21" i="59" s="1"/>
  <c r="H20" i="59"/>
  <c r="G20" i="59"/>
  <c r="F20" i="59"/>
  <c r="D20" i="59"/>
  <c r="E19" i="59"/>
  <c r="I19" i="59" s="1"/>
  <c r="E18" i="59"/>
  <c r="I18" i="59" s="1"/>
  <c r="E17" i="59"/>
  <c r="I17" i="59" s="1"/>
  <c r="E16" i="59"/>
  <c r="I16" i="59" s="1"/>
  <c r="E15" i="59"/>
  <c r="I15" i="59" s="1"/>
  <c r="H14" i="59"/>
  <c r="G14" i="59"/>
  <c r="F14" i="59"/>
  <c r="D14" i="59"/>
  <c r="E13" i="59"/>
  <c r="I13" i="59" s="1"/>
  <c r="E12" i="59"/>
  <c r="I12" i="59" s="1"/>
  <c r="E11" i="59"/>
  <c r="I11" i="59" s="1"/>
  <c r="E10" i="59"/>
  <c r="H9" i="59"/>
  <c r="G9" i="59"/>
  <c r="F9" i="59"/>
  <c r="D9" i="59"/>
  <c r="E8" i="59"/>
  <c r="I8" i="59" s="1"/>
  <c r="E7" i="59"/>
  <c r="I7" i="59" s="1"/>
  <c r="H6" i="59"/>
  <c r="H5" i="59" s="1"/>
  <c r="G6" i="59"/>
  <c r="F6" i="59"/>
  <c r="D6" i="59"/>
  <c r="D5" i="59" s="1"/>
  <c r="G5" i="59"/>
  <c r="D4" i="59"/>
  <c r="B2" i="59"/>
  <c r="G1" i="59"/>
  <c r="D85" i="58"/>
  <c r="H84" i="58"/>
  <c r="G84" i="58"/>
  <c r="F84" i="58"/>
  <c r="E84" i="58"/>
  <c r="E81" i="58" s="1"/>
  <c r="D81" i="58" s="1"/>
  <c r="D84" i="58"/>
  <c r="D83" i="58"/>
  <c r="H82" i="58"/>
  <c r="G82" i="58"/>
  <c r="D82" i="58" s="1"/>
  <c r="F82" i="58"/>
  <c r="E82" i="58"/>
  <c r="H81" i="58"/>
  <c r="G81" i="58"/>
  <c r="F81" i="58"/>
  <c r="D80" i="58"/>
  <c r="H79" i="58"/>
  <c r="G79" i="58"/>
  <c r="F79" i="58"/>
  <c r="F78" i="58" s="1"/>
  <c r="E79" i="58"/>
  <c r="E78" i="58" s="1"/>
  <c r="H78" i="58"/>
  <c r="G78" i="58"/>
  <c r="D77" i="58"/>
  <c r="D76" i="58"/>
  <c r="H75" i="58"/>
  <c r="G75" i="58"/>
  <c r="F75" i="58"/>
  <c r="E75" i="58"/>
  <c r="D75" i="58" s="1"/>
  <c r="D74" i="58"/>
  <c r="H73" i="58"/>
  <c r="H70" i="58" s="1"/>
  <c r="G73" i="58"/>
  <c r="G70" i="58" s="1"/>
  <c r="F73" i="58"/>
  <c r="E73" i="58"/>
  <c r="D73" i="58" s="1"/>
  <c r="D72" i="58"/>
  <c r="H71" i="58"/>
  <c r="G71" i="58"/>
  <c r="F71" i="58"/>
  <c r="F70" i="58" s="1"/>
  <c r="E71" i="58"/>
  <c r="E70" i="58" s="1"/>
  <c r="D70" i="58" s="1"/>
  <c r="D69" i="58"/>
  <c r="H68" i="58"/>
  <c r="H61" i="58" s="1"/>
  <c r="G68" i="58"/>
  <c r="F68" i="58"/>
  <c r="E68" i="58"/>
  <c r="D68" i="58" s="1"/>
  <c r="D67" i="58"/>
  <c r="H66" i="58"/>
  <c r="G66" i="58"/>
  <c r="F66" i="58"/>
  <c r="F61" i="58" s="1"/>
  <c r="E66" i="58"/>
  <c r="D66" i="58" s="1"/>
  <c r="D65" i="58"/>
  <c r="H64" i="58"/>
  <c r="G64" i="58"/>
  <c r="F64" i="58"/>
  <c r="E64" i="58"/>
  <c r="E61" i="58" s="1"/>
  <c r="D61" i="58" s="1"/>
  <c r="D64" i="58"/>
  <c r="D63" i="58"/>
  <c r="H62" i="58"/>
  <c r="G62" i="58"/>
  <c r="F62" i="58"/>
  <c r="E62" i="58"/>
  <c r="D62" i="58" s="1"/>
  <c r="G61" i="58"/>
  <c r="D60" i="58"/>
  <c r="H59" i="58"/>
  <c r="G59" i="58"/>
  <c r="F59" i="58"/>
  <c r="F58" i="58" s="1"/>
  <c r="E59" i="58"/>
  <c r="E58" i="58" s="1"/>
  <c r="D58" i="58" s="1"/>
  <c r="H58" i="58"/>
  <c r="G58" i="58"/>
  <c r="D57" i="58"/>
  <c r="H56" i="58"/>
  <c r="G56" i="58"/>
  <c r="F56" i="58"/>
  <c r="E56" i="58"/>
  <c r="D56" i="58" s="1"/>
  <c r="D55" i="58"/>
  <c r="D54" i="58"/>
  <c r="D53" i="58"/>
  <c r="D52" i="58"/>
  <c r="H51" i="58"/>
  <c r="G51" i="58"/>
  <c r="F51" i="58"/>
  <c r="E51" i="58"/>
  <c r="D51" i="58" s="1"/>
  <c r="D50" i="58"/>
  <c r="H49" i="58"/>
  <c r="G49" i="58"/>
  <c r="G44" i="58" s="1"/>
  <c r="F49" i="58"/>
  <c r="E49" i="58"/>
  <c r="D49" i="58" s="1"/>
  <c r="D48" i="58"/>
  <c r="H47" i="58"/>
  <c r="G47" i="58"/>
  <c r="F47" i="58"/>
  <c r="F44" i="58" s="1"/>
  <c r="E47" i="58"/>
  <c r="E44" i="58" s="1"/>
  <c r="D46" i="58"/>
  <c r="H45" i="58"/>
  <c r="G45" i="58"/>
  <c r="F45" i="58"/>
  <c r="E45" i="58"/>
  <c r="D45" i="58"/>
  <c r="H44" i="58"/>
  <c r="D43" i="58"/>
  <c r="D42" i="58"/>
  <c r="D41" i="58"/>
  <c r="D40" i="58"/>
  <c r="D39" i="58"/>
  <c r="D38" i="58"/>
  <c r="D37" i="58"/>
  <c r="D36" i="58"/>
  <c r="D35" i="58"/>
  <c r="D34" i="58"/>
  <c r="D33" i="58"/>
  <c r="D32" i="58"/>
  <c r="D31" i="58"/>
  <c r="H30" i="58"/>
  <c r="G30" i="58"/>
  <c r="F30" i="58"/>
  <c r="E30" i="58"/>
  <c r="D30" i="58" s="1"/>
  <c r="D29" i="58"/>
  <c r="H28" i="58"/>
  <c r="H22" i="58" s="1"/>
  <c r="G28" i="58"/>
  <c r="F28" i="58"/>
  <c r="E28" i="58"/>
  <c r="D28" i="58" s="1"/>
  <c r="D27" i="58"/>
  <c r="H26" i="58"/>
  <c r="G26" i="58"/>
  <c r="G22" i="58" s="1"/>
  <c r="F26" i="58"/>
  <c r="E26" i="58"/>
  <c r="D26" i="58" s="1"/>
  <c r="D25" i="58"/>
  <c r="D24" i="58"/>
  <c r="H23" i="58"/>
  <c r="G23" i="58"/>
  <c r="F23" i="58"/>
  <c r="F22" i="58" s="1"/>
  <c r="E23" i="58"/>
  <c r="E22" i="58" s="1"/>
  <c r="D21" i="58"/>
  <c r="D20" i="58"/>
  <c r="D19" i="58"/>
  <c r="D18" i="58"/>
  <c r="H17" i="58"/>
  <c r="G17" i="58"/>
  <c r="F17" i="58"/>
  <c r="E17" i="58"/>
  <c r="D17" i="58"/>
  <c r="D16" i="58"/>
  <c r="D15" i="58"/>
  <c r="D14" i="58"/>
  <c r="D13" i="58"/>
  <c r="D12" i="58"/>
  <c r="D11" i="58"/>
  <c r="D10" i="58"/>
  <c r="D9" i="58"/>
  <c r="H8" i="58"/>
  <c r="H7" i="58" s="1"/>
  <c r="G8" i="58"/>
  <c r="G7" i="58" s="1"/>
  <c r="G6" i="58" s="1"/>
  <c r="F8" i="58"/>
  <c r="E8" i="58"/>
  <c r="D8" i="58" s="1"/>
  <c r="F7" i="58"/>
  <c r="E7" i="58"/>
  <c r="E6" i="58" s="1"/>
  <c r="E27" i="59" l="1"/>
  <c r="I27" i="59" s="1"/>
  <c r="E9" i="59"/>
  <c r="I9" i="59" s="1"/>
  <c r="E33" i="59"/>
  <c r="I33" i="59" s="1"/>
  <c r="I36" i="59"/>
  <c r="H54" i="59"/>
  <c r="E6" i="59"/>
  <c r="I10" i="59"/>
  <c r="E14" i="59"/>
  <c r="I14" i="59" s="1"/>
  <c r="E20" i="59"/>
  <c r="I20" i="59" s="1"/>
  <c r="E22" i="59"/>
  <c r="I22" i="59" s="1"/>
  <c r="I32" i="59"/>
  <c r="I34" i="59"/>
  <c r="I28" i="59"/>
  <c r="F6" i="58"/>
  <c r="H6" i="58"/>
  <c r="D78" i="58"/>
  <c r="D22" i="58"/>
  <c r="D44" i="58"/>
  <c r="D7" i="58"/>
  <c r="D23" i="58"/>
  <c r="D47" i="58"/>
  <c r="D59" i="58"/>
  <c r="D71" i="58"/>
  <c r="D79" i="58"/>
  <c r="I6" i="59" l="1"/>
  <c r="E5" i="59"/>
  <c r="D6" i="58"/>
  <c r="I5" i="59" l="1"/>
  <c r="E54" i="59"/>
  <c r="I54" i="59" s="1"/>
  <c r="D85" i="57" l="1"/>
  <c r="H84" i="57"/>
  <c r="G84" i="57"/>
  <c r="F84" i="57"/>
  <c r="E84" i="57"/>
  <c r="D84" i="57"/>
  <c r="D83" i="57"/>
  <c r="H82" i="57"/>
  <c r="H81" i="57" s="1"/>
  <c r="G82" i="57"/>
  <c r="D82" i="57" s="1"/>
  <c r="F82" i="57"/>
  <c r="E82" i="57"/>
  <c r="F81" i="57"/>
  <c r="E81" i="57"/>
  <c r="D80" i="57"/>
  <c r="H79" i="57"/>
  <c r="G79" i="57"/>
  <c r="F79" i="57"/>
  <c r="F78" i="57" s="1"/>
  <c r="E79" i="57"/>
  <c r="E78" i="57" s="1"/>
  <c r="H78" i="57"/>
  <c r="G78" i="57"/>
  <c r="D77" i="57"/>
  <c r="D76" i="57"/>
  <c r="H75" i="57"/>
  <c r="G75" i="57"/>
  <c r="G70" i="57" s="1"/>
  <c r="F75" i="57"/>
  <c r="F70" i="57" s="1"/>
  <c r="E75" i="57"/>
  <c r="D75" i="57" s="1"/>
  <c r="D74" i="57"/>
  <c r="H73" i="57"/>
  <c r="G73" i="57"/>
  <c r="F73" i="57"/>
  <c r="E73" i="57"/>
  <c r="D73" i="57" s="1"/>
  <c r="D72" i="57"/>
  <c r="H71" i="57"/>
  <c r="G71" i="57"/>
  <c r="F71" i="57"/>
  <c r="E71" i="57"/>
  <c r="E70" i="57" s="1"/>
  <c r="H70" i="57"/>
  <c r="D69" i="57"/>
  <c r="H68" i="57"/>
  <c r="G68" i="57"/>
  <c r="F68" i="57"/>
  <c r="E68" i="57"/>
  <c r="D68" i="57" s="1"/>
  <c r="D67" i="57"/>
  <c r="H66" i="57"/>
  <c r="G66" i="57"/>
  <c r="F66" i="57"/>
  <c r="F61" i="57" s="1"/>
  <c r="E66" i="57"/>
  <c r="D66" i="57"/>
  <c r="D65" i="57"/>
  <c r="H64" i="57"/>
  <c r="G64" i="57"/>
  <c r="F64" i="57"/>
  <c r="E64" i="57"/>
  <c r="D64" i="57"/>
  <c r="D63" i="57"/>
  <c r="H62" i="57"/>
  <c r="H61" i="57" s="1"/>
  <c r="G62" i="57"/>
  <c r="G61" i="57" s="1"/>
  <c r="F62" i="57"/>
  <c r="E62" i="57"/>
  <c r="D62" i="57" s="1"/>
  <c r="E61" i="57"/>
  <c r="D60" i="57"/>
  <c r="H59" i="57"/>
  <c r="G59" i="57"/>
  <c r="F59" i="57"/>
  <c r="F58" i="57" s="1"/>
  <c r="E59" i="57"/>
  <c r="E58" i="57" s="1"/>
  <c r="D58" i="57" s="1"/>
  <c r="H58" i="57"/>
  <c r="G58" i="57"/>
  <c r="D57" i="57"/>
  <c r="H56" i="57"/>
  <c r="G56" i="57"/>
  <c r="F56" i="57"/>
  <c r="E56" i="57"/>
  <c r="D56" i="57" s="1"/>
  <c r="D55" i="57"/>
  <c r="D54" i="57"/>
  <c r="D53" i="57"/>
  <c r="D52" i="57"/>
  <c r="H51" i="57"/>
  <c r="G51" i="57"/>
  <c r="F51" i="57"/>
  <c r="E51" i="57"/>
  <c r="D51" i="57" s="1"/>
  <c r="D50" i="57"/>
  <c r="H49" i="57"/>
  <c r="G49" i="57"/>
  <c r="F49" i="57"/>
  <c r="E49" i="57"/>
  <c r="D49" i="57" s="1"/>
  <c r="D48" i="57"/>
  <c r="H47" i="57"/>
  <c r="G47" i="57"/>
  <c r="F47" i="57"/>
  <c r="E47" i="57"/>
  <c r="D47" i="57" s="1"/>
  <c r="D46" i="57"/>
  <c r="H45" i="57"/>
  <c r="H44" i="57" s="1"/>
  <c r="G45" i="57"/>
  <c r="G44" i="57" s="1"/>
  <c r="F45" i="57"/>
  <c r="E45" i="57"/>
  <c r="D45" i="57" s="1"/>
  <c r="F44" i="57"/>
  <c r="D43" i="57"/>
  <c r="D42" i="57"/>
  <c r="D41" i="57"/>
  <c r="D40" i="57"/>
  <c r="D39" i="57"/>
  <c r="D38" i="57"/>
  <c r="D37" i="57"/>
  <c r="D36" i="57"/>
  <c r="D35" i="57"/>
  <c r="D34" i="57"/>
  <c r="D33" i="57"/>
  <c r="D32" i="57"/>
  <c r="D31" i="57"/>
  <c r="H30" i="57"/>
  <c r="G30" i="57"/>
  <c r="F30" i="57"/>
  <c r="E30" i="57"/>
  <c r="D30" i="57" s="1"/>
  <c r="D29" i="57"/>
  <c r="H28" i="57"/>
  <c r="G28" i="57"/>
  <c r="F28" i="57"/>
  <c r="E28" i="57"/>
  <c r="D28" i="57" s="1"/>
  <c r="D27" i="57"/>
  <c r="H26" i="57"/>
  <c r="G26" i="57"/>
  <c r="F26" i="57"/>
  <c r="E26" i="57"/>
  <c r="D26" i="57"/>
  <c r="D25" i="57"/>
  <c r="D24" i="57"/>
  <c r="H23" i="57"/>
  <c r="G23" i="57"/>
  <c r="F23" i="57"/>
  <c r="F22" i="57" s="1"/>
  <c r="E23" i="57"/>
  <c r="E22" i="57" s="1"/>
  <c r="H22" i="57"/>
  <c r="G22" i="57"/>
  <c r="D21" i="57"/>
  <c r="D20" i="57"/>
  <c r="D19" i="57"/>
  <c r="D18" i="57"/>
  <c r="H17" i="57"/>
  <c r="G17" i="57"/>
  <c r="F17" i="57"/>
  <c r="E17" i="57"/>
  <c r="D17" i="57" s="1"/>
  <c r="D16" i="57"/>
  <c r="D15" i="57"/>
  <c r="D14" i="57"/>
  <c r="D13" i="57"/>
  <c r="D12" i="57"/>
  <c r="D11" i="57"/>
  <c r="D10" i="57"/>
  <c r="D9" i="57"/>
  <c r="H8" i="57"/>
  <c r="H7" i="57" s="1"/>
  <c r="G8" i="57"/>
  <c r="F8" i="57"/>
  <c r="F7" i="57" s="1"/>
  <c r="E8" i="57"/>
  <c r="D8" i="57" s="1"/>
  <c r="G7" i="57"/>
  <c r="C66" i="56"/>
  <c r="C64" i="56"/>
  <c r="I62" i="56"/>
  <c r="I61" i="56"/>
  <c r="I60" i="56"/>
  <c r="I59" i="56"/>
  <c r="H59" i="56"/>
  <c r="G59" i="56"/>
  <c r="F59" i="56"/>
  <c r="E59" i="56"/>
  <c r="D59" i="56"/>
  <c r="I58" i="56"/>
  <c r="I57" i="56"/>
  <c r="I56" i="56"/>
  <c r="H56" i="56"/>
  <c r="G56" i="56"/>
  <c r="F56" i="56"/>
  <c r="E56" i="56"/>
  <c r="D56" i="56"/>
  <c r="I53" i="56"/>
  <c r="I52" i="56"/>
  <c r="I51" i="56"/>
  <c r="I50" i="56"/>
  <c r="I49" i="56"/>
  <c r="H48" i="56"/>
  <c r="G48" i="56"/>
  <c r="F48" i="56"/>
  <c r="E48" i="56"/>
  <c r="I48" i="56" s="1"/>
  <c r="D48" i="56"/>
  <c r="I47" i="56"/>
  <c r="I46" i="56"/>
  <c r="H46" i="56"/>
  <c r="H36" i="56" s="1"/>
  <c r="G46" i="56"/>
  <c r="G36" i="56" s="1"/>
  <c r="F46" i="56"/>
  <c r="F36" i="56" s="1"/>
  <c r="E46" i="56"/>
  <c r="D46" i="56"/>
  <c r="I45" i="56"/>
  <c r="I44" i="56"/>
  <c r="I43" i="56"/>
  <c r="I42" i="56"/>
  <c r="I41" i="56"/>
  <c r="H41" i="56"/>
  <c r="G41" i="56"/>
  <c r="F41" i="56"/>
  <c r="E41" i="56"/>
  <c r="D41" i="56"/>
  <c r="I40" i="56"/>
  <c r="I39" i="56"/>
  <c r="I38" i="56"/>
  <c r="H37" i="56"/>
  <c r="G37" i="56"/>
  <c r="F37" i="56"/>
  <c r="E37" i="56"/>
  <c r="I37" i="56" s="1"/>
  <c r="D37" i="56"/>
  <c r="D36" i="56" s="1"/>
  <c r="D54" i="56" s="1"/>
  <c r="E35" i="56"/>
  <c r="I35" i="56" s="1"/>
  <c r="E34" i="56"/>
  <c r="H33" i="56"/>
  <c r="G33" i="56"/>
  <c r="F33" i="56"/>
  <c r="D33" i="56"/>
  <c r="E32" i="56"/>
  <c r="E31" i="56" s="1"/>
  <c r="I31" i="56" s="1"/>
  <c r="H31" i="56"/>
  <c r="G31" i="56"/>
  <c r="F31" i="56"/>
  <c r="D31" i="56"/>
  <c r="E30" i="56"/>
  <c r="E29" i="56"/>
  <c r="I29" i="56" s="1"/>
  <c r="E28" i="56"/>
  <c r="I28" i="56" s="1"/>
  <c r="H27" i="56"/>
  <c r="H5" i="56" s="1"/>
  <c r="G27" i="56"/>
  <c r="F27" i="56"/>
  <c r="D27" i="56"/>
  <c r="E26" i="56"/>
  <c r="I26" i="56" s="1"/>
  <c r="E25" i="56"/>
  <c r="I25" i="56" s="1"/>
  <c r="E24" i="56"/>
  <c r="I24" i="56" s="1"/>
  <c r="E23" i="56"/>
  <c r="I23" i="56" s="1"/>
  <c r="H22" i="56"/>
  <c r="G22" i="56"/>
  <c r="F22" i="56"/>
  <c r="D22" i="56"/>
  <c r="E21" i="56"/>
  <c r="I21" i="56" s="1"/>
  <c r="H20" i="56"/>
  <c r="G20" i="56"/>
  <c r="F20" i="56"/>
  <c r="D20" i="56"/>
  <c r="E19" i="56"/>
  <c r="I19" i="56" s="1"/>
  <c r="E18" i="56"/>
  <c r="I18" i="56" s="1"/>
  <c r="E17" i="56"/>
  <c r="I17" i="56" s="1"/>
  <c r="E16" i="56"/>
  <c r="I16" i="56" s="1"/>
  <c r="E15" i="56"/>
  <c r="H14" i="56"/>
  <c r="G14" i="56"/>
  <c r="F14" i="56"/>
  <c r="D14" i="56"/>
  <c r="E13" i="56"/>
  <c r="I13" i="56" s="1"/>
  <c r="E12" i="56"/>
  <c r="I12" i="56" s="1"/>
  <c r="E11" i="56"/>
  <c r="I11" i="56" s="1"/>
  <c r="E10" i="56"/>
  <c r="H9" i="56"/>
  <c r="G9" i="56"/>
  <c r="F9" i="56"/>
  <c r="D9" i="56"/>
  <c r="E8" i="56"/>
  <c r="I8" i="56" s="1"/>
  <c r="E7" i="56"/>
  <c r="I7" i="56" s="1"/>
  <c r="H6" i="56"/>
  <c r="G6" i="56"/>
  <c r="G5" i="56" s="1"/>
  <c r="F6" i="56"/>
  <c r="F5" i="56" s="1"/>
  <c r="D6" i="56"/>
  <c r="D5" i="56" s="1"/>
  <c r="D4" i="56"/>
  <c r="B2" i="56"/>
  <c r="G1" i="56"/>
  <c r="E14" i="56" l="1"/>
  <c r="I14" i="56" s="1"/>
  <c r="I32" i="56"/>
  <c r="E33" i="56"/>
  <c r="I33" i="56" s="1"/>
  <c r="E20" i="56"/>
  <c r="I20" i="56" s="1"/>
  <c r="I34" i="56"/>
  <c r="E27" i="56"/>
  <c r="I27" i="56" s="1"/>
  <c r="I30" i="56"/>
  <c r="I15" i="56"/>
  <c r="E22" i="56"/>
  <c r="I22" i="56" s="1"/>
  <c r="E9" i="56"/>
  <c r="I9" i="56" s="1"/>
  <c r="F6" i="57"/>
  <c r="D70" i="57"/>
  <c r="D61" i="57"/>
  <c r="H6" i="57"/>
  <c r="D22" i="57"/>
  <c r="D78" i="57"/>
  <c r="D23" i="57"/>
  <c r="D59" i="57"/>
  <c r="D71" i="57"/>
  <c r="D79" i="57"/>
  <c r="E7" i="57"/>
  <c r="G81" i="57"/>
  <c r="G6" i="57" s="1"/>
  <c r="E44" i="57"/>
  <c r="D44" i="57" s="1"/>
  <c r="F54" i="56"/>
  <c r="G54" i="56"/>
  <c r="H54" i="56"/>
  <c r="I10" i="56"/>
  <c r="E6" i="56"/>
  <c r="E36" i="56"/>
  <c r="D81" i="57" l="1"/>
  <c r="E6" i="57"/>
  <c r="D7" i="57"/>
  <c r="I6" i="56"/>
  <c r="E5" i="56"/>
  <c r="I5" i="56" s="1"/>
  <c r="I36" i="56"/>
  <c r="D6" i="57" l="1"/>
  <c r="E54" i="56"/>
  <c r="I54" i="56" s="1"/>
  <c r="D85" i="55" l="1"/>
  <c r="H84" i="55"/>
  <c r="G84" i="55"/>
  <c r="F84" i="55"/>
  <c r="E84" i="55"/>
  <c r="D84" i="55"/>
  <c r="D83" i="55"/>
  <c r="H82" i="55"/>
  <c r="D82" i="55" s="1"/>
  <c r="G82" i="55"/>
  <c r="F82" i="55"/>
  <c r="E82" i="55"/>
  <c r="G81" i="55"/>
  <c r="F81" i="55"/>
  <c r="E81" i="55"/>
  <c r="D80" i="55"/>
  <c r="H79" i="55"/>
  <c r="G79" i="55"/>
  <c r="G78" i="55" s="1"/>
  <c r="F79" i="55"/>
  <c r="F78" i="55" s="1"/>
  <c r="E79" i="55"/>
  <c r="E78" i="55" s="1"/>
  <c r="D78" i="55" s="1"/>
  <c r="H78" i="55"/>
  <c r="D77" i="55"/>
  <c r="D76" i="55"/>
  <c r="H75" i="55"/>
  <c r="G75" i="55"/>
  <c r="F75" i="55"/>
  <c r="D75" i="55" s="1"/>
  <c r="E75" i="55"/>
  <c r="D74" i="55"/>
  <c r="H73" i="55"/>
  <c r="G73" i="55"/>
  <c r="F73" i="55"/>
  <c r="E73" i="55"/>
  <c r="D73" i="55" s="1"/>
  <c r="D72" i="55"/>
  <c r="H71" i="55"/>
  <c r="G71" i="55"/>
  <c r="G70" i="55" s="1"/>
  <c r="F71" i="55"/>
  <c r="E71" i="55"/>
  <c r="H70" i="55"/>
  <c r="F70" i="55"/>
  <c r="D69" i="55"/>
  <c r="H68" i="55"/>
  <c r="G68" i="55"/>
  <c r="F68" i="55"/>
  <c r="D68" i="55" s="1"/>
  <c r="E68" i="55"/>
  <c r="D67" i="55"/>
  <c r="H66" i="55"/>
  <c r="G66" i="55"/>
  <c r="F66" i="55"/>
  <c r="E66" i="55"/>
  <c r="D66" i="55"/>
  <c r="D65" i="55"/>
  <c r="H64" i="55"/>
  <c r="G64" i="55"/>
  <c r="F64" i="55"/>
  <c r="E64" i="55"/>
  <c r="D64" i="55" s="1"/>
  <c r="D63" i="55"/>
  <c r="H62" i="55"/>
  <c r="H61" i="55" s="1"/>
  <c r="G62" i="55"/>
  <c r="G61" i="55" s="1"/>
  <c r="F62" i="55"/>
  <c r="D62" i="55" s="1"/>
  <c r="E62" i="55"/>
  <c r="E61" i="55"/>
  <c r="D60" i="55"/>
  <c r="H59" i="55"/>
  <c r="G59" i="55"/>
  <c r="G58" i="55" s="1"/>
  <c r="F59" i="55"/>
  <c r="E59" i="55"/>
  <c r="H58" i="55"/>
  <c r="F58" i="55"/>
  <c r="E58" i="55"/>
  <c r="D57" i="55"/>
  <c r="H56" i="55"/>
  <c r="G56" i="55"/>
  <c r="F56" i="55"/>
  <c r="D56" i="55" s="1"/>
  <c r="E56" i="55"/>
  <c r="D55" i="55"/>
  <c r="D54" i="55"/>
  <c r="D53" i="55"/>
  <c r="D52" i="55"/>
  <c r="H51" i="55"/>
  <c r="G51" i="55"/>
  <c r="F51" i="55"/>
  <c r="E51" i="55"/>
  <c r="D51" i="55" s="1"/>
  <c r="D50" i="55"/>
  <c r="H49" i="55"/>
  <c r="G49" i="55"/>
  <c r="F49" i="55"/>
  <c r="E49" i="55"/>
  <c r="D49" i="55" s="1"/>
  <c r="D48" i="55"/>
  <c r="H47" i="55"/>
  <c r="G47" i="55"/>
  <c r="F47" i="55"/>
  <c r="E47" i="55"/>
  <c r="D47" i="55" s="1"/>
  <c r="D46" i="55"/>
  <c r="H45" i="55"/>
  <c r="G45" i="55"/>
  <c r="G44" i="55" s="1"/>
  <c r="F45" i="55"/>
  <c r="E45" i="55"/>
  <c r="E44" i="55" s="1"/>
  <c r="H44" i="55"/>
  <c r="F44" i="55"/>
  <c r="D43" i="55"/>
  <c r="D42" i="55"/>
  <c r="D41" i="55"/>
  <c r="D40" i="55"/>
  <c r="D39" i="55"/>
  <c r="D38" i="55"/>
  <c r="D37" i="55"/>
  <c r="D36" i="55"/>
  <c r="D35" i="55"/>
  <c r="D34" i="55"/>
  <c r="D33" i="55"/>
  <c r="D32" i="55"/>
  <c r="D31" i="55"/>
  <c r="H30" i="55"/>
  <c r="D30" i="55" s="1"/>
  <c r="G30" i="55"/>
  <c r="F30" i="55"/>
  <c r="E30" i="55"/>
  <c r="D29" i="55"/>
  <c r="H28" i="55"/>
  <c r="G28" i="55"/>
  <c r="F28" i="55"/>
  <c r="D28" i="55" s="1"/>
  <c r="E28" i="55"/>
  <c r="D27" i="55"/>
  <c r="H26" i="55"/>
  <c r="G26" i="55"/>
  <c r="F26" i="55"/>
  <c r="E26" i="55"/>
  <c r="D26" i="55"/>
  <c r="D25" i="55"/>
  <c r="D24" i="55"/>
  <c r="H23" i="55"/>
  <c r="G23" i="55"/>
  <c r="G22" i="55" s="1"/>
  <c r="F23" i="55"/>
  <c r="E23" i="55"/>
  <c r="D23" i="55" s="1"/>
  <c r="H22" i="55"/>
  <c r="E22" i="55"/>
  <c r="D21" i="55"/>
  <c r="D20" i="55"/>
  <c r="D19" i="55"/>
  <c r="D18" i="55"/>
  <c r="H17" i="55"/>
  <c r="G17" i="55"/>
  <c r="F17" i="55"/>
  <c r="E17" i="55"/>
  <c r="D17" i="55" s="1"/>
  <c r="D16" i="55"/>
  <c r="D15" i="55"/>
  <c r="D14" i="55"/>
  <c r="D13" i="55"/>
  <c r="D12" i="55"/>
  <c r="D11" i="55"/>
  <c r="D10" i="55"/>
  <c r="D9" i="55"/>
  <c r="H8" i="55"/>
  <c r="G8" i="55"/>
  <c r="F8" i="55"/>
  <c r="F7" i="55" s="1"/>
  <c r="E8" i="55"/>
  <c r="D8" i="55" s="1"/>
  <c r="H7" i="55"/>
  <c r="G7" i="55"/>
  <c r="E7" i="55"/>
  <c r="D7" i="55" s="1"/>
  <c r="C66" i="54"/>
  <c r="C64" i="54"/>
  <c r="I62" i="54"/>
  <c r="I61" i="54"/>
  <c r="I60" i="54"/>
  <c r="H59" i="54"/>
  <c r="G59" i="54"/>
  <c r="F59" i="54"/>
  <c r="E59" i="54"/>
  <c r="I59" i="54" s="1"/>
  <c r="D59" i="54"/>
  <c r="I58" i="54"/>
  <c r="I57" i="54"/>
  <c r="H56" i="54"/>
  <c r="G56" i="54"/>
  <c r="F56" i="54"/>
  <c r="E56" i="54"/>
  <c r="I56" i="54" s="1"/>
  <c r="D56" i="54"/>
  <c r="I53" i="54"/>
  <c r="I52" i="54"/>
  <c r="I51" i="54"/>
  <c r="I50" i="54"/>
  <c r="I49" i="54"/>
  <c r="H48" i="54"/>
  <c r="G48" i="54"/>
  <c r="F48" i="54"/>
  <c r="E48" i="54"/>
  <c r="I48" i="54" s="1"/>
  <c r="D48" i="54"/>
  <c r="I47" i="54"/>
  <c r="H46" i="54"/>
  <c r="G46" i="54"/>
  <c r="F46" i="54"/>
  <c r="F36" i="54" s="1"/>
  <c r="F54" i="54" s="1"/>
  <c r="E46" i="54"/>
  <c r="I46" i="54" s="1"/>
  <c r="D46" i="54"/>
  <c r="I45" i="54"/>
  <c r="I44" i="54"/>
  <c r="I43" i="54"/>
  <c r="I42" i="54"/>
  <c r="H41" i="54"/>
  <c r="G41" i="54"/>
  <c r="F41" i="54"/>
  <c r="E41" i="54"/>
  <c r="I41" i="54" s="1"/>
  <c r="D41" i="54"/>
  <c r="I40" i="54"/>
  <c r="I39" i="54"/>
  <c r="I38" i="54"/>
  <c r="I37" i="54"/>
  <c r="H37" i="54"/>
  <c r="H36" i="54" s="1"/>
  <c r="H54" i="54" s="1"/>
  <c r="G37" i="54"/>
  <c r="F37" i="54"/>
  <c r="E37" i="54"/>
  <c r="D37" i="54"/>
  <c r="D36" i="54" s="1"/>
  <c r="G36" i="54"/>
  <c r="E35" i="54"/>
  <c r="I35" i="54" s="1"/>
  <c r="E34" i="54"/>
  <c r="H33" i="54"/>
  <c r="G33" i="54"/>
  <c r="F33" i="54"/>
  <c r="D33" i="54"/>
  <c r="E32" i="54"/>
  <c r="E31" i="54" s="1"/>
  <c r="I31" i="54" s="1"/>
  <c r="H31" i="54"/>
  <c r="G31" i="54"/>
  <c r="F31" i="54"/>
  <c r="D31" i="54"/>
  <c r="E30" i="54"/>
  <c r="I30" i="54" s="1"/>
  <c r="E29" i="54"/>
  <c r="I29" i="54" s="1"/>
  <c r="E28" i="54"/>
  <c r="I28" i="54" s="1"/>
  <c r="H27" i="54"/>
  <c r="G27" i="54"/>
  <c r="F27" i="54"/>
  <c r="D27" i="54"/>
  <c r="E26" i="54"/>
  <c r="I26" i="54" s="1"/>
  <c r="E25" i="54"/>
  <c r="I25" i="54" s="1"/>
  <c r="E24" i="54"/>
  <c r="I24" i="54" s="1"/>
  <c r="E23" i="54"/>
  <c r="H22" i="54"/>
  <c r="G22" i="54"/>
  <c r="F22" i="54"/>
  <c r="D22" i="54"/>
  <c r="E21" i="54"/>
  <c r="E20" i="54" s="1"/>
  <c r="I20" i="54" s="1"/>
  <c r="H20" i="54"/>
  <c r="G20" i="54"/>
  <c r="F20" i="54"/>
  <c r="D20" i="54"/>
  <c r="E19" i="54"/>
  <c r="I19" i="54" s="1"/>
  <c r="E18" i="54"/>
  <c r="I18" i="54" s="1"/>
  <c r="E17" i="54"/>
  <c r="I17" i="54" s="1"/>
  <c r="E16" i="54"/>
  <c r="E15" i="54"/>
  <c r="I15" i="54" s="1"/>
  <c r="H14" i="54"/>
  <c r="G14" i="54"/>
  <c r="F14" i="54"/>
  <c r="D14" i="54"/>
  <c r="E13" i="54"/>
  <c r="I13" i="54" s="1"/>
  <c r="E12" i="54"/>
  <c r="I12" i="54" s="1"/>
  <c r="E11" i="54"/>
  <c r="I11" i="54" s="1"/>
  <c r="E10" i="54"/>
  <c r="I10" i="54" s="1"/>
  <c r="H9" i="54"/>
  <c r="G9" i="54"/>
  <c r="F9" i="54"/>
  <c r="D9" i="54"/>
  <c r="E8" i="54"/>
  <c r="I8" i="54" s="1"/>
  <c r="E7" i="54"/>
  <c r="H6" i="54"/>
  <c r="G6" i="54"/>
  <c r="G5" i="54" s="1"/>
  <c r="F6" i="54"/>
  <c r="F5" i="54" s="1"/>
  <c r="D6" i="54"/>
  <c r="D5" i="54" s="1"/>
  <c r="H5" i="54"/>
  <c r="D4" i="54"/>
  <c r="B2" i="54"/>
  <c r="G1" i="54"/>
  <c r="K14" i="24"/>
  <c r="K13" i="24"/>
  <c r="K12" i="24"/>
  <c r="K11" i="24"/>
  <c r="I13" i="24"/>
  <c r="I12" i="24"/>
  <c r="H13" i="24"/>
  <c r="H12" i="24"/>
  <c r="G13" i="24"/>
  <c r="G12" i="24"/>
  <c r="E6" i="54" l="1"/>
  <c r="I6" i="54" s="1"/>
  <c r="E33" i="54"/>
  <c r="I33" i="54" s="1"/>
  <c r="E14" i="54"/>
  <c r="I14" i="54" s="1"/>
  <c r="I16" i="54"/>
  <c r="I21" i="54"/>
  <c r="E27" i="54"/>
  <c r="I27" i="54" s="1"/>
  <c r="E22" i="54"/>
  <c r="I22" i="54" s="1"/>
  <c r="E9" i="54"/>
  <c r="I9" i="54" s="1"/>
  <c r="I23" i="54"/>
  <c r="I7" i="54"/>
  <c r="I34" i="54"/>
  <c r="I32" i="54"/>
  <c r="E36" i="54"/>
  <c r="I36" i="54" s="1"/>
  <c r="D44" i="55"/>
  <c r="E6" i="55"/>
  <c r="G6" i="55"/>
  <c r="D61" i="55"/>
  <c r="D58" i="55"/>
  <c r="D59" i="55"/>
  <c r="F61" i="55"/>
  <c r="D71" i="55"/>
  <c r="D79" i="55"/>
  <c r="D45" i="55"/>
  <c r="H81" i="55"/>
  <c r="D81" i="55" s="1"/>
  <c r="E70" i="55"/>
  <c r="D70" i="55" s="1"/>
  <c r="F22" i="55"/>
  <c r="D22" i="55" s="1"/>
  <c r="D6" i="55" s="1"/>
  <c r="G54" i="54"/>
  <c r="D54" i="54"/>
  <c r="F2" i="13"/>
  <c r="F3" i="13"/>
  <c r="D18" i="13"/>
  <c r="I28" i="24"/>
  <c r="F61" i="20"/>
  <c r="E5" i="54" l="1"/>
  <c r="I5" i="54" s="1"/>
  <c r="H6" i="55"/>
  <c r="F6" i="55"/>
  <c r="F4" i="13"/>
  <c r="E29" i="20"/>
  <c r="E28" i="20"/>
  <c r="D29" i="20"/>
  <c r="D28" i="20"/>
  <c r="G29" i="20"/>
  <c r="G28" i="20"/>
  <c r="K28" i="24" s="1"/>
  <c r="E54" i="54" l="1"/>
  <c r="I54" i="54" s="1"/>
  <c r="E40" i="23"/>
  <c r="D40" i="23"/>
  <c r="H53" i="24"/>
  <c r="G53" i="24"/>
  <c r="C42" i="51" l="1"/>
  <c r="D42" i="51"/>
  <c r="E42" i="51"/>
  <c r="F42" i="51"/>
  <c r="C22" i="51"/>
  <c r="D22" i="51"/>
  <c r="E22" i="51"/>
  <c r="F22" i="51"/>
  <c r="G22" i="51"/>
  <c r="C46" i="51"/>
  <c r="D46" i="51"/>
  <c r="E46" i="51"/>
  <c r="F46" i="51"/>
  <c r="G46" i="51"/>
  <c r="G19" i="51"/>
  <c r="F13" i="20" s="1"/>
  <c r="J13" i="24" s="1"/>
  <c r="F19" i="51"/>
  <c r="E19" i="51"/>
  <c r="D19" i="51"/>
  <c r="E13" i="20" s="1"/>
  <c r="C19" i="51"/>
  <c r="D13" i="20" s="1"/>
  <c r="G42" i="51"/>
  <c r="E16" i="29" l="1"/>
  <c r="G1" i="24"/>
  <c r="B64" i="24" l="1"/>
  <c r="B62" i="24"/>
  <c r="B61" i="24"/>
  <c r="B60" i="24"/>
  <c r="B59" i="24"/>
  <c r="B58" i="24"/>
  <c r="B57" i="24"/>
  <c r="B56" i="24"/>
  <c r="A64" i="24"/>
  <c r="A62" i="24"/>
  <c r="A61" i="24"/>
  <c r="A60" i="24"/>
  <c r="A59" i="24"/>
  <c r="A58" i="24"/>
  <c r="A57" i="24"/>
  <c r="A56" i="24"/>
  <c r="E64" i="24"/>
  <c r="E61" i="24"/>
  <c r="E60" i="24"/>
  <c r="E59" i="24"/>
  <c r="E58" i="24"/>
  <c r="E57" i="24"/>
  <c r="E56" i="24"/>
  <c r="D56" i="24"/>
  <c r="C64" i="24"/>
  <c r="C63" i="24"/>
  <c r="C62" i="24"/>
  <c r="C61" i="24"/>
  <c r="C60" i="24"/>
  <c r="C59" i="24"/>
  <c r="C58" i="24"/>
  <c r="C57" i="24"/>
  <c r="C56" i="24"/>
  <c r="E55" i="24"/>
  <c r="C55" i="24"/>
  <c r="C54" i="24"/>
  <c r="C53" i="24"/>
  <c r="C52" i="24"/>
  <c r="B52" i="24"/>
  <c r="A52" i="24"/>
  <c r="E50" i="24"/>
  <c r="C50" i="24"/>
  <c r="B50" i="24"/>
  <c r="A50" i="24"/>
  <c r="E49" i="24"/>
  <c r="C49" i="24"/>
  <c r="B49" i="24"/>
  <c r="A49" i="24"/>
  <c r="I55" i="24"/>
  <c r="I54" i="24"/>
  <c r="I53" i="24"/>
  <c r="I49" i="24"/>
  <c r="H49" i="24"/>
  <c r="G49" i="24"/>
  <c r="G53" i="43"/>
  <c r="F43" i="20" s="1"/>
  <c r="J49" i="24" s="1"/>
  <c r="F53" i="43"/>
  <c r="E43" i="20"/>
  <c r="D43" i="20"/>
  <c r="E51" i="23" l="1"/>
  <c r="D51" i="23"/>
  <c r="E50" i="23"/>
  <c r="D50" i="23"/>
  <c r="G51" i="23"/>
  <c r="E54" i="24" s="1"/>
  <c r="G50" i="23"/>
  <c r="G49" i="23"/>
  <c r="E52" i="24" s="1"/>
  <c r="E49" i="23"/>
  <c r="D49" i="23"/>
  <c r="I34" i="24"/>
  <c r="C34" i="24"/>
  <c r="C35" i="24"/>
  <c r="E34" i="24"/>
  <c r="E35" i="24"/>
  <c r="C43" i="13"/>
  <c r="E26" i="24"/>
  <c r="C26" i="24"/>
  <c r="F33" i="23"/>
  <c r="C18" i="13"/>
  <c r="F57" i="20"/>
  <c r="F54" i="20"/>
  <c r="F62" i="20" s="1"/>
  <c r="B2" i="53"/>
  <c r="A1" i="24"/>
  <c r="F44" i="20"/>
  <c r="D29" i="24"/>
  <c r="C29" i="24"/>
  <c r="C31" i="24"/>
  <c r="B29" i="24"/>
  <c r="A29" i="24"/>
  <c r="D19" i="24"/>
  <c r="D15" i="24"/>
  <c r="C15" i="24"/>
  <c r="B15" i="24"/>
  <c r="A15" i="24"/>
  <c r="C44" i="13" l="1"/>
  <c r="E53" i="24"/>
  <c r="D52" i="24" s="1"/>
  <c r="F68" i="23"/>
  <c r="F49" i="23"/>
  <c r="C14" i="53"/>
  <c r="F14" i="53" s="1"/>
  <c r="F61" i="23" l="1"/>
  <c r="D64" i="24" s="1"/>
  <c r="F54" i="23"/>
  <c r="D57" i="24" s="1"/>
  <c r="F18" i="37"/>
  <c r="E18" i="37"/>
  <c r="D18" i="37"/>
  <c r="C18" i="37"/>
  <c r="C25" i="35" l="1"/>
  <c r="G17" i="51" l="1"/>
  <c r="F17" i="51"/>
  <c r="D17" i="51"/>
  <c r="C17" i="51"/>
  <c r="G6" i="51"/>
  <c r="F6" i="51"/>
  <c r="E6" i="51"/>
  <c r="D6" i="51"/>
  <c r="C6" i="51"/>
  <c r="F1" i="51"/>
  <c r="G17" i="43"/>
  <c r="F17" i="43"/>
  <c r="D17" i="43"/>
  <c r="C17" i="43"/>
  <c r="G6" i="43"/>
  <c r="F6" i="43"/>
  <c r="E6" i="43"/>
  <c r="D6" i="43"/>
  <c r="C6" i="43"/>
  <c r="F1" i="43"/>
  <c r="G15" i="50"/>
  <c r="F15" i="50"/>
  <c r="D15" i="50"/>
  <c r="C15" i="50"/>
  <c r="G6" i="50"/>
  <c r="F6" i="50"/>
  <c r="E6" i="50"/>
  <c r="D6" i="50"/>
  <c r="C6" i="50"/>
  <c r="F1" i="50"/>
  <c r="G15" i="40"/>
  <c r="F15" i="40"/>
  <c r="D15" i="40"/>
  <c r="C15" i="40"/>
  <c r="G6" i="40"/>
  <c r="F6" i="40"/>
  <c r="E6" i="40"/>
  <c r="D6" i="40"/>
  <c r="C6" i="40"/>
  <c r="F1" i="40"/>
  <c r="G15" i="39"/>
  <c r="F15" i="39"/>
  <c r="D15" i="39"/>
  <c r="C15" i="39"/>
  <c r="G6" i="39"/>
  <c r="F6" i="39"/>
  <c r="E6" i="39"/>
  <c r="D6" i="39"/>
  <c r="C6" i="39"/>
  <c r="F1" i="39"/>
  <c r="G14" i="38"/>
  <c r="F14" i="38"/>
  <c r="D14" i="38"/>
  <c r="C14" i="38"/>
  <c r="G6" i="38"/>
  <c r="F6" i="38"/>
  <c r="E6" i="38"/>
  <c r="D6" i="38"/>
  <c r="C6" i="38"/>
  <c r="F1" i="38"/>
  <c r="D25" i="37"/>
  <c r="C25" i="37"/>
  <c r="G25" i="37"/>
  <c r="F25" i="37"/>
  <c r="G6" i="37"/>
  <c r="F6" i="37"/>
  <c r="E6" i="37"/>
  <c r="D6" i="37"/>
  <c r="C6" i="37"/>
  <c r="F1" i="37"/>
  <c r="G15" i="36"/>
  <c r="F15" i="36"/>
  <c r="D15" i="36"/>
  <c r="C15" i="36"/>
  <c r="G6" i="36"/>
  <c r="F6" i="36"/>
  <c r="E6" i="36"/>
  <c r="D6" i="36"/>
  <c r="C6" i="36"/>
  <c r="F1" i="36"/>
  <c r="G16" i="35"/>
  <c r="F16" i="35"/>
  <c r="D16" i="35"/>
  <c r="C16" i="35"/>
  <c r="G6" i="35"/>
  <c r="F6" i="35"/>
  <c r="E6" i="35"/>
  <c r="D6" i="35"/>
  <c r="C6" i="35"/>
  <c r="F1" i="35"/>
  <c r="G16" i="34"/>
  <c r="F16" i="34"/>
  <c r="D16" i="34"/>
  <c r="C16" i="34"/>
  <c r="G6" i="34"/>
  <c r="F6" i="34"/>
  <c r="E6" i="34"/>
  <c r="D6" i="34"/>
  <c r="C6" i="34"/>
  <c r="F1" i="34"/>
  <c r="E6" i="29"/>
  <c r="E6" i="30"/>
  <c r="E6" i="31"/>
  <c r="E6" i="32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36" i="23"/>
  <c r="D8" i="23"/>
  <c r="E8" i="23"/>
  <c r="E36" i="24" l="1"/>
  <c r="D34" i="24" s="1"/>
  <c r="E33" i="24"/>
  <c r="E32" i="24"/>
  <c r="E31" i="24"/>
  <c r="C36" i="24"/>
  <c r="C33" i="24"/>
  <c r="C32" i="24"/>
  <c r="B34" i="24"/>
  <c r="B32" i="24"/>
  <c r="F31" i="23"/>
  <c r="D32" i="24" l="1"/>
  <c r="A32" i="24"/>
  <c r="K27" i="24" l="1"/>
  <c r="K50" i="24"/>
  <c r="K48" i="24"/>
  <c r="J50" i="24"/>
  <c r="J43" i="24"/>
  <c r="I50" i="24"/>
  <c r="I48" i="24"/>
  <c r="H50" i="24"/>
  <c r="H48" i="24"/>
  <c r="G50" i="24"/>
  <c r="G48" i="24"/>
  <c r="K43" i="24"/>
  <c r="K41" i="24"/>
  <c r="K40" i="24"/>
  <c r="K38" i="24"/>
  <c r="K37" i="24"/>
  <c r="I47" i="24"/>
  <c r="I44" i="24"/>
  <c r="I41" i="24"/>
  <c r="H44" i="24"/>
  <c r="H43" i="24"/>
  <c r="G44" i="24"/>
  <c r="G43" i="24"/>
  <c r="H41" i="24"/>
  <c r="G41" i="24"/>
  <c r="E48" i="24"/>
  <c r="E47" i="24"/>
  <c r="E45" i="24"/>
  <c r="E44" i="24"/>
  <c r="E43" i="24"/>
  <c r="E41" i="24"/>
  <c r="E40" i="24"/>
  <c r="E38" i="24"/>
  <c r="C48" i="24"/>
  <c r="B48" i="24"/>
  <c r="A48" i="24"/>
  <c r="D44" i="24"/>
  <c r="D40" i="24"/>
  <c r="C47" i="24"/>
  <c r="C45" i="24"/>
  <c r="C44" i="24"/>
  <c r="C43" i="24"/>
  <c r="C41" i="24"/>
  <c r="C40" i="24"/>
  <c r="C38" i="24"/>
  <c r="B47" i="24"/>
  <c r="B45" i="24"/>
  <c r="B44" i="24"/>
  <c r="B43" i="24"/>
  <c r="B41" i="24"/>
  <c r="B40" i="24"/>
  <c r="B38" i="24"/>
  <c r="A47" i="24"/>
  <c r="A45" i="24"/>
  <c r="A44" i="24"/>
  <c r="A43" i="24"/>
  <c r="A41" i="24"/>
  <c r="A40" i="24"/>
  <c r="A38" i="24"/>
  <c r="D37" i="24"/>
  <c r="C37" i="24"/>
  <c r="B37" i="24"/>
  <c r="A37" i="24"/>
  <c r="A34" i="24"/>
  <c r="D31" i="24"/>
  <c r="B31" i="24"/>
  <c r="A31" i="24"/>
  <c r="E27" i="24"/>
  <c r="E25" i="24"/>
  <c r="E24" i="24"/>
  <c r="C27" i="24"/>
  <c r="C25" i="24"/>
  <c r="J38" i="24"/>
  <c r="I40" i="24"/>
  <c r="I38" i="24"/>
  <c r="I37" i="24"/>
  <c r="I33" i="24"/>
  <c r="H33" i="24"/>
  <c r="G33" i="24"/>
  <c r="J31" i="24"/>
  <c r="K32" i="24"/>
  <c r="K31" i="24"/>
  <c r="I32" i="24"/>
  <c r="I31" i="24"/>
  <c r="K29" i="24"/>
  <c r="K26" i="24"/>
  <c r="K25" i="24"/>
  <c r="K24" i="24"/>
  <c r="K23" i="24"/>
  <c r="I29" i="24"/>
  <c r="I27" i="24"/>
  <c r="H27" i="24"/>
  <c r="G27" i="24"/>
  <c r="I26" i="24"/>
  <c r="I25" i="24"/>
  <c r="H26" i="24"/>
  <c r="H25" i="24"/>
  <c r="G26" i="24"/>
  <c r="G25" i="24"/>
  <c r="I24" i="24"/>
  <c r="G24" i="24"/>
  <c r="H24" i="24"/>
  <c r="I4" i="24"/>
  <c r="I5" i="24"/>
  <c r="I6" i="24"/>
  <c r="I7" i="24"/>
  <c r="I8" i="24"/>
  <c r="I9" i="24"/>
  <c r="I10" i="24"/>
  <c r="I11" i="24"/>
  <c r="I14" i="24"/>
  <c r="I15" i="24"/>
  <c r="I16" i="24"/>
  <c r="I17" i="24"/>
  <c r="I18" i="24"/>
  <c r="I19" i="24"/>
  <c r="I20" i="24"/>
  <c r="I23" i="24"/>
  <c r="H17" i="24"/>
  <c r="G17" i="24"/>
  <c r="C24" i="24"/>
  <c r="K16" i="24"/>
  <c r="K15" i="24"/>
  <c r="K10" i="24"/>
  <c r="K9" i="24"/>
  <c r="K8" i="24"/>
  <c r="K7" i="24"/>
  <c r="K6" i="24"/>
  <c r="K5" i="24"/>
  <c r="J15" i="24"/>
  <c r="J7" i="24"/>
  <c r="H16" i="24"/>
  <c r="H15" i="24"/>
  <c r="H14" i="24"/>
  <c r="H11" i="24"/>
  <c r="H10" i="24"/>
  <c r="H9" i="24"/>
  <c r="H8" i="24"/>
  <c r="G16" i="24"/>
  <c r="G15" i="24"/>
  <c r="G14" i="24"/>
  <c r="G11" i="24"/>
  <c r="G10" i="24"/>
  <c r="G9" i="24"/>
  <c r="G8" i="24"/>
  <c r="E23" i="24"/>
  <c r="B23" i="24"/>
  <c r="A23" i="24"/>
  <c r="C18" i="24"/>
  <c r="D18" i="24"/>
  <c r="E19" i="24" s="1"/>
  <c r="C19" i="24"/>
  <c r="B19" i="24"/>
  <c r="A18" i="24"/>
  <c r="B18" i="24"/>
  <c r="A9" i="24"/>
  <c r="B9" i="24"/>
  <c r="E12" i="24"/>
  <c r="E11" i="24"/>
  <c r="E10" i="24"/>
  <c r="E9" i="24"/>
  <c r="E18" i="13"/>
  <c r="E59" i="23"/>
  <c r="D59" i="23"/>
  <c r="E60" i="23"/>
  <c r="D60" i="23"/>
  <c r="G60" i="23"/>
  <c r="E63" i="24" s="1"/>
  <c r="G59" i="23"/>
  <c r="E62" i="24" s="1"/>
  <c r="D12" i="37"/>
  <c r="E55" i="23" s="1"/>
  <c r="G8" i="37"/>
  <c r="F8" i="37"/>
  <c r="E8" i="37"/>
  <c r="G16" i="37"/>
  <c r="F56" i="23" s="1"/>
  <c r="D59" i="24" s="1"/>
  <c r="F16" i="37"/>
  <c r="E16" i="37"/>
  <c r="D16" i="37"/>
  <c r="C16" i="37"/>
  <c r="D56" i="23" s="1"/>
  <c r="G12" i="37"/>
  <c r="F12" i="37"/>
  <c r="E12" i="37"/>
  <c r="C12" i="37"/>
  <c r="D55" i="23" s="1"/>
  <c r="D8" i="37"/>
  <c r="E17" i="23" s="1"/>
  <c r="C8" i="37"/>
  <c r="G19" i="23"/>
  <c r="E50" i="20"/>
  <c r="E49" i="20"/>
  <c r="E48" i="20"/>
  <c r="D50" i="20"/>
  <c r="D49" i="20"/>
  <c r="D48" i="20"/>
  <c r="G50" i="20"/>
  <c r="K55" i="24" s="1"/>
  <c r="G49" i="20"/>
  <c r="K54" i="24" s="1"/>
  <c r="G48" i="20"/>
  <c r="K53" i="24" s="1"/>
  <c r="G36" i="51"/>
  <c r="G37" i="51" s="1"/>
  <c r="E45" i="20"/>
  <c r="D45" i="20"/>
  <c r="E37" i="51"/>
  <c r="D37" i="51"/>
  <c r="C37" i="51"/>
  <c r="E39" i="51"/>
  <c r="D39" i="51"/>
  <c r="C39" i="51"/>
  <c r="D42" i="20" s="1"/>
  <c r="E33" i="51"/>
  <c r="D33" i="51"/>
  <c r="E40" i="20" s="1"/>
  <c r="C33" i="51"/>
  <c r="E20" i="20"/>
  <c r="D20" i="20"/>
  <c r="E19" i="20"/>
  <c r="D19" i="20"/>
  <c r="E18" i="20"/>
  <c r="D18" i="20"/>
  <c r="G19" i="20"/>
  <c r="K19" i="24" s="1"/>
  <c r="G18" i="20"/>
  <c r="K18" i="24" s="1"/>
  <c r="F45" i="20"/>
  <c r="J51" i="24" s="1"/>
  <c r="G39" i="51"/>
  <c r="F42" i="20" s="1"/>
  <c r="J48" i="24" s="1"/>
  <c r="G33" i="51"/>
  <c r="F39" i="51"/>
  <c r="F37" i="51"/>
  <c r="F33" i="51"/>
  <c r="F47" i="51" s="1"/>
  <c r="G11" i="51"/>
  <c r="F11" i="51"/>
  <c r="E11" i="51"/>
  <c r="D11" i="51"/>
  <c r="C11" i="51"/>
  <c r="E51" i="43"/>
  <c r="F51" i="43"/>
  <c r="D40" i="20" l="1"/>
  <c r="C47" i="51"/>
  <c r="E47" i="51"/>
  <c r="E42" i="20"/>
  <c r="D47" i="51"/>
  <c r="G40" i="20"/>
  <c r="K44" i="24" s="1"/>
  <c r="G47" i="51"/>
  <c r="D62" i="24"/>
  <c r="J53" i="24"/>
  <c r="E19" i="37"/>
  <c r="F19" i="37"/>
  <c r="G19" i="37"/>
  <c r="E56" i="23"/>
  <c r="D19" i="37"/>
  <c r="D17" i="23"/>
  <c r="C19" i="37"/>
  <c r="F55" i="23"/>
  <c r="D58" i="24" s="1"/>
  <c r="G13" i="23"/>
  <c r="E13" i="24" s="1"/>
  <c r="D9" i="24" s="1"/>
  <c r="D23" i="24"/>
  <c r="G20" i="20"/>
  <c r="K20" i="24" s="1"/>
  <c r="G20" i="50"/>
  <c r="F37" i="20" s="1"/>
  <c r="J41" i="24" s="1"/>
  <c r="F20" i="50"/>
  <c r="E20" i="50"/>
  <c r="D20" i="50"/>
  <c r="E37" i="20" s="1"/>
  <c r="C20" i="50"/>
  <c r="D37" i="20" s="1"/>
  <c r="G9" i="50"/>
  <c r="F9" i="50"/>
  <c r="E9" i="50"/>
  <c r="D9" i="50"/>
  <c r="C9" i="50"/>
  <c r="E19" i="38"/>
  <c r="G33" i="38"/>
  <c r="G32" i="20" s="1"/>
  <c r="K33" i="24" s="1"/>
  <c r="F33" i="38"/>
  <c r="E33" i="38"/>
  <c r="D33" i="38"/>
  <c r="E32" i="20" s="1"/>
  <c r="C33" i="38"/>
  <c r="D32" i="20" s="1"/>
  <c r="D19" i="38"/>
  <c r="E33" i="20" s="1"/>
  <c r="C19" i="38"/>
  <c r="D33" i="20" s="1"/>
  <c r="F19" i="38" l="1"/>
  <c r="F34" i="38" s="1"/>
  <c r="G19" i="38"/>
  <c r="G33" i="20" s="1"/>
  <c r="K34" i="24" s="1"/>
  <c r="D34" i="38"/>
  <c r="E34" i="38"/>
  <c r="F37" i="39"/>
  <c r="G37" i="39"/>
  <c r="C34" i="38"/>
  <c r="J16" i="24"/>
  <c r="G34" i="38" l="1"/>
  <c r="K17" i="24" l="1"/>
  <c r="J17" i="24" s="1"/>
  <c r="G23" i="47" l="1"/>
  <c r="F14" i="20" s="1"/>
  <c r="J14" i="24" s="1"/>
  <c r="F23" i="47"/>
  <c r="E23" i="47"/>
  <c r="D23" i="47"/>
  <c r="E14" i="20" s="1"/>
  <c r="C23" i="47"/>
  <c r="D14" i="20" s="1"/>
  <c r="G10" i="47"/>
  <c r="D45" i="24" s="1"/>
  <c r="F10" i="47"/>
  <c r="E10" i="47"/>
  <c r="D10" i="47"/>
  <c r="C10" i="47"/>
  <c r="J10" i="24" l="1"/>
  <c r="J9" i="24" l="1"/>
  <c r="J8" i="24" l="1"/>
  <c r="G8" i="38" l="1"/>
  <c r="F57" i="23" s="1"/>
  <c r="D60" i="24" s="1"/>
  <c r="D17" i="24"/>
  <c r="C23" i="24"/>
  <c r="C17" i="24"/>
  <c r="C16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D7" i="24"/>
  <c r="D6" i="24"/>
  <c r="D5" i="24"/>
  <c r="C5" i="24"/>
  <c r="B5" i="24"/>
  <c r="A5" i="24"/>
  <c r="C4" i="24"/>
  <c r="B4" i="24"/>
  <c r="A4" i="24"/>
  <c r="D4" i="24"/>
  <c r="H40" i="24"/>
  <c r="H38" i="24"/>
  <c r="H37" i="24"/>
  <c r="H32" i="24"/>
  <c r="H31" i="24"/>
  <c r="H23" i="24"/>
  <c r="G40" i="24"/>
  <c r="G38" i="24"/>
  <c r="G37" i="24"/>
  <c r="G32" i="24"/>
  <c r="G31" i="24"/>
  <c r="G23" i="24"/>
  <c r="G7" i="24"/>
  <c r="G6" i="24"/>
  <c r="G5" i="24"/>
  <c r="G4" i="24"/>
  <c r="H7" i="24"/>
  <c r="H6" i="24"/>
  <c r="H5" i="24"/>
  <c r="H4" i="24"/>
  <c r="D25" i="20" l="1"/>
  <c r="G51" i="43"/>
  <c r="G41" i="20" s="1"/>
  <c r="K47" i="24" s="1"/>
  <c r="J44" i="24" s="1"/>
  <c r="D51" i="43"/>
  <c r="E41" i="20" s="1"/>
  <c r="C51" i="43"/>
  <c r="D41" i="20" s="1"/>
  <c r="G11" i="43"/>
  <c r="F11" i="43"/>
  <c r="E11" i="43"/>
  <c r="D11" i="43"/>
  <c r="C11" i="43"/>
  <c r="G49" i="41"/>
  <c r="F23" i="20" s="1"/>
  <c r="J23" i="24" s="1"/>
  <c r="F49" i="41"/>
  <c r="E49" i="41"/>
  <c r="D49" i="41"/>
  <c r="E23" i="20" s="1"/>
  <c r="C49" i="41"/>
  <c r="D23" i="20" s="1"/>
  <c r="G11" i="41"/>
  <c r="F11" i="41"/>
  <c r="E11" i="41"/>
  <c r="D11" i="41"/>
  <c r="E45" i="23" s="1"/>
  <c r="C11" i="41"/>
  <c r="D45" i="23" s="1"/>
  <c r="F45" i="23" l="1"/>
  <c r="D47" i="24" s="1"/>
  <c r="G39" i="40"/>
  <c r="F36" i="20" s="1"/>
  <c r="J40" i="24" s="1"/>
  <c r="F39" i="40"/>
  <c r="E39" i="40"/>
  <c r="D39" i="40"/>
  <c r="E36" i="20" s="1"/>
  <c r="C39" i="40"/>
  <c r="D36" i="20" s="1"/>
  <c r="G9" i="40"/>
  <c r="F9" i="40"/>
  <c r="E9" i="40"/>
  <c r="D9" i="40"/>
  <c r="C9" i="40"/>
  <c r="F34" i="20"/>
  <c r="J37" i="24" s="1"/>
  <c r="E37" i="39"/>
  <c r="D37" i="39"/>
  <c r="E34" i="20" s="1"/>
  <c r="C37" i="39"/>
  <c r="D34" i="20" s="1"/>
  <c r="G9" i="39"/>
  <c r="F58" i="23" s="1"/>
  <c r="D61" i="24" s="1"/>
  <c r="F9" i="39"/>
  <c r="E9" i="39"/>
  <c r="D9" i="39"/>
  <c r="E58" i="23" s="1"/>
  <c r="C9" i="39"/>
  <c r="D58" i="23" s="1"/>
  <c r="F8" i="38"/>
  <c r="E8" i="38"/>
  <c r="D8" i="38"/>
  <c r="E57" i="23" s="1"/>
  <c r="C8" i="38"/>
  <c r="D57" i="23" s="1"/>
  <c r="G34" i="37"/>
  <c r="F31" i="20" s="1"/>
  <c r="J32" i="24" s="1"/>
  <c r="F34" i="37"/>
  <c r="E34" i="37"/>
  <c r="D34" i="37"/>
  <c r="E31" i="20" s="1"/>
  <c r="C34" i="37"/>
  <c r="D31" i="20" s="1"/>
  <c r="G25" i="36" l="1"/>
  <c r="F26" i="20" s="1"/>
  <c r="J26" i="24" s="1"/>
  <c r="F25" i="36"/>
  <c r="E25" i="36"/>
  <c r="D25" i="36"/>
  <c r="E26" i="20" s="1"/>
  <c r="C25" i="36"/>
  <c r="D26" i="20" s="1"/>
  <c r="G9" i="36"/>
  <c r="F48" i="23" s="1"/>
  <c r="D50" i="24" s="1"/>
  <c r="F9" i="36"/>
  <c r="E9" i="36"/>
  <c r="D9" i="36"/>
  <c r="E48" i="23" s="1"/>
  <c r="C9" i="36"/>
  <c r="D48" i="23" s="1"/>
  <c r="G25" i="35"/>
  <c r="F25" i="20" s="1"/>
  <c r="J25" i="24" s="1"/>
  <c r="F25" i="35"/>
  <c r="E25" i="35"/>
  <c r="D25" i="35"/>
  <c r="E25" i="20" s="1"/>
  <c r="G10" i="35"/>
  <c r="F47" i="23" s="1"/>
  <c r="D49" i="24" s="1"/>
  <c r="F10" i="35"/>
  <c r="E10" i="35"/>
  <c r="D10" i="35"/>
  <c r="E47" i="23" s="1"/>
  <c r="C10" i="35"/>
  <c r="D47" i="23" s="1"/>
  <c r="G29" i="34"/>
  <c r="F24" i="20" s="1"/>
  <c r="J24" i="24" s="1"/>
  <c r="F29" i="34"/>
  <c r="E29" i="34"/>
  <c r="D29" i="34"/>
  <c r="E24" i="20" s="1"/>
  <c r="C29" i="34"/>
  <c r="D24" i="20" s="1"/>
  <c r="G10" i="34"/>
  <c r="F10" i="34"/>
  <c r="E10" i="34"/>
  <c r="D10" i="34"/>
  <c r="E46" i="23" s="1"/>
  <c r="C10" i="34"/>
  <c r="D46" i="23" s="1"/>
  <c r="G20" i="33"/>
  <c r="F12" i="20" s="1"/>
  <c r="J12" i="24" s="1"/>
  <c r="F20" i="33"/>
  <c r="D20" i="33"/>
  <c r="E12" i="20" s="1"/>
  <c r="C20" i="33"/>
  <c r="D12" i="20" s="1"/>
  <c r="G10" i="33"/>
  <c r="F10" i="33"/>
  <c r="E10" i="33"/>
  <c r="D10" i="33"/>
  <c r="C10" i="33"/>
  <c r="G20" i="32"/>
  <c r="F20" i="32"/>
  <c r="E20" i="32"/>
  <c r="D20" i="32"/>
  <c r="C20" i="32"/>
  <c r="G10" i="32"/>
  <c r="D43" i="24" s="1"/>
  <c r="F10" i="32"/>
  <c r="E10" i="32"/>
  <c r="D10" i="32"/>
  <c r="E41" i="23" s="1"/>
  <c r="C10" i="32"/>
  <c r="D41" i="23" s="1"/>
  <c r="G32" i="31"/>
  <c r="F11" i="20" s="1"/>
  <c r="J11" i="24" s="1"/>
  <c r="F32" i="31"/>
  <c r="E32" i="31"/>
  <c r="D32" i="31"/>
  <c r="E11" i="20" s="1"/>
  <c r="C32" i="31"/>
  <c r="D11" i="20" s="1"/>
  <c r="G10" i="31"/>
  <c r="F40" i="23" s="1"/>
  <c r="D41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37" i="23" s="1"/>
  <c r="D38" i="24" s="1"/>
  <c r="F10" i="29"/>
  <c r="E10" i="29"/>
  <c r="D10" i="29"/>
  <c r="E37" i="23" s="1"/>
  <c r="C10" i="29"/>
  <c r="D37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D48" i="24" l="1"/>
  <c r="E62" i="23"/>
  <c r="E63" i="23" s="1"/>
  <c r="D62" i="23"/>
  <c r="D63" i="23" s="1"/>
  <c r="C7" i="53" l="1"/>
  <c r="F7" i="53" s="1"/>
  <c r="F59" i="23" l="1"/>
  <c r="G8" i="23"/>
  <c r="D14" i="24" l="1"/>
  <c r="D16" i="24"/>
  <c r="E17" i="24" l="1"/>
  <c r="F23" i="23"/>
  <c r="G36" i="23" s="1"/>
  <c r="F9" i="23"/>
  <c r="F69" i="23" l="1"/>
  <c r="C8" i="53" s="1"/>
  <c r="F8" i="53" s="1"/>
  <c r="G17" i="23"/>
  <c r="F66" i="23" s="1"/>
  <c r="C5" i="53" s="1"/>
  <c r="F5" i="53" s="1"/>
  <c r="F63" i="23"/>
  <c r="C23" i="53" s="1"/>
  <c r="E51" i="20"/>
  <c r="D51" i="20"/>
  <c r="F48" i="20"/>
  <c r="F67" i="23" l="1"/>
  <c r="E37" i="24"/>
  <c r="F70" i="23" l="1"/>
  <c r="C6" i="53"/>
  <c r="F6" i="53" s="1"/>
  <c r="F10" i="53" s="1"/>
  <c r="D65" i="24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C10" i="53" l="1"/>
  <c r="C28" i="53" s="1"/>
  <c r="F27" i="20"/>
  <c r="J27" i="24"/>
  <c r="J33" i="24"/>
  <c r="F40" i="20"/>
  <c r="C13" i="6"/>
  <c r="J57" i="24" l="1"/>
  <c r="F32" i="20"/>
  <c r="F17" i="20"/>
  <c r="G62" i="23" l="1"/>
  <c r="G63" i="23" s="1"/>
  <c r="F51" i="20"/>
  <c r="C24" i="53" s="1"/>
  <c r="C26" i="53" s="1"/>
  <c r="F65" i="20" l="1"/>
  <c r="F66" i="20" s="1"/>
  <c r="C13" i="53" s="1"/>
  <c r="F13" i="53" s="1"/>
  <c r="F15" i="53" s="1"/>
  <c r="F17" i="53" s="1"/>
  <c r="C15" i="53" l="1"/>
  <c r="C17" i="53" s="1"/>
  <c r="E25" i="37"/>
  <c r="E16" i="33"/>
  <c r="E14" i="38"/>
  <c r="E15" i="40"/>
  <c r="E15" i="36"/>
  <c r="E16" i="35"/>
  <c r="E16" i="31"/>
  <c r="E15" i="50"/>
  <c r="E17" i="41"/>
  <c r="E17" i="43"/>
  <c r="E17" i="51"/>
  <c r="E16" i="30"/>
  <c r="E16" i="32"/>
  <c r="E15" i="39"/>
  <c r="E16" i="47"/>
  <c r="E16" i="34"/>
  <c r="C19" i="53" l="1"/>
  <c r="F19" i="53" s="1"/>
  <c r="C29" i="53"/>
  <c r="C30" i="53" s="1"/>
</calcChain>
</file>

<file path=xl/sharedStrings.xml><?xml version="1.0" encoding="utf-8"?>
<sst xmlns="http://schemas.openxmlformats.org/spreadsheetml/2006/main" count="2171" uniqueCount="666">
  <si>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</si>
  <si>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</si>
  <si>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</si>
  <si>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</si>
  <si>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</si>
  <si>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</si>
  <si>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</si>
  <si>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</si>
  <si>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</si>
  <si>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</si>
  <si>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</si>
  <si>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</si>
  <si>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</si>
  <si>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</si>
  <si>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</si>
  <si>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</si>
  <si>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</si>
  <si>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</si>
  <si>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</si>
  <si>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</si>
  <si>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</si>
  <si>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</si>
  <si>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</si>
  <si>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</si>
  <si>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</si>
  <si>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úroky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</si>
  <si>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</si>
  <si>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</si>
  <si>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</si>
  <si>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</si>
  <si>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</si>
  <si>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</si>
  <si>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</si>
  <si>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</si>
  <si>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</si>
  <si>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</si>
  <si>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</si>
  <si>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</si>
  <si>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</si>
  <si>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</si>
  <si>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</si>
  <si>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</si>
  <si>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</si>
  <si>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</si>
  <si>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</si>
  <si>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</si>
  <si>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</si>
  <si>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</si>
  <si>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</si>
  <si>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</si>
  <si>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</si>
  <si>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</si>
  <si>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</si>
  <si>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</si>
  <si>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</si>
  <si>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</si>
  <si>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</si>
  <si>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plán [Kč]</t>
  </si>
  <si>
    <t>DPS služby klientům</t>
  </si>
  <si>
    <t>součet</t>
  </si>
  <si>
    <t>JSDH</t>
  </si>
  <si>
    <t>stav 2019</t>
  </si>
  <si>
    <t>odvod 19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</si>
  <si>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</si>
  <si>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</si>
  <si>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</si>
  <si>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</si>
  <si>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</si>
  <si>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</si>
  <si>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</si>
  <si>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</si>
  <si>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</si>
  <si>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</si>
  <si>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</si>
  <si>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</si>
  <si>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</si>
  <si>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</si>
  <si>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</si>
  <si>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</si>
  <si>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</si>
  <si>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</si>
  <si>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</si>
  <si>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</si>
  <si>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</si>
  <si>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</si>
  <si>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</si>
  <si>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</si>
  <si>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</si>
  <si>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</si>
  <si>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</si>
  <si>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</si>
  <si>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</si>
  <si>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</si>
  <si>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</si>
  <si>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</si>
  <si>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</si>
  <si>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</si>
  <si>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</si>
  <si>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</si>
  <si>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</si>
  <si>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</si>
  <si>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</si>
  <si>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</si>
  <si>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</si>
  <si>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</si>
  <si>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</si>
  <si>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</si>
  <si>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</si>
  <si>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</si>
  <si>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</si>
  <si>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</si>
  <si>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</si>
  <si>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</si>
  <si>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</si>
  <si>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 xml:space="preserve">Střecha knihovna </t>
  </si>
  <si>
    <t>Protipovodňové opatření Husova - Měděnec</t>
  </si>
  <si>
    <t>Daně sdílené ze SR</t>
  </si>
  <si>
    <t>Místní daně</t>
  </si>
  <si>
    <t>Dotace</t>
  </si>
  <si>
    <t>nájemné FVS</t>
  </si>
  <si>
    <t>splátky půjček (UNITAS)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</si>
  <si>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</si>
  <si>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</si>
  <si>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</si>
  <si>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</si>
  <si>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</si>
  <si>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</si>
  <si>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</si>
  <si>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</si>
  <si>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</si>
  <si>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</si>
  <si>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</si>
  <si>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</si>
  <si>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</si>
  <si>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</si>
  <si>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</si>
  <si>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</si>
  <si>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</si>
  <si>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</si>
  <si>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</si>
  <si>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</si>
  <si>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</si>
  <si>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</si>
  <si>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</si>
  <si>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</si>
  <si>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</si>
  <si>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</si>
  <si>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</si>
  <si>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</si>
  <si>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</si>
  <si>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</si>
  <si>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</si>
  <si>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</si>
  <si>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</si>
  <si>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</si>
  <si>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</si>
  <si>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</si>
  <si>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</si>
  <si>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</si>
  <si>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</si>
  <si>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</si>
  <si>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</si>
  <si>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</si>
  <si>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</si>
  <si>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</si>
  <si>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</si>
  <si>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</si>
  <si>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</si>
  <si>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</si>
  <si>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</si>
  <si>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</si>
  <si>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</si>
  <si>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</si>
  <si>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</si>
  <si>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</si>
  <si>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</si>
  <si>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</si>
  <si>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</si>
  <si>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</si>
  <si>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</si>
  <si>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</si>
  <si>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</si>
  <si>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</si>
  <si>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</si>
  <si>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</si>
  <si>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</si>
  <si>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</si>
  <si>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</si>
  <si>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</si>
  <si>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</si>
  <si>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</si>
  <si>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</si>
  <si>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</si>
  <si>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</si>
  <si>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</si>
  <si>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</si>
  <si>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</si>
  <si>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</si>
  <si>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</si>
  <si>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</si>
  <si>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</si>
  <si>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</si>
  <si>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</si>
  <si>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</si>
  <si>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</si>
  <si>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</si>
  <si>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</si>
  <si>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</si>
  <si>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</si>
  <si>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</si>
  <si>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</si>
  <si>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</si>
  <si>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</si>
  <si>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</si>
  <si>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</si>
  <si>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</si>
  <si>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</si>
  <si>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</si>
  <si>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</si>
  <si>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</si>
  <si>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</si>
  <si>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</si>
  <si>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</si>
  <si>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</si>
  <si>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</si>
  <si>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</si>
  <si>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</si>
  <si>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</si>
  <si>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</si>
  <si>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</si>
  <si>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</si>
  <si>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</si>
  <si>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</si>
  <si>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</si>
  <si>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</si>
  <si>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</si>
  <si>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</si>
  <si>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</si>
  <si>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</si>
  <si>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</si>
  <si>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</si>
  <si>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 xml:space="preserve"> k 30.09.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</si>
  <si>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</si>
  <si>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</si>
  <si>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</si>
  <si>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</si>
  <si>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</si>
  <si>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</si>
  <si>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</si>
  <si>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</si>
  <si>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</si>
  <si>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</si>
  <si>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</si>
  <si>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</si>
  <si>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</si>
  <si>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</si>
  <si>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</si>
  <si>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</si>
  <si>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</si>
  <si>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</si>
  <si>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</si>
  <si>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</si>
  <si>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</si>
  <si>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</si>
  <si>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</si>
  <si>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</si>
  <si>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</si>
  <si>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</si>
  <si>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</si>
  <si>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</si>
  <si>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</si>
  <si>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</si>
  <si>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</si>
  <si>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</si>
  <si>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</si>
  <si>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</si>
  <si>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</si>
  <si>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</si>
  <si>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</si>
  <si>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</si>
  <si>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</si>
  <si>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</si>
  <si>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</si>
  <si>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</si>
  <si>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</si>
  <si>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</si>
  <si>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</si>
  <si>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</si>
  <si>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</si>
  <si>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</si>
  <si>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</si>
  <si>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</si>
  <si>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</si>
  <si>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</si>
  <si>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</si>
  <si>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</si>
  <si>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</si>
  <si>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</si>
  <si>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</si>
  <si>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</si>
  <si>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</si>
  <si>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</si>
  <si>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</si>
  <si>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</si>
  <si>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</si>
  <si>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</si>
  <si>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</si>
  <si>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</si>
  <si>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</si>
  <si>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</si>
  <si>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</si>
  <si>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</si>
  <si>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</si>
  <si>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</si>
  <si>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</si>
  <si>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</si>
  <si>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</si>
  <si>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</si>
  <si>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</si>
  <si>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</si>
  <si>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</si>
  <si>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</si>
  <si>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</si>
  <si>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</si>
  <si>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</si>
  <si>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</si>
  <si>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</si>
  <si>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</si>
  <si>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</si>
  <si>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</si>
  <si>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</si>
  <si>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</si>
  <si>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</si>
  <si>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</si>
  <si>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</si>
  <si>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</si>
  <si>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</si>
  <si>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</si>
  <si>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</si>
  <si>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podpis:</t>
  </si>
  <si>
    <t>datum:</t>
  </si>
  <si>
    <t>ředitel PO:</t>
  </si>
  <si>
    <t xml:space="preserve">poznámka: 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</si>
  <si>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</si>
  <si>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</si>
  <si>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</si>
  <si>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Mgr. Yveta Svobodová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</si>
  <si>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</si>
  <si>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</si>
  <si>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</si>
  <si>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</si>
  <si>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</si>
  <si>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</si>
  <si>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</si>
  <si>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</si>
  <si>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</si>
  <si>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</si>
  <si>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</si>
  <si>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</si>
  <si>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pojištění DAS</t>
  </si>
  <si>
    <t>daně a poplatky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</si>
  <si>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</si>
  <si>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</si>
  <si>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</si>
  <si>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</si>
  <si>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</si>
  <si>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</si>
  <si>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</si>
  <si>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</si>
  <si>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</si>
  <si>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Jizerská</t>
  </si>
  <si>
    <t>sučet</t>
  </si>
  <si>
    <t>poplatek za psy</t>
  </si>
  <si>
    <t>poplatek za komunální odpad</t>
  </si>
  <si>
    <t>§ 3722</t>
  </si>
  <si>
    <t>služby (nahodilé příjmy)</t>
  </si>
  <si>
    <t>obědy (příspěvek ze SF)</t>
  </si>
  <si>
    <t>obědy (stravenkový paušál)</t>
  </si>
  <si>
    <t>rozhledna, kyselka</t>
  </si>
  <si>
    <t>Svaz měst a obcí ČR</t>
  </si>
  <si>
    <t>platby dani a poplatků</t>
  </si>
  <si>
    <t>výdajů: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</si>
  <si>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</si>
  <si>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</si>
  <si>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</si>
  <si>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</si>
  <si>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</si>
  <si>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</si>
  <si>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</si>
  <si>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</si>
  <si>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</si>
  <si>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</si>
  <si>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</si>
  <si>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</si>
  <si>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</si>
  <si>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</si>
  <si>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</si>
  <si>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</si>
  <si>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</si>
  <si>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</si>
  <si>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</si>
  <si>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</si>
  <si>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</si>
  <si>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</si>
  <si>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</si>
  <si>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</si>
  <si>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</si>
  <si>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</si>
  <si>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</si>
  <si>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Střecha AFK kabiny</t>
  </si>
  <si>
    <t>investiční dotace ze SR</t>
  </si>
  <si>
    <t>investiční dotace kraj</t>
  </si>
  <si>
    <t>Komunikace Havířská - oprava cca 100 m</t>
  </si>
  <si>
    <t>opravy a investice</t>
  </si>
  <si>
    <t>rok 2023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</si>
  <si>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</si>
  <si>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</si>
  <si>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</si>
  <si>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</si>
  <si>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</si>
  <si>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</si>
  <si>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</si>
  <si>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</si>
  <si>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</si>
  <si>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</si>
  <si>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</si>
  <si>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</si>
  <si>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</si>
  <si>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</si>
  <si>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</si>
  <si>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</si>
  <si>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prodej PET</t>
  </si>
  <si>
    <t>léky a zdravotnický materiál</t>
  </si>
  <si>
    <t>L. Kellerová</t>
  </si>
  <si>
    <t>telefony, internet</t>
  </si>
  <si>
    <t>dotace a finanční dary</t>
  </si>
  <si>
    <t>Fin. dary</t>
  </si>
  <si>
    <t>§ 3639</t>
  </si>
  <si>
    <t>codexis 3 roky</t>
  </si>
  <si>
    <t>příjem z daně z technických her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</si>
  <si>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</si>
  <si>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</si>
  <si>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</si>
  <si>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</si>
  <si>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</si>
  <si>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</si>
  <si>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</si>
  <si>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</si>
  <si>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</si>
  <si>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</si>
  <si>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</si>
  <si>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</si>
  <si>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</si>
  <si>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</si>
  <si>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</si>
  <si>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</si>
  <si>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</si>
  <si>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</si>
  <si>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</si>
  <si>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</si>
  <si>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</si>
  <si>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</si>
  <si>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sběr a  svoz komunálních odpadů</t>
  </si>
  <si>
    <t>Výdaje v Kč</t>
  </si>
  <si>
    <t>Příjmy v Kč</t>
  </si>
  <si>
    <t>M. Vojáčková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</si>
  <si>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</si>
  <si>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</si>
  <si>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</si>
  <si>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</si>
  <si>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</si>
  <si>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</si>
  <si>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Parkoviště ulice Máchova</t>
  </si>
  <si>
    <t xml:space="preserve">Cyklostezka z křižovatky ulice Rozkošné na Ludvíkov a Hajniště </t>
  </si>
  <si>
    <t xml:space="preserve">Parkoviště ZŠ Jindřichovická </t>
  </si>
  <si>
    <t>Střecha budovy MÚ</t>
  </si>
  <si>
    <t>Komunikace na Přebytku  (druhá řada domů)</t>
  </si>
  <si>
    <t>Rozšíření parkovací plochy ulice Nádražní (26 míst)</t>
  </si>
  <si>
    <t>Komunikace ul. Rokycanova (po výměně vody FVS)</t>
  </si>
  <si>
    <t>splátek jistin bankovního úvěru ve výši:</t>
  </si>
  <si>
    <t>Komunikace ul. Jiskrova (po výměně vody FVS)</t>
  </si>
  <si>
    <t xml:space="preserve">Ludvíkov - zpevnění plochy dětského hřiště </t>
  </si>
  <si>
    <t>Ludvíkov - oprava vodoteče a stavidla požárni nádrže</t>
  </si>
  <si>
    <t>Fasáda - budova Jindřichovická 145 (policie)</t>
  </si>
  <si>
    <t>Mázelova hrobka - klempířské prvky a penetrace pískovce</t>
  </si>
  <si>
    <t>Koupaliště - úprava břehu</t>
  </si>
  <si>
    <t>pojištění funkčně nespecifikované</t>
  </si>
  <si>
    <t>pojištění majetku a odpovědnosti</t>
  </si>
  <si>
    <t>§ 6320</t>
  </si>
  <si>
    <t>majetek od 1-40 tis. Kč</t>
  </si>
  <si>
    <t>Rozpočet města Nové Město pod Smrkem na rok 2024</t>
  </si>
  <si>
    <t>rok 2024</t>
  </si>
  <si>
    <t>Opravy a investice  2024</t>
  </si>
  <si>
    <t>k 31.12.2023</t>
  </si>
  <si>
    <t>Nové Město pod Smrkem dne: 30.10.2023</t>
  </si>
  <si>
    <t>25.10.2023</t>
  </si>
  <si>
    <t>sloučeno s muzeem</t>
  </si>
  <si>
    <t>zpracování dat a služby IT</t>
  </si>
  <si>
    <t>software (AKS)</t>
  </si>
  <si>
    <t>členský příspěvek SK</t>
  </si>
  <si>
    <t>pojistné - plošina</t>
  </si>
  <si>
    <t>odměny za užití duševního vlastnictví</t>
  </si>
  <si>
    <t>OSLAVY MĚSTA</t>
  </si>
  <si>
    <t>věcné břemeno</t>
  </si>
  <si>
    <t>poskytnuté náhrady</t>
  </si>
  <si>
    <t>Zastřešení kontejnerového stání na KO u paneláků</t>
  </si>
  <si>
    <t>Mírové náměstí 3xKO</t>
  </si>
  <si>
    <t>Uhelná 2xKO</t>
  </si>
  <si>
    <t>Vaňkova 922 1xKO, dostavět 1 stání k stávajícímu v 28. října</t>
  </si>
  <si>
    <t>Vaňkova 924 2xKO</t>
  </si>
  <si>
    <t>Vaňkova 924 2xKO, 4x separace pravděpodobně přesunout jinam</t>
  </si>
  <si>
    <t>částka navýšena o 11 % inflaci a 6 % DPH</t>
  </si>
  <si>
    <t>příjem z prodeje DHM</t>
  </si>
  <si>
    <t>přijaté dary na pořízení DM</t>
  </si>
  <si>
    <t>Renomie</t>
  </si>
  <si>
    <t>audit PO</t>
  </si>
  <si>
    <t>Daně placené městem, DPH</t>
  </si>
  <si>
    <t>montoring</t>
  </si>
  <si>
    <t>reklama</t>
  </si>
  <si>
    <t>§ 3349</t>
  </si>
  <si>
    <t>geometrické plány</t>
  </si>
  <si>
    <t>Novoměstské noviny</t>
  </si>
  <si>
    <t>pořízení nemovitého majetku</t>
  </si>
  <si>
    <t>Součet</t>
  </si>
  <si>
    <t>pořízení pozemky</t>
  </si>
  <si>
    <t>převedeno na MěÚ 5163</t>
  </si>
  <si>
    <t>bank. poplatky</t>
  </si>
  <si>
    <t>převedeno na MěÚ (dálniční známky)</t>
  </si>
  <si>
    <t>dálniční známky</t>
  </si>
  <si>
    <t>kopírky</t>
  </si>
  <si>
    <t>ostatní nákupy (ošatné)</t>
  </si>
  <si>
    <t>pojištení aut</t>
  </si>
  <si>
    <t>200.000 Kč</t>
  </si>
  <si>
    <t>Gordic, licence</t>
  </si>
  <si>
    <t>soc. terénní pracovník</t>
  </si>
  <si>
    <t>sportoviště ZŠ (sokolovna)</t>
  </si>
  <si>
    <t>hasiči, atd.</t>
  </si>
  <si>
    <t>Radary a průjezdové zabezpečení</t>
  </si>
  <si>
    <t>Střecha hasičské zbrojnice a fotovoltaika</t>
  </si>
  <si>
    <t>Parkoviště hřbitov</t>
  </si>
  <si>
    <t>Hladinové spínače</t>
  </si>
  <si>
    <t>Cesta k přečerpávací stanici</t>
  </si>
  <si>
    <t>Okna, vzduchotechnika, ozvučení a osvětlení víceúčelového sálu</t>
  </si>
  <si>
    <t>Rekonstrukce zasedací místnosti</t>
  </si>
  <si>
    <t>Dětská hřiště (sokolovna, okály)</t>
  </si>
  <si>
    <t>Přístupové komunikace a prostranství u bytových domů</t>
  </si>
  <si>
    <t>Projekty a inženýrská činnost</t>
  </si>
  <si>
    <t>Napojení parcel na vodovod a kanalizaci (v Lukách)</t>
  </si>
  <si>
    <t>Rekonstrukce veřejného osvětlení</t>
  </si>
  <si>
    <t xml:space="preserve">Workoutové hřiště (u ZŠ Tylova) </t>
  </si>
  <si>
    <t>Hromosvod na sportovní hale</t>
  </si>
  <si>
    <t>oprava</t>
  </si>
  <si>
    <t>i</t>
  </si>
  <si>
    <t xml:space="preserve">Centrální vytápění budovy Palackého </t>
  </si>
  <si>
    <t>Přeložka vodovodu v Ludvíkově</t>
  </si>
  <si>
    <t xml:space="preserve">Čísla názvu akcí, neurčují jejich pořadí  !!! </t>
  </si>
  <si>
    <t>Celkem</t>
  </si>
  <si>
    <t>ostatní záležitosti sdělovacích prostředků</t>
  </si>
  <si>
    <t xml:space="preserve">Rozpočet útulku (org 0338) na </t>
  </si>
  <si>
    <t>útulek</t>
  </si>
  <si>
    <t>osobní auta</t>
  </si>
  <si>
    <t>frankovačka</t>
  </si>
  <si>
    <t>150.000 Kč</t>
  </si>
  <si>
    <t>20.000 Kč/měsíc</t>
  </si>
  <si>
    <t>250.000 Kč/rok</t>
  </si>
  <si>
    <t>30.000 Kč/rok</t>
  </si>
  <si>
    <t>cca 7.600 Kč/měsíc</t>
  </si>
  <si>
    <t>26.000 Kč/rok</t>
  </si>
  <si>
    <t>DAS 30.000 Kč/rok</t>
  </si>
  <si>
    <t>Fond na podporu výstavby zdroje pitné vody a čističek (kanalizace)</t>
  </si>
  <si>
    <t>Mgr. Gabriela Ouhrabková</t>
  </si>
  <si>
    <t>Mgr. Radoslava Žáková</t>
  </si>
  <si>
    <t>MMR zvýšení bezpečnosti náměstí</t>
  </si>
  <si>
    <t>Komunikace Vaňkova (včetně přilehlých komunikací)</t>
  </si>
  <si>
    <t>Schválený rozpočet</t>
  </si>
  <si>
    <t>Příloha č. 1, 6</t>
  </si>
  <si>
    <t>v Kč</t>
  </si>
  <si>
    <t>I. změna</t>
  </si>
  <si>
    <t>II. změna</t>
  </si>
  <si>
    <t>III. změna</t>
  </si>
  <si>
    <t>po změnách</t>
  </si>
  <si>
    <t>NÁKLADY CELKEM - účtová třída 5</t>
  </si>
  <si>
    <t>Spotřebované nákupy</t>
  </si>
  <si>
    <t>Spotřeba materiálu</t>
  </si>
  <si>
    <t>Spotřeba energie (teplo, voda, plyn, el. energie)</t>
  </si>
  <si>
    <t>Služby</t>
  </si>
  <si>
    <t>Ostatní služby</t>
  </si>
  <si>
    <t>Osobní náklady</t>
  </si>
  <si>
    <t>Zákonné sociální pojištění (zdravotní, sociální)</t>
  </si>
  <si>
    <t>Jiné sociální pojištění (Kooperativa)</t>
  </si>
  <si>
    <t xml:space="preserve">Jiné sociální náklady </t>
  </si>
  <si>
    <t>Daně a poplatky</t>
  </si>
  <si>
    <t>Ostatní náklady</t>
  </si>
  <si>
    <t>Jiné pokuty a penále</t>
  </si>
  <si>
    <t>Odpisy, rezervy a opravné položky</t>
  </si>
  <si>
    <t>Finanční náklady</t>
  </si>
  <si>
    <t xml:space="preserve">VÝNOSY CELKEM - účtová třída 6 </t>
  </si>
  <si>
    <t>Výnosy z vlastních výkonů a zboží</t>
  </si>
  <si>
    <t>Výnosy z prodeje služeb</t>
  </si>
  <si>
    <t>Výnosy z pronájmu</t>
  </si>
  <si>
    <t>Výnosy z prodaného zboží</t>
  </si>
  <si>
    <t>Ostatní výnosy</t>
  </si>
  <si>
    <t>Výnosy z vyřazených pohledávek</t>
  </si>
  <si>
    <t>Čerpání fondů</t>
  </si>
  <si>
    <t>Ostatní výnosy z činnosti</t>
  </si>
  <si>
    <t>Finanční výnosy</t>
  </si>
  <si>
    <t>Úroky (BÚ apod.)</t>
  </si>
  <si>
    <t>Výnosy z transferů</t>
  </si>
  <si>
    <t>672…</t>
  </si>
  <si>
    <t>Výnosy institucí z transferů - město</t>
  </si>
  <si>
    <t>Výnosy institucí z transferů - odpisy</t>
  </si>
  <si>
    <t>Výnosy institucí z transferů - kraj</t>
  </si>
  <si>
    <t>Výnosy institucí z transferů (dotace)</t>
  </si>
  <si>
    <t>Výnosy institucí ostatní (ÚP)</t>
  </si>
  <si>
    <t xml:space="preserve">Hospodářský výsledek po zdanění </t>
  </si>
  <si>
    <t>DOPLŇKOVÉ ÚDAJE</t>
  </si>
  <si>
    <t>Závazky vůči rozpočtu zřizovatele</t>
  </si>
  <si>
    <t xml:space="preserve">V tom </t>
  </si>
  <si>
    <t xml:space="preserve">odvod z provozu </t>
  </si>
  <si>
    <t xml:space="preserve">ostatní odvody </t>
  </si>
  <si>
    <t>Úč. příspěvky a dotace ze SR a zřizovatele (nad rozpočet)</t>
  </si>
  <si>
    <t>Z toho</t>
  </si>
  <si>
    <t>investiční dotace zřizovatele do investičního fondu</t>
  </si>
  <si>
    <t>účelové dotace státního rozpočtu a státních fondů</t>
  </si>
  <si>
    <t xml:space="preserve">individuální dotace státního rozpočtu na investice </t>
  </si>
  <si>
    <t>schváleno RM dne</t>
  </si>
  <si>
    <t>06.12.2023</t>
  </si>
  <si>
    <r>
      <t xml:space="preserve">Pozn.: k vyplnění jsou určena </t>
    </r>
    <r>
      <rPr>
        <i/>
        <u/>
        <sz val="8"/>
        <rFont val="Arial"/>
        <family val="2"/>
        <charset val="238"/>
      </rPr>
      <t>žlutá</t>
    </r>
    <r>
      <rPr>
        <i/>
        <sz val="8"/>
        <rFont val="Arial"/>
        <family val="2"/>
        <charset val="238"/>
      </rPr>
      <t xml:space="preserve"> pole.</t>
    </r>
  </si>
  <si>
    <t>23.10.2023</t>
  </si>
  <si>
    <t>k vyplnění jsou určena žlutá pole</t>
  </si>
  <si>
    <t>Základní škola Nové Město pod Smrkem, příspěvková organizace</t>
  </si>
  <si>
    <t xml:space="preserve">schváleno RM dne </t>
  </si>
  <si>
    <t>26.10.2023</t>
  </si>
  <si>
    <t>Rozpočet odpadové hospodářství (org 0347 a 0356) na</t>
  </si>
  <si>
    <r>
      <t>součet</t>
    </r>
    <r>
      <rPr>
        <sz val="14"/>
        <rFont val="Calibri"/>
        <family val="2"/>
        <charset val="238"/>
        <scheme val="minor"/>
      </rPr>
      <t xml:space="preserve"> (výdaje + úvěr)</t>
    </r>
  </si>
  <si>
    <t>(2023-2025)</t>
  </si>
  <si>
    <t>Singltrek ops</t>
  </si>
  <si>
    <t>Komunikace, Husova, 5. května, Palackého, 28. října</t>
  </si>
  <si>
    <t>schválený + I. změna</t>
  </si>
  <si>
    <t>ostatní dotace</t>
  </si>
  <si>
    <t>DPPO</t>
  </si>
  <si>
    <t>ZPF</t>
  </si>
  <si>
    <t>vstupné a dary na oslavy</t>
  </si>
  <si>
    <t>volby EP 2024</t>
  </si>
  <si>
    <t>péče o vzhled obce a zeleň</t>
  </si>
  <si>
    <t>zeleň</t>
  </si>
  <si>
    <t>půjčka Johny Marketing</t>
  </si>
  <si>
    <t>všeobecná ambulantní péče</t>
  </si>
  <si>
    <t>finanční vypořádání</t>
  </si>
  <si>
    <t>volby do EP 2024</t>
  </si>
  <si>
    <t xml:space="preserve">ostaní dotace </t>
  </si>
  <si>
    <t xml:space="preserve">DPS služby </t>
  </si>
  <si>
    <t>rozdíl</t>
  </si>
  <si>
    <t>platební terminál WC</t>
  </si>
  <si>
    <t>schváleno</t>
  </si>
  <si>
    <t>příjmů:</t>
  </si>
  <si>
    <t>pozemky</t>
  </si>
  <si>
    <t>MMR Revitalizace náměstí</t>
  </si>
  <si>
    <t>SVČ příjem z odvodu PO</t>
  </si>
  <si>
    <t>prodej části vodovodu FvS</t>
  </si>
  <si>
    <t>volby kraj 2024</t>
  </si>
  <si>
    <t>po II. změně rozpočtu</t>
  </si>
  <si>
    <t>změny technologiíí vytápění</t>
  </si>
  <si>
    <t>chválený</t>
  </si>
  <si>
    <t xml:space="preserve">Rozpočet města na rok 2024 po II. rozpočtové změně je přebytkový a skládá se ve výši: </t>
  </si>
  <si>
    <t>Přebytek, který bude zapojen do rozpočtu roku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</si>
</sst>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10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sz val="11"/>
      <color indexed="9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b/>
      <sz val="11"/>
      <color rgb="FFFFFF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u/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11"/>
      </patternFill>
    </fill>
    <fill>
      <patternFill patternType="solid">
        <fgColor theme="8" tint="0.39997558519241921"/>
        <bgColor rgb="FF00FF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59999389629810485"/>
        <bgColor rgb="FF00FF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00FF00"/>
      </patternFill>
    </fill>
    <fill>
      <patternFill patternType="solid">
        <fgColor theme="4" tint="0.79998168889431442"/>
        <bgColor indexed="11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00FF00"/>
      </patternFill>
    </fill>
    <fill>
      <patternFill patternType="solid">
        <fgColor theme="4" tint="0.59999389629810485"/>
        <bgColor indexed="11"/>
      </patternFill>
    </fill>
    <fill>
      <patternFill patternType="solid">
        <fgColor theme="7" tint="0.59999389629810485"/>
        <bgColor indexed="64"/>
      </patternFill>
    </fill>
  </fills>
  <borders count="193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164" fontId="42" fillId="0" borderId="0" applyFont="0" applyFill="0" applyBorder="0" applyAlignment="0" applyProtection="0"/>
    <xf numFmtId="0" fontId="35" fillId="0" borderId="0"/>
    <xf numFmtId="0" fontId="56" fillId="0" borderId="0"/>
    <xf numFmtId="9" fontId="70" fillId="0" borderId="0" applyFont="0" applyFill="0" applyBorder="0" applyAlignment="0" applyProtection="0"/>
    <xf numFmtId="0" fontId="33" fillId="0" borderId="0"/>
    <xf numFmtId="0" fontId="71" fillId="0" borderId="0"/>
    <xf numFmtId="0" fontId="30" fillId="0" borderId="0"/>
    <xf numFmtId="0" fontId="23" fillId="0" borderId="0"/>
    <xf numFmtId="0" fontId="83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5" fillId="0" borderId="0"/>
    <xf numFmtId="0" fontId="4" fillId="0" borderId="0"/>
  </cellStyleXfs>
  <cellXfs count="1381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35" fillId="0" borderId="0" xfId="0" applyFont="1" applyAlignment="1">
      <alignment vertical="center"/>
    </xf>
    <xf numFmtId="3" fontId="39" fillId="3" borderId="8" xfId="0" applyNumberFormat="1" applyFont="1" applyFill="1" applyBorder="1" applyAlignment="1">
      <alignment horizontal="right" vertical="center"/>
    </xf>
    <xf numFmtId="3" fontId="39" fillId="3" borderId="9" xfId="0" applyNumberFormat="1" applyFont="1" applyFill="1" applyBorder="1" applyAlignment="1">
      <alignment horizontal="right" vertical="center"/>
    </xf>
    <xf numFmtId="3" fontId="39" fillId="3" borderId="10" xfId="0" applyNumberFormat="1" applyFont="1" applyFill="1" applyBorder="1" applyAlignment="1">
      <alignment horizontal="right" vertical="center"/>
    </xf>
    <xf numFmtId="3" fontId="39" fillId="3" borderId="11" xfId="0" applyNumberFormat="1" applyFont="1" applyFill="1" applyBorder="1" applyAlignment="1">
      <alignment horizontal="center" vertical="center"/>
    </xf>
    <xf numFmtId="3" fontId="41" fillId="2" borderId="1" xfId="0" applyNumberFormat="1" applyFont="1" applyFill="1" applyBorder="1" applyAlignment="1">
      <alignment vertical="center"/>
    </xf>
    <xf numFmtId="0" fontId="43" fillId="0" borderId="0" xfId="0" applyFont="1" applyAlignment="1">
      <alignment vertical="center"/>
    </xf>
    <xf numFmtId="3" fontId="41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39" fillId="3" borderId="38" xfId="0" applyNumberFormat="1" applyFont="1" applyFill="1" applyBorder="1" applyAlignment="1">
      <alignment horizontal="center" vertical="center"/>
    </xf>
    <xf numFmtId="3" fontId="39" fillId="3" borderId="39" xfId="0" applyNumberFormat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3" fontId="36" fillId="0" borderId="12" xfId="0" applyNumberFormat="1" applyFont="1" applyBorder="1" applyAlignment="1">
      <alignment horizontal="center" vertical="center"/>
    </xf>
    <xf numFmtId="3" fontId="36" fillId="0" borderId="29" xfId="0" applyNumberFormat="1" applyFont="1" applyBorder="1" applyAlignment="1">
      <alignment vertical="center"/>
    </xf>
    <xf numFmtId="3" fontId="36" fillId="0" borderId="30" xfId="0" applyNumberFormat="1" applyFont="1" applyBorder="1" applyAlignment="1">
      <alignment vertical="center"/>
    </xf>
    <xf numFmtId="3" fontId="36" fillId="0" borderId="31" xfId="0" applyNumberFormat="1" applyFont="1" applyBorder="1" applyAlignment="1">
      <alignment horizontal="center" vertical="center"/>
    </xf>
    <xf numFmtId="3" fontId="36" fillId="0" borderId="29" xfId="0" applyNumberFormat="1" applyFont="1" applyBorder="1" applyAlignment="1">
      <alignment horizontal="center" vertical="center"/>
    </xf>
    <xf numFmtId="3" fontId="36" fillId="0" borderId="22" xfId="0" applyNumberFormat="1" applyFont="1" applyBorder="1" applyAlignment="1">
      <alignment horizontal="center" vertical="center"/>
    </xf>
    <xf numFmtId="3" fontId="36" fillId="0" borderId="17" xfId="0" applyNumberFormat="1" applyFont="1" applyBorder="1" applyAlignment="1">
      <alignment vertical="center"/>
    </xf>
    <xf numFmtId="3" fontId="36" fillId="0" borderId="18" xfId="0" applyNumberFormat="1" applyFont="1" applyBorder="1" applyAlignment="1">
      <alignment vertical="center"/>
    </xf>
    <xf numFmtId="3" fontId="36" fillId="0" borderId="19" xfId="0" applyNumberFormat="1" applyFont="1" applyBorder="1" applyAlignment="1">
      <alignment vertical="center"/>
    </xf>
    <xf numFmtId="3" fontId="36" fillId="0" borderId="20" xfId="0" applyNumberFormat="1" applyFont="1" applyBorder="1" applyAlignment="1">
      <alignment vertical="center"/>
    </xf>
    <xf numFmtId="3" fontId="36" fillId="0" borderId="24" xfId="0" applyNumberFormat="1" applyFont="1" applyBorder="1" applyAlignment="1">
      <alignment vertical="center"/>
    </xf>
    <xf numFmtId="3" fontId="36" fillId="0" borderId="21" xfId="0" applyNumberFormat="1" applyFont="1" applyBorder="1" applyAlignment="1">
      <alignment vertical="center"/>
    </xf>
    <xf numFmtId="3" fontId="46" fillId="0" borderId="0" xfId="0" applyNumberFormat="1" applyFont="1" applyAlignment="1">
      <alignment horizontal="left" vertical="center"/>
    </xf>
    <xf numFmtId="3" fontId="40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37" fillId="7" borderId="41" xfId="0" applyNumberFormat="1" applyFont="1" applyFill="1" applyBorder="1" applyAlignment="1">
      <alignment horizontal="center" vertical="center"/>
    </xf>
    <xf numFmtId="3" fontId="37" fillId="7" borderId="42" xfId="0" applyNumberFormat="1" applyFont="1" applyFill="1" applyBorder="1" applyAlignment="1">
      <alignment horizontal="center" vertical="center"/>
    </xf>
    <xf numFmtId="3" fontId="38" fillId="7" borderId="43" xfId="0" applyNumberFormat="1" applyFont="1" applyFill="1" applyBorder="1" applyAlignment="1">
      <alignment vertical="center"/>
    </xf>
    <xf numFmtId="3" fontId="37" fillId="7" borderId="43" xfId="0" applyNumberFormat="1" applyFont="1" applyFill="1" applyBorder="1" applyAlignment="1">
      <alignment horizontal="center" vertical="center"/>
    </xf>
    <xf numFmtId="3" fontId="38" fillId="7" borderId="44" xfId="0" applyNumberFormat="1" applyFont="1" applyFill="1" applyBorder="1" applyAlignment="1">
      <alignment vertical="center"/>
    </xf>
    <xf numFmtId="3" fontId="38" fillId="7" borderId="45" xfId="0" applyNumberFormat="1" applyFont="1" applyFill="1" applyBorder="1" applyAlignment="1">
      <alignment vertical="center"/>
    </xf>
    <xf numFmtId="3" fontId="37" fillId="7" borderId="40" xfId="0" applyNumberFormat="1" applyFont="1" applyFill="1" applyBorder="1" applyAlignment="1">
      <alignment horizontal="center" vertical="center"/>
    </xf>
    <xf numFmtId="3" fontId="37" fillId="5" borderId="6" xfId="0" applyNumberFormat="1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35" fillId="4" borderId="32" xfId="0" applyNumberFormat="1" applyFont="1" applyFill="1" applyBorder="1" applyAlignment="1">
      <alignment vertical="center"/>
    </xf>
    <xf numFmtId="3" fontId="50" fillId="2" borderId="2" xfId="0" applyNumberFormat="1" applyFont="1" applyFill="1" applyBorder="1" applyAlignment="1">
      <alignment vertical="center"/>
    </xf>
    <xf numFmtId="3" fontId="37" fillId="6" borderId="7" xfId="0" applyNumberFormat="1" applyFont="1" applyFill="1" applyBorder="1" applyAlignment="1">
      <alignment vertical="center"/>
    </xf>
    <xf numFmtId="3" fontId="36" fillId="3" borderId="46" xfId="0" applyNumberFormat="1" applyFont="1" applyFill="1" applyBorder="1" applyAlignment="1">
      <alignment vertical="center"/>
    </xf>
    <xf numFmtId="3" fontId="35" fillId="3" borderId="32" xfId="0" applyNumberFormat="1" applyFont="1" applyFill="1" applyBorder="1" applyAlignment="1">
      <alignment vertical="center"/>
    </xf>
    <xf numFmtId="3" fontId="37" fillId="5" borderId="0" xfId="0" applyNumberFormat="1" applyFont="1" applyFill="1" applyAlignment="1">
      <alignment vertical="center"/>
    </xf>
    <xf numFmtId="3" fontId="36" fillId="4" borderId="48" xfId="0" applyNumberFormat="1" applyFont="1" applyFill="1" applyBorder="1" applyAlignment="1">
      <alignment vertical="center"/>
    </xf>
    <xf numFmtId="3" fontId="37" fillId="7" borderId="50" xfId="0" applyNumberFormat="1" applyFont="1" applyFill="1" applyBorder="1" applyAlignment="1">
      <alignment horizontal="center" vertical="center"/>
    </xf>
    <xf numFmtId="3" fontId="41" fillId="2" borderId="3" xfId="0" applyNumberFormat="1" applyFont="1" applyFill="1" applyBorder="1" applyAlignment="1">
      <alignment vertical="center"/>
    </xf>
    <xf numFmtId="3" fontId="37" fillId="7" borderId="53" xfId="0" applyNumberFormat="1" applyFont="1" applyFill="1" applyBorder="1" applyAlignment="1">
      <alignment vertical="center"/>
    </xf>
    <xf numFmtId="3" fontId="49" fillId="0" borderId="0" xfId="0" applyNumberFormat="1" applyFont="1" applyAlignment="1">
      <alignment vertical="center"/>
    </xf>
    <xf numFmtId="3" fontId="36" fillId="4" borderId="5" xfId="0" applyNumberFormat="1" applyFont="1" applyFill="1" applyBorder="1" applyAlignment="1" applyProtection="1">
      <alignment vertical="center"/>
      <protection locked="0"/>
    </xf>
    <xf numFmtId="3" fontId="36" fillId="3" borderId="5" xfId="0" applyNumberFormat="1" applyFont="1" applyFill="1" applyBorder="1" applyAlignment="1" applyProtection="1">
      <alignment vertical="center"/>
      <protection locked="0"/>
    </xf>
    <xf numFmtId="3" fontId="36" fillId="4" borderId="36" xfId="0" applyNumberFormat="1" applyFont="1" applyFill="1" applyBorder="1" applyAlignment="1" applyProtection="1">
      <alignment vertical="center"/>
      <protection locked="0"/>
    </xf>
    <xf numFmtId="3" fontId="36" fillId="3" borderId="36" xfId="0" applyNumberFormat="1" applyFont="1" applyFill="1" applyBorder="1" applyAlignment="1" applyProtection="1">
      <alignment vertical="center"/>
      <protection locked="0"/>
    </xf>
    <xf numFmtId="3" fontId="36" fillId="4" borderId="35" xfId="0" applyNumberFormat="1" applyFont="1" applyFill="1" applyBorder="1" applyAlignment="1" applyProtection="1">
      <alignment vertical="center"/>
      <protection locked="0"/>
    </xf>
    <xf numFmtId="3" fontId="36" fillId="3" borderId="33" xfId="0" applyNumberFormat="1" applyFont="1" applyFill="1" applyBorder="1" applyAlignment="1" applyProtection="1">
      <alignment vertical="center"/>
      <protection locked="0"/>
    </xf>
    <xf numFmtId="3" fontId="36" fillId="4" borderId="51" xfId="0" applyNumberFormat="1" applyFont="1" applyFill="1" applyBorder="1" applyAlignment="1" applyProtection="1">
      <alignment vertical="center"/>
      <protection locked="0"/>
    </xf>
    <xf numFmtId="3" fontId="36" fillId="4" borderId="49" xfId="0" applyNumberFormat="1" applyFont="1" applyFill="1" applyBorder="1" applyAlignment="1" applyProtection="1">
      <alignment vertical="center"/>
      <protection locked="0"/>
    </xf>
    <xf numFmtId="3" fontId="36" fillId="4" borderId="52" xfId="0" applyNumberFormat="1" applyFont="1" applyFill="1" applyBorder="1" applyAlignment="1" applyProtection="1">
      <alignment vertical="center"/>
      <protection locked="0"/>
    </xf>
    <xf numFmtId="3" fontId="36" fillId="4" borderId="37" xfId="0" applyNumberFormat="1" applyFont="1" applyFill="1" applyBorder="1" applyAlignment="1" applyProtection="1">
      <alignment vertical="center"/>
      <protection locked="0"/>
    </xf>
    <xf numFmtId="3" fontId="36" fillId="4" borderId="46" xfId="0" applyNumberFormat="1" applyFont="1" applyFill="1" applyBorder="1" applyAlignment="1" applyProtection="1">
      <alignment vertical="center"/>
      <protection locked="0"/>
    </xf>
    <xf numFmtId="3" fontId="36" fillId="3" borderId="46" xfId="0" applyNumberFormat="1" applyFont="1" applyFill="1" applyBorder="1" applyAlignment="1" applyProtection="1">
      <alignment vertical="center"/>
      <protection locked="0"/>
    </xf>
    <xf numFmtId="3" fontId="36" fillId="4" borderId="47" xfId="0" applyNumberFormat="1" applyFont="1" applyFill="1" applyBorder="1" applyAlignment="1" applyProtection="1">
      <alignment vertical="center"/>
      <protection locked="0"/>
    </xf>
    <xf numFmtId="0" fontId="41" fillId="0" borderId="0" xfId="0" applyFont="1" applyAlignment="1">
      <alignment vertical="center"/>
    </xf>
    <xf numFmtId="3" fontId="48" fillId="0" borderId="0" xfId="0" applyNumberFormat="1" applyFont="1" applyAlignment="1">
      <alignment vertical="center"/>
    </xf>
    <xf numFmtId="3" fontId="36" fillId="0" borderId="12" xfId="0" applyNumberFormat="1" applyFont="1" applyBorder="1" applyAlignment="1">
      <alignment vertical="center"/>
    </xf>
    <xf numFmtId="3" fontId="36" fillId="0" borderId="13" xfId="0" applyNumberFormat="1" applyFon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52" fillId="0" borderId="0" xfId="0" applyNumberFormat="1" applyFont="1"/>
    <xf numFmtId="3" fontId="50" fillId="0" borderId="0" xfId="0" applyNumberFormat="1" applyFont="1" applyAlignment="1">
      <alignment horizontal="center" vertical="center"/>
    </xf>
    <xf numFmtId="0" fontId="47" fillId="11" borderId="56" xfId="0" applyFont="1" applyFill="1" applyBorder="1"/>
    <xf numFmtId="0" fontId="0" fillId="11" borderId="56" xfId="0" applyFill="1" applyBorder="1"/>
    <xf numFmtId="0" fontId="46" fillId="11" borderId="61" xfId="0" applyFont="1" applyFill="1" applyBorder="1" applyAlignment="1">
      <alignment horizontal="center" vertical="center"/>
    </xf>
    <xf numFmtId="0" fontId="46" fillId="11" borderId="62" xfId="0" applyFont="1" applyFill="1" applyBorder="1" applyAlignment="1">
      <alignment horizontal="center" vertical="center"/>
    </xf>
    <xf numFmtId="0" fontId="46" fillId="11" borderId="71" xfId="0" applyFont="1" applyFill="1" applyBorder="1" applyAlignment="1">
      <alignment horizontal="center"/>
    </xf>
    <xf numFmtId="0" fontId="46" fillId="11" borderId="64" xfId="0" applyFont="1" applyFill="1" applyBorder="1" applyAlignment="1">
      <alignment horizontal="center" vertical="center"/>
    </xf>
    <xf numFmtId="0" fontId="47" fillId="11" borderId="55" xfId="0" applyFont="1" applyFill="1" applyBorder="1" applyAlignment="1">
      <alignment horizontal="center"/>
    </xf>
    <xf numFmtId="165" fontId="0" fillId="0" borderId="0" xfId="0" applyNumberFormat="1"/>
    <xf numFmtId="3" fontId="46" fillId="11" borderId="64" xfId="0" applyNumberFormat="1" applyFont="1" applyFill="1" applyBorder="1" applyAlignment="1">
      <alignment horizontal="center" vertical="center"/>
    </xf>
    <xf numFmtId="0" fontId="47" fillId="11" borderId="95" xfId="0" applyFont="1" applyFill="1" applyBorder="1"/>
    <xf numFmtId="0" fontId="53" fillId="11" borderId="96" xfId="0" applyFont="1" applyFill="1" applyBorder="1"/>
    <xf numFmtId="3" fontId="53" fillId="11" borderId="90" xfId="0" applyNumberFormat="1" applyFont="1" applyFill="1" applyBorder="1"/>
    <xf numFmtId="3" fontId="46" fillId="11" borderId="90" xfId="0" applyNumberFormat="1" applyFont="1" applyFill="1" applyBorder="1"/>
    <xf numFmtId="0" fontId="57" fillId="0" borderId="0" xfId="0" applyFont="1"/>
    <xf numFmtId="0" fontId="57" fillId="0" borderId="0" xfId="0" applyFont="1" applyAlignment="1">
      <alignment horizontal="right"/>
    </xf>
    <xf numFmtId="0" fontId="56" fillId="0" borderId="0" xfId="3"/>
    <xf numFmtId="0" fontId="62" fillId="0" borderId="30" xfId="3" applyFont="1" applyBorder="1"/>
    <xf numFmtId="0" fontId="62" fillId="0" borderId="31" xfId="3" applyFont="1" applyBorder="1" applyAlignment="1">
      <alignment horizontal="center"/>
    </xf>
    <xf numFmtId="0" fontId="34" fillId="0" borderId="31" xfId="3" applyFont="1" applyBorder="1"/>
    <xf numFmtId="0" fontId="56" fillId="0" borderId="29" xfId="3" applyBorder="1"/>
    <xf numFmtId="0" fontId="62" fillId="0" borderId="101" xfId="3" applyFont="1" applyBorder="1"/>
    <xf numFmtId="0" fontId="60" fillId="0" borderId="103" xfId="3" applyFont="1" applyBorder="1" applyAlignment="1">
      <alignment horizontal="center"/>
    </xf>
    <xf numFmtId="0" fontId="56" fillId="0" borderId="104" xfId="3" applyBorder="1"/>
    <xf numFmtId="0" fontId="34" fillId="0" borderId="110" xfId="3" applyFont="1" applyBorder="1" applyAlignment="1">
      <alignment horizontal="center"/>
    </xf>
    <xf numFmtId="0" fontId="34" fillId="0" borderId="111" xfId="3" applyFont="1" applyBorder="1" applyAlignment="1">
      <alignment horizontal="center"/>
    </xf>
    <xf numFmtId="0" fontId="34" fillId="0" borderId="0" xfId="3" applyFont="1"/>
    <xf numFmtId="0" fontId="34" fillId="0" borderId="0" xfId="3" applyFont="1" applyAlignment="1">
      <alignment horizontal="center"/>
    </xf>
    <xf numFmtId="0" fontId="65" fillId="0" borderId="102" xfId="3" applyFont="1" applyBorder="1" applyAlignment="1">
      <alignment horizontal="center" vertical="center"/>
    </xf>
    <xf numFmtId="166" fontId="34" fillId="0" borderId="0" xfId="3" applyNumberFormat="1" applyFont="1"/>
    <xf numFmtId="0" fontId="34" fillId="0" borderId="0" xfId="3" applyFont="1" applyAlignment="1">
      <alignment horizontal="right"/>
    </xf>
    <xf numFmtId="14" fontId="34" fillId="0" borderId="0" xfId="3" applyNumberFormat="1" applyFont="1"/>
    <xf numFmtId="0" fontId="52" fillId="0" borderId="0" xfId="3" applyFont="1"/>
    <xf numFmtId="0" fontId="69" fillId="0" borderId="0" xfId="3" applyFont="1"/>
    <xf numFmtId="3" fontId="69" fillId="0" borderId="0" xfId="3" applyNumberFormat="1" applyFont="1" applyAlignment="1">
      <alignment horizontal="right"/>
    </xf>
    <xf numFmtId="0" fontId="69" fillId="0" borderId="0" xfId="3" applyFont="1" applyAlignment="1">
      <alignment horizontal="right"/>
    </xf>
    <xf numFmtId="0" fontId="51" fillId="13" borderId="0" xfId="6" applyFont="1" applyFill="1" applyAlignment="1">
      <alignment horizontal="right" vertical="center"/>
    </xf>
    <xf numFmtId="0" fontId="44" fillId="13" borderId="0" xfId="6" applyFont="1" applyFill="1" applyAlignment="1">
      <alignment vertical="center"/>
    </xf>
    <xf numFmtId="0" fontId="51" fillId="13" borderId="0" xfId="6" applyFont="1" applyFill="1" applyAlignment="1">
      <alignment vertical="center"/>
    </xf>
    <xf numFmtId="0" fontId="44" fillId="0" borderId="0" xfId="6" applyFont="1" applyAlignment="1">
      <alignment vertical="center"/>
    </xf>
    <xf numFmtId="0" fontId="44" fillId="13" borderId="0" xfId="6" applyFont="1" applyFill="1" applyAlignment="1">
      <alignment horizontal="right" vertical="center"/>
    </xf>
    <xf numFmtId="0" fontId="51" fillId="13" borderId="142" xfId="6" applyFont="1" applyFill="1" applyBorder="1" applyAlignment="1">
      <alignment horizontal="center" vertical="center"/>
    </xf>
    <xf numFmtId="3" fontId="73" fillId="16" borderId="14" xfId="6" applyNumberFormat="1" applyFont="1" applyFill="1" applyBorder="1" applyAlignment="1">
      <alignment horizontal="right" vertical="center" wrapText="1"/>
    </xf>
    <xf numFmtId="3" fontId="73" fillId="16" borderId="144" xfId="6" applyNumberFormat="1" applyFont="1" applyFill="1" applyBorder="1" applyAlignment="1">
      <alignment horizontal="right" vertical="center" wrapText="1"/>
    </xf>
    <xf numFmtId="3" fontId="73" fillId="16" borderId="26" xfId="6" applyNumberFormat="1" applyFont="1" applyFill="1" applyBorder="1" applyAlignment="1">
      <alignment horizontal="right" vertical="center"/>
    </xf>
    <xf numFmtId="3" fontId="73" fillId="16" borderId="120" xfId="6" applyNumberFormat="1" applyFont="1" applyFill="1" applyBorder="1" applyAlignment="1">
      <alignment horizontal="right" vertical="center"/>
    </xf>
    <xf numFmtId="0" fontId="73" fillId="17" borderId="25" xfId="6" applyFont="1" applyFill="1" applyBorder="1" applyAlignment="1">
      <alignment horizontal="center" vertical="center"/>
    </xf>
    <xf numFmtId="3" fontId="73" fillId="17" borderId="14" xfId="6" applyNumberFormat="1" applyFont="1" applyFill="1" applyBorder="1" applyAlignment="1">
      <alignment horizontal="right" vertical="center"/>
    </xf>
    <xf numFmtId="3" fontId="73" fillId="17" borderId="144" xfId="6" applyNumberFormat="1" applyFont="1" applyFill="1" applyBorder="1" applyAlignment="1">
      <alignment horizontal="right" vertical="center"/>
    </xf>
    <xf numFmtId="3" fontId="73" fillId="17" borderId="26" xfId="6" applyNumberFormat="1" applyFont="1" applyFill="1" applyBorder="1" applyAlignment="1">
      <alignment horizontal="right" vertical="center"/>
    </xf>
    <xf numFmtId="3" fontId="73" fillId="17" borderId="120" xfId="6" applyNumberFormat="1" applyFont="1" applyFill="1" applyBorder="1" applyAlignment="1">
      <alignment horizontal="right" vertical="center"/>
    </xf>
    <xf numFmtId="0" fontId="51" fillId="18" borderId="25" xfId="6" applyFont="1" applyFill="1" applyBorder="1" applyAlignment="1">
      <alignment horizontal="center" vertical="center"/>
    </xf>
    <xf numFmtId="3" fontId="51" fillId="18" borderId="14" xfId="6" applyNumberFormat="1" applyFont="1" applyFill="1" applyBorder="1" applyAlignment="1">
      <alignment horizontal="right" vertical="center"/>
    </xf>
    <xf numFmtId="3" fontId="51" fillId="18" borderId="145" xfId="6" applyNumberFormat="1" applyFont="1" applyFill="1" applyBorder="1" applyAlignment="1">
      <alignment horizontal="right" vertical="center"/>
    </xf>
    <xf numFmtId="3" fontId="51" fillId="18" borderId="146" xfId="6" applyNumberFormat="1" applyFont="1" applyFill="1" applyBorder="1" applyAlignment="1">
      <alignment horizontal="right" vertical="center"/>
    </xf>
    <xf numFmtId="3" fontId="51" fillId="18" borderId="147" xfId="6" applyNumberFormat="1" applyFont="1" applyFill="1" applyBorder="1" applyAlignment="1">
      <alignment horizontal="right" vertical="center"/>
    </xf>
    <xf numFmtId="0" fontId="44" fillId="19" borderId="131" xfId="6" applyFont="1" applyFill="1" applyBorder="1" applyAlignment="1">
      <alignment horizontal="center" vertical="center"/>
    </xf>
    <xf numFmtId="0" fontId="44" fillId="19" borderId="66" xfId="6" applyFont="1" applyFill="1" applyBorder="1" applyAlignment="1">
      <alignment horizontal="center" vertical="center"/>
    </xf>
    <xf numFmtId="0" fontId="44" fillId="19" borderId="70" xfId="6" applyFont="1" applyFill="1" applyBorder="1" applyAlignment="1">
      <alignment vertical="center"/>
    </xf>
    <xf numFmtId="3" fontId="44" fillId="19" borderId="148" xfId="6" applyNumberFormat="1" applyFont="1" applyFill="1" applyBorder="1" applyAlignment="1">
      <alignment horizontal="right" vertical="center"/>
    </xf>
    <xf numFmtId="0" fontId="44" fillId="19" borderId="127" xfId="6" applyFont="1" applyFill="1" applyBorder="1" applyAlignment="1">
      <alignment horizontal="center" vertical="center"/>
    </xf>
    <xf numFmtId="0" fontId="44" fillId="19" borderId="59" xfId="6" applyFont="1" applyFill="1" applyBorder="1" applyAlignment="1">
      <alignment horizontal="center" vertical="center"/>
    </xf>
    <xf numFmtId="0" fontId="44" fillId="19" borderId="54" xfId="6" applyFont="1" applyFill="1" applyBorder="1" applyAlignment="1">
      <alignment vertical="center"/>
    </xf>
    <xf numFmtId="3" fontId="44" fillId="19" borderId="149" xfId="6" applyNumberFormat="1" applyFont="1" applyFill="1" applyBorder="1" applyAlignment="1">
      <alignment horizontal="right" vertical="center"/>
    </xf>
    <xf numFmtId="0" fontId="44" fillId="19" borderId="105" xfId="6" applyFont="1" applyFill="1" applyBorder="1" applyAlignment="1">
      <alignment horizontal="center" vertical="center"/>
    </xf>
    <xf numFmtId="0" fontId="44" fillId="19" borderId="76" xfId="6" applyFont="1" applyFill="1" applyBorder="1" applyAlignment="1">
      <alignment horizontal="center" vertical="center"/>
    </xf>
    <xf numFmtId="0" fontId="44" fillId="19" borderId="78" xfId="6" applyFont="1" applyFill="1" applyBorder="1" applyAlignment="1">
      <alignment vertical="center"/>
    </xf>
    <xf numFmtId="3" fontId="44" fillId="19" borderId="150" xfId="6" applyNumberFormat="1" applyFont="1" applyFill="1" applyBorder="1" applyAlignment="1">
      <alignment horizontal="right" vertical="center"/>
    </xf>
    <xf numFmtId="3" fontId="51" fillId="18" borderId="144" xfId="6" applyNumberFormat="1" applyFont="1" applyFill="1" applyBorder="1" applyAlignment="1">
      <alignment horizontal="right" vertical="center"/>
    </xf>
    <xf numFmtId="3" fontId="51" fillId="18" borderId="26" xfId="6" applyNumberFormat="1" applyFont="1" applyFill="1" applyBorder="1" applyAlignment="1">
      <alignment horizontal="right" vertical="center"/>
    </xf>
    <xf numFmtId="3" fontId="51" fillId="18" borderId="120" xfId="6" applyNumberFormat="1" applyFont="1" applyFill="1" applyBorder="1" applyAlignment="1">
      <alignment horizontal="right" vertical="center"/>
    </xf>
    <xf numFmtId="0" fontId="73" fillId="20" borderId="25" xfId="6" applyFont="1" applyFill="1" applyBorder="1" applyAlignment="1">
      <alignment horizontal="center" vertical="center"/>
    </xf>
    <xf numFmtId="3" fontId="73" fillId="20" borderId="14" xfId="6" applyNumberFormat="1" applyFont="1" applyFill="1" applyBorder="1" applyAlignment="1">
      <alignment horizontal="right" vertical="center"/>
    </xf>
    <xf numFmtId="3" fontId="73" fillId="20" borderId="144" xfId="6" applyNumberFormat="1" applyFont="1" applyFill="1" applyBorder="1" applyAlignment="1">
      <alignment horizontal="right" vertical="center"/>
    </xf>
    <xf numFmtId="0" fontId="51" fillId="21" borderId="25" xfId="6" applyFont="1" applyFill="1" applyBorder="1" applyAlignment="1">
      <alignment horizontal="center" vertical="center"/>
    </xf>
    <xf numFmtId="3" fontId="51" fillId="21" borderId="14" xfId="6" applyNumberFormat="1" applyFont="1" applyFill="1" applyBorder="1" applyAlignment="1">
      <alignment horizontal="right" vertical="center"/>
    </xf>
    <xf numFmtId="3" fontId="51" fillId="21" borderId="144" xfId="6" applyNumberFormat="1" applyFont="1" applyFill="1" applyBorder="1" applyAlignment="1">
      <alignment horizontal="right" vertical="center"/>
    </xf>
    <xf numFmtId="0" fontId="44" fillId="22" borderId="131" xfId="6" applyFont="1" applyFill="1" applyBorder="1" applyAlignment="1">
      <alignment horizontal="center" vertical="center"/>
    </xf>
    <xf numFmtId="0" fontId="44" fillId="22" borderId="66" xfId="6" applyFont="1" applyFill="1" applyBorder="1" applyAlignment="1">
      <alignment horizontal="center" vertical="center"/>
    </xf>
    <xf numFmtId="0" fontId="44" fillId="22" borderId="70" xfId="6" applyFont="1" applyFill="1" applyBorder="1" applyAlignment="1">
      <alignment vertical="center"/>
    </xf>
    <xf numFmtId="3" fontId="44" fillId="22" borderId="148" xfId="6" applyNumberFormat="1" applyFont="1" applyFill="1" applyBorder="1" applyAlignment="1">
      <alignment horizontal="right" vertical="center"/>
    </xf>
    <xf numFmtId="0" fontId="44" fillId="22" borderId="127" xfId="6" applyFont="1" applyFill="1" applyBorder="1" applyAlignment="1">
      <alignment horizontal="center" vertical="center"/>
    </xf>
    <xf numFmtId="0" fontId="44" fillId="22" borderId="59" xfId="6" applyFont="1" applyFill="1" applyBorder="1" applyAlignment="1">
      <alignment horizontal="center" vertical="center"/>
    </xf>
    <xf numFmtId="0" fontId="44" fillId="22" borderId="54" xfId="6" applyFont="1" applyFill="1" applyBorder="1" applyAlignment="1">
      <alignment vertical="center"/>
    </xf>
    <xf numFmtId="3" fontId="44" fillId="22" borderId="149" xfId="6" applyNumberFormat="1" applyFont="1" applyFill="1" applyBorder="1" applyAlignment="1">
      <alignment horizontal="right" vertical="center"/>
    </xf>
    <xf numFmtId="0" fontId="44" fillId="22" borderId="105" xfId="6" applyFont="1" applyFill="1" applyBorder="1" applyAlignment="1">
      <alignment horizontal="center" vertical="center"/>
    </xf>
    <xf numFmtId="0" fontId="44" fillId="22" borderId="76" xfId="6" applyFont="1" applyFill="1" applyBorder="1" applyAlignment="1">
      <alignment horizontal="center" vertical="center"/>
    </xf>
    <xf numFmtId="0" fontId="44" fillId="22" borderId="78" xfId="6" applyFont="1" applyFill="1" applyBorder="1" applyAlignment="1">
      <alignment vertical="center"/>
    </xf>
    <xf numFmtId="3" fontId="44" fillId="22" borderId="150" xfId="6" applyNumberFormat="1" applyFont="1" applyFill="1" applyBorder="1" applyAlignment="1">
      <alignment horizontal="right" vertical="center"/>
    </xf>
    <xf numFmtId="0" fontId="73" fillId="23" borderId="25" xfId="6" applyFont="1" applyFill="1" applyBorder="1" applyAlignment="1">
      <alignment horizontal="center" vertical="center"/>
    </xf>
    <xf numFmtId="3" fontId="73" fillId="23" borderId="14" xfId="6" applyNumberFormat="1" applyFont="1" applyFill="1" applyBorder="1" applyAlignment="1">
      <alignment horizontal="right" vertical="center"/>
    </xf>
    <xf numFmtId="3" fontId="73" fillId="23" borderId="144" xfId="6" applyNumberFormat="1" applyFont="1" applyFill="1" applyBorder="1" applyAlignment="1">
      <alignment horizontal="right" vertical="center"/>
    </xf>
    <xf numFmtId="0" fontId="51" fillId="24" borderId="25" xfId="6" applyFont="1" applyFill="1" applyBorder="1" applyAlignment="1">
      <alignment horizontal="center" vertical="center"/>
    </xf>
    <xf numFmtId="3" fontId="51" fillId="24" borderId="14" xfId="6" applyNumberFormat="1" applyFont="1" applyFill="1" applyBorder="1" applyAlignment="1">
      <alignment horizontal="right" vertical="center"/>
    </xf>
    <xf numFmtId="3" fontId="51" fillId="24" borderId="144" xfId="6" applyNumberFormat="1" applyFont="1" applyFill="1" applyBorder="1" applyAlignment="1">
      <alignment horizontal="right" vertical="center"/>
    </xf>
    <xf numFmtId="0" fontId="44" fillId="12" borderId="127" xfId="6" applyFont="1" applyFill="1" applyBorder="1" applyAlignment="1">
      <alignment horizontal="center" vertical="center"/>
    </xf>
    <xf numFmtId="0" fontId="44" fillId="12" borderId="59" xfId="6" applyFont="1" applyFill="1" applyBorder="1" applyAlignment="1">
      <alignment horizontal="center" vertical="center"/>
    </xf>
    <xf numFmtId="0" fontId="44" fillId="12" borderId="54" xfId="6" applyFont="1" applyFill="1" applyBorder="1" applyAlignment="1">
      <alignment vertical="center"/>
    </xf>
    <xf numFmtId="3" fontId="44" fillId="12" borderId="149" xfId="6" applyNumberFormat="1" applyFont="1" applyFill="1" applyBorder="1" applyAlignment="1">
      <alignment horizontal="right" vertical="center"/>
    </xf>
    <xf numFmtId="0" fontId="51" fillId="24" borderId="127" xfId="6" applyFont="1" applyFill="1" applyBorder="1" applyAlignment="1">
      <alignment horizontal="center" vertical="center"/>
    </xf>
    <xf numFmtId="3" fontId="51" fillId="24" borderId="149" xfId="6" applyNumberFormat="1" applyFont="1" applyFill="1" applyBorder="1" applyAlignment="1">
      <alignment horizontal="right" vertical="center"/>
    </xf>
    <xf numFmtId="3" fontId="51" fillId="24" borderId="151" xfId="6" applyNumberFormat="1" applyFont="1" applyFill="1" applyBorder="1" applyAlignment="1">
      <alignment horizontal="right" vertical="center"/>
    </xf>
    <xf numFmtId="0" fontId="44" fillId="19" borderId="115" xfId="6" applyFont="1" applyFill="1" applyBorder="1" applyAlignment="1">
      <alignment horizontal="center" vertical="center"/>
    </xf>
    <xf numFmtId="0" fontId="44" fillId="19" borderId="77" xfId="6" applyFont="1" applyFill="1" applyBorder="1" applyAlignment="1">
      <alignment horizontal="center" vertical="center"/>
    </xf>
    <xf numFmtId="0" fontId="44" fillId="19" borderId="89" xfId="6" applyFont="1" applyFill="1" applyBorder="1" applyAlignment="1">
      <alignment vertical="center"/>
    </xf>
    <xf numFmtId="3" fontId="44" fillId="19" borderId="22" xfId="6" applyNumberFormat="1" applyFont="1" applyFill="1" applyBorder="1" applyAlignment="1">
      <alignment horizontal="right" vertical="center"/>
    </xf>
    <xf numFmtId="0" fontId="51" fillId="21" borderId="127" xfId="6" applyFont="1" applyFill="1" applyBorder="1" applyAlignment="1">
      <alignment horizontal="center" vertical="center"/>
    </xf>
    <xf numFmtId="3" fontId="51" fillId="21" borderId="149" xfId="6" applyNumberFormat="1" applyFont="1" applyFill="1" applyBorder="1" applyAlignment="1">
      <alignment horizontal="right" vertical="center"/>
    </xf>
    <xf numFmtId="3" fontId="51" fillId="21" borderId="151" xfId="6" applyNumberFormat="1" applyFont="1" applyFill="1" applyBorder="1" applyAlignment="1">
      <alignment horizontal="right" vertical="center"/>
    </xf>
    <xf numFmtId="0" fontId="44" fillId="12" borderId="131" xfId="6" applyFont="1" applyFill="1" applyBorder="1" applyAlignment="1">
      <alignment horizontal="center" vertical="center"/>
    </xf>
    <xf numFmtId="0" fontId="44" fillId="12" borderId="66" xfId="6" applyFont="1" applyFill="1" applyBorder="1" applyAlignment="1">
      <alignment horizontal="center" vertical="center"/>
    </xf>
    <xf numFmtId="0" fontId="44" fillId="12" borderId="70" xfId="6" applyFont="1" applyFill="1" applyBorder="1" applyAlignment="1">
      <alignment vertical="center"/>
    </xf>
    <xf numFmtId="3" fontId="44" fillId="12" borderId="148" xfId="6" applyNumberFormat="1" applyFont="1" applyFill="1" applyBorder="1" applyAlignment="1">
      <alignment horizontal="right" vertical="center"/>
    </xf>
    <xf numFmtId="0" fontId="44" fillId="12" borderId="105" xfId="6" applyFont="1" applyFill="1" applyBorder="1" applyAlignment="1">
      <alignment horizontal="center" vertical="center"/>
    </xf>
    <xf numFmtId="0" fontId="44" fillId="12" borderId="76" xfId="6" applyFont="1" applyFill="1" applyBorder="1" applyAlignment="1">
      <alignment horizontal="center" vertical="center"/>
    </xf>
    <xf numFmtId="0" fontId="44" fillId="12" borderId="78" xfId="6" applyFont="1" applyFill="1" applyBorder="1" applyAlignment="1">
      <alignment vertical="center"/>
    </xf>
    <xf numFmtId="3" fontId="44" fillId="12" borderId="150" xfId="6" applyNumberFormat="1" applyFont="1" applyFill="1" applyBorder="1" applyAlignment="1">
      <alignment horizontal="right" vertical="center"/>
    </xf>
    <xf numFmtId="0" fontId="44" fillId="22" borderId="137" xfId="6" applyFont="1" applyFill="1" applyBorder="1" applyAlignment="1">
      <alignment horizontal="center" vertical="center"/>
    </xf>
    <xf numFmtId="0" fontId="44" fillId="22" borderId="138" xfId="6" applyFont="1" applyFill="1" applyBorder="1" applyAlignment="1">
      <alignment horizontal="center" vertical="center"/>
    </xf>
    <xf numFmtId="0" fontId="44" fillId="22" borderId="139" xfId="6" applyFont="1" applyFill="1" applyBorder="1" applyAlignment="1">
      <alignment vertical="center"/>
    </xf>
    <xf numFmtId="3" fontId="44" fillId="22" borderId="140" xfId="6" applyNumberFormat="1" applyFont="1" applyFill="1" applyBorder="1" applyAlignment="1">
      <alignment horizontal="right" vertical="center"/>
    </xf>
    <xf numFmtId="0" fontId="44" fillId="0" borderId="0" xfId="6" applyFont="1" applyAlignment="1">
      <alignment horizontal="center" vertical="center"/>
    </xf>
    <xf numFmtId="3" fontId="44" fillId="0" borderId="0" xfId="6" applyNumberFormat="1" applyFont="1" applyAlignment="1">
      <alignment horizontal="right" vertical="center"/>
    </xf>
    <xf numFmtId="3" fontId="44" fillId="26" borderId="0" xfId="6" applyNumberFormat="1" applyFont="1" applyFill="1" applyAlignment="1">
      <alignment vertical="center"/>
    </xf>
    <xf numFmtId="3" fontId="44" fillId="26" borderId="0" xfId="6" applyNumberFormat="1" applyFont="1" applyFill="1" applyAlignment="1">
      <alignment horizontal="left" vertical="center"/>
    </xf>
    <xf numFmtId="0" fontId="75" fillId="0" borderId="0" xfId="6" applyFont="1" applyAlignment="1">
      <alignment vertical="center"/>
    </xf>
    <xf numFmtId="0" fontId="33" fillId="0" borderId="31" xfId="3" applyFont="1" applyBorder="1"/>
    <xf numFmtId="0" fontId="33" fillId="0" borderId="78" xfId="3" applyFont="1" applyBorder="1"/>
    <xf numFmtId="0" fontId="33" fillId="0" borderId="103" xfId="3" applyFont="1" applyBorder="1"/>
    <xf numFmtId="0" fontId="33" fillId="0" borderId="106" xfId="3" applyFont="1" applyBorder="1" applyAlignment="1">
      <alignment horizontal="center"/>
    </xf>
    <xf numFmtId="0" fontId="33" fillId="0" borderId="0" xfId="3" applyFont="1"/>
    <xf numFmtId="0" fontId="33" fillId="0" borderId="0" xfId="3" applyFont="1" applyAlignment="1">
      <alignment horizontal="center"/>
    </xf>
    <xf numFmtId="3" fontId="33" fillId="0" borderId="0" xfId="3" applyNumberFormat="1" applyFont="1"/>
    <xf numFmtId="166" fontId="33" fillId="0" borderId="0" xfId="3" applyNumberFormat="1" applyFont="1"/>
    <xf numFmtId="0" fontId="33" fillId="0" borderId="0" xfId="3" applyFont="1" applyAlignment="1">
      <alignment horizontal="right"/>
    </xf>
    <xf numFmtId="14" fontId="33" fillId="0" borderId="0" xfId="3" applyNumberFormat="1" applyFont="1"/>
    <xf numFmtId="9" fontId="0" fillId="0" borderId="0" xfId="4" applyFont="1"/>
    <xf numFmtId="9" fontId="33" fillId="0" borderId="0" xfId="4" applyFont="1"/>
    <xf numFmtId="0" fontId="33" fillId="27" borderId="115" xfId="3" applyFont="1" applyFill="1" applyBorder="1" applyAlignment="1">
      <alignment horizontal="right"/>
    </xf>
    <xf numFmtId="0" fontId="34" fillId="22" borderId="115" xfId="3" applyFont="1" applyFill="1" applyBorder="1"/>
    <xf numFmtId="3" fontId="34" fillId="22" borderId="27" xfId="3" applyNumberFormat="1" applyFont="1" applyFill="1" applyBorder="1"/>
    <xf numFmtId="3" fontId="34" fillId="22" borderId="27" xfId="3" applyNumberFormat="1" applyFont="1" applyFill="1" applyBorder="1" applyAlignment="1">
      <alignment horizontal="right"/>
    </xf>
    <xf numFmtId="3" fontId="68" fillId="22" borderId="116" xfId="3" applyNumberFormat="1" applyFont="1" applyFill="1" applyBorder="1"/>
    <xf numFmtId="0" fontId="34" fillId="22" borderId="124" xfId="3" applyFont="1" applyFill="1" applyBorder="1"/>
    <xf numFmtId="0" fontId="34" fillId="22" borderId="125" xfId="3" applyFont="1" applyFill="1" applyBorder="1" applyAlignment="1">
      <alignment horizontal="left" indent="1"/>
    </xf>
    <xf numFmtId="3" fontId="34" fillId="22" borderId="125" xfId="3" applyNumberFormat="1" applyFont="1" applyFill="1" applyBorder="1"/>
    <xf numFmtId="3" fontId="68" fillId="22" borderId="126" xfId="3" applyNumberFormat="1" applyFont="1" applyFill="1" applyBorder="1"/>
    <xf numFmtId="0" fontId="34" fillId="22" borderId="117" xfId="3" applyFont="1" applyFill="1" applyBorder="1"/>
    <xf numFmtId="0" fontId="34" fillId="22" borderId="118" xfId="3" applyFont="1" applyFill="1" applyBorder="1" applyAlignment="1">
      <alignment horizontal="left" indent="1"/>
    </xf>
    <xf numFmtId="3" fontId="34" fillId="22" borderId="118" xfId="3" applyNumberFormat="1" applyFont="1" applyFill="1" applyBorder="1"/>
    <xf numFmtId="3" fontId="68" fillId="22" borderId="119" xfId="3" applyNumberFormat="1" applyFont="1" applyFill="1" applyBorder="1"/>
    <xf numFmtId="0" fontId="34" fillId="22" borderId="121" xfId="3" applyFont="1" applyFill="1" applyBorder="1"/>
    <xf numFmtId="0" fontId="34" fillId="22" borderId="122" xfId="3" applyFont="1" applyFill="1" applyBorder="1"/>
    <xf numFmtId="3" fontId="34" fillId="22" borderId="122" xfId="3" applyNumberFormat="1" applyFont="1" applyFill="1" applyBorder="1"/>
    <xf numFmtId="3" fontId="68" fillId="22" borderId="123" xfId="3" applyNumberFormat="1" applyFont="1" applyFill="1" applyBorder="1"/>
    <xf numFmtId="0" fontId="34" fillId="22" borderId="108" xfId="3" applyFont="1" applyFill="1" applyBorder="1"/>
    <xf numFmtId="0" fontId="60" fillId="27" borderId="26" xfId="3" applyFont="1" applyFill="1" applyBorder="1" applyAlignment="1">
      <alignment horizontal="left" indent="1"/>
    </xf>
    <xf numFmtId="3" fontId="60" fillId="27" borderId="26" xfId="3" applyNumberFormat="1" applyFont="1" applyFill="1" applyBorder="1" applyAlignment="1">
      <alignment horizontal="right"/>
    </xf>
    <xf numFmtId="3" fontId="60" fillId="27" borderId="120" xfId="3" applyNumberFormat="1" applyFont="1" applyFill="1" applyBorder="1" applyAlignment="1">
      <alignment horizontal="right"/>
    </xf>
    <xf numFmtId="0" fontId="33" fillId="27" borderId="152" xfId="3" applyFont="1" applyFill="1" applyBorder="1" applyAlignment="1">
      <alignment horizontal="left" indent="1"/>
    </xf>
    <xf numFmtId="3" fontId="33" fillId="27" borderId="152" xfId="3" applyNumberFormat="1" applyFont="1" applyFill="1" applyBorder="1" applyAlignment="1">
      <alignment horizontal="right"/>
    </xf>
    <xf numFmtId="0" fontId="33" fillId="27" borderId="125" xfId="3" applyFont="1" applyFill="1" applyBorder="1" applyAlignment="1">
      <alignment horizontal="left" indent="1"/>
    </xf>
    <xf numFmtId="3" fontId="33" fillId="27" borderId="125" xfId="3" applyNumberFormat="1" applyFont="1" applyFill="1" applyBorder="1" applyAlignment="1">
      <alignment horizontal="right"/>
    </xf>
    <xf numFmtId="0" fontId="33" fillId="27" borderId="122" xfId="3" applyFont="1" applyFill="1" applyBorder="1" applyAlignment="1">
      <alignment horizontal="left" indent="1"/>
    </xf>
    <xf numFmtId="3" fontId="33" fillId="27" borderId="122" xfId="3" applyNumberFormat="1" applyFont="1" applyFill="1" applyBorder="1" applyAlignment="1">
      <alignment horizontal="right"/>
    </xf>
    <xf numFmtId="3" fontId="33" fillId="27" borderId="123" xfId="3" applyNumberFormat="1" applyFont="1" applyFill="1" applyBorder="1" applyAlignment="1">
      <alignment horizontal="right"/>
    </xf>
    <xf numFmtId="0" fontId="67" fillId="22" borderId="110" xfId="3" applyFont="1" applyFill="1" applyBorder="1"/>
    <xf numFmtId="3" fontId="67" fillId="22" borderId="110" xfId="3" applyNumberFormat="1" applyFont="1" applyFill="1" applyBorder="1"/>
    <xf numFmtId="3" fontId="77" fillId="22" borderId="111" xfId="3" applyNumberFormat="1" applyFont="1" applyFill="1" applyBorder="1"/>
    <xf numFmtId="166" fontId="52" fillId="0" borderId="0" xfId="3" applyNumberFormat="1" applyFont="1"/>
    <xf numFmtId="166" fontId="56" fillId="0" borderId="0" xfId="3" applyNumberFormat="1"/>
    <xf numFmtId="0" fontId="33" fillId="22" borderId="124" xfId="3" applyFont="1" applyFill="1" applyBorder="1"/>
    <xf numFmtId="0" fontId="33" fillId="22" borderId="125" xfId="3" applyFont="1" applyFill="1" applyBorder="1" applyAlignment="1">
      <alignment horizontal="left" indent="1"/>
    </xf>
    <xf numFmtId="3" fontId="33" fillId="22" borderId="125" xfId="3" applyNumberFormat="1" applyFont="1" applyFill="1" applyBorder="1"/>
    <xf numFmtId="0" fontId="33" fillId="22" borderId="117" xfId="3" applyFont="1" applyFill="1" applyBorder="1"/>
    <xf numFmtId="0" fontId="33" fillId="22" borderId="118" xfId="3" applyFont="1" applyFill="1" applyBorder="1" applyAlignment="1">
      <alignment horizontal="left" indent="1"/>
    </xf>
    <xf numFmtId="3" fontId="33" fillId="22" borderId="118" xfId="3" applyNumberFormat="1" applyFont="1" applyFill="1" applyBorder="1"/>
    <xf numFmtId="0" fontId="60" fillId="22" borderId="127" xfId="3" applyFont="1" applyFill="1" applyBorder="1"/>
    <xf numFmtId="0" fontId="60" fillId="22" borderId="59" xfId="3" applyFont="1" applyFill="1" applyBorder="1" applyAlignment="1">
      <alignment horizontal="left" indent="1"/>
    </xf>
    <xf numFmtId="3" fontId="60" fillId="22" borderId="59" xfId="3" applyNumberFormat="1" applyFont="1" applyFill="1" applyBorder="1"/>
    <xf numFmtId="3" fontId="62" fillId="22" borderId="129" xfId="3" applyNumberFormat="1" applyFont="1" applyFill="1" applyBorder="1"/>
    <xf numFmtId="0" fontId="33" fillId="27" borderId="115" xfId="3" applyFont="1" applyFill="1" applyBorder="1"/>
    <xf numFmtId="3" fontId="33" fillId="27" borderId="77" xfId="3" applyNumberFormat="1" applyFont="1" applyFill="1" applyBorder="1"/>
    <xf numFmtId="3" fontId="68" fillId="27" borderId="116" xfId="3" applyNumberFormat="1" applyFont="1" applyFill="1" applyBorder="1"/>
    <xf numFmtId="0" fontId="33" fillId="27" borderId="117" xfId="3" applyFont="1" applyFill="1" applyBorder="1"/>
    <xf numFmtId="3" fontId="33" fillId="27" borderId="118" xfId="3" applyNumberFormat="1" applyFont="1" applyFill="1" applyBorder="1"/>
    <xf numFmtId="3" fontId="68" fillId="27" borderId="119" xfId="3" applyNumberFormat="1" applyFont="1" applyFill="1" applyBorder="1"/>
    <xf numFmtId="0" fontId="60" fillId="27" borderId="127" xfId="3" applyFont="1" applyFill="1" applyBorder="1"/>
    <xf numFmtId="0" fontId="60" fillId="27" borderId="59" xfId="3" applyFont="1" applyFill="1" applyBorder="1" applyAlignment="1">
      <alignment horizontal="left" indent="1"/>
    </xf>
    <xf numFmtId="3" fontId="60" fillId="27" borderId="59" xfId="3" applyNumberFormat="1" applyFont="1" applyFill="1" applyBorder="1"/>
    <xf numFmtId="3" fontId="62" fillId="27" borderId="129" xfId="3" applyNumberFormat="1" applyFont="1" applyFill="1" applyBorder="1"/>
    <xf numFmtId="0" fontId="33" fillId="12" borderId="115" xfId="3" applyFont="1" applyFill="1" applyBorder="1"/>
    <xf numFmtId="0" fontId="33" fillId="12" borderId="77" xfId="3" applyFont="1" applyFill="1" applyBorder="1" applyAlignment="1">
      <alignment horizontal="left" indent="1"/>
    </xf>
    <xf numFmtId="3" fontId="33" fillId="12" borderId="77" xfId="3" applyNumberFormat="1" applyFont="1" applyFill="1" applyBorder="1"/>
    <xf numFmtId="3" fontId="68" fillId="12" borderId="116" xfId="3" applyNumberFormat="1" applyFont="1" applyFill="1" applyBorder="1"/>
    <xf numFmtId="0" fontId="60" fillId="12" borderId="127" xfId="3" applyFont="1" applyFill="1" applyBorder="1"/>
    <xf numFmtId="0" fontId="60" fillId="12" borderId="59" xfId="3" applyFont="1" applyFill="1" applyBorder="1" applyAlignment="1">
      <alignment horizontal="left" indent="1"/>
    </xf>
    <xf numFmtId="3" fontId="60" fillId="12" borderId="59" xfId="3" applyNumberFormat="1" applyFont="1" applyFill="1" applyBorder="1"/>
    <xf numFmtId="3" fontId="62" fillId="12" borderId="129" xfId="3" applyNumberFormat="1" applyFont="1" applyFill="1" applyBorder="1"/>
    <xf numFmtId="0" fontId="33" fillId="28" borderId="115" xfId="3" applyFont="1" applyFill="1" applyBorder="1"/>
    <xf numFmtId="0" fontId="33" fillId="28" borderId="77" xfId="3" applyFont="1" applyFill="1" applyBorder="1" applyAlignment="1">
      <alignment horizontal="left" indent="1"/>
    </xf>
    <xf numFmtId="3" fontId="33" fillId="28" borderId="77" xfId="3" applyNumberFormat="1" applyFont="1" applyFill="1" applyBorder="1"/>
    <xf numFmtId="3" fontId="68" fillId="28" borderId="116" xfId="3" applyNumberFormat="1" applyFont="1" applyFill="1" applyBorder="1"/>
    <xf numFmtId="0" fontId="60" fillId="28" borderId="127" xfId="3" applyFont="1" applyFill="1" applyBorder="1"/>
    <xf numFmtId="0" fontId="60" fillId="28" borderId="59" xfId="3" applyFont="1" applyFill="1" applyBorder="1" applyAlignment="1">
      <alignment horizontal="left" indent="1"/>
    </xf>
    <xf numFmtId="3" fontId="60" fillId="28" borderId="59" xfId="3" applyNumberFormat="1" applyFont="1" applyFill="1" applyBorder="1"/>
    <xf numFmtId="3" fontId="62" fillId="28" borderId="129" xfId="3" applyNumberFormat="1" applyFont="1" applyFill="1" applyBorder="1"/>
    <xf numFmtId="0" fontId="33" fillId="10" borderId="117" xfId="3" applyFont="1" applyFill="1" applyBorder="1"/>
    <xf numFmtId="0" fontId="33" fillId="10" borderId="118" xfId="3" applyFont="1" applyFill="1" applyBorder="1" applyAlignment="1">
      <alignment horizontal="left" indent="1"/>
    </xf>
    <xf numFmtId="3" fontId="33" fillId="10" borderId="118" xfId="3" applyNumberFormat="1" applyFont="1" applyFill="1" applyBorder="1"/>
    <xf numFmtId="3" fontId="68" fillId="10" borderId="119" xfId="3" applyNumberFormat="1" applyFont="1" applyFill="1" applyBorder="1"/>
    <xf numFmtId="0" fontId="60" fillId="10" borderId="137" xfId="3" applyFont="1" applyFill="1" applyBorder="1"/>
    <xf numFmtId="0" fontId="60" fillId="10" borderId="138" xfId="3" applyFont="1" applyFill="1" applyBorder="1" applyAlignment="1">
      <alignment horizontal="left" indent="1"/>
    </xf>
    <xf numFmtId="3" fontId="60" fillId="10" borderId="138" xfId="3" applyNumberFormat="1" applyFont="1" applyFill="1" applyBorder="1"/>
    <xf numFmtId="3" fontId="62" fillId="10" borderId="142" xfId="3" applyNumberFormat="1" applyFont="1" applyFill="1" applyBorder="1"/>
    <xf numFmtId="0" fontId="67" fillId="0" borderId="31" xfId="3" applyFont="1" applyBorder="1" applyAlignment="1">
      <alignment horizontal="left"/>
    </xf>
    <xf numFmtId="0" fontId="32" fillId="27" borderId="118" xfId="3" applyFont="1" applyFill="1" applyBorder="1" applyAlignment="1">
      <alignment horizontal="left" indent="1"/>
    </xf>
    <xf numFmtId="0" fontId="32" fillId="0" borderId="0" xfId="3" applyFont="1"/>
    <xf numFmtId="3" fontId="32" fillId="0" borderId="0" xfId="3" applyNumberFormat="1" applyFont="1"/>
    <xf numFmtId="0" fontId="34" fillId="12" borderId="127" xfId="3" applyFont="1" applyFill="1" applyBorder="1" applyAlignment="1">
      <alignment horizontal="right"/>
    </xf>
    <xf numFmtId="0" fontId="68" fillId="12" borderId="128" xfId="3" applyFont="1" applyFill="1" applyBorder="1" applyAlignment="1">
      <alignment horizontal="left" vertical="center" wrapText="1" indent="1"/>
    </xf>
    <xf numFmtId="3" fontId="34" fillId="12" borderId="66" xfId="3" applyNumberFormat="1" applyFont="1" applyFill="1" applyBorder="1" applyAlignment="1">
      <alignment horizontal="right"/>
    </xf>
    <xf numFmtId="3" fontId="34" fillId="12" borderId="59" xfId="3" applyNumberFormat="1" applyFont="1" applyFill="1" applyBorder="1" applyAlignment="1">
      <alignment horizontal="right"/>
    </xf>
    <xf numFmtId="0" fontId="34" fillId="28" borderId="127" xfId="3" applyFont="1" applyFill="1" applyBorder="1" applyAlignment="1">
      <alignment horizontal="right"/>
    </xf>
    <xf numFmtId="0" fontId="68" fillId="28" borderId="128" xfId="3" applyFont="1" applyFill="1" applyBorder="1" applyAlignment="1">
      <alignment horizontal="left" vertical="center" indent="1"/>
    </xf>
    <xf numFmtId="3" fontId="34" fillId="28" borderId="66" xfId="3" applyNumberFormat="1" applyFont="1" applyFill="1" applyBorder="1" applyAlignment="1">
      <alignment horizontal="right"/>
    </xf>
    <xf numFmtId="0" fontId="68" fillId="28" borderId="0" xfId="3" applyFont="1" applyFill="1" applyAlignment="1">
      <alignment horizontal="left" vertical="center" indent="1"/>
    </xf>
    <xf numFmtId="3" fontId="60" fillId="28" borderId="77" xfId="3" applyNumberFormat="1" applyFont="1" applyFill="1" applyBorder="1" applyAlignment="1">
      <alignment horizontal="right"/>
    </xf>
    <xf numFmtId="0" fontId="34" fillId="12" borderId="131" xfId="3" applyFont="1" applyFill="1" applyBorder="1" applyAlignment="1">
      <alignment horizontal="right"/>
    </xf>
    <xf numFmtId="0" fontId="68" fillId="12" borderId="154" xfId="3" applyFont="1" applyFill="1" applyBorder="1" applyAlignment="1">
      <alignment horizontal="left" vertical="center" wrapText="1" indent="1"/>
    </xf>
    <xf numFmtId="0" fontId="34" fillId="28" borderId="131" xfId="3" applyFont="1" applyFill="1" applyBorder="1" applyAlignment="1">
      <alignment horizontal="right"/>
    </xf>
    <xf numFmtId="0" fontId="68" fillId="28" borderId="154" xfId="3" applyFont="1" applyFill="1" applyBorder="1" applyAlignment="1">
      <alignment horizontal="left" vertical="center" indent="1"/>
    </xf>
    <xf numFmtId="0" fontId="68" fillId="12" borderId="155" xfId="3" applyFont="1" applyFill="1" applyBorder="1" applyAlignment="1">
      <alignment horizontal="left" vertical="center" wrapText="1" indent="1"/>
    </xf>
    <xf numFmtId="3" fontId="60" fillId="12" borderId="138" xfId="3" applyNumberFormat="1" applyFont="1" applyFill="1" applyBorder="1" applyAlignment="1">
      <alignment horizontal="right"/>
    </xf>
    <xf numFmtId="0" fontId="46" fillId="29" borderId="55" xfId="0" applyFont="1" applyFill="1" applyBorder="1" applyAlignment="1">
      <alignment horizontal="center" vertical="center"/>
    </xf>
    <xf numFmtId="0" fontId="35" fillId="29" borderId="56" xfId="0" applyFont="1" applyFill="1" applyBorder="1"/>
    <xf numFmtId="0" fontId="0" fillId="29" borderId="56" xfId="0" applyFill="1" applyBorder="1"/>
    <xf numFmtId="3" fontId="0" fillId="29" borderId="56" xfId="0" applyNumberFormat="1" applyFill="1" applyBorder="1"/>
    <xf numFmtId="3" fontId="0" fillId="29" borderId="57" xfId="0" applyNumberFormat="1" applyFill="1" applyBorder="1"/>
    <xf numFmtId="3" fontId="46" fillId="29" borderId="71" xfId="0" applyNumberFormat="1" applyFont="1" applyFill="1" applyBorder="1"/>
    <xf numFmtId="3" fontId="0" fillId="29" borderId="71" xfId="0" applyNumberFormat="1" applyFill="1" applyBorder="1"/>
    <xf numFmtId="0" fontId="46" fillId="30" borderId="58" xfId="0" applyFont="1" applyFill="1" applyBorder="1" applyAlignment="1">
      <alignment horizontal="center" vertical="center"/>
    </xf>
    <xf numFmtId="0" fontId="35" fillId="30" borderId="59" xfId="0" applyFont="1" applyFill="1" applyBorder="1"/>
    <xf numFmtId="0" fontId="0" fillId="30" borderId="59" xfId="0" applyFill="1" applyBorder="1"/>
    <xf numFmtId="3" fontId="0" fillId="30" borderId="59" xfId="0" applyNumberFormat="1" applyFill="1" applyBorder="1"/>
    <xf numFmtId="3" fontId="0" fillId="30" borderId="60" xfId="0" applyNumberFormat="1" applyFill="1" applyBorder="1"/>
    <xf numFmtId="3" fontId="46" fillId="30" borderId="73" xfId="0" applyNumberFormat="1" applyFont="1" applyFill="1" applyBorder="1"/>
    <xf numFmtId="3" fontId="0" fillId="30" borderId="73" xfId="0" applyNumberFormat="1" applyFill="1" applyBorder="1"/>
    <xf numFmtId="0" fontId="46" fillId="29" borderId="58" xfId="0" applyFont="1" applyFill="1" applyBorder="1" applyAlignment="1">
      <alignment horizontal="center" vertical="center"/>
    </xf>
    <xf numFmtId="0" fontId="35" fillId="29" borderId="59" xfId="0" applyFont="1" applyFill="1" applyBorder="1"/>
    <xf numFmtId="0" fontId="0" fillId="29" borderId="59" xfId="0" applyFill="1" applyBorder="1"/>
    <xf numFmtId="3" fontId="0" fillId="29" borderId="59" xfId="0" applyNumberFormat="1" applyFill="1" applyBorder="1"/>
    <xf numFmtId="3" fontId="0" fillId="29" borderId="60" xfId="0" applyNumberFormat="1" applyFill="1" applyBorder="1"/>
    <xf numFmtId="3" fontId="46" fillId="29" borderId="73" xfId="0" applyNumberFormat="1" applyFont="1" applyFill="1" applyBorder="1"/>
    <xf numFmtId="3" fontId="0" fillId="29" borderId="73" xfId="0" applyNumberFormat="1" applyFill="1" applyBorder="1"/>
    <xf numFmtId="3" fontId="35" fillId="30" borderId="73" xfId="0" applyNumberFormat="1" applyFont="1" applyFill="1" applyBorder="1"/>
    <xf numFmtId="0" fontId="35" fillId="30" borderId="76" xfId="0" applyFont="1" applyFill="1" applyBorder="1"/>
    <xf numFmtId="3" fontId="0" fillId="30" borderId="91" xfId="0" applyNumberFormat="1" applyFill="1" applyBorder="1"/>
    <xf numFmtId="0" fontId="35" fillId="30" borderId="79" xfId="0" applyFont="1" applyFill="1" applyBorder="1"/>
    <xf numFmtId="3" fontId="50" fillId="29" borderId="73" xfId="0" applyNumberFormat="1" applyFont="1" applyFill="1" applyBorder="1"/>
    <xf numFmtId="3" fontId="0" fillId="29" borderId="91" xfId="0" applyNumberFormat="1" applyFill="1" applyBorder="1"/>
    <xf numFmtId="0" fontId="35" fillId="29" borderId="82" xfId="0" applyFont="1" applyFill="1" applyBorder="1"/>
    <xf numFmtId="3" fontId="0" fillId="30" borderId="76" xfId="0" applyNumberFormat="1" applyFill="1" applyBorder="1"/>
    <xf numFmtId="3" fontId="0" fillId="30" borderId="66" xfId="0" applyNumberFormat="1" applyFill="1" applyBorder="1"/>
    <xf numFmtId="3" fontId="0" fillId="30" borderId="79" xfId="0" applyNumberFormat="1" applyFill="1" applyBorder="1"/>
    <xf numFmtId="3" fontId="0" fillId="30" borderId="81" xfId="0" applyNumberFormat="1" applyFill="1" applyBorder="1"/>
    <xf numFmtId="3" fontId="0" fillId="30" borderId="92" xfId="0" applyNumberFormat="1" applyFill="1" applyBorder="1"/>
    <xf numFmtId="3" fontId="0" fillId="30" borderId="72" xfId="0" applyNumberFormat="1" applyFill="1" applyBorder="1"/>
    <xf numFmtId="3" fontId="0" fillId="29" borderId="66" xfId="0" applyNumberFormat="1" applyFill="1" applyBorder="1"/>
    <xf numFmtId="3" fontId="0" fillId="29" borderId="72" xfId="0" applyNumberFormat="1" applyFill="1" applyBorder="1"/>
    <xf numFmtId="3" fontId="35" fillId="29" borderId="71" xfId="0" applyNumberFormat="1" applyFont="1" applyFill="1" applyBorder="1"/>
    <xf numFmtId="3" fontId="35" fillId="29" borderId="73" xfId="0" applyNumberFormat="1" applyFont="1" applyFill="1" applyBorder="1"/>
    <xf numFmtId="3" fontId="35" fillId="30" borderId="91" xfId="0" applyNumberFormat="1" applyFont="1" applyFill="1" applyBorder="1"/>
    <xf numFmtId="3" fontId="35" fillId="30" borderId="92" xfId="0" applyNumberFormat="1" applyFont="1" applyFill="1" applyBorder="1"/>
    <xf numFmtId="3" fontId="35" fillId="30" borderId="94" xfId="0" applyNumberFormat="1" applyFont="1" applyFill="1" applyBorder="1"/>
    <xf numFmtId="0" fontId="46" fillId="19" borderId="65" xfId="0" applyFont="1" applyFill="1" applyBorder="1" applyAlignment="1">
      <alignment horizontal="center" vertical="center"/>
    </xf>
    <xf numFmtId="0" fontId="0" fillId="19" borderId="66" xfId="0" applyFill="1" applyBorder="1"/>
    <xf numFmtId="0" fontId="35" fillId="19" borderId="66" xfId="0" applyFont="1" applyFill="1" applyBorder="1"/>
    <xf numFmtId="3" fontId="35" fillId="19" borderId="66" xfId="0" applyNumberFormat="1" applyFont="1" applyFill="1" applyBorder="1"/>
    <xf numFmtId="3" fontId="0" fillId="19" borderId="70" xfId="0" applyNumberFormat="1" applyFill="1" applyBorder="1"/>
    <xf numFmtId="3" fontId="46" fillId="19" borderId="72" xfId="0" applyNumberFormat="1" applyFont="1" applyFill="1" applyBorder="1"/>
    <xf numFmtId="3" fontId="0" fillId="19" borderId="72" xfId="0" applyNumberFormat="1" applyFill="1" applyBorder="1"/>
    <xf numFmtId="0" fontId="0" fillId="19" borderId="67" xfId="0" applyFill="1" applyBorder="1"/>
    <xf numFmtId="0" fontId="46" fillId="19" borderId="58" xfId="0" applyFont="1" applyFill="1" applyBorder="1" applyAlignment="1">
      <alignment horizontal="center" vertical="center"/>
    </xf>
    <xf numFmtId="0" fontId="35" fillId="19" borderId="59" xfId="0" applyFont="1" applyFill="1" applyBorder="1"/>
    <xf numFmtId="3" fontId="0" fillId="19" borderId="59" xfId="0" applyNumberFormat="1" applyFill="1" applyBorder="1"/>
    <xf numFmtId="3" fontId="0" fillId="19" borderId="54" xfId="0" applyNumberFormat="1" applyFill="1" applyBorder="1"/>
    <xf numFmtId="3" fontId="46" fillId="19" borderId="73" xfId="0" applyNumberFormat="1" applyFont="1" applyFill="1" applyBorder="1"/>
    <xf numFmtId="3" fontId="0" fillId="19" borderId="73" xfId="0" applyNumberFormat="1" applyFill="1" applyBorder="1"/>
    <xf numFmtId="0" fontId="0" fillId="19" borderId="60" xfId="0" applyFill="1" applyBorder="1"/>
    <xf numFmtId="0" fontId="35" fillId="19" borderId="76" xfId="0" applyFont="1" applyFill="1" applyBorder="1"/>
    <xf numFmtId="3" fontId="0" fillId="19" borderId="76" xfId="0" applyNumberFormat="1" applyFill="1" applyBorder="1"/>
    <xf numFmtId="3" fontId="0" fillId="19" borderId="78" xfId="0" applyNumberFormat="1" applyFill="1" applyBorder="1"/>
    <xf numFmtId="3" fontId="0" fillId="19" borderId="91" xfId="0" applyNumberFormat="1" applyFill="1" applyBorder="1"/>
    <xf numFmtId="0" fontId="35" fillId="19" borderId="60" xfId="0" applyFont="1" applyFill="1" applyBorder="1"/>
    <xf numFmtId="0" fontId="35" fillId="19" borderId="79" xfId="0" applyFont="1" applyFill="1" applyBorder="1"/>
    <xf numFmtId="3" fontId="35" fillId="19" borderId="79" xfId="0" applyNumberFormat="1" applyFont="1" applyFill="1" applyBorder="1"/>
    <xf numFmtId="3" fontId="35" fillId="19" borderId="81" xfId="0" applyNumberFormat="1" applyFont="1" applyFill="1" applyBorder="1"/>
    <xf numFmtId="0" fontId="0" fillId="19" borderId="59" xfId="0" applyFill="1" applyBorder="1"/>
    <xf numFmtId="3" fontId="35" fillId="19" borderId="59" xfId="0" applyNumberFormat="1" applyFont="1" applyFill="1" applyBorder="1"/>
    <xf numFmtId="0" fontId="46" fillId="18" borderId="58" xfId="0" applyFont="1" applyFill="1" applyBorder="1" applyAlignment="1">
      <alignment horizontal="center" vertical="center"/>
    </xf>
    <xf numFmtId="0" fontId="35" fillId="18" borderId="59" xfId="0" applyFont="1" applyFill="1" applyBorder="1"/>
    <xf numFmtId="3" fontId="0" fillId="18" borderId="59" xfId="0" applyNumberFormat="1" applyFill="1" applyBorder="1"/>
    <xf numFmtId="3" fontId="46" fillId="18" borderId="73" xfId="0" applyNumberFormat="1" applyFont="1" applyFill="1" applyBorder="1"/>
    <xf numFmtId="3" fontId="0" fillId="18" borderId="73" xfId="0" applyNumberFormat="1" applyFill="1" applyBorder="1"/>
    <xf numFmtId="0" fontId="0" fillId="18" borderId="60" xfId="0" applyFill="1" applyBorder="1"/>
    <xf numFmtId="3" fontId="0" fillId="18" borderId="54" xfId="0" applyNumberFormat="1" applyFill="1" applyBorder="1"/>
    <xf numFmtId="0" fontId="35" fillId="18" borderId="76" xfId="0" applyFont="1" applyFill="1" applyBorder="1"/>
    <xf numFmtId="3" fontId="0" fillId="18" borderId="76" xfId="0" applyNumberFormat="1" applyFill="1" applyBorder="1"/>
    <xf numFmtId="3" fontId="0" fillId="18" borderId="78" xfId="0" applyNumberFormat="1" applyFill="1" applyBorder="1"/>
    <xf numFmtId="3" fontId="0" fillId="18" borderId="91" xfId="0" applyNumberFormat="1" applyFill="1" applyBorder="1"/>
    <xf numFmtId="0" fontId="35" fillId="18" borderId="79" xfId="0" applyFont="1" applyFill="1" applyBorder="1"/>
    <xf numFmtId="3" fontId="0" fillId="18" borderId="79" xfId="0" applyNumberFormat="1" applyFill="1" applyBorder="1"/>
    <xf numFmtId="3" fontId="0" fillId="18" borderId="81" xfId="0" applyNumberFormat="1" applyFill="1" applyBorder="1"/>
    <xf numFmtId="3" fontId="0" fillId="18" borderId="92" xfId="0" applyNumberFormat="1" applyFill="1" applyBorder="1"/>
    <xf numFmtId="0" fontId="46" fillId="18" borderId="65" xfId="0" applyFont="1" applyFill="1" applyBorder="1" applyAlignment="1">
      <alignment horizontal="center" vertical="center"/>
    </xf>
    <xf numFmtId="0" fontId="35" fillId="18" borderId="66" xfId="0" applyFont="1" applyFill="1" applyBorder="1"/>
    <xf numFmtId="3" fontId="0" fillId="18" borderId="93" xfId="0" applyNumberFormat="1" applyFill="1" applyBorder="1"/>
    <xf numFmtId="3" fontId="0" fillId="18" borderId="80" xfId="0" applyNumberFormat="1" applyFill="1" applyBorder="1"/>
    <xf numFmtId="0" fontId="35" fillId="18" borderId="87" xfId="0" applyFont="1" applyFill="1" applyBorder="1"/>
    <xf numFmtId="3" fontId="0" fillId="18" borderId="87" xfId="0" applyNumberFormat="1" applyFill="1" applyBorder="1"/>
    <xf numFmtId="3" fontId="0" fillId="18" borderId="157" xfId="0" applyNumberFormat="1" applyFill="1" applyBorder="1"/>
    <xf numFmtId="3" fontId="0" fillId="18" borderId="99" xfId="0" applyNumberFormat="1" applyFill="1" applyBorder="1"/>
    <xf numFmtId="0" fontId="35" fillId="18" borderId="82" xfId="0" applyFont="1" applyFill="1" applyBorder="1"/>
    <xf numFmtId="3" fontId="0" fillId="18" borderId="82" xfId="0" applyNumberFormat="1" applyFill="1" applyBorder="1"/>
    <xf numFmtId="3" fontId="0" fillId="18" borderId="100" xfId="0" applyNumberFormat="1" applyFill="1" applyBorder="1"/>
    <xf numFmtId="3" fontId="35" fillId="18" borderId="59" xfId="0" applyNumberFormat="1" applyFont="1" applyFill="1" applyBorder="1"/>
    <xf numFmtId="3" fontId="35" fillId="18" borderId="54" xfId="0" applyNumberFormat="1" applyFont="1" applyFill="1" applyBorder="1"/>
    <xf numFmtId="0" fontId="35" fillId="18" borderId="78" xfId="0" applyFont="1" applyFill="1" applyBorder="1"/>
    <xf numFmtId="3" fontId="0" fillId="18" borderId="156" xfId="0" applyNumberFormat="1" applyFill="1" applyBorder="1"/>
    <xf numFmtId="0" fontId="35" fillId="18" borderId="93" xfId="0" applyFont="1" applyFill="1" applyBorder="1"/>
    <xf numFmtId="0" fontId="46" fillId="17" borderId="95" xfId="0" applyFont="1" applyFill="1" applyBorder="1"/>
    <xf numFmtId="0" fontId="0" fillId="17" borderId="96" xfId="0" applyFill="1" applyBorder="1"/>
    <xf numFmtId="3" fontId="46" fillId="17" borderId="96" xfId="0" applyNumberFormat="1" applyFont="1" applyFill="1" applyBorder="1"/>
    <xf numFmtId="3" fontId="46" fillId="17" borderId="97" xfId="0" applyNumberFormat="1" applyFont="1" applyFill="1" applyBorder="1"/>
    <xf numFmtId="3" fontId="0" fillId="17" borderId="90" xfId="0" applyNumberFormat="1" applyFill="1" applyBorder="1"/>
    <xf numFmtId="0" fontId="0" fillId="17" borderId="98" xfId="0" applyFill="1" applyBorder="1"/>
    <xf numFmtId="0" fontId="35" fillId="29" borderId="76" xfId="0" applyFont="1" applyFill="1" applyBorder="1"/>
    <xf numFmtId="3" fontId="0" fillId="29" borderId="76" xfId="0" applyNumberFormat="1" applyFill="1" applyBorder="1"/>
    <xf numFmtId="3" fontId="0" fillId="29" borderId="83" xfId="0" applyNumberFormat="1" applyFill="1" applyBorder="1"/>
    <xf numFmtId="3" fontId="35" fillId="29" borderId="91" xfId="0" applyNumberFormat="1" applyFont="1" applyFill="1" applyBorder="1"/>
    <xf numFmtId="0" fontId="35" fillId="29" borderId="79" xfId="0" applyFont="1" applyFill="1" applyBorder="1"/>
    <xf numFmtId="3" fontId="0" fillId="29" borderId="79" xfId="0" applyNumberFormat="1" applyFill="1" applyBorder="1"/>
    <xf numFmtId="3" fontId="0" fillId="29" borderId="81" xfId="0" applyNumberFormat="1" applyFill="1" applyBorder="1"/>
    <xf numFmtId="3" fontId="35" fillId="29" borderId="92" xfId="0" applyNumberFormat="1" applyFont="1" applyFill="1" applyBorder="1"/>
    <xf numFmtId="3" fontId="0" fillId="29" borderId="92" xfId="0" applyNumberFormat="1" applyFill="1" applyBorder="1"/>
    <xf numFmtId="0" fontId="35" fillId="29" borderId="66" xfId="0" applyFont="1" applyFill="1" applyBorder="1"/>
    <xf numFmtId="3" fontId="35" fillId="29" borderId="72" xfId="0" applyNumberFormat="1" applyFont="1" applyFill="1" applyBorder="1"/>
    <xf numFmtId="3" fontId="0" fillId="30" borderId="83" xfId="0" applyNumberFormat="1" applyFill="1" applyBorder="1"/>
    <xf numFmtId="0" fontId="35" fillId="30" borderId="66" xfId="0" applyFont="1" applyFill="1" applyBorder="1"/>
    <xf numFmtId="3" fontId="0" fillId="30" borderId="67" xfId="0" applyNumberFormat="1" applyFill="1" applyBorder="1"/>
    <xf numFmtId="3" fontId="35" fillId="30" borderId="72" xfId="0" applyNumberFormat="1" applyFont="1" applyFill="1" applyBorder="1"/>
    <xf numFmtId="0" fontId="47" fillId="30" borderId="55" xfId="0" applyFont="1" applyFill="1" applyBorder="1" applyAlignment="1">
      <alignment horizontal="center"/>
    </xf>
    <xf numFmtId="0" fontId="47" fillId="30" borderId="56" xfId="0" applyFont="1" applyFill="1" applyBorder="1"/>
    <xf numFmtId="0" fontId="0" fillId="30" borderId="56" xfId="0" applyFill="1" applyBorder="1"/>
    <xf numFmtId="0" fontId="46" fillId="30" borderId="71" xfId="0" applyFont="1" applyFill="1" applyBorder="1" applyAlignment="1">
      <alignment horizontal="center"/>
    </xf>
    <xf numFmtId="0" fontId="0" fillId="30" borderId="71" xfId="0" applyFill="1" applyBorder="1"/>
    <xf numFmtId="0" fontId="46" fillId="30" borderId="61" xfId="0" applyFont="1" applyFill="1" applyBorder="1" applyAlignment="1">
      <alignment horizontal="center" vertical="center"/>
    </xf>
    <xf numFmtId="0" fontId="46" fillId="30" borderId="62" xfId="0" applyFont="1" applyFill="1" applyBorder="1" applyAlignment="1">
      <alignment horizontal="center" vertical="center"/>
    </xf>
    <xf numFmtId="0" fontId="46" fillId="30" borderId="69" xfId="0" applyFont="1" applyFill="1" applyBorder="1" applyAlignment="1">
      <alignment horizontal="center" vertical="center"/>
    </xf>
    <xf numFmtId="0" fontId="46" fillId="30" borderId="64" xfId="0" applyFont="1" applyFill="1" applyBorder="1" applyAlignment="1">
      <alignment horizontal="center" vertical="center"/>
    </xf>
    <xf numFmtId="3" fontId="46" fillId="30" borderId="64" xfId="0" applyNumberFormat="1" applyFont="1" applyFill="1" applyBorder="1" applyAlignment="1">
      <alignment horizontal="center" vertical="center"/>
    </xf>
    <xf numFmtId="0" fontId="47" fillId="18" borderId="55" xfId="0" applyFont="1" applyFill="1" applyBorder="1" applyAlignment="1">
      <alignment horizontal="center"/>
    </xf>
    <xf numFmtId="0" fontId="47" fillId="18" borderId="56" xfId="0" applyFont="1" applyFill="1" applyBorder="1"/>
    <xf numFmtId="0" fontId="0" fillId="18" borderId="56" xfId="0" applyFill="1" applyBorder="1"/>
    <xf numFmtId="0" fontId="46" fillId="18" borderId="71" xfId="0" applyFont="1" applyFill="1" applyBorder="1" applyAlignment="1">
      <alignment horizontal="center"/>
    </xf>
    <xf numFmtId="0" fontId="0" fillId="18" borderId="57" xfId="0" applyFill="1" applyBorder="1"/>
    <xf numFmtId="0" fontId="46" fillId="18" borderId="61" xfId="0" applyFont="1" applyFill="1" applyBorder="1" applyAlignment="1">
      <alignment horizontal="center" vertical="center"/>
    </xf>
    <xf numFmtId="0" fontId="46" fillId="18" borderId="62" xfId="0" applyFont="1" applyFill="1" applyBorder="1" applyAlignment="1">
      <alignment horizontal="center" vertical="center"/>
    </xf>
    <xf numFmtId="0" fontId="46" fillId="18" borderId="69" xfId="0" applyFont="1" applyFill="1" applyBorder="1" applyAlignment="1">
      <alignment horizontal="center" vertical="center"/>
    </xf>
    <xf numFmtId="0" fontId="46" fillId="18" borderId="64" xfId="0" applyFont="1" applyFill="1" applyBorder="1" applyAlignment="1">
      <alignment horizontal="center" vertical="center"/>
    </xf>
    <xf numFmtId="3" fontId="46" fillId="18" borderId="64" xfId="0" applyNumberFormat="1" applyFont="1" applyFill="1" applyBorder="1" applyAlignment="1">
      <alignment horizontal="center" vertical="center"/>
    </xf>
    <xf numFmtId="0" fontId="46" fillId="18" borderId="63" xfId="0" applyFont="1" applyFill="1" applyBorder="1" applyAlignment="1">
      <alignment horizontal="center" vertical="center"/>
    </xf>
    <xf numFmtId="0" fontId="54" fillId="17" borderId="88" xfId="0" applyFont="1" applyFill="1" applyBorder="1" applyAlignment="1">
      <alignment horizontal="left" vertical="center"/>
    </xf>
    <xf numFmtId="0" fontId="47" fillId="29" borderId="54" xfId="0" applyFont="1" applyFill="1" applyBorder="1"/>
    <xf numFmtId="0" fontId="35" fillId="29" borderId="59" xfId="0" applyFont="1" applyFill="1" applyBorder="1" applyAlignment="1">
      <alignment horizontal="left" vertical="center"/>
    </xf>
    <xf numFmtId="0" fontId="0" fillId="29" borderId="76" xfId="0" applyFill="1" applyBorder="1"/>
    <xf numFmtId="0" fontId="0" fillId="29" borderId="66" xfId="0" applyFill="1" applyBorder="1"/>
    <xf numFmtId="0" fontId="0" fillId="29" borderId="81" xfId="0" applyFill="1" applyBorder="1"/>
    <xf numFmtId="3" fontId="0" fillId="30" borderId="94" xfId="0" applyNumberFormat="1" applyFill="1" applyBorder="1"/>
    <xf numFmtId="0" fontId="0" fillId="30" borderId="76" xfId="0" applyFill="1" applyBorder="1"/>
    <xf numFmtId="0" fontId="0" fillId="30" borderId="66" xfId="0" applyFill="1" applyBorder="1"/>
    <xf numFmtId="0" fontId="0" fillId="30" borderId="81" xfId="0" applyFill="1" applyBorder="1"/>
    <xf numFmtId="0" fontId="47" fillId="31" borderId="84" xfId="0" applyFont="1" applyFill="1" applyBorder="1"/>
    <xf numFmtId="0" fontId="0" fillId="31" borderId="96" xfId="0" applyFill="1" applyBorder="1"/>
    <xf numFmtId="0" fontId="0" fillId="31" borderId="85" xfId="0" applyFill="1" applyBorder="1"/>
    <xf numFmtId="3" fontId="52" fillId="31" borderId="90" xfId="0" applyNumberFormat="1" applyFont="1" applyFill="1" applyBorder="1"/>
    <xf numFmtId="0" fontId="46" fillId="31" borderId="95" xfId="0" applyFont="1" applyFill="1" applyBorder="1"/>
    <xf numFmtId="3" fontId="0" fillId="31" borderId="90" xfId="0" applyNumberFormat="1" applyFill="1" applyBorder="1"/>
    <xf numFmtId="0" fontId="35" fillId="18" borderId="81" xfId="0" applyFont="1" applyFill="1" applyBorder="1"/>
    <xf numFmtId="3" fontId="46" fillId="18" borderId="91" xfId="0" applyNumberFormat="1" applyFont="1" applyFill="1" applyBorder="1"/>
    <xf numFmtId="3" fontId="46" fillId="18" borderId="72" xfId="0" applyNumberFormat="1" applyFont="1" applyFill="1" applyBorder="1"/>
    <xf numFmtId="3" fontId="46" fillId="18" borderId="92" xfId="0" applyNumberFormat="1" applyFont="1" applyFill="1" applyBorder="1"/>
    <xf numFmtId="3" fontId="46" fillId="19" borderId="91" xfId="0" applyNumberFormat="1" applyFont="1" applyFill="1" applyBorder="1"/>
    <xf numFmtId="0" fontId="35" fillId="18" borderId="54" xfId="0" applyFont="1" applyFill="1" applyBorder="1"/>
    <xf numFmtId="0" fontId="35" fillId="19" borderId="54" xfId="0" applyFont="1" applyFill="1" applyBorder="1"/>
    <xf numFmtId="0" fontId="35" fillId="18" borderId="80" xfId="0" applyFont="1" applyFill="1" applyBorder="1"/>
    <xf numFmtId="3" fontId="46" fillId="18" borderId="99" xfId="0" applyNumberFormat="1" applyFont="1" applyFill="1" applyBorder="1"/>
    <xf numFmtId="0" fontId="35" fillId="0" borderId="0" xfId="0" applyFont="1"/>
    <xf numFmtId="3" fontId="0" fillId="29" borderId="100" xfId="0" applyNumberFormat="1" applyFill="1" applyBorder="1"/>
    <xf numFmtId="3" fontId="68" fillId="12" borderId="130" xfId="3" applyNumberFormat="1" applyFont="1" applyFill="1" applyBorder="1" applyAlignment="1">
      <alignment horizontal="right"/>
    </xf>
    <xf numFmtId="3" fontId="68" fillId="12" borderId="129" xfId="3" applyNumberFormat="1" applyFont="1" applyFill="1" applyBorder="1" applyAlignment="1">
      <alignment horizontal="right"/>
    </xf>
    <xf numFmtId="3" fontId="62" fillId="12" borderId="142" xfId="3" applyNumberFormat="1" applyFont="1" applyFill="1" applyBorder="1" applyAlignment="1">
      <alignment horizontal="right"/>
    </xf>
    <xf numFmtId="3" fontId="68" fillId="28" borderId="130" xfId="3" applyNumberFormat="1" applyFont="1" applyFill="1" applyBorder="1" applyAlignment="1">
      <alignment horizontal="right"/>
    </xf>
    <xf numFmtId="3" fontId="62" fillId="28" borderId="116" xfId="3" applyNumberFormat="1" applyFont="1" applyFill="1" applyBorder="1" applyAlignment="1">
      <alignment horizontal="right"/>
    </xf>
    <xf numFmtId="0" fontId="33" fillId="27" borderId="25" xfId="3" applyFont="1" applyFill="1" applyBorder="1" applyAlignment="1">
      <alignment horizontal="right"/>
    </xf>
    <xf numFmtId="0" fontId="31" fillId="0" borderId="0" xfId="3" applyFont="1"/>
    <xf numFmtId="14" fontId="33" fillId="0" borderId="0" xfId="3" applyNumberFormat="1" applyFont="1" applyAlignment="1">
      <alignment horizontal="left" indent="1"/>
    </xf>
    <xf numFmtId="0" fontId="28" fillId="22" borderId="118" xfId="3" applyFont="1" applyFill="1" applyBorder="1" applyAlignment="1">
      <alignment horizontal="left" indent="1"/>
    </xf>
    <xf numFmtId="0" fontId="46" fillId="19" borderId="74" xfId="0" applyFont="1" applyFill="1" applyBorder="1" applyAlignment="1">
      <alignment horizontal="center" vertical="center"/>
    </xf>
    <xf numFmtId="0" fontId="35" fillId="19" borderId="76" xfId="0" applyFont="1" applyFill="1" applyBorder="1" applyAlignment="1">
      <alignment vertical="center"/>
    </xf>
    <xf numFmtId="3" fontId="46" fillId="11" borderId="85" xfId="0" applyNumberFormat="1" applyFont="1" applyFill="1" applyBorder="1"/>
    <xf numFmtId="0" fontId="41" fillId="32" borderId="0" xfId="0" applyFont="1" applyFill="1" applyAlignment="1">
      <alignment vertical="center"/>
    </xf>
    <xf numFmtId="3" fontId="48" fillId="32" borderId="0" xfId="0" applyNumberFormat="1" applyFont="1" applyFill="1" applyAlignment="1">
      <alignment vertical="center"/>
    </xf>
    <xf numFmtId="0" fontId="48" fillId="32" borderId="0" xfId="0" applyFont="1" applyFill="1" applyAlignment="1">
      <alignment vertical="center"/>
    </xf>
    <xf numFmtId="3" fontId="41" fillId="32" borderId="0" xfId="0" applyNumberFormat="1" applyFont="1" applyFill="1" applyAlignment="1">
      <alignment vertical="center"/>
    </xf>
    <xf numFmtId="0" fontId="61" fillId="0" borderId="0" xfId="3" applyFont="1"/>
    <xf numFmtId="0" fontId="79" fillId="0" borderId="0" xfId="3" applyFont="1"/>
    <xf numFmtId="3" fontId="25" fillId="0" borderId="0" xfId="3" applyNumberFormat="1" applyFont="1" applyAlignment="1">
      <alignment horizontal="right"/>
    </xf>
    <xf numFmtId="14" fontId="25" fillId="0" borderId="0" xfId="3" applyNumberFormat="1" applyFont="1"/>
    <xf numFmtId="0" fontId="25" fillId="0" borderId="0" xfId="3" applyFont="1"/>
    <xf numFmtId="14" fontId="25" fillId="0" borderId="0" xfId="3" applyNumberFormat="1" applyFont="1" applyAlignment="1">
      <alignment horizontal="left" indent="1"/>
    </xf>
    <xf numFmtId="3" fontId="34" fillId="22" borderId="77" xfId="3" applyNumberFormat="1" applyFont="1" applyFill="1" applyBorder="1"/>
    <xf numFmtId="3" fontId="34" fillId="22" borderId="77" xfId="3" applyNumberFormat="1" applyFont="1" applyFill="1" applyBorder="1" applyAlignment="1">
      <alignment horizontal="right"/>
    </xf>
    <xf numFmtId="14" fontId="25" fillId="0" borderId="0" xfId="3" applyNumberFormat="1" applyFont="1" applyAlignment="1">
      <alignment horizontal="right"/>
    </xf>
    <xf numFmtId="0" fontId="51" fillId="13" borderId="138" xfId="6" applyFont="1" applyFill="1" applyBorder="1" applyAlignment="1">
      <alignment horizontal="center" vertical="center"/>
    </xf>
    <xf numFmtId="0" fontId="25" fillId="22" borderId="27" xfId="3" applyFont="1" applyFill="1" applyBorder="1" applyAlignment="1">
      <alignment horizontal="left" indent="1"/>
    </xf>
    <xf numFmtId="0" fontId="25" fillId="22" borderId="77" xfId="3" applyFont="1" applyFill="1" applyBorder="1" applyAlignment="1">
      <alignment horizontal="left" indent="1"/>
    </xf>
    <xf numFmtId="0" fontId="24" fillId="0" borderId="0" xfId="3" applyFont="1"/>
    <xf numFmtId="0" fontId="81" fillId="0" borderId="0" xfId="3" applyFont="1" applyAlignment="1">
      <alignment horizontal="center"/>
    </xf>
    <xf numFmtId="0" fontId="82" fillId="0" borderId="0" xfId="3" applyFont="1" applyAlignment="1">
      <alignment horizontal="center"/>
    </xf>
    <xf numFmtId="0" fontId="23" fillId="27" borderId="77" xfId="3" applyFont="1" applyFill="1" applyBorder="1" applyAlignment="1">
      <alignment horizontal="left" indent="1"/>
    </xf>
    <xf numFmtId="0" fontId="23" fillId="0" borderId="0" xfId="3" applyFont="1"/>
    <xf numFmtId="0" fontId="33" fillId="13" borderId="115" xfId="3" applyFont="1" applyFill="1" applyBorder="1"/>
    <xf numFmtId="3" fontId="33" fillId="13" borderId="77" xfId="3" applyNumberFormat="1" applyFont="1" applyFill="1" applyBorder="1"/>
    <xf numFmtId="3" fontId="68" fillId="13" borderId="116" xfId="3" applyNumberFormat="1" applyFont="1" applyFill="1" applyBorder="1"/>
    <xf numFmtId="0" fontId="60" fillId="13" borderId="127" xfId="3" applyFont="1" applyFill="1" applyBorder="1"/>
    <xf numFmtId="0" fontId="60" fillId="13" borderId="59" xfId="3" applyFont="1" applyFill="1" applyBorder="1" applyAlignment="1">
      <alignment horizontal="left" indent="1"/>
    </xf>
    <xf numFmtId="3" fontId="60" fillId="13" borderId="59" xfId="3" applyNumberFormat="1" applyFont="1" applyFill="1" applyBorder="1"/>
    <xf numFmtId="3" fontId="62" fillId="13" borderId="129" xfId="3" applyNumberFormat="1" applyFont="1" applyFill="1" applyBorder="1"/>
    <xf numFmtId="0" fontId="33" fillId="10" borderId="125" xfId="3" applyFont="1" applyFill="1" applyBorder="1" applyAlignment="1">
      <alignment horizontal="left" indent="1"/>
    </xf>
    <xf numFmtId="3" fontId="33" fillId="10" borderId="125" xfId="3" applyNumberFormat="1" applyFont="1" applyFill="1" applyBorder="1"/>
    <xf numFmtId="3" fontId="68" fillId="10" borderId="126" xfId="3" applyNumberFormat="1" applyFont="1" applyFill="1" applyBorder="1"/>
    <xf numFmtId="0" fontId="35" fillId="30" borderId="77" xfId="0" applyFont="1" applyFill="1" applyBorder="1"/>
    <xf numFmtId="3" fontId="0" fillId="29" borderId="54" xfId="0" applyNumberFormat="1" applyFill="1" applyBorder="1"/>
    <xf numFmtId="0" fontId="32" fillId="27" borderId="127" xfId="3" applyFont="1" applyFill="1" applyBorder="1" applyAlignment="1">
      <alignment horizontal="right"/>
    </xf>
    <xf numFmtId="0" fontId="68" fillId="27" borderId="128" xfId="3" applyFont="1" applyFill="1" applyBorder="1" applyAlignment="1">
      <alignment horizontal="left" vertical="center" wrapText="1" indent="1"/>
    </xf>
    <xf numFmtId="3" fontId="34" fillId="27" borderId="59" xfId="3" applyNumberFormat="1" applyFont="1" applyFill="1" applyBorder="1" applyAlignment="1">
      <alignment horizontal="right"/>
    </xf>
    <xf numFmtId="3" fontId="68" fillId="27" borderId="129" xfId="3" applyNumberFormat="1" applyFont="1" applyFill="1" applyBorder="1" applyAlignment="1">
      <alignment horizontal="right"/>
    </xf>
    <xf numFmtId="0" fontId="32" fillId="27" borderId="137" xfId="3" applyFont="1" applyFill="1" applyBorder="1" applyAlignment="1">
      <alignment horizontal="right"/>
    </xf>
    <xf numFmtId="0" fontId="68" fillId="27" borderId="155" xfId="3" applyFont="1" applyFill="1" applyBorder="1" applyAlignment="1">
      <alignment horizontal="left" vertical="center" wrapText="1" indent="1"/>
    </xf>
    <xf numFmtId="3" fontId="60" fillId="27" borderId="138" xfId="3" applyNumberFormat="1" applyFont="1" applyFill="1" applyBorder="1" applyAlignment="1">
      <alignment horizontal="right"/>
    </xf>
    <xf numFmtId="3" fontId="62" fillId="27" borderId="142" xfId="3" applyNumberFormat="1" applyFont="1" applyFill="1" applyBorder="1" applyAlignment="1">
      <alignment horizontal="right"/>
    </xf>
    <xf numFmtId="3" fontId="0" fillId="29" borderId="82" xfId="0" applyNumberFormat="1" applyFill="1" applyBorder="1"/>
    <xf numFmtId="3" fontId="0" fillId="29" borderId="80" xfId="0" applyNumberFormat="1" applyFill="1" applyBorder="1"/>
    <xf numFmtId="3" fontId="35" fillId="29" borderId="100" xfId="0" applyNumberFormat="1" applyFont="1" applyFill="1" applyBorder="1"/>
    <xf numFmtId="0" fontId="46" fillId="29" borderId="73" xfId="0" applyFont="1" applyFill="1" applyBorder="1"/>
    <xf numFmtId="0" fontId="35" fillId="30" borderId="59" xfId="0" applyFont="1" applyFill="1" applyBorder="1" applyAlignment="1">
      <alignment horizontal="left" vertical="center"/>
    </xf>
    <xf numFmtId="0" fontId="0" fillId="29" borderId="80" xfId="0" applyFill="1" applyBorder="1"/>
    <xf numFmtId="3" fontId="46" fillId="18" borderId="94" xfId="0" applyNumberFormat="1" applyFont="1" applyFill="1" applyBorder="1"/>
    <xf numFmtId="0" fontId="0" fillId="17" borderId="132" xfId="0" applyFill="1" applyBorder="1"/>
    <xf numFmtId="0" fontId="0" fillId="17" borderId="133" xfId="0" applyFill="1" applyBorder="1"/>
    <xf numFmtId="3" fontId="0" fillId="17" borderId="133" xfId="0" applyNumberFormat="1" applyFill="1" applyBorder="1"/>
    <xf numFmtId="3" fontId="0" fillId="17" borderId="136" xfId="0" applyNumberFormat="1" applyFill="1" applyBorder="1"/>
    <xf numFmtId="0" fontId="0" fillId="19" borderId="127" xfId="0" applyFill="1" applyBorder="1"/>
    <xf numFmtId="3" fontId="0" fillId="19" borderId="129" xfId="0" applyNumberFormat="1" applyFill="1" applyBorder="1"/>
    <xf numFmtId="0" fontId="0" fillId="19" borderId="105" xfId="0" applyFill="1" applyBorder="1"/>
    <xf numFmtId="3" fontId="0" fillId="19" borderId="169" xfId="0" applyNumberFormat="1" applyFill="1" applyBorder="1"/>
    <xf numFmtId="0" fontId="47" fillId="17" borderId="25" xfId="0" applyFont="1" applyFill="1" applyBorder="1"/>
    <xf numFmtId="0" fontId="53" fillId="17" borderId="26" xfId="0" applyFont="1" applyFill="1" applyBorder="1"/>
    <xf numFmtId="3" fontId="53" fillId="17" borderId="26" xfId="0" applyNumberFormat="1" applyFont="1" applyFill="1" applyBorder="1"/>
    <xf numFmtId="3" fontId="47" fillId="17" borderId="120" xfId="0" applyNumberFormat="1" applyFont="1" applyFill="1" applyBorder="1"/>
    <xf numFmtId="0" fontId="47" fillId="17" borderId="133" xfId="0" applyFont="1" applyFill="1" applyBorder="1"/>
    <xf numFmtId="0" fontId="21" fillId="0" borderId="0" xfId="3" applyFont="1"/>
    <xf numFmtId="167" fontId="0" fillId="0" borderId="0" xfId="4" applyNumberFormat="1" applyFont="1"/>
    <xf numFmtId="166" fontId="84" fillId="0" borderId="0" xfId="3" applyNumberFormat="1" applyFont="1"/>
    <xf numFmtId="0" fontId="0" fillId="34" borderId="127" xfId="0" applyFill="1" applyBorder="1"/>
    <xf numFmtId="0" fontId="35" fillId="34" borderId="59" xfId="0" applyFont="1" applyFill="1" applyBorder="1"/>
    <xf numFmtId="3" fontId="0" fillId="34" borderId="59" xfId="0" applyNumberFormat="1" applyFill="1" applyBorder="1"/>
    <xf numFmtId="3" fontId="0" fillId="34" borderId="129" xfId="0" applyNumberFormat="1" applyFill="1" applyBorder="1"/>
    <xf numFmtId="0" fontId="86" fillId="0" borderId="0" xfId="0" applyFont="1"/>
    <xf numFmtId="0" fontId="85" fillId="33" borderId="132" xfId="0" applyFont="1" applyFill="1" applyBorder="1"/>
    <xf numFmtId="0" fontId="85" fillId="33" borderId="136" xfId="0" applyFont="1" applyFill="1" applyBorder="1" applyAlignment="1">
      <alignment horizontal="center"/>
    </xf>
    <xf numFmtId="0" fontId="86" fillId="29" borderId="127" xfId="0" applyFont="1" applyFill="1" applyBorder="1"/>
    <xf numFmtId="165" fontId="86" fillId="29" borderId="129" xfId="0" applyNumberFormat="1" applyFont="1" applyFill="1" applyBorder="1"/>
    <xf numFmtId="0" fontId="85" fillId="33" borderId="137" xfId="0" applyFont="1" applyFill="1" applyBorder="1"/>
    <xf numFmtId="0" fontId="85" fillId="18" borderId="132" xfId="0" applyFont="1" applyFill="1" applyBorder="1"/>
    <xf numFmtId="0" fontId="85" fillId="18" borderId="136" xfId="0" applyFont="1" applyFill="1" applyBorder="1" applyAlignment="1">
      <alignment horizontal="center"/>
    </xf>
    <xf numFmtId="0" fontId="86" fillId="19" borderId="127" xfId="0" applyFont="1" applyFill="1" applyBorder="1"/>
    <xf numFmtId="165" fontId="86" fillId="19" borderId="129" xfId="0" applyNumberFormat="1" applyFont="1" applyFill="1" applyBorder="1"/>
    <xf numFmtId="0" fontId="85" fillId="18" borderId="137" xfId="0" applyFont="1" applyFill="1" applyBorder="1"/>
    <xf numFmtId="0" fontId="85" fillId="21" borderId="25" xfId="0" applyFont="1" applyFill="1" applyBorder="1"/>
    <xf numFmtId="165" fontId="85" fillId="33" borderId="142" xfId="0" applyNumberFormat="1" applyFont="1" applyFill="1" applyBorder="1"/>
    <xf numFmtId="0" fontId="35" fillId="19" borderId="76" xfId="0" applyFont="1" applyFill="1" applyBorder="1" applyAlignment="1">
      <alignment horizontal="left" vertical="center"/>
    </xf>
    <xf numFmtId="0" fontId="35" fillId="19" borderId="66" xfId="0" applyFont="1" applyFill="1" applyBorder="1" applyAlignment="1">
      <alignment horizontal="left" vertical="center"/>
    </xf>
    <xf numFmtId="0" fontId="87" fillId="12" borderId="30" xfId="0" applyFont="1" applyFill="1" applyBorder="1"/>
    <xf numFmtId="3" fontId="87" fillId="12" borderId="29" xfId="0" applyNumberFormat="1" applyFont="1" applyFill="1" applyBorder="1"/>
    <xf numFmtId="0" fontId="87" fillId="0" borderId="0" xfId="0" applyFont="1"/>
    <xf numFmtId="3" fontId="0" fillId="30" borderId="77" xfId="0" applyNumberFormat="1" applyFill="1" applyBorder="1"/>
    <xf numFmtId="3" fontId="0" fillId="30" borderId="170" xfId="0" applyNumberFormat="1" applyFill="1" applyBorder="1"/>
    <xf numFmtId="0" fontId="35" fillId="18" borderId="173" xfId="0" applyFont="1" applyFill="1" applyBorder="1"/>
    <xf numFmtId="0" fontId="35" fillId="29" borderId="76" xfId="0" applyFont="1" applyFill="1" applyBorder="1" applyAlignment="1">
      <alignment horizontal="left" vertical="center"/>
    </xf>
    <xf numFmtId="0" fontId="35" fillId="29" borderId="77" xfId="0" applyFont="1" applyFill="1" applyBorder="1"/>
    <xf numFmtId="3" fontId="0" fillId="29" borderId="70" xfId="0" applyNumberFormat="1" applyFill="1" applyBorder="1"/>
    <xf numFmtId="0" fontId="35" fillId="19" borderId="70" xfId="0" applyFont="1" applyFill="1" applyBorder="1"/>
    <xf numFmtId="3" fontId="46" fillId="19" borderId="92" xfId="0" applyNumberFormat="1" applyFont="1" applyFill="1" applyBorder="1"/>
    <xf numFmtId="0" fontId="35" fillId="29" borderId="66" xfId="0" applyFont="1" applyFill="1" applyBorder="1" applyAlignment="1">
      <alignment horizontal="left" vertical="center"/>
    </xf>
    <xf numFmtId="0" fontId="35" fillId="29" borderId="81" xfId="0" applyFont="1" applyFill="1" applyBorder="1" applyAlignment="1">
      <alignment horizontal="left" vertical="center"/>
    </xf>
    <xf numFmtId="3" fontId="0" fillId="29" borderId="94" xfId="0" applyNumberFormat="1" applyFill="1" applyBorder="1"/>
    <xf numFmtId="0" fontId="35" fillId="30" borderId="157" xfId="0" applyFont="1" applyFill="1" applyBorder="1" applyAlignment="1">
      <alignment horizontal="left" vertical="center"/>
    </xf>
    <xf numFmtId="3" fontId="0" fillId="30" borderId="99" xfId="0" applyNumberFormat="1" applyFill="1" applyBorder="1"/>
    <xf numFmtId="0" fontId="35" fillId="30" borderId="80" xfId="0" applyFont="1" applyFill="1" applyBorder="1" applyAlignment="1">
      <alignment horizontal="left" vertical="center"/>
    </xf>
    <xf numFmtId="3" fontId="0" fillId="30" borderId="100" xfId="0" applyNumberFormat="1" applyFill="1" applyBorder="1"/>
    <xf numFmtId="0" fontId="46" fillId="35" borderId="58" xfId="0" applyFont="1" applyFill="1" applyBorder="1" applyAlignment="1">
      <alignment horizontal="center" vertical="center"/>
    </xf>
    <xf numFmtId="0" fontId="47" fillId="35" borderId="59" xfId="0" applyFont="1" applyFill="1" applyBorder="1"/>
    <xf numFmtId="0" fontId="0" fillId="35" borderId="59" xfId="0" applyFill="1" applyBorder="1"/>
    <xf numFmtId="3" fontId="46" fillId="35" borderId="73" xfId="0" applyNumberFormat="1" applyFont="1" applyFill="1" applyBorder="1"/>
    <xf numFmtId="3" fontId="58" fillId="35" borderId="73" xfId="0" applyNumberFormat="1" applyFont="1" applyFill="1" applyBorder="1"/>
    <xf numFmtId="0" fontId="46" fillId="35" borderId="74" xfId="0" applyFont="1" applyFill="1" applyBorder="1" applyAlignment="1">
      <alignment horizontal="center" vertical="center"/>
    </xf>
    <xf numFmtId="3" fontId="46" fillId="35" borderId="91" xfId="0" applyNumberFormat="1" applyFont="1" applyFill="1" applyBorder="1"/>
    <xf numFmtId="0" fontId="47" fillId="35" borderId="58" xfId="0" applyFont="1" applyFill="1" applyBorder="1" applyAlignment="1">
      <alignment horizontal="center" vertical="center"/>
    </xf>
    <xf numFmtId="0" fontId="47" fillId="35" borderId="54" xfId="0" applyFont="1" applyFill="1" applyBorder="1"/>
    <xf numFmtId="0" fontId="46" fillId="35" borderId="59" xfId="0" applyFont="1" applyFill="1" applyBorder="1" applyAlignment="1">
      <alignment horizontal="left" vertical="center"/>
    </xf>
    <xf numFmtId="0" fontId="46" fillId="35" borderId="59" xfId="0" applyFont="1" applyFill="1" applyBorder="1" applyAlignment="1">
      <alignment horizontal="center" vertical="center"/>
    </xf>
    <xf numFmtId="0" fontId="54" fillId="35" borderId="90" xfId="0" applyFont="1" applyFill="1" applyBorder="1" applyAlignment="1">
      <alignment horizontal="left" vertical="center"/>
    </xf>
    <xf numFmtId="0" fontId="52" fillId="35" borderId="59" xfId="0" applyFont="1" applyFill="1" applyBorder="1"/>
    <xf numFmtId="3" fontId="58" fillId="35" borderId="59" xfId="0" applyNumberFormat="1" applyFont="1" applyFill="1" applyBorder="1"/>
    <xf numFmtId="3" fontId="58" fillId="35" borderId="60" xfId="0" applyNumberFormat="1" applyFont="1" applyFill="1" applyBorder="1"/>
    <xf numFmtId="3" fontId="52" fillId="35" borderId="73" xfId="0" applyNumberFormat="1" applyFont="1" applyFill="1" applyBorder="1"/>
    <xf numFmtId="3" fontId="0" fillId="35" borderId="73" xfId="0" applyNumberFormat="1" applyFill="1" applyBorder="1"/>
    <xf numFmtId="3" fontId="58" fillId="35" borderId="164" xfId="0" applyNumberFormat="1" applyFont="1" applyFill="1" applyBorder="1"/>
    <xf numFmtId="3" fontId="52" fillId="35" borderId="59" xfId="0" applyNumberFormat="1" applyFont="1" applyFill="1" applyBorder="1"/>
    <xf numFmtId="3" fontId="52" fillId="35" borderId="60" xfId="0" applyNumberFormat="1" applyFont="1" applyFill="1" applyBorder="1"/>
    <xf numFmtId="0" fontId="0" fillId="35" borderId="76" xfId="0" applyFill="1" applyBorder="1"/>
    <xf numFmtId="3" fontId="58" fillId="35" borderId="62" xfId="0" applyNumberFormat="1" applyFont="1" applyFill="1" applyBorder="1"/>
    <xf numFmtId="3" fontId="55" fillId="35" borderId="91" xfId="0" applyNumberFormat="1" applyFont="1" applyFill="1" applyBorder="1"/>
    <xf numFmtId="3" fontId="58" fillId="35" borderId="91" xfId="0" applyNumberFormat="1" applyFont="1" applyFill="1" applyBorder="1"/>
    <xf numFmtId="3" fontId="0" fillId="35" borderId="91" xfId="0" applyNumberFormat="1" applyFill="1" applyBorder="1"/>
    <xf numFmtId="0" fontId="0" fillId="35" borderId="132" xfId="0" applyFill="1" applyBorder="1"/>
    <xf numFmtId="0" fontId="47" fillId="35" borderId="133" xfId="0" applyFont="1" applyFill="1" applyBorder="1"/>
    <xf numFmtId="0" fontId="0" fillId="35" borderId="133" xfId="0" applyFill="1" applyBorder="1"/>
    <xf numFmtId="3" fontId="0" fillId="35" borderId="133" xfId="0" applyNumberFormat="1" applyFill="1" applyBorder="1"/>
    <xf numFmtId="3" fontId="0" fillId="35" borderId="136" xfId="0" applyNumberFormat="1" applyFill="1" applyBorder="1"/>
    <xf numFmtId="0" fontId="47" fillId="35" borderId="25" xfId="0" applyFont="1" applyFill="1" applyBorder="1"/>
    <xf numFmtId="0" fontId="53" fillId="35" borderId="26" xfId="0" applyFont="1" applyFill="1" applyBorder="1"/>
    <xf numFmtId="3" fontId="53" fillId="35" borderId="26" xfId="0" applyNumberFormat="1" applyFont="1" applyFill="1" applyBorder="1"/>
    <xf numFmtId="3" fontId="47" fillId="35" borderId="120" xfId="0" applyNumberFormat="1" applyFont="1" applyFill="1" applyBorder="1"/>
    <xf numFmtId="0" fontId="0" fillId="18" borderId="59" xfId="0" applyFill="1" applyBorder="1"/>
    <xf numFmtId="3" fontId="0" fillId="19" borderId="92" xfId="0" applyNumberFormat="1" applyFill="1" applyBorder="1"/>
    <xf numFmtId="0" fontId="35" fillId="18" borderId="60" xfId="0" applyFont="1" applyFill="1" applyBorder="1"/>
    <xf numFmtId="3" fontId="35" fillId="19" borderId="76" xfId="0" applyNumberFormat="1" applyFont="1" applyFill="1" applyBorder="1"/>
    <xf numFmtId="165" fontId="85" fillId="18" borderId="142" xfId="0" applyNumberFormat="1" applyFont="1" applyFill="1" applyBorder="1"/>
    <xf numFmtId="165" fontId="85" fillId="21" borderId="120" xfId="0" applyNumberFormat="1" applyFont="1" applyFill="1" applyBorder="1"/>
    <xf numFmtId="3" fontId="47" fillId="17" borderId="90" xfId="0" applyNumberFormat="1" applyFont="1" applyFill="1" applyBorder="1"/>
    <xf numFmtId="0" fontId="18" fillId="0" borderId="0" xfId="3" applyFont="1" applyAlignment="1">
      <alignment horizontal="left"/>
    </xf>
    <xf numFmtId="14" fontId="18" fillId="0" borderId="0" xfId="3" applyNumberFormat="1" applyFont="1"/>
    <xf numFmtId="0" fontId="17" fillId="0" borderId="0" xfId="3" applyFont="1"/>
    <xf numFmtId="0" fontId="16" fillId="28" borderId="77" xfId="3" applyFont="1" applyFill="1" applyBorder="1" applyAlignment="1">
      <alignment horizontal="left" indent="1"/>
    </xf>
    <xf numFmtId="0" fontId="15" fillId="0" borderId="0" xfId="3" applyFont="1"/>
    <xf numFmtId="0" fontId="14" fillId="0" borderId="0" xfId="3" applyFont="1"/>
    <xf numFmtId="3" fontId="13" fillId="27" borderId="152" xfId="3" applyNumberFormat="1" applyFont="1" applyFill="1" applyBorder="1" applyAlignment="1">
      <alignment horizontal="right"/>
    </xf>
    <xf numFmtId="3" fontId="13" fillId="27" borderId="125" xfId="3" applyNumberFormat="1" applyFont="1" applyFill="1" applyBorder="1" applyAlignment="1">
      <alignment horizontal="right"/>
    </xf>
    <xf numFmtId="3" fontId="13" fillId="27" borderId="122" xfId="3" applyNumberFormat="1" applyFont="1" applyFill="1" applyBorder="1" applyAlignment="1">
      <alignment horizontal="right"/>
    </xf>
    <xf numFmtId="3" fontId="13" fillId="27" borderId="153" xfId="3" applyNumberFormat="1" applyFont="1" applyFill="1" applyBorder="1" applyAlignment="1">
      <alignment horizontal="right"/>
    </xf>
    <xf numFmtId="3" fontId="13" fillId="27" borderId="126" xfId="3" applyNumberFormat="1" applyFont="1" applyFill="1" applyBorder="1" applyAlignment="1">
      <alignment horizontal="right"/>
    </xf>
    <xf numFmtId="0" fontId="60" fillId="28" borderId="115" xfId="3" applyFont="1" applyFill="1" applyBorder="1" applyAlignment="1">
      <alignment horizontal="right"/>
    </xf>
    <xf numFmtId="0" fontId="60" fillId="12" borderId="137" xfId="3" applyFont="1" applyFill="1" applyBorder="1" applyAlignment="1">
      <alignment horizontal="right"/>
    </xf>
    <xf numFmtId="0" fontId="12" fillId="0" borderId="0" xfId="3" applyFont="1"/>
    <xf numFmtId="0" fontId="11" fillId="0" borderId="0" xfId="3" applyFont="1" applyAlignment="1">
      <alignment horizontal="right"/>
    </xf>
    <xf numFmtId="0" fontId="11" fillId="0" borderId="0" xfId="3" applyFont="1"/>
    <xf numFmtId="0" fontId="10" fillId="0" borderId="0" xfId="3" applyFont="1" applyAlignment="1">
      <alignment horizontal="left"/>
    </xf>
    <xf numFmtId="0" fontId="10" fillId="0" borderId="0" xfId="3" applyFont="1"/>
    <xf numFmtId="3" fontId="10" fillId="0" borderId="0" xfId="3" applyNumberFormat="1" applyFont="1"/>
    <xf numFmtId="3" fontId="59" fillId="13" borderId="77" xfId="3" applyNumberFormat="1" applyFont="1" applyFill="1" applyBorder="1"/>
    <xf numFmtId="3" fontId="59" fillId="22" borderId="125" xfId="3" applyNumberFormat="1" applyFont="1" applyFill="1" applyBorder="1"/>
    <xf numFmtId="0" fontId="33" fillId="21" borderId="115" xfId="3" applyFont="1" applyFill="1" applyBorder="1"/>
    <xf numFmtId="3" fontId="33" fillId="21" borderId="77" xfId="3" applyNumberFormat="1" applyFont="1" applyFill="1" applyBorder="1"/>
    <xf numFmtId="3" fontId="68" fillId="21" borderId="116" xfId="3" applyNumberFormat="1" applyFont="1" applyFill="1" applyBorder="1"/>
    <xf numFmtId="0" fontId="60" fillId="21" borderId="127" xfId="3" applyFont="1" applyFill="1" applyBorder="1"/>
    <xf numFmtId="0" fontId="60" fillId="21" borderId="59" xfId="3" applyFont="1" applyFill="1" applyBorder="1" applyAlignment="1">
      <alignment horizontal="left" indent="1"/>
    </xf>
    <xf numFmtId="3" fontId="60" fillId="21" borderId="59" xfId="3" applyNumberFormat="1" applyFont="1" applyFill="1" applyBorder="1"/>
    <xf numFmtId="3" fontId="35" fillId="0" borderId="0" xfId="0" applyNumberFormat="1" applyFont="1"/>
    <xf numFmtId="0" fontId="46" fillId="29" borderId="74" xfId="0" applyFont="1" applyFill="1" applyBorder="1" applyAlignment="1">
      <alignment horizontal="center" vertical="center"/>
    </xf>
    <xf numFmtId="0" fontId="0" fillId="30" borderId="65" xfId="0" applyFill="1" applyBorder="1" applyAlignment="1">
      <alignment horizontal="center" vertical="center"/>
    </xf>
    <xf numFmtId="0" fontId="46" fillId="19" borderId="75" xfId="0" applyFont="1" applyFill="1" applyBorder="1" applyAlignment="1">
      <alignment horizontal="center" vertical="center"/>
    </xf>
    <xf numFmtId="0" fontId="8" fillId="13" borderId="77" xfId="3" applyFont="1" applyFill="1" applyBorder="1" applyAlignment="1">
      <alignment horizontal="left" indent="1"/>
    </xf>
    <xf numFmtId="0" fontId="35" fillId="29" borderId="54" xfId="0" applyFont="1" applyFill="1" applyBorder="1"/>
    <xf numFmtId="3" fontId="35" fillId="29" borderId="164" xfId="0" applyNumberFormat="1" applyFont="1" applyFill="1" applyBorder="1"/>
    <xf numFmtId="3" fontId="35" fillId="29" borderId="59" xfId="0" applyNumberFormat="1" applyFont="1" applyFill="1" applyBorder="1"/>
    <xf numFmtId="0" fontId="7" fillId="21" borderId="77" xfId="3" applyFont="1" applyFill="1" applyBorder="1" applyAlignment="1">
      <alignment horizontal="left" indent="1"/>
    </xf>
    <xf numFmtId="3" fontId="35" fillId="18" borderId="164" xfId="0" applyNumberFormat="1" applyFont="1" applyFill="1" applyBorder="1"/>
    <xf numFmtId="0" fontId="46" fillId="35" borderId="76" xfId="0" applyFont="1" applyFill="1" applyBorder="1"/>
    <xf numFmtId="0" fontId="47" fillId="35" borderId="26" xfId="0" applyFont="1" applyFill="1" applyBorder="1"/>
    <xf numFmtId="0" fontId="7" fillId="0" borderId="0" xfId="3" applyFont="1"/>
    <xf numFmtId="0" fontId="66" fillId="0" borderId="0" xfId="3" applyFont="1" applyAlignment="1">
      <alignment horizontal="center"/>
    </xf>
    <xf numFmtId="0" fontId="0" fillId="30" borderId="77" xfId="0" applyFill="1" applyBorder="1"/>
    <xf numFmtId="0" fontId="35" fillId="19" borderId="77" xfId="0" applyFont="1" applyFill="1" applyBorder="1" applyAlignment="1">
      <alignment horizontal="left" vertical="center"/>
    </xf>
    <xf numFmtId="0" fontId="35" fillId="30" borderId="66" xfId="0" applyFont="1" applyFill="1" applyBorder="1" applyAlignment="1">
      <alignment horizontal="left" vertical="center"/>
    </xf>
    <xf numFmtId="0" fontId="0" fillId="30" borderId="72" xfId="0" applyFill="1" applyBorder="1"/>
    <xf numFmtId="3" fontId="0" fillId="30" borderId="174" xfId="0" applyNumberFormat="1" applyFill="1" applyBorder="1"/>
    <xf numFmtId="3" fontId="46" fillId="29" borderId="91" xfId="0" applyNumberFormat="1" applyFont="1" applyFill="1" applyBorder="1"/>
    <xf numFmtId="0" fontId="0" fillId="30" borderId="175" xfId="0" applyFill="1" applyBorder="1"/>
    <xf numFmtId="0" fontId="0" fillId="30" borderId="176" xfId="0" applyFill="1" applyBorder="1"/>
    <xf numFmtId="3" fontId="0" fillId="30" borderId="177" xfId="0" applyNumberFormat="1" applyFill="1" applyBorder="1"/>
    <xf numFmtId="3" fontId="0" fillId="19" borderId="168" xfId="0" applyNumberFormat="1" applyFill="1" applyBorder="1"/>
    <xf numFmtId="3" fontId="0" fillId="19" borderId="178" xfId="0" applyNumberFormat="1" applyFill="1" applyBorder="1"/>
    <xf numFmtId="0" fontId="35" fillId="18" borderId="179" xfId="0" applyFont="1" applyFill="1" applyBorder="1"/>
    <xf numFmtId="3" fontId="46" fillId="18" borderId="180" xfId="0" applyNumberFormat="1" applyFont="1" applyFill="1" applyBorder="1"/>
    <xf numFmtId="3" fontId="46" fillId="19" borderId="174" xfId="0" applyNumberFormat="1" applyFont="1" applyFill="1" applyBorder="1"/>
    <xf numFmtId="0" fontId="35" fillId="19" borderId="173" xfId="0" applyFont="1" applyFill="1" applyBorder="1"/>
    <xf numFmtId="0" fontId="35" fillId="19" borderId="179" xfId="0" applyFont="1" applyFill="1" applyBorder="1"/>
    <xf numFmtId="0" fontId="66" fillId="0" borderId="0" xfId="3" applyFont="1"/>
    <xf numFmtId="10" fontId="66" fillId="0" borderId="0" xfId="4" applyNumberFormat="1" applyFont="1"/>
    <xf numFmtId="165" fontId="66" fillId="0" borderId="0" xfId="3" applyNumberFormat="1" applyFont="1"/>
    <xf numFmtId="0" fontId="78" fillId="0" borderId="0" xfId="0" applyFont="1" applyAlignment="1" applyProtection="1">
      <alignment vertical="center"/>
      <protection locked="0"/>
    </xf>
    <xf numFmtId="3" fontId="45" fillId="0" borderId="0" xfId="0" applyNumberFormat="1" applyFont="1" applyAlignment="1" applyProtection="1">
      <alignment vertical="center"/>
      <protection locked="0"/>
    </xf>
    <xf numFmtId="3" fontId="45" fillId="0" borderId="0" xfId="0" applyNumberFormat="1" applyFont="1" applyAlignment="1">
      <alignment vertical="center"/>
    </xf>
    <xf numFmtId="0" fontId="90" fillId="8" borderId="127" xfId="0" applyFont="1" applyFill="1" applyBorder="1" applyAlignment="1">
      <alignment vertical="center"/>
    </xf>
    <xf numFmtId="0" fontId="67" fillId="8" borderId="59" xfId="0" applyFont="1" applyFill="1" applyBorder="1" applyAlignment="1" applyProtection="1">
      <alignment vertical="center"/>
      <protection locked="0"/>
    </xf>
    <xf numFmtId="0" fontId="85" fillId="36" borderId="132" xfId="0" applyFont="1" applyFill="1" applyBorder="1" applyAlignment="1">
      <alignment horizontal="center" vertical="center"/>
    </xf>
    <xf numFmtId="0" fontId="85" fillId="36" borderId="31" xfId="0" applyFont="1" applyFill="1" applyBorder="1" applyAlignment="1">
      <alignment horizontal="center" vertical="center"/>
    </xf>
    <xf numFmtId="0" fontId="86" fillId="36" borderId="147" xfId="0" applyFont="1" applyFill="1" applyBorder="1" applyAlignment="1">
      <alignment horizontal="right" vertical="center"/>
    </xf>
    <xf numFmtId="0" fontId="67" fillId="23" borderId="115" xfId="0" applyFont="1" applyFill="1" applyBorder="1" applyAlignment="1">
      <alignment vertical="center"/>
    </xf>
    <xf numFmtId="0" fontId="67" fillId="37" borderId="76" xfId="0" applyFont="1" applyFill="1" applyBorder="1" applyAlignment="1" applyProtection="1">
      <alignment vertical="center"/>
      <protection locked="0"/>
    </xf>
    <xf numFmtId="3" fontId="67" fillId="37" borderId="169" xfId="0" applyNumberFormat="1" applyFont="1" applyFill="1" applyBorder="1" applyAlignment="1" applyProtection="1">
      <alignment horizontal="right" vertical="center"/>
      <protection locked="0"/>
    </xf>
    <xf numFmtId="0" fontId="67" fillId="23" borderId="0" xfId="0" applyFont="1" applyFill="1" applyAlignment="1" applyProtection="1">
      <alignment vertical="center"/>
      <protection locked="0"/>
    </xf>
    <xf numFmtId="3" fontId="67" fillId="23" borderId="116" xfId="0" applyNumberFormat="1" applyFont="1" applyFill="1" applyBorder="1" applyAlignment="1" applyProtection="1">
      <alignment vertical="center"/>
      <protection locked="0"/>
    </xf>
    <xf numFmtId="0" fontId="67" fillId="37" borderId="0" xfId="0" applyFont="1" applyFill="1" applyAlignment="1" applyProtection="1">
      <alignment vertical="center"/>
      <protection locked="0"/>
    </xf>
    <xf numFmtId="3" fontId="67" fillId="37" borderId="116" xfId="0" applyNumberFormat="1" applyFont="1" applyFill="1" applyBorder="1" applyAlignment="1" applyProtection="1">
      <alignment horizontal="right" vertical="center"/>
      <protection locked="0"/>
    </xf>
    <xf numFmtId="0" fontId="67" fillId="38" borderId="0" xfId="0" applyFont="1" applyFill="1" applyAlignment="1">
      <alignment vertical="center"/>
    </xf>
    <xf numFmtId="3" fontId="67" fillId="39" borderId="116" xfId="0" applyNumberFormat="1" applyFont="1" applyFill="1" applyBorder="1" applyAlignment="1">
      <alignment vertical="center"/>
    </xf>
    <xf numFmtId="0" fontId="67" fillId="39" borderId="0" xfId="0" applyFont="1" applyFill="1" applyAlignment="1">
      <alignment vertical="center"/>
    </xf>
    <xf numFmtId="0" fontId="67" fillId="24" borderId="115" xfId="0" applyFont="1" applyFill="1" applyBorder="1" applyAlignment="1">
      <alignment vertical="center"/>
    </xf>
    <xf numFmtId="0" fontId="67" fillId="24" borderId="0" xfId="0" applyFont="1" applyFill="1" applyAlignment="1" applyProtection="1">
      <alignment vertical="center"/>
      <protection locked="0"/>
    </xf>
    <xf numFmtId="3" fontId="67" fillId="24" borderId="116" xfId="0" applyNumberFormat="1" applyFont="1" applyFill="1" applyBorder="1" applyAlignment="1" applyProtection="1">
      <alignment vertical="center"/>
      <protection locked="0"/>
    </xf>
    <xf numFmtId="0" fontId="67" fillId="40" borderId="0" xfId="0" applyFont="1" applyFill="1" applyAlignment="1">
      <alignment vertical="center"/>
    </xf>
    <xf numFmtId="3" fontId="67" fillId="40" borderId="116" xfId="0" applyNumberFormat="1" applyFont="1" applyFill="1" applyBorder="1" applyAlignment="1">
      <alignment horizontal="right" vertical="center"/>
    </xf>
    <xf numFmtId="0" fontId="67" fillId="41" borderId="0" xfId="0" applyFont="1" applyFill="1" applyAlignment="1">
      <alignment vertical="center"/>
    </xf>
    <xf numFmtId="3" fontId="67" fillId="41" borderId="116" xfId="0" applyNumberFormat="1" applyFont="1" applyFill="1" applyBorder="1" applyAlignment="1">
      <alignment vertical="center"/>
    </xf>
    <xf numFmtId="3" fontId="91" fillId="9" borderId="34" xfId="0" applyNumberFormat="1" applyFont="1" applyFill="1" applyBorder="1" applyAlignment="1">
      <alignment horizontal="right" vertical="center"/>
    </xf>
    <xf numFmtId="3" fontId="92" fillId="9" borderId="129" xfId="0" applyNumberFormat="1" applyFont="1" applyFill="1" applyBorder="1" applyAlignment="1">
      <alignment horizontal="right" vertical="center"/>
    </xf>
    <xf numFmtId="3" fontId="91" fillId="8" borderId="181" xfId="0" applyNumberFormat="1" applyFont="1" applyFill="1" applyBorder="1" applyAlignment="1">
      <alignment horizontal="right" vertical="center"/>
    </xf>
    <xf numFmtId="0" fontId="66" fillId="30" borderId="101" xfId="0" applyFont="1" applyFill="1" applyBorder="1" applyAlignment="1">
      <alignment vertical="center"/>
    </xf>
    <xf numFmtId="0" fontId="66" fillId="29" borderId="15" xfId="0" applyFont="1" applyFill="1" applyBorder="1" applyAlignment="1">
      <alignment vertical="center"/>
    </xf>
    <xf numFmtId="0" fontId="66" fillId="30" borderId="15" xfId="0" applyFont="1" applyFill="1" applyBorder="1" applyAlignment="1">
      <alignment vertical="center"/>
    </xf>
    <xf numFmtId="3" fontId="66" fillId="45" borderId="16" xfId="0" applyNumberFormat="1" applyFont="1" applyFill="1" applyBorder="1" applyAlignment="1">
      <alignment vertical="center"/>
    </xf>
    <xf numFmtId="0" fontId="35" fillId="36" borderId="23" xfId="0" applyFont="1" applyFill="1" applyBorder="1" applyAlignment="1">
      <alignment vertical="center"/>
    </xf>
    <xf numFmtId="0" fontId="66" fillId="8" borderId="166" xfId="0" applyFont="1" applyFill="1" applyBorder="1" applyAlignment="1">
      <alignment vertical="center"/>
    </xf>
    <xf numFmtId="3" fontId="92" fillId="8" borderId="184" xfId="0" applyNumberFormat="1" applyFont="1" applyFill="1" applyBorder="1" applyAlignment="1" applyProtection="1">
      <alignment vertical="center"/>
      <protection locked="0"/>
    </xf>
    <xf numFmtId="0" fontId="35" fillId="36" borderId="132" xfId="0" applyFont="1" applyFill="1" applyBorder="1" applyAlignment="1">
      <alignment vertical="center"/>
    </xf>
    <xf numFmtId="3" fontId="66" fillId="45" borderId="104" xfId="0" applyNumberFormat="1" applyFont="1" applyFill="1" applyBorder="1" applyAlignment="1">
      <alignment vertical="center"/>
    </xf>
    <xf numFmtId="0" fontId="66" fillId="43" borderId="16" xfId="0" applyFont="1" applyFill="1" applyBorder="1" applyAlignment="1">
      <alignment horizontal="right" vertical="center"/>
    </xf>
    <xf numFmtId="3" fontId="66" fillId="43" borderId="16" xfId="0" applyNumberFormat="1" applyFont="1" applyFill="1" applyBorder="1" applyAlignment="1">
      <alignment horizontal="right" vertical="center"/>
    </xf>
    <xf numFmtId="0" fontId="66" fillId="45" borderId="16" xfId="0" applyFont="1" applyFill="1" applyBorder="1" applyAlignment="1">
      <alignment vertical="center"/>
    </xf>
    <xf numFmtId="3" fontId="66" fillId="46" borderId="16" xfId="0" applyNumberFormat="1" applyFont="1" applyFill="1" applyBorder="1" applyAlignment="1">
      <alignment horizontal="right" vertical="center"/>
    </xf>
    <xf numFmtId="3" fontId="66" fillId="42" borderId="16" xfId="0" applyNumberFormat="1" applyFont="1" applyFill="1" applyBorder="1" applyAlignment="1">
      <alignment vertical="center"/>
    </xf>
    <xf numFmtId="0" fontId="66" fillId="46" borderId="16" xfId="0" applyFont="1" applyFill="1" applyBorder="1" applyAlignment="1">
      <alignment horizontal="right" vertical="center"/>
    </xf>
    <xf numFmtId="3" fontId="66" fillId="29" borderId="16" xfId="0" applyNumberFormat="1" applyFont="1" applyFill="1" applyBorder="1" applyAlignment="1" applyProtection="1">
      <alignment vertical="center"/>
      <protection locked="0"/>
    </xf>
    <xf numFmtId="3" fontId="66" fillId="47" borderId="16" xfId="0" applyNumberFormat="1" applyFont="1" applyFill="1" applyBorder="1" applyAlignment="1" applyProtection="1">
      <alignment horizontal="right" vertical="center"/>
      <protection locked="0"/>
    </xf>
    <xf numFmtId="3" fontId="66" fillId="44" borderId="16" xfId="0" applyNumberFormat="1" applyFont="1" applyFill="1" applyBorder="1" applyAlignment="1" applyProtection="1">
      <alignment horizontal="right" vertical="center"/>
      <protection locked="0"/>
    </xf>
    <xf numFmtId="0" fontId="66" fillId="45" borderId="76" xfId="0" applyFont="1" applyFill="1" applyBorder="1" applyAlignment="1">
      <alignment vertical="center"/>
    </xf>
    <xf numFmtId="0" fontId="66" fillId="42" borderId="77" xfId="0" applyFont="1" applyFill="1" applyBorder="1" applyAlignment="1">
      <alignment vertical="center"/>
    </xf>
    <xf numFmtId="0" fontId="66" fillId="45" borderId="77" xfId="0" applyFont="1" applyFill="1" applyBorder="1" applyAlignment="1">
      <alignment vertical="center"/>
    </xf>
    <xf numFmtId="0" fontId="66" fillId="43" borderId="77" xfId="0" applyFont="1" applyFill="1" applyBorder="1" applyAlignment="1">
      <alignment vertical="center"/>
    </xf>
    <xf numFmtId="0" fontId="66" fillId="46" borderId="77" xfId="0" applyFont="1" applyFill="1" applyBorder="1" applyAlignment="1">
      <alignment vertical="center"/>
    </xf>
    <xf numFmtId="0" fontId="66" fillId="43" borderId="77" xfId="0" applyFont="1" applyFill="1" applyBorder="1" applyAlignment="1">
      <alignment vertical="top" wrapText="1" readingOrder="1"/>
    </xf>
    <xf numFmtId="0" fontId="66" fillId="44" borderId="77" xfId="0" applyFont="1" applyFill="1" applyBorder="1" applyAlignment="1" applyProtection="1">
      <alignment vertical="center"/>
      <protection locked="0"/>
    </xf>
    <xf numFmtId="0" fontId="66" fillId="47" borderId="77" xfId="0" applyFont="1" applyFill="1" applyBorder="1" applyAlignment="1" applyProtection="1">
      <alignment vertical="center"/>
      <protection locked="0"/>
    </xf>
    <xf numFmtId="0" fontId="87" fillId="0" borderId="0" xfId="0" applyFont="1" applyAlignment="1">
      <alignment vertical="center"/>
    </xf>
    <xf numFmtId="0" fontId="87" fillId="0" borderId="0" xfId="0" applyFont="1" applyAlignment="1">
      <alignment horizontal="left" vertical="center"/>
    </xf>
    <xf numFmtId="0" fontId="35" fillId="32" borderId="0" xfId="0" applyFont="1" applyFill="1" applyAlignment="1">
      <alignment vertical="center"/>
    </xf>
    <xf numFmtId="3" fontId="87" fillId="0" borderId="0" xfId="0" applyNumberFormat="1" applyFont="1" applyAlignment="1">
      <alignment horizontal="left" vertical="center"/>
    </xf>
    <xf numFmtId="3" fontId="87" fillId="32" borderId="0" xfId="0" applyNumberFormat="1" applyFont="1" applyFill="1" applyAlignment="1">
      <alignment vertical="center"/>
    </xf>
    <xf numFmtId="0" fontId="67" fillId="8" borderId="183" xfId="0" applyFont="1" applyFill="1" applyBorder="1" applyAlignment="1" applyProtection="1">
      <alignment vertical="center"/>
      <protection locked="0"/>
    </xf>
    <xf numFmtId="0" fontId="67" fillId="36" borderId="133" xfId="0" applyFont="1" applyFill="1" applyBorder="1" applyAlignment="1">
      <alignment vertical="center"/>
    </xf>
    <xf numFmtId="3" fontId="92" fillId="36" borderId="136" xfId="0" applyNumberFormat="1" applyFont="1" applyFill="1" applyBorder="1" applyAlignment="1">
      <alignment vertical="center"/>
    </xf>
    <xf numFmtId="0" fontId="67" fillId="36" borderId="182" xfId="0" applyFont="1" applyFill="1" applyBorder="1" applyAlignment="1">
      <alignment vertical="center"/>
    </xf>
    <xf numFmtId="0" fontId="66" fillId="36" borderId="28" xfId="0" applyFont="1" applyFill="1" applyBorder="1" applyAlignment="1">
      <alignment vertical="center"/>
    </xf>
    <xf numFmtId="0" fontId="67" fillId="24" borderId="131" xfId="0" applyFont="1" applyFill="1" applyBorder="1" applyAlignment="1">
      <alignment vertical="center"/>
    </xf>
    <xf numFmtId="0" fontId="67" fillId="24" borderId="66" xfId="0" applyFont="1" applyFill="1" applyBorder="1" applyAlignment="1" applyProtection="1">
      <alignment vertical="center"/>
      <protection locked="0"/>
    </xf>
    <xf numFmtId="3" fontId="67" fillId="24" borderId="130" xfId="0" applyNumberFormat="1" applyFont="1" applyFill="1" applyBorder="1" applyAlignment="1" applyProtection="1">
      <alignment vertical="center"/>
      <protection locked="0"/>
    </xf>
    <xf numFmtId="3" fontId="0" fillId="29" borderId="185" xfId="0" applyNumberFormat="1" applyFill="1" applyBorder="1"/>
    <xf numFmtId="3" fontId="0" fillId="30" borderId="180" xfId="0" applyNumberFormat="1" applyFill="1" applyBorder="1"/>
    <xf numFmtId="0" fontId="62" fillId="29" borderId="30" xfId="3" applyFont="1" applyFill="1" applyBorder="1"/>
    <xf numFmtId="0" fontId="62" fillId="29" borderId="31" xfId="3" applyFont="1" applyFill="1" applyBorder="1" applyAlignment="1">
      <alignment horizontal="center"/>
    </xf>
    <xf numFmtId="0" fontId="63" fillId="29" borderId="31" xfId="3" applyFont="1" applyFill="1" applyBorder="1" applyAlignment="1">
      <alignment horizontal="left"/>
    </xf>
    <xf numFmtId="0" fontId="34" fillId="29" borderId="31" xfId="3" applyFont="1" applyFill="1" applyBorder="1"/>
    <xf numFmtId="0" fontId="56" fillId="29" borderId="29" xfId="3" applyFill="1" applyBorder="1"/>
    <xf numFmtId="0" fontId="62" fillId="29" borderId="101" xfId="3" applyFont="1" applyFill="1" applyBorder="1"/>
    <xf numFmtId="0" fontId="64" fillId="29" borderId="102" xfId="3" applyFont="1" applyFill="1" applyBorder="1" applyAlignment="1">
      <alignment horizontal="center" vertical="center"/>
    </xf>
    <xf numFmtId="0" fontId="34" fillId="29" borderId="78" xfId="3" applyFont="1" applyFill="1" applyBorder="1"/>
    <xf numFmtId="0" fontId="34" fillId="29" borderId="103" xfId="3" applyFont="1" applyFill="1" applyBorder="1"/>
    <xf numFmtId="0" fontId="60" fillId="29" borderId="103" xfId="3" applyFont="1" applyFill="1" applyBorder="1" applyAlignment="1">
      <alignment horizontal="center"/>
    </xf>
    <xf numFmtId="0" fontId="56" fillId="29" borderId="104" xfId="3" applyFill="1" applyBorder="1"/>
    <xf numFmtId="0" fontId="34" fillId="29" borderId="106" xfId="3" applyFont="1" applyFill="1" applyBorder="1" applyAlignment="1">
      <alignment horizontal="center"/>
    </xf>
    <xf numFmtId="0" fontId="34" fillId="29" borderId="107" xfId="3" applyFont="1" applyFill="1" applyBorder="1" applyAlignment="1">
      <alignment horizontal="center"/>
    </xf>
    <xf numFmtId="0" fontId="34" fillId="29" borderId="110" xfId="3" applyFont="1" applyFill="1" applyBorder="1" applyAlignment="1">
      <alignment horizontal="center"/>
    </xf>
    <xf numFmtId="0" fontId="18" fillId="29" borderId="110" xfId="3" applyFont="1" applyFill="1" applyBorder="1" applyAlignment="1">
      <alignment horizontal="center"/>
    </xf>
    <xf numFmtId="0" fontId="34" fillId="29" borderId="111" xfId="3" applyFont="1" applyFill="1" applyBorder="1" applyAlignment="1">
      <alignment horizontal="center"/>
    </xf>
    <xf numFmtId="0" fontId="34" fillId="29" borderId="112" xfId="3" applyFont="1" applyFill="1" applyBorder="1"/>
    <xf numFmtId="0" fontId="34" fillId="29" borderId="113" xfId="3" applyFont="1" applyFill="1" applyBorder="1"/>
    <xf numFmtId="3" fontId="34" fillId="29" borderId="113" xfId="3" applyNumberFormat="1" applyFont="1" applyFill="1" applyBorder="1" applyAlignment="1">
      <alignment horizontal="right" vertical="center"/>
    </xf>
    <xf numFmtId="3" fontId="68" fillId="29" borderId="114" xfId="3" applyNumberFormat="1" applyFont="1" applyFill="1" applyBorder="1" applyAlignment="1">
      <alignment horizontal="right" vertical="center"/>
    </xf>
    <xf numFmtId="0" fontId="34" fillId="29" borderId="115" xfId="3" applyFont="1" applyFill="1" applyBorder="1"/>
    <xf numFmtId="0" fontId="34" fillId="29" borderId="27" xfId="3" applyFont="1" applyFill="1" applyBorder="1"/>
    <xf numFmtId="3" fontId="34" fillId="29" borderId="27" xfId="3" applyNumberFormat="1" applyFont="1" applyFill="1" applyBorder="1" applyAlignment="1">
      <alignment horizontal="right" vertical="center"/>
    </xf>
    <xf numFmtId="3" fontId="68" fillId="29" borderId="116" xfId="3" applyNumberFormat="1" applyFont="1" applyFill="1" applyBorder="1" applyAlignment="1">
      <alignment horizontal="right" vertical="center"/>
    </xf>
    <xf numFmtId="0" fontId="34" fillId="29" borderId="117" xfId="3" applyFont="1" applyFill="1" applyBorder="1"/>
    <xf numFmtId="0" fontId="34" fillId="29" borderId="118" xfId="3" applyFont="1" applyFill="1" applyBorder="1"/>
    <xf numFmtId="3" fontId="34" fillId="29" borderId="118" xfId="3" applyNumberFormat="1" applyFont="1" applyFill="1" applyBorder="1" applyAlignment="1">
      <alignment horizontal="right" vertical="center"/>
    </xf>
    <xf numFmtId="3" fontId="68" fillId="29" borderId="119" xfId="3" applyNumberFormat="1" applyFont="1" applyFill="1" applyBorder="1" applyAlignment="1">
      <alignment horizontal="right" vertical="center"/>
    </xf>
    <xf numFmtId="0" fontId="60" fillId="29" borderId="26" xfId="3" applyFont="1" applyFill="1" applyBorder="1"/>
    <xf numFmtId="3" fontId="60" fillId="29" borderId="26" xfId="3" applyNumberFormat="1" applyFont="1" applyFill="1" applyBorder="1" applyAlignment="1">
      <alignment horizontal="right" vertical="center"/>
    </xf>
    <xf numFmtId="3" fontId="62" fillId="29" borderId="120" xfId="3" applyNumberFormat="1" applyFont="1" applyFill="1" applyBorder="1" applyAlignment="1">
      <alignment horizontal="right" vertical="center"/>
    </xf>
    <xf numFmtId="0" fontId="62" fillId="19" borderId="30" xfId="3" applyFont="1" applyFill="1" applyBorder="1"/>
    <xf numFmtId="0" fontId="62" fillId="19" borderId="31" xfId="3" applyFont="1" applyFill="1" applyBorder="1" applyAlignment="1">
      <alignment horizontal="center"/>
    </xf>
    <xf numFmtId="0" fontId="59" fillId="19" borderId="31" xfId="3" applyFont="1" applyFill="1" applyBorder="1" applyAlignment="1">
      <alignment horizontal="left"/>
    </xf>
    <xf numFmtId="0" fontId="34" fillId="19" borderId="31" xfId="3" applyFont="1" applyFill="1" applyBorder="1"/>
    <xf numFmtId="0" fontId="56" fillId="19" borderId="29" xfId="3" applyFill="1" applyBorder="1"/>
    <xf numFmtId="0" fontId="62" fillId="19" borderId="101" xfId="3" applyFont="1" applyFill="1" applyBorder="1"/>
    <xf numFmtId="0" fontId="65" fillId="19" borderId="102" xfId="3" applyFont="1" applyFill="1" applyBorder="1" applyAlignment="1">
      <alignment horizontal="center" vertical="center"/>
    </xf>
    <xf numFmtId="0" fontId="34" fillId="19" borderId="78" xfId="3" applyFont="1" applyFill="1" applyBorder="1"/>
    <xf numFmtId="0" fontId="34" fillId="19" borderId="103" xfId="3" applyFont="1" applyFill="1" applyBorder="1"/>
    <xf numFmtId="0" fontId="60" fillId="19" borderId="103" xfId="3" applyFont="1" applyFill="1" applyBorder="1" applyAlignment="1">
      <alignment horizontal="center"/>
    </xf>
    <xf numFmtId="0" fontId="56" fillId="19" borderId="104" xfId="3" applyFill="1" applyBorder="1"/>
    <xf numFmtId="0" fontId="34" fillId="19" borderId="106" xfId="3" applyFont="1" applyFill="1" applyBorder="1" applyAlignment="1">
      <alignment horizontal="center"/>
    </xf>
    <xf numFmtId="0" fontId="66" fillId="19" borderId="106" xfId="3" applyFont="1" applyFill="1" applyBorder="1" applyAlignment="1">
      <alignment horizontal="center"/>
    </xf>
    <xf numFmtId="0" fontId="34" fillId="19" borderId="107" xfId="3" applyFont="1" applyFill="1" applyBorder="1" applyAlignment="1">
      <alignment horizontal="center"/>
    </xf>
    <xf numFmtId="0" fontId="34" fillId="19" borderId="110" xfId="3" applyFont="1" applyFill="1" applyBorder="1" applyAlignment="1">
      <alignment horizontal="center"/>
    </xf>
    <xf numFmtId="0" fontId="18" fillId="19" borderId="110" xfId="3" applyFont="1" applyFill="1" applyBorder="1" applyAlignment="1">
      <alignment horizontal="center"/>
    </xf>
    <xf numFmtId="0" fontId="66" fillId="19" borderId="110" xfId="3" applyFont="1" applyFill="1" applyBorder="1" applyAlignment="1">
      <alignment horizontal="center"/>
    </xf>
    <xf numFmtId="0" fontId="34" fillId="19" borderId="111" xfId="3" applyFont="1" applyFill="1" applyBorder="1" applyAlignment="1">
      <alignment horizontal="center"/>
    </xf>
    <xf numFmtId="0" fontId="34" fillId="19" borderId="115" xfId="3" applyFont="1" applyFill="1" applyBorder="1"/>
    <xf numFmtId="0" fontId="19" fillId="19" borderId="27" xfId="3" applyFont="1" applyFill="1" applyBorder="1" applyAlignment="1">
      <alignment horizontal="left" indent="1"/>
    </xf>
    <xf numFmtId="3" fontId="34" fillId="19" borderId="27" xfId="3" applyNumberFormat="1" applyFont="1" applyFill="1" applyBorder="1"/>
    <xf numFmtId="3" fontId="34" fillId="19" borderId="27" xfId="3" applyNumberFormat="1" applyFont="1" applyFill="1" applyBorder="1" applyAlignment="1">
      <alignment horizontal="right"/>
    </xf>
    <xf numFmtId="3" fontId="66" fillId="19" borderId="27" xfId="3" applyNumberFormat="1" applyFont="1" applyFill="1" applyBorder="1"/>
    <xf numFmtId="3" fontId="68" fillId="19" borderId="116" xfId="3" applyNumberFormat="1" applyFont="1" applyFill="1" applyBorder="1"/>
    <xf numFmtId="0" fontId="34" fillId="19" borderId="121" xfId="3" applyFont="1" applyFill="1" applyBorder="1"/>
    <xf numFmtId="0" fontId="19" fillId="19" borderId="122" xfId="3" applyFont="1" applyFill="1" applyBorder="1" applyAlignment="1">
      <alignment horizontal="left" indent="1"/>
    </xf>
    <xf numFmtId="3" fontId="34" fillId="19" borderId="122" xfId="3" applyNumberFormat="1" applyFont="1" applyFill="1" applyBorder="1"/>
    <xf numFmtId="3" fontId="66" fillId="19" borderId="122" xfId="3" applyNumberFormat="1" applyFont="1" applyFill="1" applyBorder="1"/>
    <xf numFmtId="3" fontId="68" fillId="19" borderId="123" xfId="3" applyNumberFormat="1" applyFont="1" applyFill="1" applyBorder="1"/>
    <xf numFmtId="0" fontId="60" fillId="19" borderId="26" xfId="3" applyFont="1" applyFill="1" applyBorder="1"/>
    <xf numFmtId="3" fontId="60" fillId="19" borderId="26" xfId="3" applyNumberFormat="1" applyFont="1" applyFill="1" applyBorder="1"/>
    <xf numFmtId="3" fontId="67" fillId="19" borderId="26" xfId="3" applyNumberFormat="1" applyFont="1" applyFill="1" applyBorder="1"/>
    <xf numFmtId="3" fontId="62" fillId="19" borderId="120" xfId="3" applyNumberFormat="1" applyFont="1" applyFill="1" applyBorder="1"/>
    <xf numFmtId="0" fontId="34" fillId="19" borderId="27" xfId="3" applyFont="1" applyFill="1" applyBorder="1" applyAlignment="1">
      <alignment horizontal="left" indent="1"/>
    </xf>
    <xf numFmtId="0" fontId="34" fillId="19" borderId="122" xfId="3" applyFont="1" applyFill="1" applyBorder="1"/>
    <xf numFmtId="0" fontId="34" fillId="29" borderId="113" xfId="3" applyFont="1" applyFill="1" applyBorder="1" applyAlignment="1">
      <alignment horizontal="left" indent="1"/>
    </xf>
    <xf numFmtId="3" fontId="34" fillId="29" borderId="113" xfId="3" applyNumberFormat="1" applyFont="1" applyFill="1" applyBorder="1" applyAlignment="1">
      <alignment horizontal="right"/>
    </xf>
    <xf numFmtId="3" fontId="68" fillId="29" borderId="114" xfId="3" applyNumberFormat="1" applyFont="1" applyFill="1" applyBorder="1" applyAlignment="1">
      <alignment horizontal="right"/>
    </xf>
    <xf numFmtId="3" fontId="34" fillId="29" borderId="27" xfId="3" applyNumberFormat="1" applyFont="1" applyFill="1" applyBorder="1" applyAlignment="1">
      <alignment horizontal="right"/>
    </xf>
    <xf numFmtId="3" fontId="68" fillId="29" borderId="116" xfId="3" applyNumberFormat="1" applyFont="1" applyFill="1" applyBorder="1" applyAlignment="1">
      <alignment horizontal="right"/>
    </xf>
    <xf numFmtId="3" fontId="34" fillId="29" borderId="118" xfId="3" applyNumberFormat="1" applyFont="1" applyFill="1" applyBorder="1" applyAlignment="1">
      <alignment horizontal="right"/>
    </xf>
    <xf numFmtId="3" fontId="68" fillId="29" borderId="119" xfId="3" applyNumberFormat="1" applyFont="1" applyFill="1" applyBorder="1" applyAlignment="1">
      <alignment horizontal="right"/>
    </xf>
    <xf numFmtId="0" fontId="34" fillId="19" borderId="124" xfId="3" applyFont="1" applyFill="1" applyBorder="1"/>
    <xf numFmtId="0" fontId="29" fillId="19" borderId="125" xfId="3" applyFont="1" applyFill="1" applyBorder="1" applyAlignment="1">
      <alignment horizontal="left" indent="1"/>
    </xf>
    <xf numFmtId="3" fontId="34" fillId="19" borderId="125" xfId="3" applyNumberFormat="1" applyFont="1" applyFill="1" applyBorder="1"/>
    <xf numFmtId="3" fontId="66" fillId="19" borderId="125" xfId="3" applyNumberFormat="1" applyFont="1" applyFill="1" applyBorder="1"/>
    <xf numFmtId="3" fontId="68" fillId="19" borderId="126" xfId="3" applyNumberFormat="1" applyFont="1" applyFill="1" applyBorder="1"/>
    <xf numFmtId="0" fontId="34" fillId="19" borderId="125" xfId="3" applyFont="1" applyFill="1" applyBorder="1" applyAlignment="1">
      <alignment horizontal="left" indent="1"/>
    </xf>
    <xf numFmtId="0" fontId="17" fillId="19" borderId="125" xfId="3" applyFont="1" applyFill="1" applyBorder="1" applyAlignment="1">
      <alignment horizontal="left" indent="1"/>
    </xf>
    <xf numFmtId="0" fontId="34" fillId="19" borderId="117" xfId="3" applyFont="1" applyFill="1" applyBorder="1"/>
    <xf numFmtId="0" fontId="17" fillId="19" borderId="118" xfId="3" applyFont="1" applyFill="1" applyBorder="1" applyAlignment="1">
      <alignment horizontal="left" indent="1"/>
    </xf>
    <xf numFmtId="3" fontId="34" fillId="19" borderId="118" xfId="3" applyNumberFormat="1" applyFont="1" applyFill="1" applyBorder="1"/>
    <xf numFmtId="3" fontId="68" fillId="19" borderId="119" xfId="3" applyNumberFormat="1" applyFont="1" applyFill="1" applyBorder="1"/>
    <xf numFmtId="0" fontId="17" fillId="19" borderId="122" xfId="3" applyFont="1" applyFill="1" applyBorder="1" applyAlignment="1">
      <alignment horizontal="left" indent="1"/>
    </xf>
    <xf numFmtId="0" fontId="5" fillId="0" borderId="0" xfId="3" applyFont="1"/>
    <xf numFmtId="0" fontId="34" fillId="19" borderId="118" xfId="3" applyFont="1" applyFill="1" applyBorder="1" applyAlignment="1">
      <alignment horizontal="left" indent="1"/>
    </xf>
    <xf numFmtId="0" fontId="34" fillId="19" borderId="122" xfId="3" applyFont="1" applyFill="1" applyBorder="1" applyAlignment="1">
      <alignment horizontal="left" indent="1"/>
    </xf>
    <xf numFmtId="0" fontId="33" fillId="29" borderId="31" xfId="3" applyFont="1" applyFill="1" applyBorder="1"/>
    <xf numFmtId="0" fontId="33" fillId="29" borderId="78" xfId="3" applyFont="1" applyFill="1" applyBorder="1"/>
    <xf numFmtId="0" fontId="33" fillId="29" borderId="103" xfId="3" applyFont="1" applyFill="1" applyBorder="1"/>
    <xf numFmtId="0" fontId="33" fillId="29" borderId="106" xfId="3" applyFont="1" applyFill="1" applyBorder="1" applyAlignment="1">
      <alignment horizontal="center"/>
    </xf>
    <xf numFmtId="0" fontId="33" fillId="29" borderId="107" xfId="3" applyFont="1" applyFill="1" applyBorder="1" applyAlignment="1">
      <alignment horizontal="center"/>
    </xf>
    <xf numFmtId="0" fontId="33" fillId="29" borderId="112" xfId="3" applyFont="1" applyFill="1" applyBorder="1"/>
    <xf numFmtId="0" fontId="33" fillId="29" borderId="113" xfId="3" applyFont="1" applyFill="1" applyBorder="1" applyAlignment="1">
      <alignment horizontal="left" indent="1"/>
    </xf>
    <xf numFmtId="3" fontId="33" fillId="29" borderId="113" xfId="3" applyNumberFormat="1" applyFont="1" applyFill="1" applyBorder="1" applyAlignment="1">
      <alignment horizontal="right"/>
    </xf>
    <xf numFmtId="0" fontId="33" fillId="29" borderId="115" xfId="3" applyFont="1" applyFill="1" applyBorder="1"/>
    <xf numFmtId="0" fontId="33" fillId="29" borderId="77" xfId="3" applyFont="1" applyFill="1" applyBorder="1"/>
    <xf numFmtId="3" fontId="33" fillId="29" borderId="77" xfId="3" applyNumberFormat="1" applyFont="1" applyFill="1" applyBorder="1" applyAlignment="1">
      <alignment horizontal="right"/>
    </xf>
    <xf numFmtId="0" fontId="33" fillId="29" borderId="117" xfId="3" applyFont="1" applyFill="1" applyBorder="1"/>
    <xf numFmtId="0" fontId="33" fillId="29" borderId="118" xfId="3" applyFont="1" applyFill="1" applyBorder="1"/>
    <xf numFmtId="3" fontId="33" fillId="29" borderId="118" xfId="3" applyNumberFormat="1" applyFont="1" applyFill="1" applyBorder="1" applyAlignment="1">
      <alignment horizontal="right"/>
    </xf>
    <xf numFmtId="0" fontId="33" fillId="29" borderId="25" xfId="3" applyFont="1" applyFill="1" applyBorder="1"/>
    <xf numFmtId="0" fontId="33" fillId="19" borderId="31" xfId="3" applyFont="1" applyFill="1" applyBorder="1"/>
    <xf numFmtId="0" fontId="33" fillId="19" borderId="78" xfId="3" applyFont="1" applyFill="1" applyBorder="1"/>
    <xf numFmtId="0" fontId="33" fillId="19" borderId="103" xfId="3" applyFont="1" applyFill="1" applyBorder="1"/>
    <xf numFmtId="0" fontId="33" fillId="19" borderId="106" xfId="3" applyFont="1" applyFill="1" applyBorder="1" applyAlignment="1">
      <alignment horizontal="center"/>
    </xf>
    <xf numFmtId="0" fontId="33" fillId="19" borderId="107" xfId="3" applyFont="1" applyFill="1" applyBorder="1" applyAlignment="1">
      <alignment horizontal="center"/>
    </xf>
    <xf numFmtId="0" fontId="25" fillId="19" borderId="110" xfId="3" applyFont="1" applyFill="1" applyBorder="1" applyAlignment="1">
      <alignment horizontal="center"/>
    </xf>
    <xf numFmtId="0" fontId="33" fillId="19" borderId="115" xfId="3" applyFont="1" applyFill="1" applyBorder="1"/>
    <xf numFmtId="0" fontId="15" fillId="19" borderId="77" xfId="3" applyFont="1" applyFill="1" applyBorder="1" applyAlignment="1">
      <alignment horizontal="left" indent="1"/>
    </xf>
    <xf numFmtId="3" fontId="33" fillId="19" borderId="77" xfId="3" applyNumberFormat="1" applyFont="1" applyFill="1" applyBorder="1"/>
    <xf numFmtId="3" fontId="33" fillId="19" borderId="77" xfId="3" applyNumberFormat="1" applyFont="1" applyFill="1" applyBorder="1" applyAlignment="1">
      <alignment horizontal="right"/>
    </xf>
    <xf numFmtId="3" fontId="56" fillId="19" borderId="116" xfId="3" applyNumberFormat="1" applyFill="1" applyBorder="1"/>
    <xf numFmtId="0" fontId="33" fillId="19" borderId="117" xfId="3" applyFont="1" applyFill="1" applyBorder="1"/>
    <xf numFmtId="0" fontId="15" fillId="19" borderId="118" xfId="3" applyFont="1" applyFill="1" applyBorder="1" applyAlignment="1">
      <alignment horizontal="left" indent="1"/>
    </xf>
    <xf numFmtId="3" fontId="33" fillId="19" borderId="118" xfId="3" applyNumberFormat="1" applyFont="1" applyFill="1" applyBorder="1"/>
    <xf numFmtId="3" fontId="56" fillId="19" borderId="119" xfId="3" applyNumberFormat="1" applyFill="1" applyBorder="1"/>
    <xf numFmtId="0" fontId="33" fillId="19" borderId="121" xfId="3" applyFont="1" applyFill="1" applyBorder="1"/>
    <xf numFmtId="0" fontId="33" fillId="19" borderId="122" xfId="3" applyFont="1" applyFill="1" applyBorder="1" applyAlignment="1">
      <alignment horizontal="left" indent="1"/>
    </xf>
    <xf numFmtId="3" fontId="33" fillId="19" borderId="122" xfId="3" applyNumberFormat="1" applyFont="1" applyFill="1" applyBorder="1"/>
    <xf numFmtId="3" fontId="56" fillId="19" borderId="123" xfId="3" applyNumberFormat="1" applyFill="1" applyBorder="1"/>
    <xf numFmtId="0" fontId="33" fillId="19" borderId="25" xfId="3" applyFont="1" applyFill="1" applyBorder="1"/>
    <xf numFmtId="0" fontId="14" fillId="29" borderId="27" xfId="3" applyFont="1" applyFill="1" applyBorder="1"/>
    <xf numFmtId="0" fontId="34" fillId="19" borderId="27" xfId="3" applyFont="1" applyFill="1" applyBorder="1"/>
    <xf numFmtId="3" fontId="68" fillId="19" borderId="27" xfId="3" applyNumberFormat="1" applyFont="1" applyFill="1" applyBorder="1"/>
    <xf numFmtId="0" fontId="34" fillId="19" borderId="125" xfId="3" applyFont="1" applyFill="1" applyBorder="1"/>
    <xf numFmtId="3" fontId="68" fillId="19" borderId="125" xfId="3" applyNumberFormat="1" applyFont="1" applyFill="1" applyBorder="1"/>
    <xf numFmtId="0" fontId="14" fillId="19" borderId="125" xfId="3" applyFont="1" applyFill="1" applyBorder="1"/>
    <xf numFmtId="3" fontId="68" fillId="19" borderId="122" xfId="3" applyNumberFormat="1" applyFont="1" applyFill="1" applyBorder="1"/>
    <xf numFmtId="0" fontId="25" fillId="19" borderId="118" xfId="3" applyFont="1" applyFill="1" applyBorder="1" applyAlignment="1">
      <alignment horizontal="left" indent="1"/>
    </xf>
    <xf numFmtId="0" fontId="25" fillId="19" borderId="122" xfId="3" applyFont="1" applyFill="1" applyBorder="1" applyAlignment="1">
      <alignment horizontal="left" indent="1"/>
    </xf>
    <xf numFmtId="0" fontId="34" fillId="29" borderId="27" xfId="3" applyFont="1" applyFill="1" applyBorder="1" applyAlignment="1">
      <alignment horizontal="left" indent="1"/>
    </xf>
    <xf numFmtId="0" fontId="34" fillId="29" borderId="118" xfId="3" applyFont="1" applyFill="1" applyBorder="1" applyAlignment="1">
      <alignment horizontal="left" indent="1"/>
    </xf>
    <xf numFmtId="0" fontId="15" fillId="19" borderId="125" xfId="3" applyFont="1" applyFill="1" applyBorder="1" applyAlignment="1">
      <alignment horizontal="left" indent="1"/>
    </xf>
    <xf numFmtId="0" fontId="62" fillId="19" borderId="31" xfId="3" applyFont="1" applyFill="1" applyBorder="1" applyAlignment="1">
      <alignment horizontal="left"/>
    </xf>
    <xf numFmtId="0" fontId="62" fillId="29" borderId="31" xfId="3" applyFont="1" applyFill="1" applyBorder="1" applyAlignment="1">
      <alignment horizontal="left"/>
    </xf>
    <xf numFmtId="0" fontId="32" fillId="29" borderId="127" xfId="3" applyFont="1" applyFill="1" applyBorder="1" applyAlignment="1">
      <alignment horizontal="right"/>
    </xf>
    <xf numFmtId="0" fontId="68" fillId="29" borderId="128" xfId="3" applyFont="1" applyFill="1" applyBorder="1" applyAlignment="1">
      <alignment horizontal="left" vertical="center" wrapText="1" indent="1"/>
    </xf>
    <xf numFmtId="3" fontId="34" fillId="29" borderId="59" xfId="3" applyNumberFormat="1" applyFont="1" applyFill="1" applyBorder="1" applyAlignment="1">
      <alignment horizontal="right"/>
    </xf>
    <xf numFmtId="3" fontId="68" fillId="29" borderId="129" xfId="3" applyNumberFormat="1" applyFont="1" applyFill="1" applyBorder="1" applyAlignment="1">
      <alignment horizontal="right"/>
    </xf>
    <xf numFmtId="0" fontId="32" fillId="29" borderId="137" xfId="3" applyFont="1" applyFill="1" applyBorder="1" applyAlignment="1">
      <alignment horizontal="right"/>
    </xf>
    <xf numFmtId="0" fontId="68" fillId="29" borderId="155" xfId="3" applyFont="1" applyFill="1" applyBorder="1" applyAlignment="1">
      <alignment horizontal="left" vertical="center" wrapText="1" indent="1"/>
    </xf>
    <xf numFmtId="3" fontId="60" fillId="29" borderId="138" xfId="3" applyNumberFormat="1" applyFont="1" applyFill="1" applyBorder="1" applyAlignment="1">
      <alignment horizontal="right"/>
    </xf>
    <xf numFmtId="3" fontId="62" fillId="29" borderId="142" xfId="3" applyNumberFormat="1" applyFont="1" applyFill="1" applyBorder="1" applyAlignment="1">
      <alignment horizontal="right"/>
    </xf>
    <xf numFmtId="3" fontId="34" fillId="29" borderId="113" xfId="3" applyNumberFormat="1" applyFont="1" applyFill="1" applyBorder="1" applyAlignment="1">
      <alignment horizontal="center"/>
    </xf>
    <xf numFmtId="3" fontId="68" fillId="29" borderId="114" xfId="3" applyNumberFormat="1" applyFont="1" applyFill="1" applyBorder="1" applyAlignment="1">
      <alignment horizontal="center"/>
    </xf>
    <xf numFmtId="3" fontId="12" fillId="19" borderId="27" xfId="3" applyNumberFormat="1" applyFont="1" applyFill="1" applyBorder="1"/>
    <xf numFmtId="3" fontId="12" fillId="19" borderId="125" xfId="3" applyNumberFormat="1" applyFont="1" applyFill="1" applyBorder="1"/>
    <xf numFmtId="0" fontId="12" fillId="29" borderId="113" xfId="3" applyFont="1" applyFill="1" applyBorder="1"/>
    <xf numFmtId="0" fontId="12" fillId="19" borderId="125" xfId="3" applyFont="1" applyFill="1" applyBorder="1" applyAlignment="1">
      <alignment horizontal="left" indent="1"/>
    </xf>
    <xf numFmtId="0" fontId="26" fillId="19" borderId="118" xfId="3" applyFont="1" applyFill="1" applyBorder="1" applyAlignment="1">
      <alignment horizontal="left" indent="1"/>
    </xf>
    <xf numFmtId="0" fontId="26" fillId="19" borderId="122" xfId="3" applyFont="1" applyFill="1" applyBorder="1" applyAlignment="1">
      <alignment horizontal="left" indent="1"/>
    </xf>
    <xf numFmtId="3" fontId="33" fillId="29" borderId="77" xfId="3" applyNumberFormat="1" applyFont="1" applyFill="1" applyBorder="1" applyAlignment="1">
      <alignment horizontal="right" vertical="center"/>
    </xf>
    <xf numFmtId="3" fontId="33" fillId="29" borderId="118" xfId="3" applyNumberFormat="1" applyFont="1" applyFill="1" applyBorder="1" applyAlignment="1">
      <alignment horizontal="right" vertical="center"/>
    </xf>
    <xf numFmtId="0" fontId="33" fillId="19" borderId="77" xfId="3" applyFont="1" applyFill="1" applyBorder="1" applyAlignment="1">
      <alignment horizontal="left" indent="1"/>
    </xf>
    <xf numFmtId="3" fontId="66" fillId="19" borderId="77" xfId="3" applyNumberFormat="1" applyFont="1" applyFill="1" applyBorder="1"/>
    <xf numFmtId="3" fontId="66" fillId="19" borderId="77" xfId="3" applyNumberFormat="1" applyFont="1" applyFill="1" applyBorder="1" applyAlignment="1">
      <alignment horizontal="right"/>
    </xf>
    <xf numFmtId="3" fontId="76" fillId="19" borderId="116" xfId="3" applyNumberFormat="1" applyFont="1" applyFill="1" applyBorder="1"/>
    <xf numFmtId="0" fontId="27" fillId="19" borderId="77" xfId="3" applyFont="1" applyFill="1" applyBorder="1" applyAlignment="1">
      <alignment horizontal="left" indent="1"/>
    </xf>
    <xf numFmtId="3" fontId="76" fillId="19" borderId="123" xfId="3" applyNumberFormat="1" applyFont="1" applyFill="1" applyBorder="1"/>
    <xf numFmtId="0" fontId="32" fillId="29" borderId="113" xfId="3" applyFont="1" applyFill="1" applyBorder="1" applyAlignment="1">
      <alignment horizontal="left" vertical="center" indent="1"/>
    </xf>
    <xf numFmtId="0" fontId="32" fillId="29" borderId="27" xfId="3" applyFont="1" applyFill="1" applyBorder="1" applyAlignment="1">
      <alignment horizontal="left" vertical="center" indent="1"/>
    </xf>
    <xf numFmtId="0" fontId="34" fillId="29" borderId="27" xfId="3" applyFont="1" applyFill="1" applyBorder="1" applyAlignment="1">
      <alignment horizontal="left" vertical="center" indent="1"/>
    </xf>
    <xf numFmtId="0" fontId="34" fillId="29" borderId="118" xfId="3" applyFont="1" applyFill="1" applyBorder="1" applyAlignment="1">
      <alignment horizontal="left" vertical="center" indent="1"/>
    </xf>
    <xf numFmtId="0" fontId="29" fillId="19" borderId="27" xfId="3" applyFont="1" applyFill="1" applyBorder="1" applyAlignment="1">
      <alignment horizontal="left" indent="1"/>
    </xf>
    <xf numFmtId="3" fontId="76" fillId="19" borderId="147" xfId="3" applyNumberFormat="1" applyFont="1" applyFill="1" applyBorder="1"/>
    <xf numFmtId="3" fontId="76" fillId="19" borderId="126" xfId="3" applyNumberFormat="1" applyFont="1" applyFill="1" applyBorder="1"/>
    <xf numFmtId="0" fontId="22" fillId="19" borderId="125" xfId="3" applyFont="1" applyFill="1" applyBorder="1" applyAlignment="1">
      <alignment horizontal="left" indent="1"/>
    </xf>
    <xf numFmtId="3" fontId="9" fillId="19" borderId="125" xfId="3" applyNumberFormat="1" applyFont="1" applyFill="1" applyBorder="1"/>
    <xf numFmtId="0" fontId="6" fillId="19" borderId="125" xfId="3" applyFont="1" applyFill="1" applyBorder="1" applyAlignment="1">
      <alignment horizontal="left" indent="1"/>
    </xf>
    <xf numFmtId="0" fontId="66" fillId="19" borderId="124" xfId="3" applyFont="1" applyFill="1" applyBorder="1"/>
    <xf numFmtId="0" fontId="66" fillId="19" borderId="125" xfId="3" applyFont="1" applyFill="1" applyBorder="1" applyAlignment="1">
      <alignment horizontal="left" indent="1"/>
    </xf>
    <xf numFmtId="0" fontId="32" fillId="19" borderId="125" xfId="3" applyFont="1" applyFill="1" applyBorder="1" applyAlignment="1">
      <alignment horizontal="left" indent="1"/>
    </xf>
    <xf numFmtId="3" fontId="66" fillId="19" borderId="118" xfId="3" applyNumberFormat="1" applyFont="1" applyFill="1" applyBorder="1"/>
    <xf numFmtId="3" fontId="76" fillId="19" borderId="119" xfId="3" applyNumberFormat="1" applyFont="1" applyFill="1" applyBorder="1"/>
    <xf numFmtId="3" fontId="9" fillId="19" borderId="118" xfId="3" applyNumberFormat="1" applyFont="1" applyFill="1" applyBorder="1"/>
    <xf numFmtId="0" fontId="20" fillId="19" borderId="77" xfId="3" applyFont="1" applyFill="1" applyBorder="1" applyAlignment="1">
      <alignment horizontal="left" indent="1"/>
    </xf>
    <xf numFmtId="0" fontId="67" fillId="29" borderId="31" xfId="3" applyFont="1" applyFill="1" applyBorder="1" applyAlignment="1">
      <alignment horizontal="left"/>
    </xf>
    <xf numFmtId="0" fontId="33" fillId="29" borderId="77" xfId="3" applyFont="1" applyFill="1" applyBorder="1" applyAlignment="1">
      <alignment horizontal="left" vertical="center" indent="1"/>
    </xf>
    <xf numFmtId="0" fontId="11" fillId="29" borderId="118" xfId="3" applyFont="1" applyFill="1" applyBorder="1" applyAlignment="1">
      <alignment horizontal="left" vertical="center" indent="1"/>
    </xf>
    <xf numFmtId="3" fontId="66" fillId="0" borderId="0" xfId="3" applyNumberFormat="1" applyFont="1" applyAlignment="1">
      <alignment horizontal="right"/>
    </xf>
    <xf numFmtId="0" fontId="66" fillId="0" borderId="0" xfId="3" applyFont="1" applyAlignment="1">
      <alignment horizontal="right"/>
    </xf>
    <xf numFmtId="0" fontId="66" fillId="0" borderId="0" xfId="3" applyFont="1" applyAlignment="1">
      <alignment horizontal="left"/>
    </xf>
    <xf numFmtId="0" fontId="34" fillId="30" borderId="25" xfId="3" applyFont="1" applyFill="1" applyBorder="1"/>
    <xf numFmtId="0" fontId="60" fillId="30" borderId="26" xfId="3" applyFont="1" applyFill="1" applyBorder="1"/>
    <xf numFmtId="3" fontId="60" fillId="30" borderId="26" xfId="3" applyNumberFormat="1" applyFont="1" applyFill="1" applyBorder="1" applyAlignment="1">
      <alignment horizontal="right"/>
    </xf>
    <xf numFmtId="3" fontId="62" fillId="30" borderId="120" xfId="3" applyNumberFormat="1" applyFont="1" applyFill="1" applyBorder="1" applyAlignment="1">
      <alignment horizontal="right"/>
    </xf>
    <xf numFmtId="0" fontId="60" fillId="18" borderId="25" xfId="3" applyFont="1" applyFill="1" applyBorder="1"/>
    <xf numFmtId="0" fontId="60" fillId="18" borderId="26" xfId="3" applyFont="1" applyFill="1" applyBorder="1"/>
    <xf numFmtId="3" fontId="67" fillId="18" borderId="26" xfId="3" applyNumberFormat="1" applyFont="1" applyFill="1" applyBorder="1"/>
    <xf numFmtId="3" fontId="77" fillId="18" borderId="120" xfId="3" applyNumberFormat="1" applyFont="1" applyFill="1" applyBorder="1"/>
    <xf numFmtId="0" fontId="60" fillId="18" borderId="132" xfId="3" applyFont="1" applyFill="1" applyBorder="1"/>
    <xf numFmtId="0" fontId="60" fillId="18" borderId="133" xfId="3" applyFont="1" applyFill="1" applyBorder="1" applyAlignment="1">
      <alignment horizontal="left" indent="1"/>
    </xf>
    <xf numFmtId="3" fontId="60" fillId="18" borderId="133" xfId="3" applyNumberFormat="1" applyFont="1" applyFill="1" applyBorder="1"/>
    <xf numFmtId="3" fontId="62" fillId="18" borderId="136" xfId="3" applyNumberFormat="1" applyFont="1" applyFill="1" applyBorder="1"/>
    <xf numFmtId="0" fontId="33" fillId="30" borderId="25" xfId="3" applyFont="1" applyFill="1" applyBorder="1"/>
    <xf numFmtId="3" fontId="60" fillId="30" borderId="26" xfId="3" applyNumberFormat="1" applyFont="1" applyFill="1" applyBorder="1" applyAlignment="1">
      <alignment horizontal="right" vertical="center"/>
    </xf>
    <xf numFmtId="3" fontId="62" fillId="30" borderId="120" xfId="3" applyNumberFormat="1" applyFont="1" applyFill="1" applyBorder="1" applyAlignment="1">
      <alignment horizontal="right" vertical="center"/>
    </xf>
    <xf numFmtId="0" fontId="33" fillId="18" borderId="25" xfId="3" applyFont="1" applyFill="1" applyBorder="1"/>
    <xf numFmtId="3" fontId="60" fillId="18" borderId="26" xfId="3" applyNumberFormat="1" applyFont="1" applyFill="1" applyBorder="1"/>
    <xf numFmtId="3" fontId="33" fillId="18" borderId="26" xfId="3" applyNumberFormat="1" applyFont="1" applyFill="1" applyBorder="1"/>
    <xf numFmtId="0" fontId="34" fillId="18" borderId="25" xfId="3" applyFont="1" applyFill="1" applyBorder="1"/>
    <xf numFmtId="3" fontId="34" fillId="18" borderId="26" xfId="3" applyNumberFormat="1" applyFont="1" applyFill="1" applyBorder="1"/>
    <xf numFmtId="3" fontId="62" fillId="18" borderId="120" xfId="3" applyNumberFormat="1" applyFont="1" applyFill="1" applyBorder="1"/>
    <xf numFmtId="3" fontId="60" fillId="30" borderId="26" xfId="3" applyNumberFormat="1" applyFont="1" applyFill="1" applyBorder="1" applyAlignment="1">
      <alignment horizontal="center"/>
    </xf>
    <xf numFmtId="3" fontId="62" fillId="30" borderId="120" xfId="3" applyNumberFormat="1" applyFont="1" applyFill="1" applyBorder="1" applyAlignment="1">
      <alignment horizontal="center"/>
    </xf>
    <xf numFmtId="3" fontId="34" fillId="30" borderId="26" xfId="3" applyNumberFormat="1" applyFont="1" applyFill="1" applyBorder="1" applyAlignment="1">
      <alignment horizontal="right"/>
    </xf>
    <xf numFmtId="3" fontId="52" fillId="18" borderId="120" xfId="3" applyNumberFormat="1" applyFont="1" applyFill="1" applyBorder="1"/>
    <xf numFmtId="3" fontId="67" fillId="30" borderId="26" xfId="3" applyNumberFormat="1" applyFont="1" applyFill="1" applyBorder="1" applyAlignment="1">
      <alignment horizontal="right"/>
    </xf>
    <xf numFmtId="3" fontId="77" fillId="30" borderId="120" xfId="3" applyNumberFormat="1" applyFont="1" applyFill="1" applyBorder="1" applyAlignment="1">
      <alignment horizontal="right"/>
    </xf>
    <xf numFmtId="0" fontId="51" fillId="13" borderId="0" xfId="6" applyFont="1" applyFill="1" applyAlignment="1">
      <alignment horizontal="right"/>
    </xf>
    <xf numFmtId="0" fontId="44" fillId="13" borderId="0" xfId="6" applyFont="1" applyFill="1" applyAlignment="1">
      <alignment horizontal="center" vertical="center"/>
    </xf>
    <xf numFmtId="0" fontId="44" fillId="13" borderId="26" xfId="6" applyFont="1" applyFill="1" applyBorder="1" applyAlignment="1">
      <alignment vertical="center"/>
    </xf>
    <xf numFmtId="0" fontId="51" fillId="13" borderId="26" xfId="6" applyFont="1" applyFill="1" applyBorder="1" applyAlignment="1">
      <alignment horizontal="center" vertical="center"/>
    </xf>
    <xf numFmtId="1" fontId="51" fillId="13" borderId="26" xfId="6" applyNumberFormat="1" applyFont="1" applyFill="1" applyBorder="1" applyAlignment="1">
      <alignment horizontal="center" vertical="center"/>
    </xf>
    <xf numFmtId="3" fontId="51" fillId="16" borderId="26" xfId="6" applyNumberFormat="1" applyFont="1" applyFill="1" applyBorder="1" applyAlignment="1">
      <alignment horizontal="right" vertical="center"/>
    </xf>
    <xf numFmtId="3" fontId="51" fillId="48" borderId="26" xfId="6" applyNumberFormat="1" applyFont="1" applyFill="1" applyBorder="1" applyAlignment="1">
      <alignment horizontal="center" vertical="center"/>
    </xf>
    <xf numFmtId="3" fontId="51" fillId="48" borderId="26" xfId="6" applyNumberFormat="1" applyFont="1" applyFill="1" applyBorder="1" applyAlignment="1">
      <alignment horizontal="right" vertical="center"/>
    </xf>
    <xf numFmtId="3" fontId="44" fillId="13" borderId="66" xfId="6" applyNumberFormat="1" applyFont="1" applyFill="1" applyBorder="1" applyAlignment="1">
      <alignment horizontal="center" vertical="center"/>
    </xf>
    <xf numFmtId="3" fontId="44" fillId="13" borderId="66" xfId="6" applyNumberFormat="1" applyFont="1" applyFill="1" applyBorder="1" applyAlignment="1">
      <alignment horizontal="left" vertical="center"/>
    </xf>
    <xf numFmtId="3" fontId="44" fillId="15" borderId="66" xfId="6" applyNumberFormat="1" applyFont="1" applyFill="1" applyBorder="1" applyAlignment="1" applyProtection="1">
      <alignment horizontal="right" vertical="center"/>
      <protection locked="0"/>
    </xf>
    <xf numFmtId="3" fontId="44" fillId="25" borderId="66" xfId="6" applyNumberFormat="1" applyFont="1" applyFill="1" applyBorder="1" applyAlignment="1">
      <alignment horizontal="right" vertical="center"/>
    </xf>
    <xf numFmtId="3" fontId="44" fillId="13" borderId="59" xfId="6" applyNumberFormat="1" applyFont="1" applyFill="1" applyBorder="1" applyAlignment="1">
      <alignment horizontal="center" vertical="center"/>
    </xf>
    <xf numFmtId="3" fontId="44" fillId="13" borderId="59" xfId="6" applyNumberFormat="1" applyFont="1" applyFill="1" applyBorder="1" applyAlignment="1">
      <alignment vertical="center"/>
    </xf>
    <xf numFmtId="3" fontId="44" fillId="15" borderId="59" xfId="6" applyNumberFormat="1" applyFont="1" applyFill="1" applyBorder="1" applyAlignment="1" applyProtection="1">
      <alignment horizontal="right" vertical="center"/>
      <protection locked="0"/>
    </xf>
    <xf numFmtId="3" fontId="44" fillId="25" borderId="59" xfId="6" applyNumberFormat="1" applyFont="1" applyFill="1" applyBorder="1" applyAlignment="1">
      <alignment horizontal="right" vertical="center"/>
    </xf>
    <xf numFmtId="3" fontId="44" fillId="13" borderId="66" xfId="6" applyNumberFormat="1" applyFont="1" applyFill="1" applyBorder="1" applyAlignment="1">
      <alignment vertical="center"/>
    </xf>
    <xf numFmtId="3" fontId="51" fillId="13" borderId="59" xfId="6" applyNumberFormat="1" applyFont="1" applyFill="1" applyBorder="1" applyAlignment="1">
      <alignment horizontal="center" vertical="center"/>
    </xf>
    <xf numFmtId="3" fontId="51" fillId="13" borderId="138" xfId="6" applyNumberFormat="1" applyFont="1" applyFill="1" applyBorder="1" applyAlignment="1">
      <alignment horizontal="center" vertical="center"/>
    </xf>
    <xf numFmtId="3" fontId="44" fillId="13" borderId="138" xfId="6" applyNumberFormat="1" applyFont="1" applyFill="1" applyBorder="1" applyAlignment="1">
      <alignment horizontal="center" vertical="center"/>
    </xf>
    <xf numFmtId="3" fontId="44" fillId="13" borderId="138" xfId="6" applyNumberFormat="1" applyFont="1" applyFill="1" applyBorder="1" applyAlignment="1">
      <alignment vertical="center"/>
    </xf>
    <xf numFmtId="3" fontId="44" fillId="25" borderId="110" xfId="6" applyNumberFormat="1" applyFont="1" applyFill="1" applyBorder="1" applyAlignment="1">
      <alignment horizontal="right" vertical="center"/>
    </xf>
    <xf numFmtId="3" fontId="44" fillId="13" borderId="26" xfId="6" applyNumberFormat="1" applyFont="1" applyFill="1" applyBorder="1" applyAlignment="1">
      <alignment horizontal="center" vertical="center"/>
    </xf>
    <xf numFmtId="3" fontId="44" fillId="13" borderId="26" xfId="6" applyNumberFormat="1" applyFont="1" applyFill="1" applyBorder="1" applyAlignment="1">
      <alignment vertical="center"/>
    </xf>
    <xf numFmtId="3" fontId="44" fillId="25" borderId="26" xfId="6" applyNumberFormat="1" applyFont="1" applyFill="1" applyBorder="1" applyAlignment="1">
      <alignment horizontal="right" vertical="center"/>
    </xf>
    <xf numFmtId="3" fontId="51" fillId="13" borderId="59" xfId="6" applyNumberFormat="1" applyFont="1" applyFill="1" applyBorder="1" applyAlignment="1">
      <alignment vertical="center"/>
    </xf>
    <xf numFmtId="3" fontId="51" fillId="13" borderId="133" xfId="6" applyNumberFormat="1" applyFont="1" applyFill="1" applyBorder="1" applyAlignment="1">
      <alignment horizontal="center" vertical="center"/>
    </xf>
    <xf numFmtId="3" fontId="44" fillId="13" borderId="133" xfId="6" applyNumberFormat="1" applyFont="1" applyFill="1" applyBorder="1" applyAlignment="1">
      <alignment horizontal="center" vertical="center"/>
    </xf>
    <xf numFmtId="3" fontId="44" fillId="13" borderId="133" xfId="6" applyNumberFormat="1" applyFont="1" applyFill="1" applyBorder="1" applyAlignment="1">
      <alignment vertical="center"/>
    </xf>
    <xf numFmtId="3" fontId="44" fillId="25" borderId="133" xfId="6" applyNumberFormat="1" applyFont="1" applyFill="1" applyBorder="1" applyAlignment="1">
      <alignment horizontal="right" vertical="center"/>
    </xf>
    <xf numFmtId="3" fontId="51" fillId="13" borderId="110" xfId="6" applyNumberFormat="1" applyFont="1" applyFill="1" applyBorder="1" applyAlignment="1">
      <alignment horizontal="center" vertical="center"/>
    </xf>
    <xf numFmtId="3" fontId="44" fillId="13" borderId="110" xfId="6" applyNumberFormat="1" applyFont="1" applyFill="1" applyBorder="1" applyAlignment="1">
      <alignment horizontal="center" vertical="center"/>
    </xf>
    <xf numFmtId="3" fontId="44" fillId="13" borderId="110" xfId="6" applyNumberFormat="1" applyFont="1" applyFill="1" applyBorder="1" applyAlignment="1">
      <alignment vertical="center"/>
    </xf>
    <xf numFmtId="3" fontId="51" fillId="13" borderId="26" xfId="6" applyNumberFormat="1" applyFont="1" applyFill="1" applyBorder="1" applyAlignment="1">
      <alignment horizontal="center" vertical="center"/>
    </xf>
    <xf numFmtId="3" fontId="44" fillId="13" borderId="76" xfId="6" applyNumberFormat="1" applyFont="1" applyFill="1" applyBorder="1" applyAlignment="1">
      <alignment vertical="center"/>
    </xf>
    <xf numFmtId="3" fontId="44" fillId="13" borderId="76" xfId="6" applyNumberFormat="1" applyFont="1" applyFill="1" applyBorder="1" applyAlignment="1">
      <alignment horizontal="center" vertical="center"/>
    </xf>
    <xf numFmtId="3" fontId="51" fillId="20" borderId="26" xfId="6" applyNumberFormat="1" applyFont="1" applyFill="1" applyBorder="1" applyAlignment="1">
      <alignment horizontal="right" vertical="center"/>
    </xf>
    <xf numFmtId="3" fontId="51" fillId="21" borderId="26" xfId="6" applyNumberFormat="1" applyFont="1" applyFill="1" applyBorder="1" applyAlignment="1">
      <alignment horizontal="center" vertical="center"/>
    </xf>
    <xf numFmtId="3" fontId="51" fillId="21" borderId="26" xfId="6" applyNumberFormat="1" applyFont="1" applyFill="1" applyBorder="1" applyAlignment="1">
      <alignment horizontal="right" vertical="center"/>
    </xf>
    <xf numFmtId="3" fontId="44" fillId="22" borderId="66" xfId="6" applyNumberFormat="1" applyFont="1" applyFill="1" applyBorder="1" applyAlignment="1">
      <alignment vertical="center"/>
    </xf>
    <xf numFmtId="3" fontId="44" fillId="22" borderId="66" xfId="6" applyNumberFormat="1" applyFont="1" applyFill="1" applyBorder="1" applyAlignment="1">
      <alignment horizontal="center" vertical="center"/>
    </xf>
    <xf numFmtId="3" fontId="44" fillId="22" borderId="59" xfId="6" applyNumberFormat="1" applyFont="1" applyFill="1" applyBorder="1" applyAlignment="1">
      <alignment vertical="center"/>
    </xf>
    <xf numFmtId="3" fontId="44" fillId="22" borderId="59" xfId="6" applyNumberFormat="1" applyFont="1" applyFill="1" applyBorder="1" applyAlignment="1">
      <alignment horizontal="center" vertical="center"/>
    </xf>
    <xf numFmtId="3" fontId="44" fillId="22" borderId="138" xfId="6" applyNumberFormat="1" applyFont="1" applyFill="1" applyBorder="1" applyAlignment="1">
      <alignment vertical="center"/>
    </xf>
    <xf numFmtId="3" fontId="44" fillId="22" borderId="138" xfId="6" applyNumberFormat="1" applyFont="1" applyFill="1" applyBorder="1" applyAlignment="1">
      <alignment horizontal="center" vertical="center"/>
    </xf>
    <xf numFmtId="3" fontId="44" fillId="22" borderId="146" xfId="6" applyNumberFormat="1" applyFont="1" applyFill="1" applyBorder="1" applyAlignment="1">
      <alignment vertical="center"/>
    </xf>
    <xf numFmtId="3" fontId="44" fillId="22" borderId="146" xfId="6" applyNumberFormat="1" applyFont="1" applyFill="1" applyBorder="1" applyAlignment="1">
      <alignment horizontal="center" vertical="center"/>
    </xf>
    <xf numFmtId="3" fontId="44" fillId="22" borderId="76" xfId="6" applyNumberFormat="1" applyFont="1" applyFill="1" applyBorder="1" applyAlignment="1">
      <alignment horizontal="center" vertical="center"/>
    </xf>
    <xf numFmtId="3" fontId="44" fillId="22" borderId="76" xfId="6" applyNumberFormat="1" applyFont="1" applyFill="1" applyBorder="1" applyAlignment="1">
      <alignment vertical="center"/>
    </xf>
    <xf numFmtId="3" fontId="51" fillId="26" borderId="26" xfId="6" applyNumberFormat="1" applyFont="1" applyFill="1" applyBorder="1" applyAlignment="1">
      <alignment vertical="center"/>
    </xf>
    <xf numFmtId="3" fontId="44" fillId="26" borderId="26" xfId="6" applyNumberFormat="1" applyFont="1" applyFill="1" applyBorder="1" applyAlignment="1">
      <alignment vertical="center"/>
    </xf>
    <xf numFmtId="3" fontId="51" fillId="0" borderId="26" xfId="6" applyNumberFormat="1" applyFont="1" applyBorder="1" applyAlignment="1">
      <alignment horizontal="right" vertical="center"/>
    </xf>
    <xf numFmtId="3" fontId="51" fillId="0" borderId="26" xfId="6" applyNumberFormat="1" applyFont="1" applyBorder="1" applyAlignment="1">
      <alignment vertical="center"/>
    </xf>
    <xf numFmtId="3" fontId="44" fillId="26" borderId="66" xfId="6" applyNumberFormat="1" applyFont="1" applyFill="1" applyBorder="1" applyAlignment="1">
      <alignment horizontal="center" vertical="center"/>
    </xf>
    <xf numFmtId="3" fontId="44" fillId="26" borderId="66" xfId="6" applyNumberFormat="1" applyFont="1" applyFill="1" applyBorder="1" applyAlignment="1">
      <alignment vertical="center"/>
    </xf>
    <xf numFmtId="3" fontId="44" fillId="26" borderId="76" xfId="6" applyNumberFormat="1" applyFont="1" applyFill="1" applyBorder="1" applyAlignment="1">
      <alignment horizontal="center" vertical="center"/>
    </xf>
    <xf numFmtId="3" fontId="44" fillId="26" borderId="76" xfId="6" applyNumberFormat="1" applyFont="1" applyFill="1" applyBorder="1" applyAlignment="1">
      <alignment vertical="center"/>
    </xf>
    <xf numFmtId="3" fontId="44" fillId="26" borderId="133" xfId="6" applyNumberFormat="1" applyFont="1" applyFill="1" applyBorder="1" applyAlignment="1">
      <alignment horizontal="center" vertical="center"/>
    </xf>
    <xf numFmtId="3" fontId="44" fillId="26" borderId="133" xfId="6" applyNumberFormat="1" applyFont="1" applyFill="1" applyBorder="1" applyAlignment="1">
      <alignment vertical="center"/>
    </xf>
    <xf numFmtId="3" fontId="44" fillId="26" borderId="59" xfId="6" applyNumberFormat="1" applyFont="1" applyFill="1" applyBorder="1" applyAlignment="1">
      <alignment horizontal="center" vertical="center"/>
    </xf>
    <xf numFmtId="3" fontId="44" fillId="26" borderId="59" xfId="6" applyNumberFormat="1" applyFont="1" applyFill="1" applyBorder="1" applyAlignment="1">
      <alignment vertical="center"/>
    </xf>
    <xf numFmtId="3" fontId="44" fillId="26" borderId="138" xfId="6" applyNumberFormat="1" applyFont="1" applyFill="1" applyBorder="1" applyAlignment="1">
      <alignment horizontal="center" vertical="center"/>
    </xf>
    <xf numFmtId="3" fontId="44" fillId="26" borderId="138" xfId="6" applyNumberFormat="1" applyFont="1" applyFill="1" applyBorder="1" applyAlignment="1">
      <alignment vertical="center"/>
    </xf>
    <xf numFmtId="3" fontId="44" fillId="26" borderId="0" xfId="6" applyNumberFormat="1" applyFont="1" applyFill="1" applyAlignment="1">
      <alignment horizontal="center" vertical="center"/>
    </xf>
    <xf numFmtId="3" fontId="44" fillId="26" borderId="0" xfId="6" applyNumberFormat="1" applyFont="1" applyFill="1" applyAlignment="1">
      <alignment horizontal="right" vertical="center"/>
    </xf>
    <xf numFmtId="0" fontId="44" fillId="26" borderId="0" xfId="6" applyFont="1" applyFill="1" applyAlignment="1">
      <alignment vertical="center"/>
    </xf>
    <xf numFmtId="0" fontId="44" fillId="26" borderId="0" xfId="6" applyFont="1" applyFill="1" applyAlignment="1">
      <alignment horizontal="left" vertical="center"/>
    </xf>
    <xf numFmtId="0" fontId="44" fillId="26" borderId="0" xfId="6" applyFont="1" applyFill="1" applyAlignment="1">
      <alignment horizontal="right" vertical="center"/>
    </xf>
    <xf numFmtId="14" fontId="44" fillId="26" borderId="0" xfId="6" applyNumberFormat="1" applyFont="1" applyFill="1" applyAlignment="1">
      <alignment horizontal="left" vertical="center"/>
    </xf>
    <xf numFmtId="0" fontId="4" fillId="13" borderId="0" xfId="12" applyFill="1"/>
    <xf numFmtId="0" fontId="4" fillId="0" borderId="0" xfId="12"/>
    <xf numFmtId="1" fontId="93" fillId="13" borderId="0" xfId="12" applyNumberFormat="1" applyFont="1" applyFill="1" applyAlignment="1">
      <alignment horizontal="right" vertical="center"/>
    </xf>
    <xf numFmtId="1" fontId="93" fillId="13" borderId="0" xfId="12" applyNumberFormat="1" applyFont="1" applyFill="1" applyAlignment="1">
      <alignment horizontal="left" vertical="center"/>
    </xf>
    <xf numFmtId="0" fontId="72" fillId="13" borderId="0" xfId="12" applyFont="1" applyFill="1"/>
    <xf numFmtId="0" fontId="72" fillId="0" borderId="0" xfId="12" applyFont="1"/>
    <xf numFmtId="0" fontId="51" fillId="13" borderId="26" xfId="12" applyFont="1" applyFill="1" applyBorder="1" applyAlignment="1">
      <alignment horizontal="center" vertical="center"/>
    </xf>
    <xf numFmtId="0" fontId="51" fillId="13" borderId="120" xfId="12" applyFont="1" applyFill="1" applyBorder="1" applyAlignment="1">
      <alignment horizontal="center" vertical="center"/>
    </xf>
    <xf numFmtId="3" fontId="51" fillId="16" borderId="120" xfId="12" applyNumberFormat="1" applyFont="1" applyFill="1" applyBorder="1" applyAlignment="1">
      <alignment vertical="center"/>
    </xf>
    <xf numFmtId="3" fontId="51" fillId="48" borderId="120" xfId="12" applyNumberFormat="1" applyFont="1" applyFill="1" applyBorder="1" applyAlignment="1">
      <alignment vertical="center"/>
    </xf>
    <xf numFmtId="3" fontId="44" fillId="15" borderId="66" xfId="12" applyNumberFormat="1" applyFont="1" applyFill="1" applyBorder="1" applyAlignment="1" applyProtection="1">
      <alignment vertical="center"/>
      <protection locked="0"/>
    </xf>
    <xf numFmtId="3" fontId="44" fillId="13" borderId="147" xfId="12" applyNumberFormat="1" applyFont="1" applyFill="1" applyBorder="1" applyAlignment="1">
      <alignment vertical="center"/>
    </xf>
    <xf numFmtId="3" fontId="44" fillId="15" borderId="59" xfId="12" applyNumberFormat="1" applyFont="1" applyFill="1" applyBorder="1" applyAlignment="1" applyProtection="1">
      <alignment vertical="center"/>
      <protection locked="0"/>
    </xf>
    <xf numFmtId="3" fontId="44" fillId="13" borderId="129" xfId="12" applyNumberFormat="1" applyFont="1" applyFill="1" applyBorder="1" applyAlignment="1">
      <alignment vertical="center"/>
    </xf>
    <xf numFmtId="3" fontId="44" fillId="13" borderId="111" xfId="12" applyNumberFormat="1" applyFont="1" applyFill="1" applyBorder="1" applyAlignment="1">
      <alignment vertical="center"/>
    </xf>
    <xf numFmtId="3" fontId="44" fillId="13" borderId="120" xfId="12" applyNumberFormat="1" applyFont="1" applyFill="1" applyBorder="1" applyAlignment="1">
      <alignment vertical="center"/>
    </xf>
    <xf numFmtId="3" fontId="44" fillId="15" borderId="133" xfId="12" applyNumberFormat="1" applyFont="1" applyFill="1" applyBorder="1" applyAlignment="1" applyProtection="1">
      <alignment vertical="center"/>
      <protection locked="0"/>
    </xf>
    <xf numFmtId="3" fontId="44" fillId="13" borderId="136" xfId="12" applyNumberFormat="1" applyFont="1" applyFill="1" applyBorder="1" applyAlignment="1">
      <alignment vertical="center"/>
    </xf>
    <xf numFmtId="3" fontId="44" fillId="13" borderId="169" xfId="12" applyNumberFormat="1" applyFont="1" applyFill="1" applyBorder="1" applyAlignment="1">
      <alignment vertical="center"/>
    </xf>
    <xf numFmtId="3" fontId="51" fillId="20" borderId="120" xfId="12" applyNumberFormat="1" applyFont="1" applyFill="1" applyBorder="1" applyAlignment="1">
      <alignment vertical="center"/>
    </xf>
    <xf numFmtId="3" fontId="51" fillId="21" borderId="120" xfId="12" applyNumberFormat="1" applyFont="1" applyFill="1" applyBorder="1" applyAlignment="1">
      <alignment vertical="center"/>
    </xf>
    <xf numFmtId="3" fontId="44" fillId="22" borderId="147" xfId="12" applyNumberFormat="1" applyFont="1" applyFill="1" applyBorder="1" applyAlignment="1">
      <alignment vertical="center"/>
    </xf>
    <xf numFmtId="3" fontId="44" fillId="22" borderId="129" xfId="12" applyNumberFormat="1" applyFont="1" applyFill="1" applyBorder="1" applyAlignment="1">
      <alignment vertical="center"/>
    </xf>
    <xf numFmtId="3" fontId="44" fillId="22" borderId="111" xfId="12" applyNumberFormat="1" applyFont="1" applyFill="1" applyBorder="1" applyAlignment="1">
      <alignment vertical="center"/>
    </xf>
    <xf numFmtId="3" fontId="44" fillId="15" borderId="76" xfId="12" applyNumberFormat="1" applyFont="1" applyFill="1" applyBorder="1" applyAlignment="1" applyProtection="1">
      <alignment vertical="center"/>
      <protection locked="0"/>
    </xf>
    <xf numFmtId="3" fontId="44" fillId="22" borderId="130" xfId="12" applyNumberFormat="1" applyFont="1" applyFill="1" applyBorder="1" applyAlignment="1">
      <alignment vertical="center"/>
    </xf>
    <xf numFmtId="0" fontId="72" fillId="22" borderId="0" xfId="12" applyFont="1" applyFill="1"/>
    <xf numFmtId="3" fontId="44" fillId="22" borderId="169" xfId="12" applyNumberFormat="1" applyFont="1" applyFill="1" applyBorder="1" applyAlignment="1">
      <alignment vertical="center"/>
    </xf>
    <xf numFmtId="3" fontId="51" fillId="0" borderId="120" xfId="12" applyNumberFormat="1" applyFont="1" applyBorder="1" applyAlignment="1">
      <alignment vertical="center"/>
    </xf>
    <xf numFmtId="3" fontId="44" fillId="0" borderId="147" xfId="12" applyNumberFormat="1" applyFont="1" applyBorder="1" applyAlignment="1">
      <alignment vertical="center"/>
    </xf>
    <xf numFmtId="3" fontId="44" fillId="0" borderId="169" xfId="12" applyNumberFormat="1" applyFont="1" applyBorder="1" applyAlignment="1">
      <alignment vertical="center"/>
    </xf>
    <xf numFmtId="3" fontId="44" fillId="0" borderId="129" xfId="12" applyNumberFormat="1" applyFont="1" applyBorder="1" applyAlignment="1">
      <alignment vertical="center"/>
    </xf>
    <xf numFmtId="3" fontId="44" fillId="15" borderId="138" xfId="12" applyNumberFormat="1" applyFont="1" applyFill="1" applyBorder="1" applyAlignment="1" applyProtection="1">
      <alignment vertical="center"/>
      <protection locked="0"/>
    </xf>
    <xf numFmtId="3" fontId="44" fillId="0" borderId="111" xfId="12" applyNumberFormat="1" applyFont="1" applyBorder="1" applyAlignment="1">
      <alignment vertical="center"/>
    </xf>
    <xf numFmtId="1" fontId="72" fillId="25" borderId="0" xfId="12" applyNumberFormat="1" applyFont="1" applyFill="1"/>
    <xf numFmtId="0" fontId="72" fillId="0" borderId="0" xfId="12" applyFont="1" applyAlignment="1">
      <alignment vertical="center"/>
    </xf>
    <xf numFmtId="49" fontId="44" fillId="15" borderId="0" xfId="12" applyNumberFormat="1" applyFont="1" applyFill="1" applyAlignment="1" applyProtection="1">
      <alignment vertical="center"/>
      <protection locked="0"/>
    </xf>
    <xf numFmtId="0" fontId="4" fillId="25" borderId="0" xfId="12" applyFill="1"/>
    <xf numFmtId="0" fontId="4" fillId="13" borderId="0" xfId="12" applyFill="1" applyAlignment="1">
      <alignment vertical="center"/>
    </xf>
    <xf numFmtId="0" fontId="58" fillId="13" borderId="0" xfId="12" applyFont="1" applyFill="1" applyAlignment="1">
      <alignment horizontal="right" vertical="center"/>
    </xf>
    <xf numFmtId="1" fontId="51" fillId="14" borderId="0" xfId="12" applyNumberFormat="1" applyFont="1" applyFill="1" applyAlignment="1" applyProtection="1">
      <alignment horizontal="right" vertical="center"/>
      <protection locked="0"/>
    </xf>
    <xf numFmtId="1" fontId="51" fillId="15" borderId="0" xfId="12" applyNumberFormat="1" applyFont="1" applyFill="1" applyAlignment="1" applyProtection="1">
      <alignment horizontal="left" vertical="center"/>
      <protection locked="0"/>
    </xf>
    <xf numFmtId="3" fontId="44" fillId="15" borderId="132" xfId="12" applyNumberFormat="1" applyFont="1" applyFill="1" applyBorder="1" applyAlignment="1" applyProtection="1">
      <alignment horizontal="right" vertical="top"/>
      <protection locked="0"/>
    </xf>
    <xf numFmtId="3" fontId="44" fillId="15" borderId="133" xfId="12" applyNumberFormat="1" applyFont="1" applyFill="1" applyBorder="1" applyAlignment="1" applyProtection="1">
      <alignment horizontal="right" vertical="top"/>
      <protection locked="0"/>
    </xf>
    <xf numFmtId="3" fontId="44" fillId="15" borderId="136" xfId="12" applyNumberFormat="1" applyFont="1" applyFill="1" applyBorder="1" applyAlignment="1" applyProtection="1">
      <alignment horizontal="right" vertical="top"/>
      <protection locked="0"/>
    </xf>
    <xf numFmtId="3" fontId="44" fillId="15" borderId="127" xfId="12" applyNumberFormat="1" applyFont="1" applyFill="1" applyBorder="1" applyAlignment="1" applyProtection="1">
      <alignment horizontal="right" vertical="top"/>
      <protection locked="0"/>
    </xf>
    <xf numFmtId="3" fontId="44" fillId="15" borderId="59" xfId="12" applyNumberFormat="1" applyFont="1" applyFill="1" applyBorder="1" applyAlignment="1" applyProtection="1">
      <alignment horizontal="right" vertical="top"/>
      <protection locked="0"/>
    </xf>
    <xf numFmtId="3" fontId="44" fillId="15" borderId="129" xfId="12" applyNumberFormat="1" applyFont="1" applyFill="1" applyBorder="1" applyAlignment="1" applyProtection="1">
      <alignment horizontal="right" vertical="top"/>
      <protection locked="0"/>
    </xf>
    <xf numFmtId="3" fontId="44" fillId="15" borderId="137" xfId="12" applyNumberFormat="1" applyFont="1" applyFill="1" applyBorder="1" applyAlignment="1" applyProtection="1">
      <alignment horizontal="right" vertical="top"/>
      <protection locked="0"/>
    </xf>
    <xf numFmtId="3" fontId="44" fillId="15" borderId="138" xfId="12" applyNumberFormat="1" applyFont="1" applyFill="1" applyBorder="1" applyAlignment="1" applyProtection="1">
      <alignment horizontal="right" vertical="top"/>
      <protection locked="0"/>
    </xf>
    <xf numFmtId="3" fontId="44" fillId="15" borderId="142" xfId="12" applyNumberFormat="1" applyFont="1" applyFill="1" applyBorder="1" applyAlignment="1" applyProtection="1">
      <alignment horizontal="right" vertical="top"/>
      <protection locked="0"/>
    </xf>
    <xf numFmtId="3" fontId="72" fillId="0" borderId="0" xfId="12" applyNumberFormat="1" applyFont="1" applyAlignment="1">
      <alignment vertical="center"/>
    </xf>
    <xf numFmtId="3" fontId="44" fillId="25" borderId="127" xfId="12" applyNumberFormat="1" applyFont="1" applyFill="1" applyBorder="1" applyAlignment="1" applyProtection="1">
      <alignment horizontal="right" vertical="top"/>
      <protection locked="0"/>
    </xf>
    <xf numFmtId="3" fontId="44" fillId="25" borderId="59" xfId="12" applyNumberFormat="1" applyFont="1" applyFill="1" applyBorder="1" applyAlignment="1" applyProtection="1">
      <alignment horizontal="right" vertical="top"/>
      <protection locked="0"/>
    </xf>
    <xf numFmtId="3" fontId="44" fillId="25" borderId="129" xfId="12" applyNumberFormat="1" applyFont="1" applyFill="1" applyBorder="1" applyAlignment="1" applyProtection="1">
      <alignment horizontal="right" vertical="top"/>
      <protection locked="0"/>
    </xf>
    <xf numFmtId="3" fontId="74" fillId="15" borderId="127" xfId="12" applyNumberFormat="1" applyFont="1" applyFill="1" applyBorder="1" applyAlignment="1" applyProtection="1">
      <alignment horizontal="right" vertical="top"/>
      <protection locked="0"/>
    </xf>
    <xf numFmtId="3" fontId="74" fillId="15" borderId="59" xfId="12" applyNumberFormat="1" applyFont="1" applyFill="1" applyBorder="1" applyAlignment="1" applyProtection="1">
      <alignment horizontal="right" vertical="top"/>
      <protection locked="0"/>
    </xf>
    <xf numFmtId="3" fontId="74" fillId="15" borderId="129" xfId="12" applyNumberFormat="1" applyFont="1" applyFill="1" applyBorder="1" applyAlignment="1" applyProtection="1">
      <alignment horizontal="right" vertical="top"/>
      <protection locked="0"/>
    </xf>
    <xf numFmtId="3" fontId="44" fillId="0" borderId="0" xfId="12" applyNumberFormat="1" applyFont="1" applyAlignment="1" applyProtection="1">
      <alignment horizontal="right" vertical="top"/>
      <protection locked="0"/>
    </xf>
    <xf numFmtId="0" fontId="51" fillId="0" borderId="0" xfId="6" applyFont="1" applyAlignment="1">
      <alignment vertical="center"/>
    </xf>
    <xf numFmtId="49" fontId="44" fillId="15" borderId="0" xfId="12" applyNumberFormat="1" applyFont="1" applyFill="1" applyAlignment="1" applyProtection="1">
      <alignment horizontal="left" vertical="center"/>
      <protection locked="0"/>
    </xf>
    <xf numFmtId="0" fontId="72" fillId="25" borderId="0" xfId="12" applyFont="1" applyFill="1" applyAlignment="1">
      <alignment vertical="center"/>
    </xf>
    <xf numFmtId="3" fontId="62" fillId="21" borderId="169" xfId="3" applyNumberFormat="1" applyFont="1" applyFill="1" applyBorder="1"/>
    <xf numFmtId="3" fontId="68" fillId="22" borderId="107" xfId="3" applyNumberFormat="1" applyFont="1" applyFill="1" applyBorder="1"/>
    <xf numFmtId="0" fontId="3" fillId="0" borderId="0" xfId="3" applyFont="1"/>
    <xf numFmtId="3" fontId="46" fillId="18" borderId="73" xfId="0" applyNumberFormat="1" applyFont="1" applyFill="1" applyBorder="1" applyAlignment="1">
      <alignment vertical="center"/>
    </xf>
    <xf numFmtId="0" fontId="46" fillId="18" borderId="74" xfId="0" applyFont="1" applyFill="1" applyBorder="1" applyAlignment="1">
      <alignment horizontal="center" vertical="center"/>
    </xf>
    <xf numFmtId="0" fontId="46" fillId="29" borderId="65" xfId="0" applyFont="1" applyFill="1" applyBorder="1" applyAlignment="1">
      <alignment horizontal="center" vertical="center"/>
    </xf>
    <xf numFmtId="0" fontId="0" fillId="18" borderId="66" xfId="0" applyFill="1" applyBorder="1" applyAlignment="1">
      <alignment vertical="center"/>
    </xf>
    <xf numFmtId="0" fontId="2" fillId="29" borderId="107" xfId="3" applyFont="1" applyFill="1" applyBorder="1" applyAlignment="1">
      <alignment horizontal="center"/>
    </xf>
    <xf numFmtId="3" fontId="96" fillId="29" borderId="116" xfId="3" applyNumberFormat="1" applyFont="1" applyFill="1" applyBorder="1" applyAlignment="1">
      <alignment horizontal="right" vertical="center"/>
    </xf>
    <xf numFmtId="0" fontId="69" fillId="32" borderId="107" xfId="3" applyFont="1" applyFill="1" applyBorder="1" applyAlignment="1">
      <alignment horizontal="center"/>
    </xf>
    <xf numFmtId="0" fontId="95" fillId="0" borderId="0" xfId="3" applyFont="1"/>
    <xf numFmtId="3" fontId="69" fillId="29" borderId="116" xfId="3" applyNumberFormat="1" applyFont="1" applyFill="1" applyBorder="1" applyAlignment="1">
      <alignment horizontal="right" vertical="center"/>
    </xf>
    <xf numFmtId="3" fontId="97" fillId="22" borderId="116" xfId="3" applyNumberFormat="1" applyFont="1" applyFill="1" applyBorder="1" applyAlignment="1">
      <alignment horizontal="right" vertical="center"/>
    </xf>
    <xf numFmtId="3" fontId="55" fillId="30" borderId="73" xfId="0" applyNumberFormat="1" applyFont="1" applyFill="1" applyBorder="1"/>
    <xf numFmtId="3" fontId="50" fillId="30" borderId="92" xfId="0" applyNumberFormat="1" applyFont="1" applyFill="1" applyBorder="1"/>
    <xf numFmtId="3" fontId="55" fillId="29" borderId="73" xfId="0" applyNumberFormat="1" applyFont="1" applyFill="1" applyBorder="1"/>
    <xf numFmtId="0" fontId="50" fillId="30" borderId="168" xfId="0" applyFont="1" applyFill="1" applyBorder="1"/>
    <xf numFmtId="0" fontId="50" fillId="30" borderId="79" xfId="0" applyFont="1" applyFill="1" applyBorder="1"/>
    <xf numFmtId="0" fontId="50" fillId="29" borderId="59" xfId="0" applyFont="1" applyFill="1" applyBorder="1"/>
    <xf numFmtId="0" fontId="50" fillId="30" borderId="59" xfId="0" applyFont="1" applyFill="1" applyBorder="1"/>
    <xf numFmtId="3" fontId="82" fillId="11" borderId="90" xfId="0" applyNumberFormat="1" applyFont="1" applyFill="1" applyBorder="1"/>
    <xf numFmtId="0" fontId="1" fillId="0" borderId="107" xfId="3" applyFont="1" applyBorder="1" applyAlignment="1">
      <alignment horizontal="center"/>
    </xf>
    <xf numFmtId="3" fontId="98" fillId="15" borderId="66" xfId="12" applyNumberFormat="1" applyFont="1" applyFill="1" applyBorder="1" applyAlignment="1" applyProtection="1">
      <alignment vertical="center"/>
      <protection locked="0"/>
    </xf>
    <xf numFmtId="0" fontId="55" fillId="19" borderId="58" xfId="0" applyFont="1" applyFill="1" applyBorder="1" applyAlignment="1">
      <alignment horizontal="center" vertical="center"/>
    </xf>
    <xf numFmtId="0" fontId="50" fillId="19" borderId="59" xfId="0" applyFont="1" applyFill="1" applyBorder="1"/>
    <xf numFmtId="3" fontId="50" fillId="19" borderId="59" xfId="0" applyNumberFormat="1" applyFont="1" applyFill="1" applyBorder="1"/>
    <xf numFmtId="3" fontId="50" fillId="19" borderId="54" xfId="0" applyNumberFormat="1" applyFont="1" applyFill="1" applyBorder="1"/>
    <xf numFmtId="3" fontId="55" fillId="19" borderId="73" xfId="0" applyNumberFormat="1" applyFont="1" applyFill="1" applyBorder="1"/>
    <xf numFmtId="3" fontId="50" fillId="19" borderId="73" xfId="0" applyNumberFormat="1" applyFont="1" applyFill="1" applyBorder="1"/>
    <xf numFmtId="0" fontId="50" fillId="19" borderId="60" xfId="0" applyFont="1" applyFill="1" applyBorder="1"/>
    <xf numFmtId="3" fontId="55" fillId="18" borderId="73" xfId="0" applyNumberFormat="1" applyFont="1" applyFill="1" applyBorder="1"/>
    <xf numFmtId="3" fontId="96" fillId="19" borderId="119" xfId="3" applyNumberFormat="1" applyFont="1" applyFill="1" applyBorder="1"/>
    <xf numFmtId="3" fontId="96" fillId="19" borderId="126" xfId="3" applyNumberFormat="1" applyFont="1" applyFill="1" applyBorder="1"/>
    <xf numFmtId="3" fontId="96" fillId="19" borderId="123" xfId="3" applyNumberFormat="1" applyFont="1" applyFill="1" applyBorder="1"/>
    <xf numFmtId="3" fontId="96" fillId="18" borderId="120" xfId="3" applyNumberFormat="1" applyFont="1" applyFill="1" applyBorder="1"/>
    <xf numFmtId="3" fontId="98" fillId="22" borderId="130" xfId="12" applyNumberFormat="1" applyFont="1" applyFill="1" applyBorder="1" applyAlignment="1">
      <alignment vertical="center"/>
    </xf>
    <xf numFmtId="3" fontId="99" fillId="21" borderId="26" xfId="6" applyNumberFormat="1" applyFont="1" applyFill="1" applyBorder="1" applyAlignment="1">
      <alignment horizontal="right" vertical="center"/>
    </xf>
    <xf numFmtId="3" fontId="0" fillId="18" borderId="89" xfId="0" applyNumberFormat="1" applyFill="1" applyBorder="1"/>
    <xf numFmtId="3" fontId="0" fillId="18" borderId="70" xfId="0" applyNumberFormat="1" applyFill="1" applyBorder="1"/>
    <xf numFmtId="3" fontId="0" fillId="18" borderId="94" xfId="0" applyNumberFormat="1" applyFill="1" applyBorder="1"/>
    <xf numFmtId="3" fontId="35" fillId="18" borderId="76" xfId="0" applyNumberFormat="1" applyFont="1" applyFill="1" applyBorder="1"/>
    <xf numFmtId="3" fontId="55" fillId="19" borderId="92" xfId="0" applyNumberFormat="1" applyFont="1" applyFill="1" applyBorder="1"/>
    <xf numFmtId="0" fontId="55" fillId="19" borderId="65" xfId="0" applyFont="1" applyFill="1" applyBorder="1" applyAlignment="1">
      <alignment horizontal="center" vertical="center"/>
    </xf>
    <xf numFmtId="0" fontId="50" fillId="19" borderId="54" xfId="0" applyFont="1" applyFill="1" applyBorder="1"/>
    <xf numFmtId="0" fontId="50" fillId="30" borderId="81" xfId="0" applyFont="1" applyFill="1" applyBorder="1"/>
    <xf numFmtId="0" fontId="50" fillId="29" borderId="76" xfId="0" applyFont="1" applyFill="1" applyBorder="1"/>
    <xf numFmtId="0" fontId="50" fillId="29" borderId="77" xfId="0" applyFont="1" applyFill="1" applyBorder="1"/>
    <xf numFmtId="3" fontId="69" fillId="29" borderId="0" xfId="3" applyNumberFormat="1" applyFont="1" applyFill="1" applyAlignment="1">
      <alignment horizontal="right" vertical="center"/>
    </xf>
    <xf numFmtId="3" fontId="97" fillId="22" borderId="0" xfId="3" applyNumberFormat="1" applyFont="1" applyFill="1" applyAlignment="1">
      <alignment horizontal="right" vertical="center"/>
    </xf>
    <xf numFmtId="3" fontId="55" fillId="29" borderId="91" xfId="0" applyNumberFormat="1" applyFont="1" applyFill="1" applyBorder="1"/>
    <xf numFmtId="3" fontId="50" fillId="29" borderId="91" xfId="0" applyNumberFormat="1" applyFont="1" applyFill="1" applyBorder="1"/>
    <xf numFmtId="0" fontId="50" fillId="29" borderId="186" xfId="0" applyFont="1" applyFill="1" applyBorder="1"/>
    <xf numFmtId="3" fontId="0" fillId="29" borderId="186" xfId="0" applyNumberFormat="1" applyFill="1" applyBorder="1"/>
    <xf numFmtId="3" fontId="0" fillId="29" borderId="179" xfId="0" applyNumberFormat="1" applyFill="1" applyBorder="1"/>
    <xf numFmtId="3" fontId="50" fillId="29" borderId="180" xfId="0" applyNumberFormat="1" applyFont="1" applyFill="1" applyBorder="1"/>
    <xf numFmtId="3" fontId="0" fillId="29" borderId="180" xfId="0" applyNumberFormat="1" applyFill="1" applyBorder="1"/>
    <xf numFmtId="3" fontId="55" fillId="29" borderId="72" xfId="0" applyNumberFormat="1" applyFont="1" applyFill="1" applyBorder="1"/>
    <xf numFmtId="0" fontId="55" fillId="29" borderId="58" xfId="0" applyFont="1" applyFill="1" applyBorder="1" applyAlignment="1">
      <alignment horizontal="center" vertical="center"/>
    </xf>
    <xf numFmtId="3" fontId="50" fillId="29" borderId="59" xfId="0" applyNumberFormat="1" applyFont="1" applyFill="1" applyBorder="1"/>
    <xf numFmtId="3" fontId="50" fillId="29" borderId="60" xfId="0" applyNumberFormat="1" applyFont="1" applyFill="1" applyBorder="1"/>
    <xf numFmtId="0" fontId="46" fillId="30" borderId="73" xfId="0" applyFont="1" applyFill="1" applyBorder="1"/>
    <xf numFmtId="0" fontId="55" fillId="29" borderId="73" xfId="0" applyFont="1" applyFill="1" applyBorder="1"/>
    <xf numFmtId="0" fontId="50" fillId="29" borderId="179" xfId="0" applyFont="1" applyFill="1" applyBorder="1"/>
    <xf numFmtId="3" fontId="82" fillId="31" borderId="90" xfId="0" applyNumberFormat="1" applyFont="1" applyFill="1" applyBorder="1"/>
    <xf numFmtId="0" fontId="35" fillId="18" borderId="70" xfId="0" applyFont="1" applyFill="1" applyBorder="1"/>
    <xf numFmtId="0" fontId="86" fillId="0" borderId="0" xfId="0" applyFont="1" applyAlignment="1">
      <alignment horizontal="right"/>
    </xf>
    <xf numFmtId="3" fontId="50" fillId="29" borderId="92" xfId="0" applyNumberFormat="1" applyFont="1" applyFill="1" applyBorder="1"/>
    <xf numFmtId="3" fontId="96" fillId="29" borderId="114" xfId="3" applyNumberFormat="1" applyFont="1" applyFill="1" applyBorder="1" applyAlignment="1">
      <alignment horizontal="right"/>
    </xf>
    <xf numFmtId="3" fontId="50" fillId="30" borderId="91" xfId="0" applyNumberFormat="1" applyFont="1" applyFill="1" applyBorder="1"/>
    <xf numFmtId="0" fontId="81" fillId="0" borderId="0" xfId="3" applyFont="1"/>
    <xf numFmtId="3" fontId="81" fillId="19" borderId="116" xfId="3" applyNumberFormat="1" applyFont="1" applyFill="1" applyBorder="1"/>
    <xf numFmtId="3" fontId="56" fillId="0" borderId="0" xfId="3" applyNumberFormat="1"/>
    <xf numFmtId="3" fontId="69" fillId="0" borderId="0" xfId="3" applyNumberFormat="1" applyFont="1"/>
    <xf numFmtId="3" fontId="87" fillId="0" borderId="0" xfId="0" applyNumberFormat="1" applyFont="1"/>
    <xf numFmtId="3" fontId="97" fillId="0" borderId="0" xfId="0" applyNumberFormat="1" applyFont="1"/>
    <xf numFmtId="3" fontId="87" fillId="22" borderId="0" xfId="0" applyNumberFormat="1" applyFont="1" applyFill="1"/>
    <xf numFmtId="3" fontId="87" fillId="22" borderId="172" xfId="0" applyNumberFormat="1" applyFont="1" applyFill="1" applyBorder="1"/>
    <xf numFmtId="3" fontId="69" fillId="0" borderId="0" xfId="4" applyNumberFormat="1" applyFont="1"/>
    <xf numFmtId="3" fontId="69" fillId="12" borderId="0" xfId="3" applyNumberFormat="1" applyFont="1" applyFill="1"/>
    <xf numFmtId="3" fontId="69" fillId="22" borderId="0" xfId="3" applyNumberFormat="1" applyFont="1" applyFill="1"/>
    <xf numFmtId="3" fontId="69" fillId="12" borderId="116" xfId="3" applyNumberFormat="1" applyFont="1" applyFill="1" applyBorder="1" applyAlignment="1">
      <alignment horizontal="right" vertical="center"/>
    </xf>
    <xf numFmtId="3" fontId="97" fillId="0" borderId="116" xfId="3" applyNumberFormat="1" applyFont="1" applyBorder="1" applyAlignment="1">
      <alignment horizontal="right" vertical="center"/>
    </xf>
    <xf numFmtId="3" fontId="97" fillId="0" borderId="0" xfId="3" applyNumberFormat="1" applyFont="1"/>
    <xf numFmtId="165" fontId="35" fillId="0" borderId="0" xfId="0" applyNumberFormat="1" applyFont="1"/>
    <xf numFmtId="0" fontId="88" fillId="34" borderId="166" xfId="0" applyFont="1" applyFill="1" applyBorder="1" applyAlignment="1">
      <alignment horizontal="center"/>
    </xf>
    <xf numFmtId="0" fontId="89" fillId="0" borderId="165" xfId="0" applyFont="1" applyBorder="1" applyAlignment="1">
      <alignment horizontal="center"/>
    </xf>
    <xf numFmtId="3" fontId="55" fillId="30" borderId="91" xfId="0" applyNumberFormat="1" applyFont="1" applyFill="1" applyBorder="1" applyAlignment="1">
      <alignment vertical="center"/>
    </xf>
    <xf numFmtId="0" fontId="50" fillId="30" borderId="72" xfId="0" applyFont="1" applyFill="1" applyBorder="1" applyAlignment="1">
      <alignment vertical="center"/>
    </xf>
    <xf numFmtId="3" fontId="55" fillId="29" borderId="91" xfId="0" applyNumberFormat="1" applyFont="1" applyFill="1" applyBorder="1" applyAlignment="1">
      <alignment vertical="center"/>
    </xf>
    <xf numFmtId="0" fontId="50" fillId="0" borderId="94" xfId="0" applyFont="1" applyBorder="1" applyAlignment="1">
      <alignment vertical="center"/>
    </xf>
    <xf numFmtId="0" fontId="50" fillId="0" borderId="72" xfId="0" applyFont="1" applyBorder="1" applyAlignment="1">
      <alignment vertical="center"/>
    </xf>
    <xf numFmtId="0" fontId="46" fillId="29" borderId="74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35" fillId="29" borderId="76" xfId="0" applyFont="1" applyFill="1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46" fillId="30" borderId="74" xfId="0" applyFont="1" applyFill="1" applyBorder="1" applyAlignment="1">
      <alignment horizontal="center" vertical="center"/>
    </xf>
    <xf numFmtId="0" fontId="0" fillId="30" borderId="65" xfId="0" applyFill="1" applyBorder="1" applyAlignment="1">
      <alignment horizontal="center" vertical="center"/>
    </xf>
    <xf numFmtId="0" fontId="35" fillId="30" borderId="76" xfId="0" applyFont="1" applyFill="1" applyBorder="1" applyAlignment="1">
      <alignment horizontal="left" vertical="center"/>
    </xf>
    <xf numFmtId="0" fontId="0" fillId="30" borderId="66" xfId="0" applyFill="1" applyBorder="1" applyAlignment="1">
      <alignment horizontal="left" vertical="center"/>
    </xf>
    <xf numFmtId="0" fontId="46" fillId="18" borderId="74" xfId="0" applyFont="1" applyFill="1" applyBorder="1" applyAlignment="1">
      <alignment horizontal="center" vertical="center"/>
    </xf>
    <xf numFmtId="0" fontId="46" fillId="18" borderId="75" xfId="0" applyFont="1" applyFill="1" applyBorder="1" applyAlignment="1">
      <alignment horizontal="center" vertical="center"/>
    </xf>
    <xf numFmtId="0" fontId="0" fillId="18" borderId="65" xfId="0" applyFill="1" applyBorder="1" applyAlignment="1">
      <alignment horizontal="center" vertical="center"/>
    </xf>
    <xf numFmtId="0" fontId="35" fillId="18" borderId="76" xfId="0" applyFont="1" applyFill="1" applyBorder="1" applyAlignment="1">
      <alignment horizontal="left" vertical="center"/>
    </xf>
    <xf numFmtId="0" fontId="35" fillId="18" borderId="77" xfId="0" applyFont="1" applyFill="1" applyBorder="1" applyAlignment="1">
      <alignment horizontal="left" vertical="center"/>
    </xf>
    <xf numFmtId="0" fontId="0" fillId="18" borderId="66" xfId="0" applyFill="1" applyBorder="1" applyAlignment="1">
      <alignment horizontal="left" vertical="center"/>
    </xf>
    <xf numFmtId="3" fontId="46" fillId="18" borderId="91" xfId="0" applyNumberFormat="1" applyFont="1" applyFill="1" applyBorder="1" applyAlignment="1">
      <alignment horizontal="right" vertical="center"/>
    </xf>
    <xf numFmtId="3" fontId="46" fillId="18" borderId="94" xfId="0" applyNumberFormat="1" applyFont="1" applyFill="1" applyBorder="1" applyAlignment="1">
      <alignment horizontal="right" vertical="center"/>
    </xf>
    <xf numFmtId="0" fontId="35" fillId="18" borderId="72" xfId="0" applyFont="1" applyFill="1" applyBorder="1" applyAlignment="1">
      <alignment horizontal="right" vertical="center"/>
    </xf>
    <xf numFmtId="0" fontId="0" fillId="18" borderId="75" xfId="0" applyFill="1" applyBorder="1" applyAlignment="1">
      <alignment horizontal="center" vertical="center"/>
    </xf>
    <xf numFmtId="0" fontId="0" fillId="18" borderId="160" xfId="0" applyFill="1" applyBorder="1" applyAlignment="1">
      <alignment horizontal="center" vertical="center"/>
    </xf>
    <xf numFmtId="0" fontId="35" fillId="18" borderId="76" xfId="0" applyFont="1" applyFill="1" applyBorder="1" applyAlignment="1">
      <alignment vertical="center"/>
    </xf>
    <xf numFmtId="0" fontId="0" fillId="18" borderId="77" xfId="0" applyFill="1" applyBorder="1" applyAlignment="1">
      <alignment vertical="center"/>
    </xf>
    <xf numFmtId="0" fontId="0" fillId="18" borderId="161" xfId="0" applyFill="1" applyBorder="1" applyAlignment="1">
      <alignment vertical="center"/>
    </xf>
    <xf numFmtId="3" fontId="46" fillId="18" borderId="91" xfId="0" applyNumberFormat="1" applyFont="1" applyFill="1" applyBorder="1" applyAlignment="1">
      <alignment vertical="center"/>
    </xf>
    <xf numFmtId="0" fontId="35" fillId="18" borderId="94" xfId="0" applyFont="1" applyFill="1" applyBorder="1" applyAlignment="1">
      <alignment vertical="center"/>
    </xf>
    <xf numFmtId="0" fontId="35" fillId="18" borderId="162" xfId="0" applyFont="1" applyFill="1" applyBorder="1" applyAlignment="1">
      <alignment vertical="center"/>
    </xf>
    <xf numFmtId="0" fontId="54" fillId="35" borderId="84" xfId="0" applyFont="1" applyFill="1" applyBorder="1" applyAlignment="1">
      <alignment horizontal="center" vertical="center"/>
    </xf>
    <xf numFmtId="0" fontId="0" fillId="35" borderId="85" xfId="0" applyFill="1" applyBorder="1" applyAlignment="1">
      <alignment horizontal="center" vertical="center"/>
    </xf>
    <xf numFmtId="0" fontId="0" fillId="35" borderId="86" xfId="0" applyFill="1" applyBorder="1" applyAlignment="1">
      <alignment horizontal="center" vertical="center"/>
    </xf>
    <xf numFmtId="0" fontId="46" fillId="29" borderId="74" xfId="0" applyFont="1" applyFill="1" applyBorder="1" applyAlignment="1">
      <alignment horizontal="center" vertical="center" wrapText="1"/>
    </xf>
    <xf numFmtId="0" fontId="46" fillId="29" borderId="75" xfId="0" applyFont="1" applyFill="1" applyBorder="1" applyAlignment="1">
      <alignment horizontal="center" vertical="center" wrapText="1"/>
    </xf>
    <xf numFmtId="0" fontId="46" fillId="29" borderId="65" xfId="0" applyFont="1" applyFill="1" applyBorder="1" applyAlignment="1">
      <alignment horizontal="center" vertical="center" wrapText="1"/>
    </xf>
    <xf numFmtId="0" fontId="35" fillId="29" borderId="76" xfId="0" applyFont="1" applyFill="1" applyBorder="1" applyAlignment="1">
      <alignment vertical="center" wrapText="1"/>
    </xf>
    <xf numFmtId="0" fontId="35" fillId="29" borderId="77" xfId="0" applyFont="1" applyFill="1" applyBorder="1" applyAlignment="1">
      <alignment vertical="center" wrapText="1"/>
    </xf>
    <xf numFmtId="0" fontId="35" fillId="29" borderId="66" xfId="0" applyFont="1" applyFill="1" applyBorder="1" applyAlignment="1">
      <alignment vertical="center" wrapText="1"/>
    </xf>
    <xf numFmtId="3" fontId="46" fillId="29" borderId="73" xfId="0" applyNumberFormat="1" applyFont="1" applyFill="1" applyBorder="1" applyAlignment="1">
      <alignment vertical="center"/>
    </xf>
    <xf numFmtId="0" fontId="46" fillId="30" borderId="75" xfId="0" applyFont="1" applyFill="1" applyBorder="1" applyAlignment="1">
      <alignment horizontal="center" vertical="center"/>
    </xf>
    <xf numFmtId="0" fontId="35" fillId="30" borderId="77" xfId="0" applyFont="1" applyFill="1" applyBorder="1" applyAlignment="1">
      <alignment horizontal="left" vertical="center"/>
    </xf>
    <xf numFmtId="0" fontId="35" fillId="0" borderId="77" xfId="0" applyFont="1" applyBorder="1" applyAlignment="1">
      <alignment horizontal="left" vertical="center"/>
    </xf>
    <xf numFmtId="3" fontId="55" fillId="30" borderId="94" xfId="0" applyNumberFormat="1" applyFont="1" applyFill="1" applyBorder="1" applyAlignment="1">
      <alignment vertical="center"/>
    </xf>
    <xf numFmtId="0" fontId="50" fillId="0" borderId="94" xfId="0" applyFont="1" applyBorder="1"/>
    <xf numFmtId="0" fontId="0" fillId="29" borderId="65" xfId="0" applyFill="1" applyBorder="1" applyAlignment="1">
      <alignment horizontal="center" vertical="center"/>
    </xf>
    <xf numFmtId="0" fontId="0" fillId="29" borderId="66" xfId="0" applyFill="1" applyBorder="1" applyAlignment="1">
      <alignment horizontal="left" vertical="center"/>
    </xf>
    <xf numFmtId="3" fontId="46" fillId="29" borderId="91" xfId="0" applyNumberFormat="1" applyFont="1" applyFill="1" applyBorder="1" applyAlignment="1">
      <alignment vertical="center"/>
    </xf>
    <xf numFmtId="0" fontId="0" fillId="29" borderId="72" xfId="0" applyFill="1" applyBorder="1" applyAlignment="1">
      <alignment vertical="center"/>
    </xf>
    <xf numFmtId="3" fontId="46" fillId="30" borderId="91" xfId="0" applyNumberFormat="1" applyFont="1" applyFill="1" applyBorder="1" applyAlignment="1">
      <alignment vertical="center"/>
    </xf>
    <xf numFmtId="3" fontId="46" fillId="30" borderId="94" xfId="0" applyNumberFormat="1" applyFont="1" applyFill="1" applyBorder="1"/>
    <xf numFmtId="3" fontId="46" fillId="30" borderId="72" xfId="0" applyNumberFormat="1" applyFont="1" applyFill="1" applyBorder="1"/>
    <xf numFmtId="0" fontId="0" fillId="30" borderId="76" xfId="0" applyFill="1" applyBorder="1" applyAlignment="1">
      <alignment horizontal="left" vertical="center"/>
    </xf>
    <xf numFmtId="0" fontId="0" fillId="30" borderId="77" xfId="0" applyFill="1" applyBorder="1" applyAlignment="1">
      <alignment horizontal="left" vertical="center"/>
    </xf>
    <xf numFmtId="0" fontId="0" fillId="30" borderId="74" xfId="0" applyFill="1" applyBorder="1" applyAlignment="1">
      <alignment horizontal="center" vertical="center"/>
    </xf>
    <xf numFmtId="0" fontId="0" fillId="30" borderId="75" xfId="0" applyFill="1" applyBorder="1" applyAlignment="1">
      <alignment horizontal="center" vertical="center"/>
    </xf>
    <xf numFmtId="3" fontId="46" fillId="19" borderId="91" xfId="0" applyNumberFormat="1" applyFont="1" applyFill="1" applyBorder="1" applyAlignment="1">
      <alignment horizontal="right" vertical="center"/>
    </xf>
    <xf numFmtId="3" fontId="46" fillId="19" borderId="94" xfId="0" applyNumberFormat="1" applyFont="1" applyFill="1" applyBorder="1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54" fillId="17" borderId="84" xfId="0" applyFont="1" applyFill="1" applyBorder="1" applyAlignment="1">
      <alignment horizontal="center" vertical="center"/>
    </xf>
    <xf numFmtId="0" fontId="0" fillId="17" borderId="85" xfId="0" applyFill="1" applyBorder="1" applyAlignment="1">
      <alignment horizontal="center" vertical="center"/>
    </xf>
    <xf numFmtId="0" fontId="0" fillId="17" borderId="86" xfId="0" applyFill="1" applyBorder="1" applyAlignment="1">
      <alignment horizontal="center" vertical="center"/>
    </xf>
    <xf numFmtId="3" fontId="46" fillId="18" borderId="73" xfId="0" applyNumberFormat="1" applyFont="1" applyFill="1" applyBorder="1" applyAlignment="1">
      <alignment vertical="center"/>
    </xf>
    <xf numFmtId="0" fontId="46" fillId="18" borderId="158" xfId="0" applyFont="1" applyFill="1" applyBorder="1" applyAlignment="1">
      <alignment horizontal="center" vertical="center"/>
    </xf>
    <xf numFmtId="0" fontId="46" fillId="18" borderId="172" xfId="0" applyFont="1" applyFill="1" applyBorder="1" applyAlignment="1">
      <alignment horizontal="center" vertical="center"/>
    </xf>
    <xf numFmtId="0" fontId="46" fillId="18" borderId="159" xfId="0" applyFont="1" applyFill="1" applyBorder="1" applyAlignment="1">
      <alignment horizontal="center" vertical="center"/>
    </xf>
    <xf numFmtId="0" fontId="35" fillId="18" borderId="66" xfId="0" applyFont="1" applyFill="1" applyBorder="1" applyAlignment="1">
      <alignment horizontal="left" vertical="center"/>
    </xf>
    <xf numFmtId="0" fontId="0" fillId="0" borderId="94" xfId="0" applyBorder="1" applyAlignment="1">
      <alignment vertical="center"/>
    </xf>
    <xf numFmtId="0" fontId="0" fillId="0" borderId="72" xfId="0" applyBorder="1" applyAlignment="1">
      <alignment vertical="center"/>
    </xf>
    <xf numFmtId="0" fontId="46" fillId="30" borderId="56" xfId="0" applyFont="1" applyFill="1" applyBorder="1" applyAlignment="1">
      <alignment horizontal="center"/>
    </xf>
    <xf numFmtId="0" fontId="46" fillId="30" borderId="68" xfId="0" applyFont="1" applyFill="1" applyBorder="1" applyAlignment="1">
      <alignment horizontal="center"/>
    </xf>
    <xf numFmtId="0" fontId="35" fillId="29" borderId="76" xfId="0" applyFont="1" applyFill="1" applyBorder="1" applyAlignment="1">
      <alignment vertical="center"/>
    </xf>
    <xf numFmtId="0" fontId="0" fillId="29" borderId="66" xfId="0" applyFill="1" applyBorder="1" applyAlignment="1">
      <alignment vertical="center"/>
    </xf>
    <xf numFmtId="3" fontId="55" fillId="29" borderId="91" xfId="0" applyNumberFormat="1" applyFont="1" applyFill="1" applyBorder="1" applyAlignment="1">
      <alignment horizontal="right" vertical="center"/>
    </xf>
    <xf numFmtId="0" fontId="50" fillId="29" borderId="72" xfId="0" applyFont="1" applyFill="1" applyBorder="1" applyAlignment="1">
      <alignment horizontal="right" vertical="center"/>
    </xf>
    <xf numFmtId="3" fontId="55" fillId="30" borderId="73" xfId="0" applyNumberFormat="1" applyFont="1" applyFill="1" applyBorder="1" applyAlignment="1">
      <alignment vertical="center"/>
    </xf>
    <xf numFmtId="0" fontId="46" fillId="29" borderId="75" xfId="0" applyFont="1" applyFill="1" applyBorder="1" applyAlignment="1">
      <alignment horizontal="center" vertical="center"/>
    </xf>
    <xf numFmtId="0" fontId="46" fillId="29" borderId="65" xfId="0" applyFont="1" applyFill="1" applyBorder="1" applyAlignment="1">
      <alignment horizontal="center" vertical="center"/>
    </xf>
    <xf numFmtId="0" fontId="0" fillId="29" borderId="77" xfId="0" applyFill="1" applyBorder="1" applyAlignment="1">
      <alignment vertical="center" wrapText="1"/>
    </xf>
    <xf numFmtId="0" fontId="0" fillId="29" borderId="66" xfId="0" applyFill="1" applyBorder="1" applyAlignment="1">
      <alignment vertical="center" wrapText="1"/>
    </xf>
    <xf numFmtId="0" fontId="46" fillId="30" borderId="65" xfId="0" applyFont="1" applyFill="1" applyBorder="1" applyAlignment="1">
      <alignment horizontal="center" vertical="center"/>
    </xf>
    <xf numFmtId="0" fontId="35" fillId="30" borderId="76" xfId="0" applyFont="1" applyFill="1" applyBorder="1" applyAlignment="1">
      <alignment vertical="center"/>
    </xf>
    <xf numFmtId="0" fontId="0" fillId="30" borderId="77" xfId="0" applyFill="1" applyBorder="1" applyAlignment="1">
      <alignment vertical="center"/>
    </xf>
    <xf numFmtId="0" fontId="0" fillId="30" borderId="66" xfId="0" applyFill="1" applyBorder="1" applyAlignment="1">
      <alignment vertical="center"/>
    </xf>
    <xf numFmtId="3" fontId="46" fillId="30" borderId="91" xfId="0" applyNumberFormat="1" applyFont="1" applyFill="1" applyBorder="1" applyAlignment="1">
      <alignment horizontal="right" vertical="center"/>
    </xf>
    <xf numFmtId="0" fontId="46" fillId="0" borderId="94" xfId="0" applyFont="1" applyBorder="1"/>
    <xf numFmtId="0" fontId="46" fillId="0" borderId="72" xfId="0" applyFont="1" applyBorder="1"/>
    <xf numFmtId="0" fontId="0" fillId="30" borderId="76" xfId="0" applyFill="1" applyBorder="1" applyAlignment="1">
      <alignment vertical="center"/>
    </xf>
    <xf numFmtId="0" fontId="0" fillId="0" borderId="77" xfId="0" applyBorder="1"/>
    <xf numFmtId="0" fontId="0" fillId="0" borderId="66" xfId="0" applyBorder="1"/>
    <xf numFmtId="0" fontId="46" fillId="0" borderId="75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50" fillId="30" borderId="94" xfId="0" applyFont="1" applyFill="1" applyBorder="1" applyAlignment="1">
      <alignment vertical="center"/>
    </xf>
    <xf numFmtId="0" fontId="0" fillId="29" borderId="76" xfId="0" applyFill="1" applyBorder="1" applyAlignment="1">
      <alignment horizontal="left" vertical="center"/>
    </xf>
    <xf numFmtId="0" fontId="0" fillId="29" borderId="77" xfId="0" applyFill="1" applyBorder="1" applyAlignment="1">
      <alignment horizontal="left" vertical="center"/>
    </xf>
    <xf numFmtId="0" fontId="0" fillId="29" borderId="75" xfId="0" applyFill="1" applyBorder="1" applyAlignment="1">
      <alignment horizontal="center" vertical="center"/>
    </xf>
    <xf numFmtId="0" fontId="50" fillId="29" borderId="94" xfId="0" applyFont="1" applyFill="1" applyBorder="1" applyAlignment="1">
      <alignment horizontal="right" vertical="center"/>
    </xf>
    <xf numFmtId="3" fontId="46" fillId="19" borderId="73" xfId="0" applyNumberFormat="1" applyFont="1" applyFill="1" applyBorder="1" applyAlignment="1">
      <alignment vertical="center"/>
    </xf>
    <xf numFmtId="3" fontId="46" fillId="18" borderId="73" xfId="0" applyNumberFormat="1" applyFont="1" applyFill="1" applyBorder="1" applyAlignment="1">
      <alignment horizontal="right" vertical="center"/>
    </xf>
    <xf numFmtId="3" fontId="46" fillId="19" borderId="73" xfId="0" applyNumberFormat="1" applyFont="1" applyFill="1" applyBorder="1" applyAlignment="1">
      <alignment horizontal="right" vertical="center"/>
    </xf>
    <xf numFmtId="0" fontId="46" fillId="19" borderId="74" xfId="0" applyFont="1" applyFill="1" applyBorder="1" applyAlignment="1">
      <alignment horizontal="center" vertical="center"/>
    </xf>
    <xf numFmtId="0" fontId="46" fillId="19" borderId="75" xfId="0" applyFont="1" applyFill="1" applyBorder="1" applyAlignment="1">
      <alignment horizontal="center" vertical="center"/>
    </xf>
    <xf numFmtId="0" fontId="35" fillId="19" borderId="76" xfId="0" applyFont="1" applyFill="1" applyBorder="1" applyAlignment="1">
      <alignment vertical="center"/>
    </xf>
    <xf numFmtId="0" fontId="0" fillId="19" borderId="77" xfId="0" applyFill="1" applyBorder="1" applyAlignment="1">
      <alignment vertical="center"/>
    </xf>
    <xf numFmtId="0" fontId="35" fillId="19" borderId="77" xfId="0" applyFont="1" applyFill="1" applyBorder="1" applyAlignment="1">
      <alignment vertical="center"/>
    </xf>
    <xf numFmtId="0" fontId="46" fillId="18" borderId="65" xfId="0" applyFont="1" applyFill="1" applyBorder="1" applyAlignment="1">
      <alignment horizontal="center" vertical="center"/>
    </xf>
    <xf numFmtId="0" fontId="0" fillId="18" borderId="66" xfId="0" applyFill="1" applyBorder="1" applyAlignment="1">
      <alignment vertical="center"/>
    </xf>
    <xf numFmtId="0" fontId="35" fillId="18" borderId="77" xfId="0" applyFont="1" applyFill="1" applyBorder="1" applyAlignment="1">
      <alignment vertical="center"/>
    </xf>
    <xf numFmtId="0" fontId="46" fillId="18" borderId="56" xfId="0" applyFont="1" applyFill="1" applyBorder="1" applyAlignment="1">
      <alignment horizontal="center"/>
    </xf>
    <xf numFmtId="0" fontId="46" fillId="18" borderId="68" xfId="0" applyFont="1" applyFill="1" applyBorder="1" applyAlignment="1">
      <alignment horizontal="center"/>
    </xf>
    <xf numFmtId="0" fontId="61" fillId="0" borderId="0" xfId="3" applyFont="1" applyAlignment="1">
      <alignment horizontal="right"/>
    </xf>
    <xf numFmtId="0" fontId="0" fillId="0" borderId="0" xfId="0" applyAlignment="1">
      <alignment horizontal="right"/>
    </xf>
    <xf numFmtId="0" fontId="34" fillId="29" borderId="105" xfId="3" applyFont="1" applyFill="1" applyBorder="1" applyAlignment="1">
      <alignment horizontal="center" vertical="center"/>
    </xf>
    <xf numFmtId="0" fontId="56" fillId="29" borderId="108" xfId="3" applyFill="1" applyBorder="1" applyAlignment="1">
      <alignment vertical="center"/>
    </xf>
    <xf numFmtId="0" fontId="34" fillId="29" borderId="102" xfId="3" applyFont="1" applyFill="1" applyBorder="1" applyAlignment="1">
      <alignment horizontal="center" vertical="center"/>
    </xf>
    <xf numFmtId="0" fontId="56" fillId="29" borderId="109" xfId="3" applyFill="1" applyBorder="1" applyAlignment="1">
      <alignment vertical="center"/>
    </xf>
    <xf numFmtId="0" fontId="34" fillId="19" borderId="105" xfId="3" applyFont="1" applyFill="1" applyBorder="1" applyAlignment="1">
      <alignment horizontal="center" vertical="center"/>
    </xf>
    <xf numFmtId="0" fontId="56" fillId="19" borderId="108" xfId="3" applyFill="1" applyBorder="1" applyAlignment="1">
      <alignment horizontal="center" vertical="center"/>
    </xf>
    <xf numFmtId="0" fontId="34" fillId="19" borderId="76" xfId="3" applyFont="1" applyFill="1" applyBorder="1" applyAlignment="1">
      <alignment horizontal="center" vertical="center"/>
    </xf>
    <xf numFmtId="0" fontId="56" fillId="19" borderId="110" xfId="3" applyFill="1" applyBorder="1" applyAlignment="1">
      <alignment horizontal="center" vertical="center"/>
    </xf>
    <xf numFmtId="3" fontId="51" fillId="48" borderId="26" xfId="6" applyNumberFormat="1" applyFont="1" applyFill="1" applyBorder="1" applyAlignment="1">
      <alignment horizontal="left" vertical="center"/>
    </xf>
    <xf numFmtId="0" fontId="58" fillId="13" borderId="0" xfId="12" applyFont="1" applyFill="1" applyAlignment="1">
      <alignment horizontal="center" vertical="center"/>
    </xf>
    <xf numFmtId="0" fontId="4" fillId="0" borderId="0" xfId="12"/>
    <xf numFmtId="1" fontId="72" fillId="13" borderId="0" xfId="12" applyNumberFormat="1" applyFont="1" applyFill="1" applyAlignment="1">
      <alignment horizontal="center" vertical="center"/>
    </xf>
    <xf numFmtId="0" fontId="44" fillId="13" borderId="171" xfId="6" applyFont="1" applyFill="1" applyBorder="1" applyAlignment="1">
      <alignment horizontal="center" vertical="center"/>
    </xf>
    <xf numFmtId="3" fontId="51" fillId="16" borderId="143" xfId="6" applyNumberFormat="1" applyFont="1" applyFill="1" applyBorder="1" applyAlignment="1">
      <alignment horizontal="left" vertical="center"/>
    </xf>
    <xf numFmtId="3" fontId="51" fillId="16" borderId="167" xfId="6" applyNumberFormat="1" applyFont="1" applyFill="1" applyBorder="1" applyAlignment="1">
      <alignment horizontal="left" vertical="center"/>
    </xf>
    <xf numFmtId="3" fontId="51" fillId="16" borderId="144" xfId="6" applyNumberFormat="1" applyFont="1" applyFill="1" applyBorder="1" applyAlignment="1">
      <alignment horizontal="left" vertical="center"/>
    </xf>
    <xf numFmtId="3" fontId="51" fillId="48" borderId="143" xfId="6" applyNumberFormat="1" applyFont="1" applyFill="1" applyBorder="1" applyAlignment="1">
      <alignment horizontal="left" vertical="center"/>
    </xf>
    <xf numFmtId="3" fontId="51" fillId="48" borderId="144" xfId="6" applyNumberFormat="1" applyFont="1" applyFill="1" applyBorder="1" applyAlignment="1">
      <alignment horizontal="left" vertical="center"/>
    </xf>
    <xf numFmtId="3" fontId="51" fillId="26" borderId="143" xfId="6" applyNumberFormat="1" applyFont="1" applyFill="1" applyBorder="1" applyAlignment="1">
      <alignment horizontal="left" vertical="center"/>
    </xf>
    <xf numFmtId="3" fontId="51" fillId="26" borderId="167" xfId="6" applyNumberFormat="1" applyFont="1" applyFill="1" applyBorder="1" applyAlignment="1">
      <alignment horizontal="left" vertical="center"/>
    </xf>
    <xf numFmtId="0" fontId="72" fillId="0" borderId="167" xfId="12" applyFont="1" applyBorder="1" applyAlignment="1">
      <alignment horizontal="left" vertical="center"/>
    </xf>
    <xf numFmtId="0" fontId="72" fillId="0" borderId="165" xfId="12" applyFont="1" applyBorder="1" applyAlignment="1">
      <alignment horizontal="left" vertical="center"/>
    </xf>
    <xf numFmtId="3" fontId="51" fillId="20" borderId="143" xfId="6" applyNumberFormat="1" applyFont="1" applyFill="1" applyBorder="1" applyAlignment="1">
      <alignment horizontal="left" vertical="center"/>
    </xf>
    <xf numFmtId="3" fontId="51" fillId="20" borderId="167" xfId="6" applyNumberFormat="1" applyFont="1" applyFill="1" applyBorder="1" applyAlignment="1">
      <alignment horizontal="left" vertical="center"/>
    </xf>
    <xf numFmtId="3" fontId="51" fillId="20" borderId="144" xfId="6" applyNumberFormat="1" applyFont="1" applyFill="1" applyBorder="1" applyAlignment="1">
      <alignment horizontal="left" vertical="center"/>
    </xf>
    <xf numFmtId="3" fontId="51" fillId="21" borderId="26" xfId="6" applyNumberFormat="1" applyFont="1" applyFill="1" applyBorder="1" applyAlignment="1">
      <alignment horizontal="left" vertical="center"/>
    </xf>
    <xf numFmtId="1" fontId="51" fillId="13" borderId="0" xfId="12" applyNumberFormat="1" applyFont="1" applyFill="1" applyAlignment="1" applyProtection="1">
      <alignment horizontal="center" vertical="center"/>
      <protection locked="0"/>
    </xf>
    <xf numFmtId="0" fontId="44" fillId="13" borderId="132" xfId="6" applyFont="1" applyFill="1" applyBorder="1" applyAlignment="1">
      <alignment horizontal="center" vertical="center"/>
    </xf>
    <xf numFmtId="0" fontId="44" fillId="13" borderId="137" xfId="6" applyFont="1" applyFill="1" applyBorder="1" applyAlignment="1">
      <alignment horizontal="center" vertical="center"/>
    </xf>
    <xf numFmtId="0" fontId="51" fillId="13" borderId="133" xfId="6" applyFont="1" applyFill="1" applyBorder="1" applyAlignment="1">
      <alignment horizontal="center" vertical="center"/>
    </xf>
    <xf numFmtId="0" fontId="51" fillId="13" borderId="138" xfId="6" applyFont="1" applyFill="1" applyBorder="1" applyAlignment="1">
      <alignment horizontal="center" vertical="center"/>
    </xf>
    <xf numFmtId="0" fontId="51" fillId="13" borderId="134" xfId="6" applyFont="1" applyFill="1" applyBorder="1" applyAlignment="1">
      <alignment horizontal="center" vertical="center"/>
    </xf>
    <xf numFmtId="0" fontId="51" fillId="13" borderId="139" xfId="6" applyFont="1" applyFill="1" applyBorder="1" applyAlignment="1">
      <alignment horizontal="center" vertical="center"/>
    </xf>
    <xf numFmtId="0" fontId="51" fillId="13" borderId="18" xfId="6" applyFont="1" applyFill="1" applyBorder="1" applyAlignment="1">
      <alignment horizontal="center" vertical="center" wrapText="1"/>
    </xf>
    <xf numFmtId="0" fontId="51" fillId="13" borderId="140" xfId="6" applyFont="1" applyFill="1" applyBorder="1" applyAlignment="1">
      <alignment horizontal="center" vertical="center" wrapText="1"/>
    </xf>
    <xf numFmtId="0" fontId="51" fillId="13" borderId="135" xfId="6" applyFont="1" applyFill="1" applyBorder="1" applyAlignment="1">
      <alignment horizontal="center" vertical="center" wrapText="1"/>
    </xf>
    <xf numFmtId="0" fontId="51" fillId="13" borderId="141" xfId="6" applyFont="1" applyFill="1" applyBorder="1" applyAlignment="1">
      <alignment horizontal="center" vertical="center" wrapText="1"/>
    </xf>
    <xf numFmtId="0" fontId="51" fillId="13" borderId="136" xfId="6" applyFont="1" applyFill="1" applyBorder="1" applyAlignment="1">
      <alignment horizontal="center" vertical="center"/>
    </xf>
    <xf numFmtId="0" fontId="51" fillId="24" borderId="26" xfId="6" applyFont="1" applyFill="1" applyBorder="1" applyAlignment="1">
      <alignment horizontal="left" vertical="center"/>
    </xf>
    <xf numFmtId="0" fontId="51" fillId="24" borderId="143" xfId="6" applyFont="1" applyFill="1" applyBorder="1" applyAlignment="1">
      <alignment horizontal="left" vertical="center"/>
    </xf>
    <xf numFmtId="0" fontId="73" fillId="16" borderId="25" xfId="6" applyFont="1" applyFill="1" applyBorder="1" applyAlignment="1">
      <alignment horizontal="left" vertical="center"/>
    </xf>
    <xf numFmtId="0" fontId="73" fillId="16" borderId="26" xfId="6" applyFont="1" applyFill="1" applyBorder="1" applyAlignment="1">
      <alignment horizontal="left" vertical="center"/>
    </xf>
    <xf numFmtId="0" fontId="73" fillId="16" borderId="143" xfId="6" applyFont="1" applyFill="1" applyBorder="1" applyAlignment="1">
      <alignment horizontal="left" vertical="center"/>
    </xf>
    <xf numFmtId="0" fontId="73" fillId="17" borderId="26" xfId="6" applyFont="1" applyFill="1" applyBorder="1" applyAlignment="1">
      <alignment horizontal="left" vertical="center"/>
    </xf>
    <xf numFmtId="0" fontId="73" fillId="17" borderId="143" xfId="6" applyFont="1" applyFill="1" applyBorder="1" applyAlignment="1">
      <alignment horizontal="left" vertical="center"/>
    </xf>
    <xf numFmtId="0" fontId="51" fillId="18" borderId="26" xfId="6" applyFont="1" applyFill="1" applyBorder="1" applyAlignment="1">
      <alignment horizontal="left" vertical="center"/>
    </xf>
    <xf numFmtId="0" fontId="51" fillId="18" borderId="143" xfId="6" applyFont="1" applyFill="1" applyBorder="1" applyAlignment="1">
      <alignment horizontal="left" vertical="center"/>
    </xf>
    <xf numFmtId="0" fontId="73" fillId="20" borderId="26" xfId="6" applyFont="1" applyFill="1" applyBorder="1" applyAlignment="1">
      <alignment horizontal="left" vertical="center"/>
    </xf>
    <xf numFmtId="0" fontId="73" fillId="20" borderId="143" xfId="6" applyFont="1" applyFill="1" applyBorder="1" applyAlignment="1">
      <alignment horizontal="left" vertical="center"/>
    </xf>
    <xf numFmtId="0" fontId="51" fillId="21" borderId="26" xfId="6" applyFont="1" applyFill="1" applyBorder="1" applyAlignment="1">
      <alignment horizontal="left" vertical="center"/>
    </xf>
    <xf numFmtId="0" fontId="51" fillId="21" borderId="143" xfId="6" applyFont="1" applyFill="1" applyBorder="1" applyAlignment="1">
      <alignment horizontal="left" vertical="center"/>
    </xf>
    <xf numFmtId="0" fontId="73" fillId="23" borderId="26" xfId="6" applyFont="1" applyFill="1" applyBorder="1" applyAlignment="1">
      <alignment horizontal="left" vertical="center"/>
    </xf>
    <xf numFmtId="0" fontId="73" fillId="23" borderId="143" xfId="6" applyFont="1" applyFill="1" applyBorder="1" applyAlignment="1">
      <alignment horizontal="left" vertical="center"/>
    </xf>
    <xf numFmtId="0" fontId="51" fillId="24" borderId="59" xfId="6" applyFont="1" applyFill="1" applyBorder="1" applyAlignment="1">
      <alignment horizontal="left" vertical="center"/>
    </xf>
    <xf numFmtId="0" fontId="51" fillId="24" borderId="54" xfId="6" applyFont="1" applyFill="1" applyBorder="1" applyAlignment="1">
      <alignment horizontal="left" vertical="center"/>
    </xf>
    <xf numFmtId="0" fontId="51" fillId="21" borderId="59" xfId="6" applyFont="1" applyFill="1" applyBorder="1" applyAlignment="1">
      <alignment horizontal="left" vertical="center"/>
    </xf>
    <xf numFmtId="0" fontId="51" fillId="21" borderId="54" xfId="6" applyFont="1" applyFill="1" applyBorder="1" applyAlignment="1">
      <alignment horizontal="left" vertical="center"/>
    </xf>
    <xf numFmtId="0" fontId="33" fillId="29" borderId="105" xfId="3" applyFont="1" applyFill="1" applyBorder="1" applyAlignment="1">
      <alignment horizontal="center" vertical="center"/>
    </xf>
    <xf numFmtId="0" fontId="33" fillId="29" borderId="102" xfId="3" applyFont="1" applyFill="1" applyBorder="1" applyAlignment="1">
      <alignment horizontal="center" vertical="center"/>
    </xf>
    <xf numFmtId="0" fontId="33" fillId="19" borderId="105" xfId="3" applyFont="1" applyFill="1" applyBorder="1" applyAlignment="1">
      <alignment horizontal="center" vertical="center"/>
    </xf>
    <xf numFmtId="0" fontId="33" fillId="19" borderId="76" xfId="3" applyFont="1" applyFill="1" applyBorder="1" applyAlignment="1">
      <alignment horizontal="center" vertical="center"/>
    </xf>
    <xf numFmtId="0" fontId="60" fillId="29" borderId="105" xfId="3" applyFont="1" applyFill="1" applyBorder="1" applyAlignment="1">
      <alignment horizontal="center" vertical="center"/>
    </xf>
    <xf numFmtId="0" fontId="52" fillId="29" borderId="108" xfId="3" applyFont="1" applyFill="1" applyBorder="1" applyAlignment="1">
      <alignment vertical="center"/>
    </xf>
    <xf numFmtId="0" fontId="79" fillId="0" borderId="0" xfId="3" applyFont="1" applyAlignment="1">
      <alignment horizontal="right"/>
    </xf>
    <xf numFmtId="0" fontId="80" fillId="0" borderId="0" xfId="0" applyFont="1" applyAlignment="1">
      <alignment horizontal="right"/>
    </xf>
    <xf numFmtId="0" fontId="62" fillId="0" borderId="163" xfId="3" applyFont="1" applyBorder="1" applyAlignment="1">
      <alignment horizontal="center"/>
    </xf>
    <xf numFmtId="0" fontId="0" fillId="0" borderId="163" xfId="0" applyBorder="1"/>
    <xf numFmtId="0" fontId="62" fillId="19" borderId="163" xfId="3" applyFont="1" applyFill="1" applyBorder="1" applyAlignment="1">
      <alignment horizontal="center"/>
    </xf>
    <xf numFmtId="0" fontId="0" fillId="19" borderId="163" xfId="0" applyFill="1" applyBorder="1"/>
    <xf numFmtId="0" fontId="33" fillId="0" borderId="105" xfId="3" applyFont="1" applyBorder="1" applyAlignment="1">
      <alignment horizontal="center" vertical="center"/>
    </xf>
    <xf numFmtId="0" fontId="56" fillId="0" borderId="108" xfId="3" applyBorder="1" applyAlignment="1">
      <alignment horizontal="center" vertical="center"/>
    </xf>
    <xf numFmtId="0" fontId="33" fillId="0" borderId="76" xfId="3" applyFont="1" applyBorder="1" applyAlignment="1">
      <alignment horizontal="center" vertical="center"/>
    </xf>
    <xf numFmtId="0" fontId="56" fillId="0" borderId="110" xfId="3" applyBorder="1" applyAlignment="1">
      <alignment horizontal="center" vertical="center"/>
    </xf>
    <xf numFmtId="165" fontId="87" fillId="12" borderId="187" xfId="0" applyNumberFormat="1" applyFont="1" applyFill="1" applyBorder="1"/>
    <xf numFmtId="0" fontId="87" fillId="12" borderId="188" xfId="0" applyFont="1" applyFill="1" applyBorder="1"/>
    <xf numFmtId="0" fontId="87" fillId="12" borderId="189" xfId="0" applyFont="1" applyFill="1" applyBorder="1" applyAlignment="1">
      <alignment horizontal="right"/>
    </xf>
    <xf numFmtId="165" fontId="87" fillId="12" borderId="190" xfId="0" applyNumberFormat="1" applyFont="1" applyFill="1" applyBorder="1"/>
    <xf numFmtId="0" fontId="87" fillId="12" borderId="191" xfId="0" applyFont="1" applyFill="1" applyBorder="1" applyAlignment="1">
      <alignment horizontal="right"/>
    </xf>
    <xf numFmtId="165" fontId="87" fillId="12" borderId="192" xfId="0" applyNumberFormat="1" applyFont="1" applyFill="1" applyBorder="1"/>
    <xf numFmtId="0" fontId="87" fillId="12" borderId="191" xfId="0" applyFont="1" applyFill="1" applyBorder="1"/>
  </cellXfs>
  <cellStyles count="13">
    <cellStyle name="čárky 2" xfId="1" xr:uid="{00000000-0005-0000-0000-000000000000}"/>
    <cellStyle name="Hypertextový odkaz 2" xfId="9" xr:uid="{00000000-0005-0000-0000-000001000000}"/>
    <cellStyle name="Normální" xfId="0" builtinId="0"/>
    <cellStyle name="normální 2" xfId="2" xr:uid="{00000000-0005-0000-0000-000003000000}"/>
    <cellStyle name="normální 2 2" xfId="6" xr:uid="{00000000-0005-0000-0000-000004000000}"/>
    <cellStyle name="Normální 3" xfId="3" xr:uid="{00000000-0005-0000-0000-000005000000}"/>
    <cellStyle name="Normální 3 2" xfId="10" xr:uid="{00000000-0005-0000-0000-000006000000}"/>
    <cellStyle name="Normální 4" xfId="5" xr:uid="{00000000-0005-0000-0000-000007000000}"/>
    <cellStyle name="Normální 4 2" xfId="11" xr:uid="{00000000-0005-0000-0000-000008000000}"/>
    <cellStyle name="Normální 5" xfId="7" xr:uid="{00000000-0005-0000-0000-000009000000}"/>
    <cellStyle name="Normální 6" xfId="8" xr:uid="{00000000-0005-0000-0000-00000A000000}"/>
    <cellStyle name="Normální 7" xfId="12" xr:uid="{B446EE80-9385-4493-B0AF-12DF6D343291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%20rozpo&#269;tu%20M&#352;%202024.xlsx" TargetMode="External"/><Relationship Id="rId1" Type="http://schemas.openxmlformats.org/officeDocument/2006/relationships/externalLinkPath" Target="/Dokumenty/rozpo&#269;ty/rozpo&#269;et%202024/rozpo&#269;ty%20PO/N&#225;vrh%20rozpo&#269;tu%20M&#352;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%20rozpo&#269;tu%20Z&#352;%202024.xlsx" TargetMode="External"/><Relationship Id="rId1" Type="http://schemas.openxmlformats.org/officeDocument/2006/relationships/externalLinkPath" Target="/Dokumenty/rozpo&#269;ty/rozpo&#269;et%202024/rozpo&#269;ty%20PO/N&#225;vrh%20rozpo&#269;tu%20Z&#352;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_rozpo&#269;tu%20ZU&#352;%202024.xlsx" TargetMode="External"/><Relationship Id="rId1" Type="http://schemas.openxmlformats.org/officeDocument/2006/relationships/externalLinkPath" Target="/Dokumenty/rozpo&#269;ty/rozpo&#269;et%202024/rozpo&#269;ty%20PO/N&#225;vrh_rozpo&#269;tu%20ZU&#352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%20rozpo&#269;tu%20RORO&#352;%202024.xlsx" TargetMode="External"/><Relationship Id="rId1" Type="http://schemas.openxmlformats.org/officeDocument/2006/relationships/externalLinkPath" Target="/Dokumenty/rozpo&#269;ty/rozpo&#269;et%202024/rozpo&#269;ty%20PO/N&#225;vrh%20rozpo&#269;tu%20RORO&#352;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%20rozpo&#269;tu%20SRC%202024.xlsx" TargetMode="External"/><Relationship Id="rId1" Type="http://schemas.openxmlformats.org/officeDocument/2006/relationships/externalLinkPath" Target="/Dokumenty/rozpo&#269;ty/rozpo&#269;et%202024/rozpo&#269;ty%20PO/N&#225;vrh%20rozpo&#269;tu%20SRC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111%20M&#352;%20rozpo&#269;et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ov&#225;%20opat&#345;en&#237;\I.%20zm&#283;na%20rozpo&#269;tu%202024\I.%20zm&#283;na-Schv&#225;len&#233;ho-rozpo&#269;tu-2024.xlsx" TargetMode="External"/><Relationship Id="rId1" Type="http://schemas.openxmlformats.org/officeDocument/2006/relationships/externalLinkPath" Target="/Dokumenty/rozpo&#269;ty/rozpo&#269;et%202024/rozpo&#269;tov&#225;%20opat&#345;en&#237;/I.%20zm&#283;na%20rozpo&#269;tu%202024/I.%20zm&#283;na-Schv&#225;len&#233;ho-rozpo&#269;tu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Mateřská škola, Nové Město pod Smrkem, okres Liberec, příspěvková organizace</v>
          </cell>
        </row>
        <row r="8">
          <cell r="D8">
            <v>1855000</v>
          </cell>
        </row>
        <row r="17">
          <cell r="D17">
            <v>820000</v>
          </cell>
        </row>
        <row r="23">
          <cell r="D23">
            <v>150000</v>
          </cell>
        </row>
        <row r="26">
          <cell r="D26">
            <v>0</v>
          </cell>
        </row>
        <row r="28">
          <cell r="D28">
            <v>5000</v>
          </cell>
        </row>
        <row r="30">
          <cell r="D30">
            <v>187000</v>
          </cell>
        </row>
        <row r="45">
          <cell r="D45">
            <v>0</v>
          </cell>
        </row>
        <row r="47">
          <cell r="D47">
            <v>0</v>
          </cell>
        </row>
        <row r="49">
          <cell r="D49">
            <v>30000</v>
          </cell>
        </row>
        <row r="51">
          <cell r="D51">
            <v>40000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6000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120000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Gabriela Ouhrabková</v>
          </cell>
        </row>
        <row r="91">
          <cell r="C91" t="str">
            <v>Mgr. Gabriela Ouhrabková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Základní škola Nové Město pod Smrkem, příspěvková organizace</v>
          </cell>
        </row>
        <row r="8">
          <cell r="D8">
            <v>398000</v>
          </cell>
        </row>
        <row r="17">
          <cell r="D17">
            <v>1857000</v>
          </cell>
        </row>
        <row r="23">
          <cell r="D23">
            <v>740000</v>
          </cell>
        </row>
        <row r="26">
          <cell r="D26">
            <v>40000</v>
          </cell>
        </row>
        <row r="28">
          <cell r="D28">
            <v>4000</v>
          </cell>
        </row>
        <row r="30">
          <cell r="D30">
            <v>914000</v>
          </cell>
        </row>
        <row r="45">
          <cell r="D45">
            <v>0</v>
          </cell>
        </row>
        <row r="47">
          <cell r="D47">
            <v>0</v>
          </cell>
        </row>
        <row r="49">
          <cell r="D49">
            <v>0</v>
          </cell>
        </row>
        <row r="51">
          <cell r="D51">
            <v>44000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26000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200000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Radoslava Žáková</v>
          </cell>
        </row>
        <row r="91">
          <cell r="C91" t="str">
            <v>Mgr. Radoslava Žáková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Základní umělecká škola, Nové Město pod Smrkem, okres Liberec, příspěvková organizace</v>
          </cell>
        </row>
        <row r="8">
          <cell r="D8">
            <v>90000</v>
          </cell>
        </row>
        <row r="17">
          <cell r="D17">
            <v>278000</v>
          </cell>
        </row>
        <row r="23">
          <cell r="D23">
            <v>66000</v>
          </cell>
        </row>
        <row r="26">
          <cell r="D26">
            <v>3000</v>
          </cell>
        </row>
        <row r="28">
          <cell r="D28">
            <v>3000</v>
          </cell>
        </row>
        <row r="30">
          <cell r="D30">
            <v>110000</v>
          </cell>
        </row>
        <row r="45">
          <cell r="D45">
            <v>0</v>
          </cell>
        </row>
        <row r="47">
          <cell r="D47">
            <v>0</v>
          </cell>
        </row>
        <row r="49">
          <cell r="D49">
            <v>18000</v>
          </cell>
        </row>
        <row r="51">
          <cell r="D51">
            <v>17000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15000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80000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Martina Funtánová</v>
          </cell>
        </row>
        <row r="91">
          <cell r="C91" t="str">
            <v>Mgr. Martina Funtánová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Středisko volného času "ROROŠ", Nové Město pod Smrkem, příspěvková organizace</v>
          </cell>
        </row>
        <row r="8">
          <cell r="D8">
            <v>318000</v>
          </cell>
        </row>
        <row r="17">
          <cell r="D17">
            <v>191000</v>
          </cell>
        </row>
        <row r="23">
          <cell r="D23">
            <v>58000</v>
          </cell>
        </row>
        <row r="26">
          <cell r="D26">
            <v>6000</v>
          </cell>
        </row>
        <row r="28">
          <cell r="D28">
            <v>12000</v>
          </cell>
        </row>
        <row r="30">
          <cell r="D30">
            <v>609000</v>
          </cell>
        </row>
        <row r="45">
          <cell r="D45">
            <v>302000</v>
          </cell>
        </row>
        <row r="47">
          <cell r="D47">
            <v>17000</v>
          </cell>
        </row>
        <row r="49">
          <cell r="D49">
            <v>9000</v>
          </cell>
        </row>
        <row r="51">
          <cell r="D51">
            <v>38000</v>
          </cell>
        </row>
        <row r="56">
          <cell r="D56">
            <v>64000</v>
          </cell>
        </row>
        <row r="59">
          <cell r="D59">
            <v>2000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25000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218000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Yveta Svobodová</v>
          </cell>
        </row>
        <row r="91">
          <cell r="C91" t="str">
            <v>Mgr. Yveta Svobodová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Sportovní a relaxační centrum, příspěvková organizace</v>
          </cell>
        </row>
        <row r="8">
          <cell r="D8">
            <v>282000</v>
          </cell>
        </row>
        <row r="17">
          <cell r="D17">
            <v>4136000</v>
          </cell>
        </row>
        <row r="23">
          <cell r="D23">
            <v>505000</v>
          </cell>
        </row>
        <row r="26">
          <cell r="D26">
            <v>5000</v>
          </cell>
        </row>
        <row r="28">
          <cell r="D28">
            <v>3000</v>
          </cell>
        </row>
        <row r="30">
          <cell r="D30">
            <v>538000</v>
          </cell>
        </row>
        <row r="45">
          <cell r="D45">
            <v>3360000</v>
          </cell>
        </row>
        <row r="47">
          <cell r="D47">
            <v>1120000</v>
          </cell>
        </row>
        <row r="49">
          <cell r="D49">
            <v>30000</v>
          </cell>
        </row>
        <row r="51">
          <cell r="D51">
            <v>108000</v>
          </cell>
        </row>
        <row r="56">
          <cell r="D56">
            <v>0</v>
          </cell>
        </row>
        <row r="59">
          <cell r="D59">
            <v>2000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10000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250000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Ing. Pavel Jakoubek</v>
          </cell>
        </row>
        <row r="91">
          <cell r="C91" t="str">
            <v>Ing. Pavel Jakoubek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ozpočet"/>
      <sheetName val="příjmy a výdaje"/>
      <sheetName val="příjmy-paragraf"/>
      <sheetName val="HV PO"/>
      <sheetName val="HV PO pr."/>
      <sheetName val="výdaje-paragraf"/>
      <sheetName val="opr.a inv. pr."/>
      <sheetName val="1014-útulek"/>
      <sheetName val="1031-les"/>
      <sheetName val="2212-komunikace"/>
      <sheetName val="3111-MŠ"/>
      <sheetName val="3111-MŠ-I"/>
      <sheetName val="3113-ZŠ"/>
      <sheetName val="3113-ZŠ-I"/>
      <sheetName val="3231-ZUŠ"/>
      <sheetName val="3231-ZUŠ-I"/>
      <sheetName val="3314-knihovna"/>
      <sheetName val="3315-muzeum"/>
      <sheetName val="3341-rozhlas"/>
      <sheetName val="3399-Kultura-SPOZ"/>
      <sheetName val="3421-ROROŠ"/>
      <sheetName val="3421-ROROŠ-I"/>
      <sheetName val="3429-SRC"/>
      <sheetName val="3429-SRC-I"/>
      <sheetName val="3612-BS"/>
      <sheetName val="3613-budovy"/>
      <sheetName val="3631-osvětlení"/>
      <sheetName val="3632-pohřebnictví"/>
      <sheetName val="3722-odpady"/>
      <sheetName val="3745-zeleň"/>
      <sheetName val="4351-DPS"/>
      <sheetName val="5512-hasiči"/>
      <sheetName val="6112-ZM"/>
      <sheetName val="6171-MěÚ"/>
      <sheetName val="město-různé"/>
    </sheetNames>
    <sheetDataSet>
      <sheetData sheetId="0">
        <row r="10">
          <cell r="C10">
            <v>146783842</v>
          </cell>
        </row>
        <row r="17">
          <cell r="C17">
            <v>156166018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F33"/>
  <sheetViews>
    <sheetView tabSelected="1" zoomScale="110" zoomScaleNormal="110" workbookViewId="0">
      <selection activeCell="B2" sqref="B2:C26"/>
    </sheetView>
  </sheetViews>
  <sheetFormatPr defaultRowHeight="13.2" x14ac:dyDescent="0.25"/>
  <cols>
    <col min="1" max="1" width="7.109375" customWidth="1"/>
    <col min="2" max="2" width="51.33203125" customWidth="1"/>
    <col min="3" max="3" width="28.5546875" customWidth="1"/>
    <col min="4" max="4" width="7.109375" customWidth="1"/>
    <col min="5" max="5" width="12.33203125" style="73" customWidth="1"/>
    <col min="6" max="6" width="13.109375" customWidth="1"/>
  </cols>
  <sheetData>
    <row r="1" spans="2:6" ht="13.8" thickBot="1" x14ac:dyDescent="0.3"/>
    <row r="2" spans="2:6" ht="21.6" thickBot="1" x14ac:dyDescent="0.45">
      <c r="B2" s="1185" t="str">
        <f>IF('příjmy-paragraf'!A1=0," ",'příjmy-paragraf'!A1)</f>
        <v>Rozpočet města Nové Město pod Smrkem na rok 2024</v>
      </c>
      <c r="C2" s="1186"/>
    </row>
    <row r="3" spans="2:6" ht="18.600000000000001" thickBot="1" x14ac:dyDescent="0.4">
      <c r="B3" s="1166" t="s">
        <v>661</v>
      </c>
      <c r="C3" s="556"/>
    </row>
    <row r="4" spans="2:6" ht="18" x14ac:dyDescent="0.35">
      <c r="B4" s="557" t="s">
        <v>464</v>
      </c>
      <c r="C4" s="558" t="s">
        <v>47</v>
      </c>
      <c r="E4" s="657" t="s">
        <v>654</v>
      </c>
      <c r="F4" s="474" t="s">
        <v>652</v>
      </c>
    </row>
    <row r="5" spans="2:6" ht="18" x14ac:dyDescent="0.35">
      <c r="B5" s="559" t="s">
        <v>451</v>
      </c>
      <c r="C5" s="560">
        <f>IF('příjmy-paragraf'!F66=0," ",'příjmy-paragraf'!F66)</f>
        <v>88423000</v>
      </c>
      <c r="E5" s="73">
        <v>81437000</v>
      </c>
      <c r="F5" s="84">
        <f>C5-E5</f>
        <v>6986000</v>
      </c>
    </row>
    <row r="6" spans="2:6" ht="18" x14ac:dyDescent="0.35">
      <c r="B6" s="559" t="s">
        <v>452</v>
      </c>
      <c r="C6" s="560">
        <f>IF('příjmy-paragraf'!F67=0," ",'příjmy-paragraf'!F67)</f>
        <v>37888000</v>
      </c>
      <c r="E6" s="73">
        <v>33520000</v>
      </c>
      <c r="F6" s="84">
        <f>C6-E6</f>
        <v>4368000</v>
      </c>
    </row>
    <row r="7" spans="2:6" ht="18" x14ac:dyDescent="0.35">
      <c r="B7" s="559" t="s">
        <v>453</v>
      </c>
      <c r="C7" s="560">
        <f>IF('příjmy-paragraf'!F68=0," ",'příjmy-paragraf'!F68)</f>
        <v>5150000</v>
      </c>
      <c r="E7" s="73">
        <v>1550000</v>
      </c>
      <c r="F7" s="84">
        <f>C7-E7</f>
        <v>3600000</v>
      </c>
    </row>
    <row r="8" spans="2:6" ht="18" x14ac:dyDescent="0.35">
      <c r="B8" s="559" t="s">
        <v>460</v>
      </c>
      <c r="C8" s="560">
        <f>IF('příjmy-paragraf'!F69=0," ",'příjmy-paragraf'!F69)</f>
        <v>29957861</v>
      </c>
      <c r="E8" s="73">
        <v>16897900</v>
      </c>
      <c r="F8" s="84">
        <f>C8-E8</f>
        <v>13059961</v>
      </c>
    </row>
    <row r="9" spans="2:6" ht="18" x14ac:dyDescent="0.35">
      <c r="B9" s="559" t="s">
        <v>450</v>
      </c>
      <c r="C9" s="560">
        <v>0</v>
      </c>
    </row>
    <row r="10" spans="2:6" ht="18.600000000000001" thickBot="1" x14ac:dyDescent="0.4">
      <c r="B10" s="561" t="s">
        <v>457</v>
      </c>
      <c r="C10" s="568">
        <f>SUM(C5:C9)</f>
        <v>161418861</v>
      </c>
      <c r="F10" s="84">
        <f>SUM(F5:F9)</f>
        <v>28013961</v>
      </c>
    </row>
    <row r="11" spans="2:6" ht="18.600000000000001" thickBot="1" x14ac:dyDescent="0.4">
      <c r="B11" s="556"/>
      <c r="C11" s="556"/>
    </row>
    <row r="12" spans="2:6" ht="18" x14ac:dyDescent="0.35">
      <c r="B12" s="562" t="s">
        <v>463</v>
      </c>
      <c r="C12" s="563" t="s">
        <v>47</v>
      </c>
    </row>
    <row r="13" spans="2:6" ht="18" x14ac:dyDescent="0.35">
      <c r="B13" s="564" t="s">
        <v>454</v>
      </c>
      <c r="C13" s="565">
        <f>IF('výdaje-paragraf'!F66=0," ",'výdaje-paragraf'!F66)</f>
        <v>123067418</v>
      </c>
      <c r="E13" s="73">
        <v>111902000</v>
      </c>
      <c r="F13" s="84">
        <f>C13-E13</f>
        <v>11165418</v>
      </c>
    </row>
    <row r="14" spans="2:6" ht="18" x14ac:dyDescent="0.35">
      <c r="B14" s="564" t="s">
        <v>455</v>
      </c>
      <c r="C14" s="565">
        <f>IF('výdaje-paragraf'!F62=0," ",'výdaje-paragraf'!F62)</f>
        <v>34770000</v>
      </c>
      <c r="E14" s="73">
        <v>30118000</v>
      </c>
      <c r="F14" s="84">
        <f>C14-E14</f>
        <v>4652000</v>
      </c>
    </row>
    <row r="15" spans="2:6" ht="18.600000000000001" thickBot="1" x14ac:dyDescent="0.4">
      <c r="B15" s="566" t="s">
        <v>458</v>
      </c>
      <c r="C15" s="627">
        <f>SUM(C11:C14)</f>
        <v>157837418</v>
      </c>
      <c r="F15" s="84">
        <f>SUM(F13:F14)</f>
        <v>15817418</v>
      </c>
    </row>
    <row r="16" spans="2:6" ht="18" x14ac:dyDescent="0.35">
      <c r="B16" s="564" t="s">
        <v>456</v>
      </c>
      <c r="C16" s="565">
        <v>1500000</v>
      </c>
      <c r="E16" s="73">
        <v>1500000</v>
      </c>
      <c r="F16" s="84">
        <f>C16-E16</f>
        <v>0</v>
      </c>
    </row>
    <row r="17" spans="2:6" ht="18.600000000000001" thickBot="1" x14ac:dyDescent="0.4">
      <c r="B17" s="566" t="s">
        <v>634</v>
      </c>
      <c r="C17" s="627">
        <f>SUM(C15:C16)</f>
        <v>159337418</v>
      </c>
      <c r="F17" s="84">
        <f>SUM(F15+F16)</f>
        <v>15817418</v>
      </c>
    </row>
    <row r="18" spans="2:6" ht="18.600000000000001" thickBot="1" x14ac:dyDescent="0.4">
      <c r="B18" s="556"/>
      <c r="C18" s="556"/>
    </row>
    <row r="19" spans="2:6" ht="18.600000000000001" thickBot="1" x14ac:dyDescent="0.4">
      <c r="B19" s="567" t="s">
        <v>459</v>
      </c>
      <c r="C19" s="628">
        <f>C17-C10</f>
        <v>-2081443</v>
      </c>
      <c r="E19" s="73">
        <v>10115100</v>
      </c>
      <c r="F19" s="84">
        <f>C19-E19</f>
        <v>-12196543</v>
      </c>
    </row>
    <row r="21" spans="2:6" ht="14.4" thickBot="1" x14ac:dyDescent="0.35">
      <c r="B21" s="573"/>
    </row>
    <row r="22" spans="2:6" ht="13.8" x14ac:dyDescent="0.3">
      <c r="B22" s="571" t="s">
        <v>664</v>
      </c>
      <c r="C22" s="572"/>
    </row>
    <row r="23" spans="2:6" ht="13.8" x14ac:dyDescent="0.3">
      <c r="B23" s="1376" t="s">
        <v>655</v>
      </c>
      <c r="C23" s="1377">
        <f>IF('příjmy-paragraf'!F63=0," ",'příjmy-paragraf'!F63)</f>
        <v>161418861</v>
      </c>
    </row>
    <row r="24" spans="2:6" ht="13.8" x14ac:dyDescent="0.3">
      <c r="B24" s="1378" t="s">
        <v>381</v>
      </c>
      <c r="C24" s="1379">
        <f>IF('výdaje-paragraf'!F51=0," ",'výdaje-paragraf'!F51)</f>
        <v>157837418</v>
      </c>
    </row>
    <row r="25" spans="2:6" ht="13.8" x14ac:dyDescent="0.3">
      <c r="B25" s="1380" t="s">
        <v>479</v>
      </c>
      <c r="C25" s="1379">
        <v>1500000</v>
      </c>
    </row>
    <row r="26" spans="2:6" ht="14.4" thickBot="1" x14ac:dyDescent="0.35">
      <c r="B26" s="1375" t="s">
        <v>665</v>
      </c>
      <c r="C26" s="1374">
        <f>C24+C25-C23</f>
        <v>-2081443</v>
      </c>
    </row>
    <row r="28" spans="2:6" x14ac:dyDescent="0.25">
      <c r="C28" s="84">
        <f>C10-[7]rozpočet!$C$10</f>
        <v>14635019</v>
      </c>
    </row>
    <row r="29" spans="2:6" x14ac:dyDescent="0.25">
      <c r="C29" s="84">
        <f>C17-[7]rozpočet!$C$17</f>
        <v>3171400</v>
      </c>
    </row>
    <row r="30" spans="2:6" x14ac:dyDescent="0.25">
      <c r="C30" s="84">
        <f>C29-C28</f>
        <v>-11463619</v>
      </c>
    </row>
    <row r="31" spans="2:6" x14ac:dyDescent="0.25">
      <c r="C31" s="1184"/>
    </row>
    <row r="33" spans="3:3" x14ac:dyDescent="0.25">
      <c r="C33" s="84"/>
    </row>
  </sheetData>
  <mergeCells count="1">
    <mergeCell ref="B2:C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="130" zoomScaleNormal="130" workbookViewId="0">
      <selection activeCell="A21" sqref="A21:G21"/>
    </sheetView>
  </sheetViews>
  <sheetFormatPr defaultColWidth="9.109375" defaultRowHeight="13.8" x14ac:dyDescent="0.25"/>
  <cols>
    <col min="1" max="1" width="7.109375" style="92" customWidth="1"/>
    <col min="2" max="2" width="27.109375" style="92" customWidth="1"/>
    <col min="3" max="5" width="12.88671875" style="92" customWidth="1"/>
    <col min="6" max="7" width="13.5546875" style="92" customWidth="1"/>
    <col min="8" max="16384" width="9.109375" style="92"/>
  </cols>
  <sheetData>
    <row r="1" spans="1:7" ht="17.399999999999999" x14ac:dyDescent="0.3">
      <c r="B1" s="1299" t="s">
        <v>416</v>
      </c>
      <c r="C1" s="1300"/>
      <c r="D1" s="1300"/>
      <c r="E1" s="1300"/>
      <c r="F1" s="492" t="str">
        <f>IF('příjmy-paragraf'!F2=0," ",'příjmy-paragraf'!F2)</f>
        <v>rok 2024</v>
      </c>
    </row>
    <row r="2" spans="1:7" ht="14.4" thickBot="1" x14ac:dyDescent="0.3"/>
    <row r="3" spans="1:7" ht="15.6" x14ac:dyDescent="0.3">
      <c r="A3" s="759" t="s">
        <v>386</v>
      </c>
      <c r="B3" s="760" t="s">
        <v>158</v>
      </c>
      <c r="C3" s="761"/>
      <c r="D3" s="762"/>
      <c r="E3" s="762"/>
      <c r="F3" s="762"/>
      <c r="G3" s="763"/>
    </row>
    <row r="4" spans="1:7" ht="15.6" x14ac:dyDescent="0.3">
      <c r="A4" s="764"/>
      <c r="B4" s="765" t="s">
        <v>140</v>
      </c>
      <c r="C4" s="766"/>
      <c r="D4" s="767"/>
      <c r="E4" s="768" t="s">
        <v>141</v>
      </c>
      <c r="F4" s="767"/>
      <c r="G4" s="769"/>
    </row>
    <row r="5" spans="1:7" ht="14.4" x14ac:dyDescent="0.3">
      <c r="A5" s="1301" t="s">
        <v>142</v>
      </c>
      <c r="B5" s="1303" t="s">
        <v>143</v>
      </c>
      <c r="C5" s="770" t="s">
        <v>144</v>
      </c>
      <c r="D5" s="770" t="s">
        <v>110</v>
      </c>
      <c r="E5" s="770" t="s">
        <v>145</v>
      </c>
      <c r="F5" s="770" t="s">
        <v>111</v>
      </c>
      <c r="G5" s="771" t="s">
        <v>146</v>
      </c>
    </row>
    <row r="6" spans="1:7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</row>
    <row r="7" spans="1:7" ht="20.100000000000001" customHeight="1" x14ac:dyDescent="0.3">
      <c r="A7" s="775"/>
      <c r="B7" s="776"/>
      <c r="C7" s="826"/>
      <c r="D7" s="826"/>
      <c r="E7" s="826"/>
      <c r="F7" s="826"/>
      <c r="G7" s="827"/>
    </row>
    <row r="8" spans="1:7" ht="20.100000000000001" customHeight="1" x14ac:dyDescent="0.3">
      <c r="A8" s="779"/>
      <c r="B8" s="780"/>
      <c r="C8" s="828"/>
      <c r="D8" s="828"/>
      <c r="E8" s="828"/>
      <c r="F8" s="828"/>
      <c r="G8" s="829"/>
    </row>
    <row r="9" spans="1:7" ht="20.100000000000001" customHeight="1" thickBot="1" x14ac:dyDescent="0.35">
      <c r="A9" s="783"/>
      <c r="B9" s="784"/>
      <c r="C9" s="830"/>
      <c r="D9" s="830"/>
      <c r="E9" s="830"/>
      <c r="F9" s="830"/>
      <c r="G9" s="831"/>
    </row>
    <row r="10" spans="1:7" ht="20.100000000000001" customHeight="1" thickBot="1" x14ac:dyDescent="0.35">
      <c r="A10" s="943"/>
      <c r="B10" s="944" t="s">
        <v>59</v>
      </c>
      <c r="C10" s="945">
        <f>SUM(C7:C9)</f>
        <v>0</v>
      </c>
      <c r="D10" s="945">
        <f>SUM(D7:D9)</f>
        <v>0</v>
      </c>
      <c r="E10" s="945">
        <f>SUM(E7:E9)</f>
        <v>0</v>
      </c>
      <c r="F10" s="945">
        <f>SUM(F7:F9)</f>
        <v>0</v>
      </c>
      <c r="G10" s="946">
        <f>SUM(G7:G9)</f>
        <v>0</v>
      </c>
    </row>
    <row r="11" spans="1:7" ht="14.4" x14ac:dyDescent="0.3">
      <c r="A11" s="102"/>
      <c r="B11" s="102"/>
      <c r="C11" s="103"/>
      <c r="D11" s="103"/>
      <c r="E11" s="103"/>
      <c r="F11" s="103"/>
      <c r="G11" s="103"/>
    </row>
    <row r="12" spans="1:7" ht="15" thickBot="1" x14ac:dyDescent="0.35">
      <c r="A12" s="102"/>
      <c r="B12" s="102"/>
      <c r="C12" s="102"/>
      <c r="D12" s="102"/>
      <c r="E12" s="102"/>
      <c r="F12" s="102"/>
    </row>
    <row r="13" spans="1:7" ht="15.6" x14ac:dyDescent="0.3">
      <c r="A13" s="790" t="s">
        <v>386</v>
      </c>
      <c r="B13" s="791" t="s">
        <v>158</v>
      </c>
      <c r="C13" s="792"/>
      <c r="D13" s="793"/>
      <c r="E13" s="793"/>
      <c r="F13" s="793"/>
      <c r="G13" s="794"/>
    </row>
    <row r="14" spans="1:7" ht="15.6" x14ac:dyDescent="0.3">
      <c r="A14" s="795"/>
      <c r="B14" s="796" t="s">
        <v>147</v>
      </c>
      <c r="C14" s="797"/>
      <c r="D14" s="798"/>
      <c r="E14" s="799" t="s">
        <v>141</v>
      </c>
      <c r="F14" s="798"/>
      <c r="G14" s="800"/>
    </row>
    <row r="15" spans="1:7" ht="14.4" x14ac:dyDescent="0.3">
      <c r="A15" s="1305" t="s">
        <v>142</v>
      </c>
      <c r="B15" s="1307" t="s">
        <v>143</v>
      </c>
      <c r="C15" s="801" t="s">
        <v>144</v>
      </c>
      <c r="D15" s="801" t="s">
        <v>110</v>
      </c>
      <c r="E15" s="801" t="s">
        <v>145</v>
      </c>
      <c r="F15" s="802" t="s">
        <v>111</v>
      </c>
      <c r="G15" s="803" t="s">
        <v>146</v>
      </c>
    </row>
    <row r="16" spans="1:7" ht="15" thickBot="1" x14ac:dyDescent="0.35">
      <c r="A16" s="1306"/>
      <c r="B16" s="1308"/>
      <c r="C16" s="804" t="str">
        <f>IF('příjmy-paragraf'!D2=0," ",'příjmy-paragraf'!D2)</f>
        <v>rok 2023</v>
      </c>
      <c r="D16" s="804" t="str">
        <f>IF('příjmy-paragraf'!E3=0," ",'příjmy-paragraf'!E3)</f>
        <v xml:space="preserve"> k 30.09.</v>
      </c>
      <c r="E16" s="804" t="str">
        <f>IF('1014-útulek'!E16=0," ",'1014-útulek'!E16)</f>
        <v>k 31.12.2023</v>
      </c>
      <c r="F16" s="806" t="str">
        <f>IF('příjmy-paragraf'!F2=0," ",'příjmy-paragraf'!F2)</f>
        <v>rok 2024</v>
      </c>
      <c r="G16" s="807" t="str">
        <f>IF('příjmy-paragraf'!F2=0," ",'příjmy-paragraf'!F2)</f>
        <v>rok 2024</v>
      </c>
    </row>
    <row r="17" spans="1:7" ht="20.100000000000001" customHeight="1" x14ac:dyDescent="0.3">
      <c r="A17" s="808">
        <v>5137</v>
      </c>
      <c r="B17" s="823" t="s">
        <v>19</v>
      </c>
      <c r="C17" s="810">
        <v>0</v>
      </c>
      <c r="D17" s="811">
        <v>0</v>
      </c>
      <c r="E17" s="810">
        <v>0</v>
      </c>
      <c r="F17" s="812">
        <v>0</v>
      </c>
      <c r="G17" s="813">
        <v>0</v>
      </c>
    </row>
    <row r="18" spans="1:7" ht="20.100000000000001" customHeight="1" x14ac:dyDescent="0.3">
      <c r="A18" s="832">
        <v>5139</v>
      </c>
      <c r="B18" s="833" t="s">
        <v>402</v>
      </c>
      <c r="C18" s="834">
        <v>110000</v>
      </c>
      <c r="D18" s="834">
        <v>97120</v>
      </c>
      <c r="E18" s="834">
        <v>120000</v>
      </c>
      <c r="F18" s="835">
        <v>110000</v>
      </c>
      <c r="G18" s="836">
        <v>110000</v>
      </c>
    </row>
    <row r="19" spans="1:7" ht="20.100000000000001" customHeight="1" x14ac:dyDescent="0.3">
      <c r="A19" s="832">
        <v>5169</v>
      </c>
      <c r="B19" s="837" t="s">
        <v>148</v>
      </c>
      <c r="C19" s="834">
        <v>590000</v>
      </c>
      <c r="D19" s="834">
        <v>203002</v>
      </c>
      <c r="E19" s="834">
        <v>490000</v>
      </c>
      <c r="F19" s="835">
        <v>590000</v>
      </c>
      <c r="G19" s="836">
        <v>590000</v>
      </c>
    </row>
    <row r="20" spans="1:7" ht="20.100000000000001" customHeight="1" thickBot="1" x14ac:dyDescent="0.35">
      <c r="A20" s="814">
        <v>5171</v>
      </c>
      <c r="B20" s="824" t="s">
        <v>156</v>
      </c>
      <c r="C20" s="816">
        <v>0</v>
      </c>
      <c r="D20" s="816">
        <v>80608</v>
      </c>
      <c r="E20" s="816">
        <v>90000</v>
      </c>
      <c r="F20" s="817">
        <v>0</v>
      </c>
      <c r="G20" s="818">
        <v>0</v>
      </c>
    </row>
    <row r="21" spans="1:7" ht="20.100000000000001" customHeight="1" thickBot="1" x14ac:dyDescent="0.35">
      <c r="A21" s="961"/>
      <c r="B21" s="948" t="s">
        <v>59</v>
      </c>
      <c r="C21" s="959">
        <f>SUM(C17:C20)</f>
        <v>700000</v>
      </c>
      <c r="D21" s="959">
        <f>SUM(D17:D20)</f>
        <v>380730</v>
      </c>
      <c r="E21" s="959">
        <f>SUM(E17:E20)</f>
        <v>700000</v>
      </c>
      <c r="F21" s="949">
        <f>SUM(F17:F20)</f>
        <v>700000</v>
      </c>
      <c r="G21" s="963">
        <f>SUM(G17:G20)</f>
        <v>700000</v>
      </c>
    </row>
    <row r="22" spans="1:7" ht="14.4" x14ac:dyDescent="0.3">
      <c r="A22" s="102"/>
      <c r="B22" s="102"/>
      <c r="C22" s="105"/>
      <c r="D22" s="105"/>
      <c r="E22" s="105"/>
      <c r="F22" s="105"/>
      <c r="G22" s="102"/>
    </row>
    <row r="23" spans="1:7" ht="14.4" x14ac:dyDescent="0.3">
      <c r="A23" s="102"/>
      <c r="B23" s="102"/>
      <c r="C23" s="105"/>
      <c r="D23" s="105"/>
      <c r="E23" s="105"/>
      <c r="F23" s="105"/>
      <c r="G23" s="102"/>
    </row>
    <row r="24" spans="1:7" ht="14.4" x14ac:dyDescent="0.3">
      <c r="A24" s="102"/>
      <c r="B24" s="106" t="s">
        <v>150</v>
      </c>
      <c r="C24" s="107">
        <v>45229</v>
      </c>
      <c r="E24" s="106" t="s">
        <v>151</v>
      </c>
      <c r="F24" s="102" t="s">
        <v>157</v>
      </c>
      <c r="G24" s="102"/>
    </row>
    <row r="25" spans="1:7" ht="14.4" x14ac:dyDescent="0.3">
      <c r="A25" s="102"/>
      <c r="B25" s="102"/>
      <c r="C25" s="102"/>
      <c r="D25" s="102"/>
      <c r="E25" s="102"/>
      <c r="F25" s="102"/>
      <c r="G25" s="10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020C-B733-4108-B423-79D8953A785F}">
  <sheetPr>
    <pageSetUpPr fitToPage="1"/>
  </sheetPr>
  <dimension ref="A1:I68"/>
  <sheetViews>
    <sheetView showGridLines="0" topLeftCell="A31" zoomScale="130" zoomScaleNormal="130" zoomScalePageLayoutView="120" workbookViewId="0">
      <selection activeCell="E48" sqref="E48"/>
    </sheetView>
  </sheetViews>
  <sheetFormatPr defaultColWidth="9.109375" defaultRowHeight="14.4" x14ac:dyDescent="0.3"/>
  <cols>
    <col min="1" max="1" width="4.44140625" style="1040" customWidth="1"/>
    <col min="2" max="2" width="5" style="1040" customWidth="1"/>
    <col min="3" max="3" width="32.5546875" style="1040" customWidth="1"/>
    <col min="4" max="9" width="10" style="1040" customWidth="1"/>
    <col min="10" max="16384" width="9.109375" style="1040"/>
  </cols>
  <sheetData>
    <row r="1" spans="1:9" x14ac:dyDescent="0.3">
      <c r="A1" s="1039"/>
      <c r="B1" s="1039"/>
      <c r="C1" s="1310" t="s">
        <v>574</v>
      </c>
      <c r="D1" s="1311"/>
      <c r="E1" s="1311"/>
      <c r="F1" s="1041" t="s">
        <v>258</v>
      </c>
      <c r="G1" s="1042">
        <f>[1]P8!F1</f>
        <v>2024</v>
      </c>
      <c r="H1" s="1039"/>
      <c r="I1" s="970" t="s">
        <v>575</v>
      </c>
    </row>
    <row r="2" spans="1:9" s="1044" customFormat="1" ht="12" customHeight="1" x14ac:dyDescent="0.3">
      <c r="A2" s="1043"/>
      <c r="B2" s="1312" t="str">
        <f>[1]P8!B2</f>
        <v>Mateřská škola, Nové Město pod Smrkem, okres Liberec, příspěvková organizace</v>
      </c>
      <c r="C2" s="1311"/>
      <c r="D2" s="1311"/>
      <c r="E2" s="1311"/>
      <c r="F2" s="1311"/>
      <c r="G2" s="1311"/>
      <c r="H2" s="1043"/>
      <c r="I2" s="1043"/>
    </row>
    <row r="3" spans="1:9" s="1044" customFormat="1" ht="12" customHeight="1" thickBot="1" x14ac:dyDescent="0.25">
      <c r="A3" s="1313"/>
      <c r="B3" s="1313"/>
      <c r="C3" s="1313"/>
      <c r="D3" s="1313"/>
      <c r="E3" s="1313"/>
      <c r="F3" s="1313"/>
      <c r="G3" s="1313"/>
      <c r="H3" s="971"/>
      <c r="I3" s="116" t="s">
        <v>576</v>
      </c>
    </row>
    <row r="4" spans="1:9" s="1044" customFormat="1" ht="12" customHeight="1" thickBot="1" x14ac:dyDescent="0.25">
      <c r="A4" s="972"/>
      <c r="B4" s="973" t="s">
        <v>263</v>
      </c>
      <c r="C4" s="973" t="s">
        <v>264</v>
      </c>
      <c r="D4" s="974">
        <f>[1]P8!F1-1</f>
        <v>2023</v>
      </c>
      <c r="E4" s="973" t="s">
        <v>111</v>
      </c>
      <c r="F4" s="1045" t="s">
        <v>577</v>
      </c>
      <c r="G4" s="1045" t="s">
        <v>578</v>
      </c>
      <c r="H4" s="1045" t="s">
        <v>579</v>
      </c>
      <c r="I4" s="1046" t="s">
        <v>580</v>
      </c>
    </row>
    <row r="5" spans="1:9" s="1044" customFormat="1" ht="12" customHeight="1" thickBot="1" x14ac:dyDescent="0.25">
      <c r="A5" s="1314" t="s">
        <v>581</v>
      </c>
      <c r="B5" s="1315"/>
      <c r="C5" s="1316"/>
      <c r="D5" s="975">
        <f>D6+D9+D14+D20+D22+D27+D31+D33</f>
        <v>0</v>
      </c>
      <c r="E5" s="975">
        <f>E6+E9+E14+E20+E22+E27+E31+E33</f>
        <v>3213000</v>
      </c>
      <c r="F5" s="975">
        <f>F6+F9+F14+F20+F22+F27+F31+F33</f>
        <v>0</v>
      </c>
      <c r="G5" s="975">
        <f>G6+G9+G14+G20+G22+G27+G31+G33</f>
        <v>0</v>
      </c>
      <c r="H5" s="975">
        <f>H6+H9+H14+H20+H22+H27+H31+H33</f>
        <v>0</v>
      </c>
      <c r="I5" s="1047">
        <f t="shared" ref="I5:I37" si="0">SUM(E5:H5)</f>
        <v>3213000</v>
      </c>
    </row>
    <row r="6" spans="1:9" s="1044" customFormat="1" ht="12" customHeight="1" thickBot="1" x14ac:dyDescent="0.25">
      <c r="A6" s="976">
        <v>50</v>
      </c>
      <c r="B6" s="1317" t="s">
        <v>582</v>
      </c>
      <c r="C6" s="1318"/>
      <c r="D6" s="977">
        <f t="shared" ref="D6:H6" si="1">SUM(D7:D8)</f>
        <v>0</v>
      </c>
      <c r="E6" s="977">
        <f t="shared" si="1"/>
        <v>2675000</v>
      </c>
      <c r="F6" s="977">
        <f t="shared" si="1"/>
        <v>0</v>
      </c>
      <c r="G6" s="977">
        <f t="shared" si="1"/>
        <v>0</v>
      </c>
      <c r="H6" s="977">
        <f t="shared" si="1"/>
        <v>0</v>
      </c>
      <c r="I6" s="1048">
        <f t="shared" si="0"/>
        <v>2675000</v>
      </c>
    </row>
    <row r="7" spans="1:9" s="1044" customFormat="1" ht="12" customHeight="1" x14ac:dyDescent="0.2">
      <c r="A7" s="978"/>
      <c r="B7" s="978">
        <v>501</v>
      </c>
      <c r="C7" s="979" t="s">
        <v>583</v>
      </c>
      <c r="D7" s="980"/>
      <c r="E7" s="981">
        <f>[1]P8!D8</f>
        <v>1855000</v>
      </c>
      <c r="F7" s="1049"/>
      <c r="G7" s="1049"/>
      <c r="H7" s="1049"/>
      <c r="I7" s="1050">
        <f t="shared" si="0"/>
        <v>1855000</v>
      </c>
    </row>
    <row r="8" spans="1:9" s="1044" customFormat="1" ht="12" customHeight="1" thickBot="1" x14ac:dyDescent="0.25">
      <c r="A8" s="982"/>
      <c r="B8" s="982">
        <v>502</v>
      </c>
      <c r="C8" s="983" t="s">
        <v>584</v>
      </c>
      <c r="D8" s="984"/>
      <c r="E8" s="985">
        <f>[1]P8!D17</f>
        <v>820000</v>
      </c>
      <c r="F8" s="1051"/>
      <c r="G8" s="1051"/>
      <c r="H8" s="1051"/>
      <c r="I8" s="1052">
        <f t="shared" si="0"/>
        <v>820000</v>
      </c>
    </row>
    <row r="9" spans="1:9" s="1044" customFormat="1" ht="12" customHeight="1" thickBot="1" x14ac:dyDescent="0.25">
      <c r="A9" s="976">
        <v>51</v>
      </c>
      <c r="B9" s="1309" t="s">
        <v>585</v>
      </c>
      <c r="C9" s="1309"/>
      <c r="D9" s="977">
        <f t="shared" ref="D9:H9" si="2">SUM(D10:D13)</f>
        <v>0</v>
      </c>
      <c r="E9" s="977">
        <f t="shared" si="2"/>
        <v>342000</v>
      </c>
      <c r="F9" s="977">
        <f t="shared" si="2"/>
        <v>0</v>
      </c>
      <c r="G9" s="977">
        <f t="shared" si="2"/>
        <v>0</v>
      </c>
      <c r="H9" s="977">
        <f t="shared" si="2"/>
        <v>0</v>
      </c>
      <c r="I9" s="1048">
        <f t="shared" si="0"/>
        <v>342000</v>
      </c>
    </row>
    <row r="10" spans="1:9" s="1044" customFormat="1" ht="12" customHeight="1" x14ac:dyDescent="0.2">
      <c r="A10" s="978"/>
      <c r="B10" s="978">
        <v>511</v>
      </c>
      <c r="C10" s="986" t="s">
        <v>288</v>
      </c>
      <c r="D10" s="980"/>
      <c r="E10" s="981">
        <f>[1]P8!D23</f>
        <v>150000</v>
      </c>
      <c r="F10" s="980"/>
      <c r="G10" s="980"/>
      <c r="H10" s="980"/>
      <c r="I10" s="1050">
        <f t="shared" si="0"/>
        <v>150000</v>
      </c>
    </row>
    <row r="11" spans="1:9" s="1044" customFormat="1" ht="12" customHeight="1" x14ac:dyDescent="0.2">
      <c r="A11" s="982"/>
      <c r="B11" s="982">
        <v>512</v>
      </c>
      <c r="C11" s="983" t="s">
        <v>291</v>
      </c>
      <c r="D11" s="984"/>
      <c r="E11" s="985">
        <f>[1]P8!D26</f>
        <v>0</v>
      </c>
      <c r="F11" s="984"/>
      <c r="G11" s="984"/>
      <c r="H11" s="984"/>
      <c r="I11" s="1052">
        <f t="shared" si="0"/>
        <v>0</v>
      </c>
    </row>
    <row r="12" spans="1:9" s="1044" customFormat="1" ht="12" customHeight="1" x14ac:dyDescent="0.2">
      <c r="A12" s="987"/>
      <c r="B12" s="982">
        <v>513</v>
      </c>
      <c r="C12" s="983" t="s">
        <v>293</v>
      </c>
      <c r="D12" s="1051"/>
      <c r="E12" s="985">
        <f>[1]P8!D28</f>
        <v>5000</v>
      </c>
      <c r="F12" s="1051"/>
      <c r="G12" s="1051"/>
      <c r="H12" s="1051"/>
      <c r="I12" s="1052">
        <f t="shared" si="0"/>
        <v>5000</v>
      </c>
    </row>
    <row r="13" spans="1:9" s="1044" customFormat="1" ht="12" customHeight="1" thickBot="1" x14ac:dyDescent="0.25">
      <c r="A13" s="988"/>
      <c r="B13" s="989">
        <v>518</v>
      </c>
      <c r="C13" s="990" t="s">
        <v>586</v>
      </c>
      <c r="D13" s="980"/>
      <c r="E13" s="991">
        <f>[1]P8!D30</f>
        <v>187000</v>
      </c>
      <c r="F13" s="980"/>
      <c r="G13" s="980"/>
      <c r="H13" s="980"/>
      <c r="I13" s="1053">
        <f t="shared" si="0"/>
        <v>187000</v>
      </c>
    </row>
    <row r="14" spans="1:9" s="1044" customFormat="1" ht="12" customHeight="1" thickBot="1" x14ac:dyDescent="0.25">
      <c r="A14" s="976">
        <v>52</v>
      </c>
      <c r="B14" s="1309" t="s">
        <v>587</v>
      </c>
      <c r="C14" s="1309"/>
      <c r="D14" s="977">
        <f t="shared" ref="D14:H14" si="3">SUM(D15:D19)</f>
        <v>0</v>
      </c>
      <c r="E14" s="977">
        <f t="shared" si="3"/>
        <v>70000</v>
      </c>
      <c r="F14" s="977">
        <f t="shared" si="3"/>
        <v>0</v>
      </c>
      <c r="G14" s="977">
        <f t="shared" si="3"/>
        <v>0</v>
      </c>
      <c r="H14" s="977">
        <f t="shared" si="3"/>
        <v>0</v>
      </c>
      <c r="I14" s="1048">
        <f t="shared" si="0"/>
        <v>70000</v>
      </c>
    </row>
    <row r="15" spans="1:9" s="1044" customFormat="1" ht="12" customHeight="1" x14ac:dyDescent="0.2">
      <c r="A15" s="978"/>
      <c r="B15" s="978">
        <v>521</v>
      </c>
      <c r="C15" s="986" t="s">
        <v>310</v>
      </c>
      <c r="D15" s="1051"/>
      <c r="E15" s="981">
        <f>[1]P8!D45</f>
        <v>0</v>
      </c>
      <c r="F15" s="1051"/>
      <c r="G15" s="1051"/>
      <c r="H15" s="1051"/>
      <c r="I15" s="1050">
        <f t="shared" si="0"/>
        <v>0</v>
      </c>
    </row>
    <row r="16" spans="1:9" s="1044" customFormat="1" ht="12" customHeight="1" x14ac:dyDescent="0.2">
      <c r="A16" s="982"/>
      <c r="B16" s="982">
        <v>524</v>
      </c>
      <c r="C16" s="983" t="s">
        <v>588</v>
      </c>
      <c r="D16" s="1051"/>
      <c r="E16" s="981">
        <f>[1]P8!D47</f>
        <v>0</v>
      </c>
      <c r="F16" s="1051"/>
      <c r="G16" s="1051"/>
      <c r="H16" s="1051"/>
      <c r="I16" s="1052">
        <f t="shared" si="0"/>
        <v>0</v>
      </c>
    </row>
    <row r="17" spans="1:9" s="1044" customFormat="1" ht="12" customHeight="1" x14ac:dyDescent="0.2">
      <c r="A17" s="987"/>
      <c r="B17" s="982">
        <v>525</v>
      </c>
      <c r="C17" s="983" t="s">
        <v>589</v>
      </c>
      <c r="D17" s="1051"/>
      <c r="E17" s="981">
        <f>[1]P8!D49</f>
        <v>30000</v>
      </c>
      <c r="F17" s="1051"/>
      <c r="G17" s="1051"/>
      <c r="H17" s="1051"/>
      <c r="I17" s="1052">
        <f t="shared" si="0"/>
        <v>30000</v>
      </c>
    </row>
    <row r="18" spans="1:9" s="1044" customFormat="1" ht="12" customHeight="1" x14ac:dyDescent="0.2">
      <c r="A18" s="987"/>
      <c r="B18" s="982">
        <v>527</v>
      </c>
      <c r="C18" s="983" t="s">
        <v>313</v>
      </c>
      <c r="D18" s="1051"/>
      <c r="E18" s="981">
        <f>[1]P8!D51</f>
        <v>40000</v>
      </c>
      <c r="F18" s="1051"/>
      <c r="G18" s="1051"/>
      <c r="H18" s="1051"/>
      <c r="I18" s="1052">
        <f t="shared" si="0"/>
        <v>40000</v>
      </c>
    </row>
    <row r="19" spans="1:9" s="1044" customFormat="1" ht="12" customHeight="1" thickBot="1" x14ac:dyDescent="0.25">
      <c r="A19" s="988"/>
      <c r="B19" s="989">
        <v>528</v>
      </c>
      <c r="C19" s="990" t="s">
        <v>590</v>
      </c>
      <c r="D19" s="1051"/>
      <c r="E19" s="981">
        <f>[1]P8!D56</f>
        <v>0</v>
      </c>
      <c r="F19" s="1051"/>
      <c r="G19" s="1051"/>
      <c r="H19" s="1051"/>
      <c r="I19" s="1053">
        <f t="shared" si="0"/>
        <v>0</v>
      </c>
    </row>
    <row r="20" spans="1:9" s="1044" customFormat="1" ht="12" customHeight="1" thickBot="1" x14ac:dyDescent="0.25">
      <c r="A20" s="976">
        <v>53</v>
      </c>
      <c r="B20" s="1309" t="s">
        <v>591</v>
      </c>
      <c r="C20" s="1309"/>
      <c r="D20" s="977">
        <f t="shared" ref="D20:H20" si="4">D21</f>
        <v>0</v>
      </c>
      <c r="E20" s="977">
        <f t="shared" si="4"/>
        <v>0</v>
      </c>
      <c r="F20" s="977">
        <f t="shared" si="4"/>
        <v>0</v>
      </c>
      <c r="G20" s="977">
        <f t="shared" si="4"/>
        <v>0</v>
      </c>
      <c r="H20" s="977">
        <f t="shared" si="4"/>
        <v>0</v>
      </c>
      <c r="I20" s="1048">
        <f t="shared" si="0"/>
        <v>0</v>
      </c>
    </row>
    <row r="21" spans="1:9" s="1044" customFormat="1" ht="12" customHeight="1" thickBot="1" x14ac:dyDescent="0.25">
      <c r="A21" s="992"/>
      <c r="B21" s="992">
        <v>538</v>
      </c>
      <c r="C21" s="993" t="s">
        <v>320</v>
      </c>
      <c r="D21" s="1051"/>
      <c r="E21" s="994">
        <f>[1]P8!D59</f>
        <v>0</v>
      </c>
      <c r="F21" s="1051"/>
      <c r="G21" s="1051"/>
      <c r="H21" s="1051"/>
      <c r="I21" s="1054">
        <f t="shared" si="0"/>
        <v>0</v>
      </c>
    </row>
    <row r="22" spans="1:9" s="1044" customFormat="1" ht="12" customHeight="1" thickBot="1" x14ac:dyDescent="0.25">
      <c r="A22" s="976">
        <v>54</v>
      </c>
      <c r="B22" s="1309" t="s">
        <v>592</v>
      </c>
      <c r="C22" s="1309"/>
      <c r="D22" s="977">
        <f t="shared" ref="D22:H22" si="5">SUM(D23:D26)</f>
        <v>0</v>
      </c>
      <c r="E22" s="977">
        <f t="shared" si="5"/>
        <v>6000</v>
      </c>
      <c r="F22" s="977">
        <f t="shared" si="5"/>
        <v>0</v>
      </c>
      <c r="G22" s="977">
        <f t="shared" si="5"/>
        <v>0</v>
      </c>
      <c r="H22" s="977">
        <f t="shared" si="5"/>
        <v>0</v>
      </c>
      <c r="I22" s="1048">
        <f t="shared" si="0"/>
        <v>6000</v>
      </c>
    </row>
    <row r="23" spans="1:9" s="1044" customFormat="1" ht="12" customHeight="1" x14ac:dyDescent="0.2">
      <c r="A23" s="986"/>
      <c r="B23" s="978">
        <v>541</v>
      </c>
      <c r="C23" s="986" t="s">
        <v>322</v>
      </c>
      <c r="D23" s="1051"/>
      <c r="E23" s="981">
        <f>[1]P8!D62</f>
        <v>0</v>
      </c>
      <c r="F23" s="1051"/>
      <c r="G23" s="1051"/>
      <c r="H23" s="1051"/>
      <c r="I23" s="1050">
        <f t="shared" si="0"/>
        <v>0</v>
      </c>
    </row>
    <row r="24" spans="1:9" s="1044" customFormat="1" ht="12" customHeight="1" x14ac:dyDescent="0.2">
      <c r="A24" s="983"/>
      <c r="B24" s="982">
        <v>542</v>
      </c>
      <c r="C24" s="983" t="s">
        <v>593</v>
      </c>
      <c r="D24" s="1051"/>
      <c r="E24" s="981">
        <f>[1]P8!D64</f>
        <v>0</v>
      </c>
      <c r="F24" s="1051"/>
      <c r="G24" s="1051"/>
      <c r="H24" s="1051"/>
      <c r="I24" s="1052">
        <f t="shared" si="0"/>
        <v>0</v>
      </c>
    </row>
    <row r="25" spans="1:9" s="1044" customFormat="1" ht="12" customHeight="1" x14ac:dyDescent="0.2">
      <c r="A25" s="995"/>
      <c r="B25" s="982">
        <v>547</v>
      </c>
      <c r="C25" s="983" t="s">
        <v>324</v>
      </c>
      <c r="D25" s="1051"/>
      <c r="E25" s="981">
        <f>[1]P8!D66</f>
        <v>0</v>
      </c>
      <c r="F25" s="1051"/>
      <c r="G25" s="1051"/>
      <c r="H25" s="1051"/>
      <c r="I25" s="1052">
        <f t="shared" si="0"/>
        <v>0</v>
      </c>
    </row>
    <row r="26" spans="1:9" s="1044" customFormat="1" ht="12" customHeight="1" thickBot="1" x14ac:dyDescent="0.25">
      <c r="A26" s="990"/>
      <c r="B26" s="989">
        <v>549</v>
      </c>
      <c r="C26" s="990" t="s">
        <v>325</v>
      </c>
      <c r="D26" s="1051"/>
      <c r="E26" s="981">
        <f>[1]P8!D68</f>
        <v>6000</v>
      </c>
      <c r="F26" s="1051"/>
      <c r="G26" s="1051"/>
      <c r="H26" s="1051"/>
      <c r="I26" s="1053">
        <f t="shared" si="0"/>
        <v>6000</v>
      </c>
    </row>
    <row r="27" spans="1:9" s="1044" customFormat="1" ht="12" customHeight="1" thickBot="1" x14ac:dyDescent="0.25">
      <c r="A27" s="976">
        <v>55</v>
      </c>
      <c r="B27" s="1309" t="s">
        <v>594</v>
      </c>
      <c r="C27" s="1309"/>
      <c r="D27" s="977">
        <f>SUM(D28:D30)</f>
        <v>0</v>
      </c>
      <c r="E27" s="977">
        <f>SUM(E28:E30)</f>
        <v>120000</v>
      </c>
      <c r="F27" s="977">
        <f>SUM(F28:F30)</f>
        <v>0</v>
      </c>
      <c r="G27" s="977">
        <f>SUM(G28:G30)</f>
        <v>0</v>
      </c>
      <c r="H27" s="977">
        <f>SUM(H28:H30)</f>
        <v>0</v>
      </c>
      <c r="I27" s="1048">
        <f t="shared" si="0"/>
        <v>120000</v>
      </c>
    </row>
    <row r="28" spans="1:9" s="1044" customFormat="1" ht="12" customHeight="1" x14ac:dyDescent="0.2">
      <c r="A28" s="996"/>
      <c r="B28" s="997">
        <v>551</v>
      </c>
      <c r="C28" s="998" t="s">
        <v>328</v>
      </c>
      <c r="D28" s="1055"/>
      <c r="E28" s="999">
        <f>[1]P8!D71</f>
        <v>0</v>
      </c>
      <c r="F28" s="1055"/>
      <c r="G28" s="1055"/>
      <c r="H28" s="1055"/>
      <c r="I28" s="1056">
        <f t="shared" si="0"/>
        <v>0</v>
      </c>
    </row>
    <row r="29" spans="1:9" s="1044" customFormat="1" ht="12" customHeight="1" x14ac:dyDescent="0.2">
      <c r="A29" s="995"/>
      <c r="B29" s="982">
        <v>556</v>
      </c>
      <c r="C29" s="983" t="s">
        <v>329</v>
      </c>
      <c r="D29" s="1051"/>
      <c r="E29" s="981">
        <f>[1]P8!D73</f>
        <v>0</v>
      </c>
      <c r="F29" s="1051"/>
      <c r="G29" s="1051"/>
      <c r="H29" s="1051"/>
      <c r="I29" s="1052">
        <f t="shared" ref="I29" si="6">SUM(E29:H29)</f>
        <v>0</v>
      </c>
    </row>
    <row r="30" spans="1:9" s="1044" customFormat="1" ht="12" customHeight="1" thickBot="1" x14ac:dyDescent="0.25">
      <c r="A30" s="1000"/>
      <c r="B30" s="1001">
        <v>558</v>
      </c>
      <c r="C30" s="1002" t="s">
        <v>330</v>
      </c>
      <c r="D30" s="1051"/>
      <c r="E30" s="991">
        <f>[1]P8!D75</f>
        <v>120000</v>
      </c>
      <c r="F30" s="1049"/>
      <c r="G30" s="1049"/>
      <c r="H30" s="1049"/>
      <c r="I30" s="1053">
        <f t="shared" si="0"/>
        <v>120000</v>
      </c>
    </row>
    <row r="31" spans="1:9" s="1044" customFormat="1" ht="12" customHeight="1" thickBot="1" x14ac:dyDescent="0.25">
      <c r="A31" s="976">
        <v>56</v>
      </c>
      <c r="B31" s="1317" t="s">
        <v>595</v>
      </c>
      <c r="C31" s="1318"/>
      <c r="D31" s="977">
        <f>D32</f>
        <v>0</v>
      </c>
      <c r="E31" s="977">
        <f t="shared" ref="E31:H31" si="7">E32</f>
        <v>0</v>
      </c>
      <c r="F31" s="977">
        <f t="shared" si="7"/>
        <v>0</v>
      </c>
      <c r="G31" s="977">
        <f t="shared" si="7"/>
        <v>0</v>
      </c>
      <c r="H31" s="977">
        <f t="shared" si="7"/>
        <v>0</v>
      </c>
      <c r="I31" s="1048">
        <f t="shared" si="0"/>
        <v>0</v>
      </c>
    </row>
    <row r="32" spans="1:9" s="1044" customFormat="1" ht="12" customHeight="1" thickBot="1" x14ac:dyDescent="0.25">
      <c r="A32" s="1003"/>
      <c r="B32" s="992">
        <v>569</v>
      </c>
      <c r="C32" s="993" t="s">
        <v>334</v>
      </c>
      <c r="D32" s="1051"/>
      <c r="E32" s="994">
        <f>[1]P8!D79</f>
        <v>0</v>
      </c>
      <c r="F32" s="1051"/>
      <c r="G32" s="1051"/>
      <c r="H32" s="1051"/>
      <c r="I32" s="1054">
        <f t="shared" si="0"/>
        <v>0</v>
      </c>
    </row>
    <row r="33" spans="1:9" s="1044" customFormat="1" ht="12" customHeight="1" thickBot="1" x14ac:dyDescent="0.25">
      <c r="A33" s="976">
        <v>59</v>
      </c>
      <c r="B33" s="1309" t="s">
        <v>336</v>
      </c>
      <c r="C33" s="1309"/>
      <c r="D33" s="977">
        <f t="shared" ref="D33:H33" si="8">SUM(D34:D35)</f>
        <v>0</v>
      </c>
      <c r="E33" s="977">
        <f t="shared" si="8"/>
        <v>0</v>
      </c>
      <c r="F33" s="977">
        <f t="shared" si="8"/>
        <v>0</v>
      </c>
      <c r="G33" s="977">
        <f t="shared" si="8"/>
        <v>0</v>
      </c>
      <c r="H33" s="977">
        <f t="shared" si="8"/>
        <v>0</v>
      </c>
      <c r="I33" s="1048">
        <f t="shared" si="0"/>
        <v>0</v>
      </c>
    </row>
    <row r="34" spans="1:9" s="1044" customFormat="1" ht="12" customHeight="1" x14ac:dyDescent="0.2">
      <c r="A34" s="986"/>
      <c r="B34" s="978">
        <v>591</v>
      </c>
      <c r="C34" s="986" t="s">
        <v>336</v>
      </c>
      <c r="D34" s="1051"/>
      <c r="E34" s="981">
        <f>[1]P8!D82</f>
        <v>0</v>
      </c>
      <c r="F34" s="1051"/>
      <c r="G34" s="1051"/>
      <c r="H34" s="1051"/>
      <c r="I34" s="1050">
        <f t="shared" si="0"/>
        <v>0</v>
      </c>
    </row>
    <row r="35" spans="1:9" s="1044" customFormat="1" ht="12" customHeight="1" thickBot="1" x14ac:dyDescent="0.25">
      <c r="A35" s="1004"/>
      <c r="B35" s="1005">
        <v>595</v>
      </c>
      <c r="C35" s="1004" t="s">
        <v>337</v>
      </c>
      <c r="D35" s="1051"/>
      <c r="E35" s="981">
        <f>[1]P8!D84</f>
        <v>0</v>
      </c>
      <c r="F35" s="1051"/>
      <c r="G35" s="1051"/>
      <c r="H35" s="1051"/>
      <c r="I35" s="1057">
        <f t="shared" si="0"/>
        <v>0</v>
      </c>
    </row>
    <row r="36" spans="1:9" s="1044" customFormat="1" ht="12" customHeight="1" thickBot="1" x14ac:dyDescent="0.25">
      <c r="A36" s="1323" t="s">
        <v>596</v>
      </c>
      <c r="B36" s="1324"/>
      <c r="C36" s="1325"/>
      <c r="D36" s="1006">
        <f t="shared" ref="D36:H36" si="9">D37+D41+D46+D48</f>
        <v>0</v>
      </c>
      <c r="E36" s="1006">
        <f t="shared" si="9"/>
        <v>3310224</v>
      </c>
      <c r="F36" s="1006">
        <f t="shared" si="9"/>
        <v>0</v>
      </c>
      <c r="G36" s="1006">
        <f t="shared" si="9"/>
        <v>0</v>
      </c>
      <c r="H36" s="1006">
        <f t="shared" si="9"/>
        <v>0</v>
      </c>
      <c r="I36" s="1058">
        <f t="shared" si="0"/>
        <v>3310224</v>
      </c>
    </row>
    <row r="37" spans="1:9" s="1044" customFormat="1" ht="12" customHeight="1" thickBot="1" x14ac:dyDescent="0.25">
      <c r="A37" s="1007">
        <v>60</v>
      </c>
      <c r="B37" s="1326" t="s">
        <v>597</v>
      </c>
      <c r="C37" s="1326"/>
      <c r="D37" s="1008">
        <f t="shared" ref="D37:H37" si="10">SUM(D38:D40)</f>
        <v>0</v>
      </c>
      <c r="E37" s="1008">
        <f t="shared" si="10"/>
        <v>1690000</v>
      </c>
      <c r="F37" s="1008">
        <f t="shared" si="10"/>
        <v>0</v>
      </c>
      <c r="G37" s="1008">
        <f t="shared" si="10"/>
        <v>0</v>
      </c>
      <c r="H37" s="1008">
        <f t="shared" si="10"/>
        <v>0</v>
      </c>
      <c r="I37" s="1059">
        <f t="shared" si="0"/>
        <v>1690000</v>
      </c>
    </row>
    <row r="38" spans="1:9" s="1044" customFormat="1" ht="12" customHeight="1" x14ac:dyDescent="0.2">
      <c r="A38" s="1009"/>
      <c r="B38" s="1010">
        <v>602</v>
      </c>
      <c r="C38" s="1009" t="s">
        <v>598</v>
      </c>
      <c r="D38" s="1051"/>
      <c r="E38" s="1051">
        <v>1690000</v>
      </c>
      <c r="F38" s="1051"/>
      <c r="G38" s="1051"/>
      <c r="H38" s="1051"/>
      <c r="I38" s="1060">
        <f>SUM(E38:H38)</f>
        <v>1690000</v>
      </c>
    </row>
    <row r="39" spans="1:9" s="1044" customFormat="1" ht="12" customHeight="1" x14ac:dyDescent="0.2">
      <c r="A39" s="1011"/>
      <c r="B39" s="1012">
        <v>603</v>
      </c>
      <c r="C39" s="1011" t="s">
        <v>599</v>
      </c>
      <c r="D39" s="1051"/>
      <c r="E39" s="1051"/>
      <c r="F39" s="1051"/>
      <c r="G39" s="1051"/>
      <c r="H39" s="1051"/>
      <c r="I39" s="1061">
        <f>SUM(E39:H39)</f>
        <v>0</v>
      </c>
    </row>
    <row r="40" spans="1:9" s="1044" customFormat="1" ht="12" customHeight="1" thickBot="1" x14ac:dyDescent="0.25">
      <c r="A40" s="1013"/>
      <c r="B40" s="1014">
        <v>604</v>
      </c>
      <c r="C40" s="1013" t="s">
        <v>600</v>
      </c>
      <c r="D40" s="1051"/>
      <c r="E40" s="1051"/>
      <c r="F40" s="1051"/>
      <c r="G40" s="1051"/>
      <c r="H40" s="1051"/>
      <c r="I40" s="1062">
        <f t="shared" ref="I40:I54" si="11">SUM(E40:H40)</f>
        <v>0</v>
      </c>
    </row>
    <row r="41" spans="1:9" s="1044" customFormat="1" ht="12" customHeight="1" thickBot="1" x14ac:dyDescent="0.25">
      <c r="A41" s="1007">
        <v>64</v>
      </c>
      <c r="B41" s="1326" t="s">
        <v>601</v>
      </c>
      <c r="C41" s="1326"/>
      <c r="D41" s="1008">
        <f>SUM(D42:D45)</f>
        <v>0</v>
      </c>
      <c r="E41" s="1008">
        <f t="shared" ref="E41:H41" si="12">SUM(E42:E45)</f>
        <v>150000</v>
      </c>
      <c r="F41" s="1008">
        <f t="shared" si="12"/>
        <v>0</v>
      </c>
      <c r="G41" s="1008">
        <f t="shared" si="12"/>
        <v>0</v>
      </c>
      <c r="H41" s="1008">
        <f t="shared" si="12"/>
        <v>0</v>
      </c>
      <c r="I41" s="1059">
        <f t="shared" si="11"/>
        <v>150000</v>
      </c>
    </row>
    <row r="42" spans="1:9" s="1044" customFormat="1" ht="12" customHeight="1" x14ac:dyDescent="0.2">
      <c r="A42" s="1009"/>
      <c r="B42" s="1010">
        <v>641</v>
      </c>
      <c r="C42" s="1009" t="s">
        <v>322</v>
      </c>
      <c r="D42" s="1051"/>
      <c r="E42" s="1051"/>
      <c r="F42" s="1051"/>
      <c r="G42" s="1051"/>
      <c r="H42" s="1051"/>
      <c r="I42" s="1060">
        <f t="shared" si="11"/>
        <v>0</v>
      </c>
    </row>
    <row r="43" spans="1:9" s="1044" customFormat="1" ht="12" customHeight="1" x14ac:dyDescent="0.2">
      <c r="A43" s="1011"/>
      <c r="B43" s="1012">
        <v>643</v>
      </c>
      <c r="C43" s="1011" t="s">
        <v>602</v>
      </c>
      <c r="D43" s="1051"/>
      <c r="E43" s="1051"/>
      <c r="F43" s="1051"/>
      <c r="G43" s="1051"/>
      <c r="H43" s="1051"/>
      <c r="I43" s="1061">
        <f t="shared" si="11"/>
        <v>0</v>
      </c>
    </row>
    <row r="44" spans="1:9" s="1044" customFormat="1" ht="12" customHeight="1" x14ac:dyDescent="0.2">
      <c r="A44" s="1011"/>
      <c r="B44" s="1012">
        <v>648</v>
      </c>
      <c r="C44" s="1011" t="s">
        <v>603</v>
      </c>
      <c r="D44" s="1051"/>
      <c r="E44" s="1051">
        <v>150000</v>
      </c>
      <c r="F44" s="1051"/>
      <c r="G44" s="1051"/>
      <c r="H44" s="1051"/>
      <c r="I44" s="1061">
        <f t="shared" si="11"/>
        <v>150000</v>
      </c>
    </row>
    <row r="45" spans="1:9" s="1044" customFormat="1" ht="12" customHeight="1" thickBot="1" x14ac:dyDescent="0.25">
      <c r="A45" s="1013"/>
      <c r="B45" s="1014">
        <v>649</v>
      </c>
      <c r="C45" s="1013" t="s">
        <v>604</v>
      </c>
      <c r="D45" s="1051"/>
      <c r="E45" s="1051"/>
      <c r="F45" s="1051"/>
      <c r="G45" s="1051"/>
      <c r="H45" s="1051"/>
      <c r="I45" s="1062">
        <f t="shared" si="11"/>
        <v>0</v>
      </c>
    </row>
    <row r="46" spans="1:9" s="1044" customFormat="1" ht="12" customHeight="1" thickBot="1" x14ac:dyDescent="0.25">
      <c r="A46" s="1007">
        <v>66</v>
      </c>
      <c r="B46" s="1326" t="s">
        <v>605</v>
      </c>
      <c r="C46" s="1326"/>
      <c r="D46" s="1008">
        <f>D47</f>
        <v>0</v>
      </c>
      <c r="E46" s="1008">
        <f t="shared" ref="E46:H46" si="13">E47</f>
        <v>0</v>
      </c>
      <c r="F46" s="1008">
        <f t="shared" si="13"/>
        <v>0</v>
      </c>
      <c r="G46" s="1008">
        <f t="shared" si="13"/>
        <v>0</v>
      </c>
      <c r="H46" s="1008">
        <f t="shared" si="13"/>
        <v>0</v>
      </c>
      <c r="I46" s="1059">
        <f t="shared" si="11"/>
        <v>0</v>
      </c>
    </row>
    <row r="47" spans="1:9" s="1044" customFormat="1" ht="12" customHeight="1" thickBot="1" x14ac:dyDescent="0.25">
      <c r="A47" s="1015"/>
      <c r="B47" s="1016">
        <v>662</v>
      </c>
      <c r="C47" s="1015" t="s">
        <v>606</v>
      </c>
      <c r="D47" s="1063"/>
      <c r="E47" s="1063"/>
      <c r="F47" s="1063"/>
      <c r="G47" s="1063"/>
      <c r="H47" s="1063"/>
      <c r="I47" s="1060">
        <f t="shared" si="11"/>
        <v>0</v>
      </c>
    </row>
    <row r="48" spans="1:9" s="1044" customFormat="1" ht="12" customHeight="1" thickBot="1" x14ac:dyDescent="0.25">
      <c r="A48" s="1007">
        <v>67</v>
      </c>
      <c r="B48" s="1326" t="s">
        <v>607</v>
      </c>
      <c r="C48" s="1326"/>
      <c r="D48" s="1008">
        <f t="shared" ref="D48:H48" si="14">SUM(D49:D53)</f>
        <v>0</v>
      </c>
      <c r="E48" s="1137">
        <f t="shared" si="14"/>
        <v>1470224</v>
      </c>
      <c r="F48" s="1008">
        <f t="shared" si="14"/>
        <v>0</v>
      </c>
      <c r="G48" s="1008">
        <f t="shared" si="14"/>
        <v>0</v>
      </c>
      <c r="H48" s="1008">
        <f t="shared" si="14"/>
        <v>0</v>
      </c>
      <c r="I48" s="1059">
        <f t="shared" si="11"/>
        <v>1470224</v>
      </c>
    </row>
    <row r="49" spans="1:9" s="1044" customFormat="1" ht="12" customHeight="1" x14ac:dyDescent="0.2">
      <c r="A49" s="1010" t="s">
        <v>608</v>
      </c>
      <c r="B49" s="1010">
        <v>500</v>
      </c>
      <c r="C49" s="1009" t="s">
        <v>609</v>
      </c>
      <c r="D49" s="1051"/>
      <c r="E49" s="1049">
        <v>1373000</v>
      </c>
      <c r="F49" s="1049"/>
      <c r="G49" s="1049"/>
      <c r="H49" s="1049"/>
      <c r="I49" s="1064">
        <f t="shared" si="11"/>
        <v>1373000</v>
      </c>
    </row>
    <row r="50" spans="1:9" s="1044" customFormat="1" ht="12" customHeight="1" x14ac:dyDescent="0.2">
      <c r="A50" s="1010" t="s">
        <v>608</v>
      </c>
      <c r="B50" s="1010">
        <v>510</v>
      </c>
      <c r="C50" s="1009" t="s">
        <v>610</v>
      </c>
      <c r="D50" s="1051"/>
      <c r="E50" s="1049"/>
      <c r="F50" s="1049"/>
      <c r="G50" s="1049"/>
      <c r="H50" s="1049"/>
      <c r="I50" s="1064">
        <f t="shared" si="11"/>
        <v>0</v>
      </c>
    </row>
    <row r="51" spans="1:9" s="1044" customFormat="1" ht="12" customHeight="1" x14ac:dyDescent="0.2">
      <c r="A51" s="1010" t="s">
        <v>608</v>
      </c>
      <c r="B51" s="1010">
        <v>600</v>
      </c>
      <c r="C51" s="1009" t="s">
        <v>611</v>
      </c>
      <c r="D51" s="1051"/>
      <c r="E51" s="1123">
        <v>97224</v>
      </c>
      <c r="F51" s="1049"/>
      <c r="G51" s="1049"/>
      <c r="H51" s="1049"/>
      <c r="I51" s="1136">
        <f t="shared" si="11"/>
        <v>97224</v>
      </c>
    </row>
    <row r="52" spans="1:9" s="1044" customFormat="1" ht="12" customHeight="1" x14ac:dyDescent="0.2">
      <c r="A52" s="1010" t="s">
        <v>608</v>
      </c>
      <c r="B52" s="1010"/>
      <c r="C52" s="1009" t="s">
        <v>612</v>
      </c>
      <c r="D52" s="1051"/>
      <c r="E52" s="1049"/>
      <c r="F52" s="1049"/>
      <c r="G52" s="1049"/>
      <c r="H52" s="1049"/>
      <c r="I52" s="1064">
        <f t="shared" si="11"/>
        <v>0</v>
      </c>
    </row>
    <row r="53" spans="1:9" s="1044" customFormat="1" ht="12" customHeight="1" thickBot="1" x14ac:dyDescent="0.25">
      <c r="A53" s="1017" t="s">
        <v>608</v>
      </c>
      <c r="B53" s="1065"/>
      <c r="C53" s="1018" t="s">
        <v>613</v>
      </c>
      <c r="D53" s="1051"/>
      <c r="E53" s="1051"/>
      <c r="F53" s="1051"/>
      <c r="G53" s="1051"/>
      <c r="H53" s="1051"/>
      <c r="I53" s="1066">
        <f t="shared" si="11"/>
        <v>0</v>
      </c>
    </row>
    <row r="54" spans="1:9" s="1044" customFormat="1" ht="12" customHeight="1" thickBot="1" x14ac:dyDescent="0.25">
      <c r="A54" s="1019" t="s">
        <v>614</v>
      </c>
      <c r="B54" s="1019"/>
      <c r="C54" s="1020"/>
      <c r="D54" s="1021">
        <f>D36-D5</f>
        <v>0</v>
      </c>
      <c r="E54" s="1021">
        <f>E36-E5</f>
        <v>97224</v>
      </c>
      <c r="F54" s="1021">
        <f>F36-F5</f>
        <v>0</v>
      </c>
      <c r="G54" s="1021">
        <f>G36-G5</f>
        <v>0</v>
      </c>
      <c r="H54" s="1021">
        <f>H36-H5</f>
        <v>0</v>
      </c>
      <c r="I54" s="1067">
        <f t="shared" si="11"/>
        <v>97224</v>
      </c>
    </row>
    <row r="55" spans="1:9" s="1044" customFormat="1" ht="12" customHeight="1" thickBot="1" x14ac:dyDescent="0.25">
      <c r="A55" s="1319" t="s">
        <v>615</v>
      </c>
      <c r="B55" s="1320"/>
      <c r="C55" s="1320"/>
      <c r="D55" s="1321"/>
      <c r="E55" s="1321"/>
      <c r="F55" s="1321"/>
      <c r="G55" s="1321"/>
      <c r="H55" s="1321"/>
      <c r="I55" s="1322"/>
    </row>
    <row r="56" spans="1:9" s="1044" customFormat="1" ht="12" customHeight="1" thickBot="1" x14ac:dyDescent="0.25">
      <c r="A56" s="1019" t="s">
        <v>616</v>
      </c>
      <c r="B56" s="1019"/>
      <c r="C56" s="1020"/>
      <c r="D56" s="1022">
        <f t="shared" ref="D56:H56" si="15">SUM(D57:D58)</f>
        <v>0</v>
      </c>
      <c r="E56" s="1022">
        <f t="shared" si="15"/>
        <v>0</v>
      </c>
      <c r="F56" s="1022">
        <f t="shared" si="15"/>
        <v>0</v>
      </c>
      <c r="G56" s="1022">
        <f t="shared" si="15"/>
        <v>0</v>
      </c>
      <c r="H56" s="1022">
        <f t="shared" si="15"/>
        <v>0</v>
      </c>
      <c r="I56" s="1067">
        <f t="shared" ref="I56:I62" si="16">SUM(E56:H56)</f>
        <v>0</v>
      </c>
    </row>
    <row r="57" spans="1:9" s="1044" customFormat="1" ht="12" customHeight="1" x14ac:dyDescent="0.2">
      <c r="A57" s="1023" t="s">
        <v>617</v>
      </c>
      <c r="B57" s="1024" t="s">
        <v>618</v>
      </c>
      <c r="C57" s="1024"/>
      <c r="D57" s="1051"/>
      <c r="E57" s="1051"/>
      <c r="F57" s="1051"/>
      <c r="G57" s="1051"/>
      <c r="H57" s="1051"/>
      <c r="I57" s="1068">
        <f t="shared" si="16"/>
        <v>0</v>
      </c>
    </row>
    <row r="58" spans="1:9" s="1044" customFormat="1" ht="12" customHeight="1" thickBot="1" x14ac:dyDescent="0.25">
      <c r="A58" s="1025"/>
      <c r="B58" s="1026" t="s">
        <v>619</v>
      </c>
      <c r="C58" s="1026"/>
      <c r="D58" s="1051"/>
      <c r="E58" s="1051"/>
      <c r="F58" s="1051"/>
      <c r="G58" s="1051"/>
      <c r="H58" s="1051"/>
      <c r="I58" s="1069">
        <f t="shared" si="16"/>
        <v>0</v>
      </c>
    </row>
    <row r="59" spans="1:9" s="1044" customFormat="1" ht="12" customHeight="1" thickBot="1" x14ac:dyDescent="0.25">
      <c r="A59" s="1019" t="s">
        <v>620</v>
      </c>
      <c r="B59" s="1019"/>
      <c r="C59" s="1019"/>
      <c r="D59" s="1021">
        <f t="shared" ref="D59:H59" si="17">SUM(D60:D62)</f>
        <v>0</v>
      </c>
      <c r="E59" s="1021">
        <f t="shared" si="17"/>
        <v>0</v>
      </c>
      <c r="F59" s="1021">
        <f t="shared" si="17"/>
        <v>0</v>
      </c>
      <c r="G59" s="1021">
        <f t="shared" si="17"/>
        <v>0</v>
      </c>
      <c r="H59" s="1021">
        <f t="shared" si="17"/>
        <v>0</v>
      </c>
      <c r="I59" s="1067">
        <f t="shared" si="16"/>
        <v>0</v>
      </c>
    </row>
    <row r="60" spans="1:9" s="1044" customFormat="1" ht="12" customHeight="1" x14ac:dyDescent="0.2">
      <c r="A60" s="1027" t="s">
        <v>621</v>
      </c>
      <c r="B60" s="1028" t="s">
        <v>622</v>
      </c>
      <c r="C60" s="1028"/>
      <c r="D60" s="1055"/>
      <c r="E60" s="1055"/>
      <c r="F60" s="1055"/>
      <c r="G60" s="1055"/>
      <c r="H60" s="1055"/>
      <c r="I60" s="1068">
        <f t="shared" si="16"/>
        <v>0</v>
      </c>
    </row>
    <row r="61" spans="1:9" s="1044" customFormat="1" ht="12" customHeight="1" x14ac:dyDescent="0.2">
      <c r="A61" s="1029"/>
      <c r="B61" s="1030" t="s">
        <v>623</v>
      </c>
      <c r="C61" s="1030"/>
      <c r="D61" s="1051"/>
      <c r="E61" s="1051"/>
      <c r="F61" s="1051"/>
      <c r="G61" s="1051"/>
      <c r="H61" s="1051"/>
      <c r="I61" s="1070">
        <f t="shared" si="16"/>
        <v>0</v>
      </c>
    </row>
    <row r="62" spans="1:9" s="1044" customFormat="1" ht="12" customHeight="1" thickBot="1" x14ac:dyDescent="0.25">
      <c r="A62" s="1031"/>
      <c r="B62" s="1032" t="s">
        <v>624</v>
      </c>
      <c r="C62" s="1032"/>
      <c r="D62" s="1071"/>
      <c r="E62" s="1071"/>
      <c r="F62" s="1071"/>
      <c r="G62" s="1071"/>
      <c r="H62" s="1071"/>
      <c r="I62" s="1072">
        <f t="shared" si="16"/>
        <v>0</v>
      </c>
    </row>
    <row r="63" spans="1:9" s="1044" customFormat="1" ht="12" customHeight="1" x14ac:dyDescent="0.2">
      <c r="A63" s="1033"/>
      <c r="B63" s="199"/>
      <c r="C63" s="199"/>
      <c r="D63" s="1034"/>
      <c r="E63" s="1035"/>
    </row>
    <row r="64" spans="1:9" s="1044" customFormat="1" ht="12" customHeight="1" x14ac:dyDescent="0.2">
      <c r="A64" s="1036" t="s">
        <v>338</v>
      </c>
      <c r="B64" s="199"/>
      <c r="C64" s="1073" t="str">
        <f>[1]P8!C89</f>
        <v>Mgr. Gabriela Ouhrabková</v>
      </c>
      <c r="D64" s="200" t="s">
        <v>339</v>
      </c>
      <c r="E64" s="1035"/>
      <c r="F64" s="1074"/>
      <c r="G64" s="1037" t="s">
        <v>625</v>
      </c>
      <c r="H64" s="1075" t="s">
        <v>626</v>
      </c>
    </row>
    <row r="65" spans="1:9" s="1044" customFormat="1" ht="7.5" customHeight="1" x14ac:dyDescent="0.2">
      <c r="D65" s="200"/>
      <c r="E65" s="199"/>
      <c r="F65" s="1074"/>
      <c r="G65" s="1074"/>
      <c r="H65" s="1074"/>
      <c r="I65" s="1074"/>
    </row>
    <row r="66" spans="1:9" s="1044" customFormat="1" ht="12" customHeight="1" x14ac:dyDescent="0.2">
      <c r="A66" s="1036" t="s">
        <v>341</v>
      </c>
      <c r="B66" s="199"/>
      <c r="C66" s="1073" t="str">
        <f>[1]P8!C91</f>
        <v>Mgr. Gabriela Ouhrabková</v>
      </c>
      <c r="D66" s="200" t="s">
        <v>339</v>
      </c>
      <c r="E66" s="1038"/>
      <c r="F66" s="1074"/>
      <c r="G66" s="1074"/>
      <c r="H66" s="1074"/>
      <c r="I66" s="1074"/>
    </row>
    <row r="67" spans="1:9" s="1044" customFormat="1" ht="7.5" customHeight="1" x14ac:dyDescent="0.2">
      <c r="A67" s="1074"/>
      <c r="B67" s="1074"/>
      <c r="C67" s="1074"/>
      <c r="D67" s="1074"/>
      <c r="E67" s="1074"/>
      <c r="F67" s="1074"/>
      <c r="G67" s="1074"/>
      <c r="H67" s="1074"/>
      <c r="I67" s="1074"/>
    </row>
    <row r="68" spans="1:9" x14ac:dyDescent="0.3">
      <c r="A68" s="201" t="s">
        <v>627</v>
      </c>
      <c r="B68" s="1076"/>
      <c r="C68" s="1076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scale="9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2C61D-8309-4EE0-9A6F-C89F1FDB77B1}">
  <sheetPr>
    <pageSetUpPr fitToPage="1"/>
  </sheetPr>
  <dimension ref="A1:K94"/>
  <sheetViews>
    <sheetView showGridLines="0" topLeftCell="A55" zoomScale="130" zoomScaleNormal="130" zoomScaleSheetLayoutView="110" workbookViewId="0">
      <selection activeCell="E7" sqref="E7"/>
    </sheetView>
  </sheetViews>
  <sheetFormatPr defaultColWidth="9.109375" defaultRowHeight="14.4" x14ac:dyDescent="0.3"/>
  <cols>
    <col min="1" max="1" width="4.44140625" style="1040" customWidth="1"/>
    <col min="2" max="2" width="5" style="1040" customWidth="1"/>
    <col min="3" max="3" width="33.88671875" style="1040" customWidth="1"/>
    <col min="4" max="8" width="10" style="1040" customWidth="1"/>
    <col min="9" max="16384" width="9.109375" style="1040"/>
  </cols>
  <sheetData>
    <row r="1" spans="1:11" x14ac:dyDescent="0.3">
      <c r="A1" s="1077"/>
      <c r="B1" s="1077"/>
      <c r="C1" s="1078" t="s">
        <v>257</v>
      </c>
      <c r="D1" s="1077"/>
      <c r="E1" s="1079" t="s">
        <v>258</v>
      </c>
      <c r="F1" s="1080">
        <v>2024</v>
      </c>
      <c r="G1" s="1077"/>
      <c r="H1" s="112" t="s">
        <v>259</v>
      </c>
    </row>
    <row r="2" spans="1:11" s="1044" customFormat="1" ht="11.4" customHeight="1" x14ac:dyDescent="0.2">
      <c r="A2" s="113"/>
      <c r="B2" s="1327" t="s">
        <v>260</v>
      </c>
      <c r="C2" s="1327"/>
      <c r="D2" s="1327"/>
      <c r="E2" s="1327"/>
      <c r="F2" s="1327"/>
      <c r="G2" s="1327"/>
      <c r="H2" s="114"/>
      <c r="I2" s="115"/>
      <c r="J2" s="1074"/>
      <c r="K2" s="1074"/>
    </row>
    <row r="3" spans="1:11" s="1044" customFormat="1" ht="11.4" customHeight="1" thickBot="1" x14ac:dyDescent="0.25">
      <c r="A3" s="113"/>
      <c r="B3" s="113"/>
      <c r="C3" s="113" t="s">
        <v>261</v>
      </c>
      <c r="D3" s="113"/>
      <c r="E3" s="113"/>
      <c r="F3" s="113"/>
      <c r="G3" s="113"/>
      <c r="H3" s="116" t="s">
        <v>262</v>
      </c>
      <c r="I3" s="115"/>
      <c r="J3" s="1074"/>
      <c r="K3" s="1074"/>
    </row>
    <row r="4" spans="1:11" s="1044" customFormat="1" ht="11.4" customHeight="1" x14ac:dyDescent="0.2">
      <c r="A4" s="1328"/>
      <c r="B4" s="1330" t="s">
        <v>263</v>
      </c>
      <c r="C4" s="1332" t="s">
        <v>264</v>
      </c>
      <c r="D4" s="1334" t="s">
        <v>265</v>
      </c>
      <c r="E4" s="1336" t="s">
        <v>266</v>
      </c>
      <c r="F4" s="1330" t="s">
        <v>267</v>
      </c>
      <c r="G4" s="1330"/>
      <c r="H4" s="1338"/>
      <c r="I4" s="115"/>
      <c r="J4" s="1074"/>
      <c r="K4" s="1074"/>
    </row>
    <row r="5" spans="1:11" s="1044" customFormat="1" ht="11.4" customHeight="1" thickBot="1" x14ac:dyDescent="0.25">
      <c r="A5" s="1329"/>
      <c r="B5" s="1331"/>
      <c r="C5" s="1333"/>
      <c r="D5" s="1335"/>
      <c r="E5" s="1337"/>
      <c r="F5" s="501" t="s">
        <v>268</v>
      </c>
      <c r="G5" s="501" t="s">
        <v>269</v>
      </c>
      <c r="H5" s="117" t="s">
        <v>270</v>
      </c>
      <c r="I5" s="115"/>
      <c r="J5" s="1074"/>
      <c r="K5" s="1074"/>
    </row>
    <row r="6" spans="1:11" s="1044" customFormat="1" ht="11.4" customHeight="1" thickBot="1" x14ac:dyDescent="0.25">
      <c r="A6" s="1341" t="s">
        <v>271</v>
      </c>
      <c r="B6" s="1342"/>
      <c r="C6" s="1343"/>
      <c r="D6" s="118">
        <f>D7+D22+D44+D58+D61+D70+D78+D81</f>
        <v>3213000</v>
      </c>
      <c r="E6" s="119">
        <f>E7+E22+E44+E58+E61+E70+E78+E81</f>
        <v>1373000</v>
      </c>
      <c r="F6" s="120">
        <f>F7+F22+F44+F58+F61+F70+F78+F81</f>
        <v>190000</v>
      </c>
      <c r="G6" s="120">
        <f>G7+G22+G44+G58+G61+G70+G78+G81</f>
        <v>150000</v>
      </c>
      <c r="H6" s="121">
        <f>H7+H22+H44+H58+H61+H70+H78+H81</f>
        <v>1500000</v>
      </c>
      <c r="I6" s="115"/>
      <c r="J6" s="1074"/>
      <c r="K6" s="1074"/>
    </row>
    <row r="7" spans="1:11" s="1044" customFormat="1" ht="11.4" customHeight="1" thickBot="1" x14ac:dyDescent="0.25">
      <c r="A7" s="122">
        <v>50</v>
      </c>
      <c r="B7" s="1344" t="s">
        <v>272</v>
      </c>
      <c r="C7" s="1345"/>
      <c r="D7" s="123">
        <f>SUM(E7:H7)</f>
        <v>2675000</v>
      </c>
      <c r="E7" s="124">
        <f>SUM(E8+E17)</f>
        <v>1005000</v>
      </c>
      <c r="F7" s="125">
        <f>SUM(F8+F17)</f>
        <v>170000</v>
      </c>
      <c r="G7" s="125">
        <f>SUM(G8+G17)</f>
        <v>0</v>
      </c>
      <c r="H7" s="126">
        <f>SUM(H8+H17)</f>
        <v>1500000</v>
      </c>
      <c r="I7" s="115"/>
      <c r="J7" s="1074"/>
      <c r="K7" s="1074"/>
    </row>
    <row r="8" spans="1:11" s="1044" customFormat="1" ht="11.4" customHeight="1" thickBot="1" x14ac:dyDescent="0.25">
      <c r="A8" s="127">
        <v>501</v>
      </c>
      <c r="B8" s="1346" t="s">
        <v>273</v>
      </c>
      <c r="C8" s="1347"/>
      <c r="D8" s="128">
        <f>SUM(E8:H8)</f>
        <v>1855000</v>
      </c>
      <c r="E8" s="129">
        <f>SUM(E9:E16)</f>
        <v>185000</v>
      </c>
      <c r="F8" s="130">
        <f>SUM(F9:F16)</f>
        <v>170000</v>
      </c>
      <c r="G8" s="130">
        <f>SUM(G9:G16)</f>
        <v>0</v>
      </c>
      <c r="H8" s="131">
        <f>SUM(H9:H16)</f>
        <v>1500000</v>
      </c>
      <c r="I8" s="115"/>
      <c r="J8" s="1074"/>
      <c r="K8" s="1074"/>
    </row>
    <row r="9" spans="1:11" s="1044" customFormat="1" ht="11.4" customHeight="1" x14ac:dyDescent="0.2">
      <c r="A9" s="132">
        <v>501</v>
      </c>
      <c r="B9" s="133">
        <v>310</v>
      </c>
      <c r="C9" s="134" t="s">
        <v>274</v>
      </c>
      <c r="D9" s="135">
        <f>SUM(E9:H9)</f>
        <v>250000</v>
      </c>
      <c r="E9" s="1081">
        <v>100000</v>
      </c>
      <c r="F9" s="1082">
        <v>150000</v>
      </c>
      <c r="G9" s="1082"/>
      <c r="H9" s="1083"/>
      <c r="I9" s="115"/>
      <c r="J9" s="1074"/>
      <c r="K9" s="1074"/>
    </row>
    <row r="10" spans="1:11" s="1044" customFormat="1" ht="11.4" customHeight="1" x14ac:dyDescent="0.2">
      <c r="A10" s="136">
        <v>501</v>
      </c>
      <c r="B10" s="137">
        <v>320</v>
      </c>
      <c r="C10" s="138" t="s">
        <v>275</v>
      </c>
      <c r="D10" s="139">
        <f t="shared" ref="D10:D85" si="0">SUM(E10:H10)</f>
        <v>0</v>
      </c>
      <c r="E10" s="1084"/>
      <c r="F10" s="1085"/>
      <c r="G10" s="1085"/>
      <c r="H10" s="1086"/>
      <c r="I10" s="115"/>
      <c r="J10" s="1074"/>
      <c r="K10" s="1074"/>
    </row>
    <row r="11" spans="1:11" s="1044" customFormat="1" ht="11.4" customHeight="1" x14ac:dyDescent="0.2">
      <c r="A11" s="136">
        <v>501</v>
      </c>
      <c r="B11" s="137">
        <v>330</v>
      </c>
      <c r="C11" s="138" t="s">
        <v>276</v>
      </c>
      <c r="D11" s="139">
        <f t="shared" si="0"/>
        <v>20000</v>
      </c>
      <c r="E11" s="1084">
        <v>20000</v>
      </c>
      <c r="F11" s="1085"/>
      <c r="G11" s="1085"/>
      <c r="H11" s="1086"/>
      <c r="I11" s="115"/>
      <c r="J11" s="1074"/>
      <c r="K11" s="1074"/>
    </row>
    <row r="12" spans="1:11" s="1044" customFormat="1" ht="11.4" customHeight="1" x14ac:dyDescent="0.2">
      <c r="A12" s="136">
        <v>501</v>
      </c>
      <c r="B12" s="137">
        <v>340</v>
      </c>
      <c r="C12" s="138" t="s">
        <v>277</v>
      </c>
      <c r="D12" s="139">
        <f t="shared" si="0"/>
        <v>10000</v>
      </c>
      <c r="E12" s="1084">
        <v>10000</v>
      </c>
      <c r="F12" s="1085"/>
      <c r="G12" s="1085"/>
      <c r="H12" s="1086"/>
      <c r="I12" s="115"/>
      <c r="J12" s="1074"/>
      <c r="K12" s="1074"/>
    </row>
    <row r="13" spans="1:11" s="1044" customFormat="1" ht="11.4" customHeight="1" x14ac:dyDescent="0.2">
      <c r="A13" s="136">
        <v>501</v>
      </c>
      <c r="B13" s="137">
        <v>360</v>
      </c>
      <c r="C13" s="138" t="s">
        <v>278</v>
      </c>
      <c r="D13" s="139">
        <f t="shared" si="0"/>
        <v>0</v>
      </c>
      <c r="E13" s="1084"/>
      <c r="F13" s="1085"/>
      <c r="G13" s="1085"/>
      <c r="H13" s="1086"/>
      <c r="I13" s="115"/>
      <c r="J13" s="1074"/>
      <c r="K13" s="1074"/>
    </row>
    <row r="14" spans="1:11" s="1044" customFormat="1" ht="11.4" customHeight="1" x14ac:dyDescent="0.2">
      <c r="A14" s="136">
        <v>501</v>
      </c>
      <c r="B14" s="137">
        <v>370</v>
      </c>
      <c r="C14" s="138" t="s">
        <v>279</v>
      </c>
      <c r="D14" s="139">
        <f t="shared" si="0"/>
        <v>1500000</v>
      </c>
      <c r="E14" s="1084"/>
      <c r="F14" s="1085"/>
      <c r="G14" s="1085"/>
      <c r="H14" s="1086">
        <v>1500000</v>
      </c>
      <c r="I14" s="115"/>
      <c r="J14" s="1074"/>
      <c r="K14" s="1074"/>
    </row>
    <row r="15" spans="1:11" s="1044" customFormat="1" ht="11.4" customHeight="1" x14ac:dyDescent="0.2">
      <c r="A15" s="136">
        <v>501</v>
      </c>
      <c r="B15" s="137">
        <v>380</v>
      </c>
      <c r="C15" s="138" t="s">
        <v>280</v>
      </c>
      <c r="D15" s="139">
        <f t="shared" si="0"/>
        <v>75000</v>
      </c>
      <c r="E15" s="1084">
        <v>55000</v>
      </c>
      <c r="F15" s="1085">
        <v>20000</v>
      </c>
      <c r="G15" s="1085"/>
      <c r="H15" s="1086"/>
      <c r="I15" s="115"/>
      <c r="J15" s="1074"/>
      <c r="K15" s="1074"/>
    </row>
    <row r="16" spans="1:11" s="1044" customFormat="1" ht="11.4" customHeight="1" thickBot="1" x14ac:dyDescent="0.25">
      <c r="A16" s="140">
        <v>501</v>
      </c>
      <c r="B16" s="141">
        <v>390</v>
      </c>
      <c r="C16" s="142" t="s">
        <v>281</v>
      </c>
      <c r="D16" s="143">
        <f t="shared" si="0"/>
        <v>0</v>
      </c>
      <c r="E16" s="1087"/>
      <c r="F16" s="1088"/>
      <c r="G16" s="1088"/>
      <c r="H16" s="1089"/>
      <c r="I16" s="115"/>
      <c r="J16" s="1074"/>
      <c r="K16" s="1074"/>
    </row>
    <row r="17" spans="1:11" s="1044" customFormat="1" ht="11.4" customHeight="1" thickBot="1" x14ac:dyDescent="0.25">
      <c r="A17" s="127">
        <v>502</v>
      </c>
      <c r="B17" s="1346" t="s">
        <v>282</v>
      </c>
      <c r="C17" s="1347"/>
      <c r="D17" s="128">
        <f t="shared" si="0"/>
        <v>820000</v>
      </c>
      <c r="E17" s="144">
        <f>SUM(E18:E21)</f>
        <v>820000</v>
      </c>
      <c r="F17" s="145">
        <f>SUM(F18:F21)</f>
        <v>0</v>
      </c>
      <c r="G17" s="145">
        <f>SUM(G18:G21)</f>
        <v>0</v>
      </c>
      <c r="H17" s="146">
        <f>SUM(H18:H21)</f>
        <v>0</v>
      </c>
      <c r="I17" s="115"/>
      <c r="J17" s="1074"/>
      <c r="K17" s="1074"/>
    </row>
    <row r="18" spans="1:11" s="1044" customFormat="1" ht="11.4" customHeight="1" x14ac:dyDescent="0.2">
      <c r="A18" s="132">
        <v>502</v>
      </c>
      <c r="B18" s="133">
        <v>310</v>
      </c>
      <c r="C18" s="134" t="s">
        <v>283</v>
      </c>
      <c r="D18" s="135">
        <f t="shared" si="0"/>
        <v>300000</v>
      </c>
      <c r="E18" s="1081">
        <v>300000</v>
      </c>
      <c r="F18" s="1082"/>
      <c r="G18" s="1082"/>
      <c r="H18" s="1083"/>
      <c r="I18" s="115"/>
      <c r="J18" s="1074"/>
      <c r="K18" s="1074"/>
    </row>
    <row r="19" spans="1:11" s="1044" customFormat="1" ht="11.4" customHeight="1" x14ac:dyDescent="0.2">
      <c r="A19" s="136">
        <v>502</v>
      </c>
      <c r="B19" s="137">
        <v>320</v>
      </c>
      <c r="C19" s="138" t="s">
        <v>284</v>
      </c>
      <c r="D19" s="139">
        <f t="shared" si="0"/>
        <v>400000</v>
      </c>
      <c r="E19" s="1084">
        <v>400000</v>
      </c>
      <c r="F19" s="1085"/>
      <c r="G19" s="1085"/>
      <c r="H19" s="1086"/>
      <c r="I19" s="115"/>
      <c r="J19" s="1074"/>
      <c r="K19" s="1074"/>
    </row>
    <row r="20" spans="1:11" s="1044" customFormat="1" ht="11.4" customHeight="1" x14ac:dyDescent="0.2">
      <c r="A20" s="136">
        <v>502</v>
      </c>
      <c r="B20" s="137">
        <v>330</v>
      </c>
      <c r="C20" s="138" t="s">
        <v>285</v>
      </c>
      <c r="D20" s="139">
        <f t="shared" si="0"/>
        <v>0</v>
      </c>
      <c r="E20" s="1084"/>
      <c r="F20" s="1085"/>
      <c r="G20" s="1085"/>
      <c r="H20" s="1086"/>
      <c r="I20" s="115"/>
      <c r="J20" s="1074"/>
      <c r="K20" s="1074"/>
    </row>
    <row r="21" spans="1:11" s="1044" customFormat="1" ht="11.4" customHeight="1" thickBot="1" x14ac:dyDescent="0.25">
      <c r="A21" s="140">
        <v>502</v>
      </c>
      <c r="B21" s="141">
        <v>340</v>
      </c>
      <c r="C21" s="142" t="s">
        <v>286</v>
      </c>
      <c r="D21" s="143">
        <f t="shared" si="0"/>
        <v>120000</v>
      </c>
      <c r="E21" s="1084">
        <v>120000</v>
      </c>
      <c r="F21" s="1085"/>
      <c r="G21" s="1085"/>
      <c r="H21" s="1086"/>
      <c r="I21" s="115"/>
      <c r="J21" s="1074"/>
      <c r="K21" s="1074"/>
    </row>
    <row r="22" spans="1:11" s="1044" customFormat="1" ht="11.4" customHeight="1" thickBot="1" x14ac:dyDescent="0.25">
      <c r="A22" s="147">
        <v>51</v>
      </c>
      <c r="B22" s="1348" t="s">
        <v>287</v>
      </c>
      <c r="C22" s="1349"/>
      <c r="D22" s="148">
        <f t="shared" si="0"/>
        <v>342000</v>
      </c>
      <c r="E22" s="149">
        <f>SUM(E23+E26+E28+E30)</f>
        <v>242000</v>
      </c>
      <c r="F22" s="149">
        <f>SUM(F23+F26+F28+F30)</f>
        <v>0</v>
      </c>
      <c r="G22" s="149">
        <f>SUM(G23+G26+G28+G30)</f>
        <v>100000</v>
      </c>
      <c r="H22" s="149">
        <f>SUM(H23+H26+H28+H30)</f>
        <v>0</v>
      </c>
      <c r="I22" s="115"/>
      <c r="J22" s="1074"/>
      <c r="K22" s="1074"/>
    </row>
    <row r="23" spans="1:11" s="1044" customFormat="1" ht="11.4" customHeight="1" thickBot="1" x14ac:dyDescent="0.25">
      <c r="A23" s="150">
        <v>511</v>
      </c>
      <c r="B23" s="1350" t="s">
        <v>288</v>
      </c>
      <c r="C23" s="1351"/>
      <c r="D23" s="151">
        <f t="shared" ref="D23" si="1">SUM(E23:H23)</f>
        <v>150000</v>
      </c>
      <c r="E23" s="152">
        <f>SUM(E24:E25)</f>
        <v>50000</v>
      </c>
      <c r="F23" s="152">
        <f>SUM(F24:F25)</f>
        <v>0</v>
      </c>
      <c r="G23" s="152">
        <f>SUM(G24:G25)</f>
        <v>100000</v>
      </c>
      <c r="H23" s="152">
        <f>SUM(H24:H25)</f>
        <v>0</v>
      </c>
      <c r="I23" s="115"/>
      <c r="J23" s="1074"/>
      <c r="K23" s="1074"/>
    </row>
    <row r="24" spans="1:11" s="1044" customFormat="1" ht="11.4" customHeight="1" x14ac:dyDescent="0.2">
      <c r="A24" s="153">
        <v>511</v>
      </c>
      <c r="B24" s="154">
        <v>300</v>
      </c>
      <c r="C24" s="155" t="s">
        <v>289</v>
      </c>
      <c r="D24" s="156">
        <f t="shared" si="0"/>
        <v>150000</v>
      </c>
      <c r="E24" s="1084">
        <v>50000</v>
      </c>
      <c r="F24" s="1085"/>
      <c r="G24" s="1085">
        <v>100000</v>
      </c>
      <c r="H24" s="1086"/>
      <c r="I24" s="115"/>
      <c r="J24" s="1074"/>
      <c r="K24" s="1074"/>
    </row>
    <row r="25" spans="1:11" s="1044" customFormat="1" ht="11.4" customHeight="1" thickBot="1" x14ac:dyDescent="0.25">
      <c r="A25" s="157">
        <v>511</v>
      </c>
      <c r="B25" s="158">
        <v>310</v>
      </c>
      <c r="C25" s="159" t="s">
        <v>290</v>
      </c>
      <c r="D25" s="160">
        <f t="shared" si="0"/>
        <v>0</v>
      </c>
      <c r="E25" s="1084"/>
      <c r="F25" s="1085"/>
      <c r="G25" s="1085"/>
      <c r="H25" s="1086"/>
      <c r="I25" s="115"/>
      <c r="J25" s="1074"/>
      <c r="K25" s="1074"/>
    </row>
    <row r="26" spans="1:11" s="1044" customFormat="1" ht="11.4" customHeight="1" thickBot="1" x14ac:dyDescent="0.25">
      <c r="A26" s="150">
        <v>512</v>
      </c>
      <c r="B26" s="1350" t="s">
        <v>291</v>
      </c>
      <c r="C26" s="1351"/>
      <c r="D26" s="151">
        <f t="shared" si="0"/>
        <v>0</v>
      </c>
      <c r="E26" s="152">
        <f>SUM(E27:E27)</f>
        <v>0</v>
      </c>
      <c r="F26" s="152">
        <f>SUM(F27:F27)</f>
        <v>0</v>
      </c>
      <c r="G26" s="152">
        <f>SUM(G27:G27)</f>
        <v>0</v>
      </c>
      <c r="H26" s="152">
        <f>SUM(H27:H27)</f>
        <v>0</v>
      </c>
      <c r="I26" s="115"/>
      <c r="J26" s="1074"/>
      <c r="K26" s="1074"/>
    </row>
    <row r="27" spans="1:11" s="1044" customFormat="1" ht="11.4" customHeight="1" thickBot="1" x14ac:dyDescent="0.25">
      <c r="A27" s="157">
        <v>512</v>
      </c>
      <c r="B27" s="158">
        <v>300</v>
      </c>
      <c r="C27" s="159" t="s">
        <v>292</v>
      </c>
      <c r="D27" s="160">
        <f t="shared" si="0"/>
        <v>0</v>
      </c>
      <c r="E27" s="1084">
        <v>0</v>
      </c>
      <c r="F27" s="1085"/>
      <c r="G27" s="1085"/>
      <c r="H27" s="1086"/>
      <c r="I27" s="115"/>
      <c r="J27" s="1074"/>
      <c r="K27" s="1074"/>
    </row>
    <row r="28" spans="1:11" s="1044" customFormat="1" ht="11.4" customHeight="1" thickBot="1" x14ac:dyDescent="0.25">
      <c r="A28" s="150">
        <v>513</v>
      </c>
      <c r="B28" s="1350" t="s">
        <v>293</v>
      </c>
      <c r="C28" s="1351"/>
      <c r="D28" s="151">
        <f t="shared" si="0"/>
        <v>5000</v>
      </c>
      <c r="E28" s="152">
        <f>SUM(E29:E29)</f>
        <v>5000</v>
      </c>
      <c r="F28" s="152">
        <f>SUM(F29:F29)</f>
        <v>0</v>
      </c>
      <c r="G28" s="152">
        <f>SUM(G29:G29)</f>
        <v>0</v>
      </c>
      <c r="H28" s="152">
        <f>SUM(H29:H29)</f>
        <v>0</v>
      </c>
      <c r="I28" s="115"/>
      <c r="J28" s="1074"/>
      <c r="K28" s="1074"/>
    </row>
    <row r="29" spans="1:11" s="1044" customFormat="1" ht="11.4" customHeight="1" thickBot="1" x14ac:dyDescent="0.25">
      <c r="A29" s="157">
        <v>513</v>
      </c>
      <c r="B29" s="158">
        <v>300</v>
      </c>
      <c r="C29" s="159" t="s">
        <v>294</v>
      </c>
      <c r="D29" s="160">
        <f t="shared" si="0"/>
        <v>5000</v>
      </c>
      <c r="E29" s="1084">
        <v>5000</v>
      </c>
      <c r="F29" s="1085"/>
      <c r="G29" s="1085"/>
      <c r="H29" s="1086"/>
      <c r="I29" s="115"/>
      <c r="J29" s="1074"/>
      <c r="K29" s="1074"/>
    </row>
    <row r="30" spans="1:11" s="1044" customFormat="1" ht="11.4" customHeight="1" thickBot="1" x14ac:dyDescent="0.25">
      <c r="A30" s="150">
        <v>518</v>
      </c>
      <c r="B30" s="1350" t="s">
        <v>295</v>
      </c>
      <c r="C30" s="1351"/>
      <c r="D30" s="151">
        <f t="shared" si="0"/>
        <v>187000</v>
      </c>
      <c r="E30" s="152">
        <f>SUM(E31:E43)</f>
        <v>187000</v>
      </c>
      <c r="F30" s="152">
        <f>SUM(F31:F43)</f>
        <v>0</v>
      </c>
      <c r="G30" s="152">
        <f>SUM(G31:G43)</f>
        <v>0</v>
      </c>
      <c r="H30" s="152">
        <f>SUM(H31:H43)</f>
        <v>0</v>
      </c>
      <c r="I30" s="115"/>
      <c r="J30" s="1074"/>
      <c r="K30" s="1074"/>
    </row>
    <row r="31" spans="1:11" s="1044" customFormat="1" ht="11.4" customHeight="1" x14ac:dyDescent="0.2">
      <c r="A31" s="157">
        <v>518</v>
      </c>
      <c r="B31" s="158">
        <v>310</v>
      </c>
      <c r="C31" s="159" t="s">
        <v>296</v>
      </c>
      <c r="D31" s="160">
        <f t="shared" si="0"/>
        <v>25000</v>
      </c>
      <c r="E31" s="1084">
        <v>25000</v>
      </c>
      <c r="F31" s="1085"/>
      <c r="G31" s="1085"/>
      <c r="H31" s="1086"/>
      <c r="I31" s="115"/>
      <c r="J31" s="1074"/>
      <c r="K31" s="1074"/>
    </row>
    <row r="32" spans="1:11" s="1044" customFormat="1" ht="11.4" customHeight="1" x14ac:dyDescent="0.2">
      <c r="A32" s="157">
        <v>518</v>
      </c>
      <c r="B32" s="158">
        <v>320</v>
      </c>
      <c r="C32" s="159" t="s">
        <v>297</v>
      </c>
      <c r="D32" s="160">
        <f t="shared" si="0"/>
        <v>10000</v>
      </c>
      <c r="E32" s="1084">
        <v>10000</v>
      </c>
      <c r="F32" s="1085"/>
      <c r="G32" s="1085"/>
      <c r="H32" s="1086"/>
      <c r="I32" s="115"/>
      <c r="J32" s="1074"/>
      <c r="K32" s="1074"/>
    </row>
    <row r="33" spans="1:11" s="1044" customFormat="1" ht="11.4" customHeight="1" x14ac:dyDescent="0.2">
      <c r="A33" s="157">
        <v>518</v>
      </c>
      <c r="B33" s="158">
        <v>330</v>
      </c>
      <c r="C33" s="159" t="s">
        <v>298</v>
      </c>
      <c r="D33" s="160">
        <f t="shared" si="0"/>
        <v>1000</v>
      </c>
      <c r="E33" s="1084">
        <v>1000</v>
      </c>
      <c r="F33" s="1085"/>
      <c r="G33" s="1085"/>
      <c r="H33" s="1086"/>
      <c r="I33" s="115"/>
      <c r="J33" s="1090"/>
      <c r="K33" s="1074"/>
    </row>
    <row r="34" spans="1:11" s="1044" customFormat="1" ht="11.4" customHeight="1" x14ac:dyDescent="0.2">
      <c r="A34" s="157">
        <v>518</v>
      </c>
      <c r="B34" s="158">
        <v>340</v>
      </c>
      <c r="C34" s="159" t="s">
        <v>299</v>
      </c>
      <c r="D34" s="160">
        <f t="shared" si="0"/>
        <v>25000</v>
      </c>
      <c r="E34" s="1084">
        <v>25000</v>
      </c>
      <c r="F34" s="1085"/>
      <c r="G34" s="1085"/>
      <c r="H34" s="1086"/>
      <c r="I34" s="115"/>
      <c r="J34" s="1074"/>
      <c r="K34" s="1074"/>
    </row>
    <row r="35" spans="1:11" s="1044" customFormat="1" ht="11.4" customHeight="1" x14ac:dyDescent="0.2">
      <c r="A35" s="157">
        <v>518</v>
      </c>
      <c r="B35" s="158">
        <v>350</v>
      </c>
      <c r="C35" s="159" t="s">
        <v>300</v>
      </c>
      <c r="D35" s="160">
        <f t="shared" si="0"/>
        <v>100000</v>
      </c>
      <c r="E35" s="1084">
        <v>100000</v>
      </c>
      <c r="F35" s="1085"/>
      <c r="G35" s="1085"/>
      <c r="H35" s="1086"/>
      <c r="I35" s="115"/>
      <c r="J35" s="1074"/>
      <c r="K35" s="1074"/>
    </row>
    <row r="36" spans="1:11" s="1044" customFormat="1" ht="11.4" customHeight="1" x14ac:dyDescent="0.2">
      <c r="A36" s="157">
        <v>518</v>
      </c>
      <c r="B36" s="158">
        <v>370</v>
      </c>
      <c r="C36" s="159" t="s">
        <v>301</v>
      </c>
      <c r="D36" s="160">
        <f t="shared" si="0"/>
        <v>0</v>
      </c>
      <c r="E36" s="1084"/>
      <c r="F36" s="1085"/>
      <c r="G36" s="1085"/>
      <c r="H36" s="1086"/>
      <c r="I36" s="115"/>
      <c r="J36" s="1074"/>
      <c r="K36" s="1074"/>
    </row>
    <row r="37" spans="1:11" s="1044" customFormat="1" ht="11.4" customHeight="1" x14ac:dyDescent="0.2">
      <c r="A37" s="157">
        <v>518</v>
      </c>
      <c r="B37" s="158">
        <v>400</v>
      </c>
      <c r="C37" s="159" t="s">
        <v>302</v>
      </c>
      <c r="D37" s="160">
        <f t="shared" si="0"/>
        <v>20000</v>
      </c>
      <c r="E37" s="1084">
        <v>20000</v>
      </c>
      <c r="F37" s="1085"/>
      <c r="G37" s="1085"/>
      <c r="H37" s="1086"/>
      <c r="I37" s="115"/>
      <c r="J37" s="1074"/>
      <c r="K37" s="1074"/>
    </row>
    <row r="38" spans="1:11" s="1044" customFormat="1" ht="11.4" customHeight="1" x14ac:dyDescent="0.2">
      <c r="A38" s="157">
        <v>518</v>
      </c>
      <c r="B38" s="158">
        <v>440</v>
      </c>
      <c r="C38" s="159" t="s">
        <v>303</v>
      </c>
      <c r="D38" s="160">
        <f t="shared" si="0"/>
        <v>6000</v>
      </c>
      <c r="E38" s="1084">
        <v>6000</v>
      </c>
      <c r="F38" s="1085"/>
      <c r="G38" s="1085"/>
      <c r="H38" s="1086"/>
      <c r="I38" s="115"/>
      <c r="J38" s="1074"/>
      <c r="K38" s="1074"/>
    </row>
    <row r="39" spans="1:11" s="1044" customFormat="1" ht="11.4" customHeight="1" x14ac:dyDescent="0.2">
      <c r="A39" s="157">
        <v>518</v>
      </c>
      <c r="B39" s="158">
        <v>450</v>
      </c>
      <c r="C39" s="159" t="s">
        <v>304</v>
      </c>
      <c r="D39" s="160">
        <f t="shared" si="0"/>
        <v>0</v>
      </c>
      <c r="E39" s="1084"/>
      <c r="F39" s="1085"/>
      <c r="G39" s="1085"/>
      <c r="H39" s="1086"/>
      <c r="I39" s="115"/>
      <c r="J39" s="1074"/>
      <c r="K39" s="1074"/>
    </row>
    <row r="40" spans="1:11" s="1044" customFormat="1" ht="11.4" customHeight="1" x14ac:dyDescent="0.2">
      <c r="A40" s="157">
        <v>518</v>
      </c>
      <c r="B40" s="158">
        <v>460</v>
      </c>
      <c r="C40" s="159" t="s">
        <v>305</v>
      </c>
      <c r="D40" s="160">
        <f t="shared" si="0"/>
        <v>0</v>
      </c>
      <c r="E40" s="1084"/>
      <c r="F40" s="1085"/>
      <c r="G40" s="1085"/>
      <c r="H40" s="1086"/>
      <c r="I40" s="115"/>
      <c r="J40" s="1074"/>
      <c r="K40" s="1074"/>
    </row>
    <row r="41" spans="1:11" s="1044" customFormat="1" ht="11.4" customHeight="1" x14ac:dyDescent="0.2">
      <c r="A41" s="157">
        <v>518</v>
      </c>
      <c r="B41" s="158">
        <v>470</v>
      </c>
      <c r="C41" s="159" t="s">
        <v>306</v>
      </c>
      <c r="D41" s="160">
        <f t="shared" si="0"/>
        <v>0</v>
      </c>
      <c r="E41" s="1084"/>
      <c r="F41" s="1085"/>
      <c r="G41" s="1085"/>
      <c r="H41" s="1086"/>
      <c r="I41" s="115"/>
      <c r="J41" s="1074"/>
      <c r="K41" s="1074"/>
    </row>
    <row r="42" spans="1:11" s="1044" customFormat="1" ht="11.4" customHeight="1" x14ac:dyDescent="0.2">
      <c r="A42" s="157">
        <v>518</v>
      </c>
      <c r="B42" s="158">
        <v>480</v>
      </c>
      <c r="C42" s="159" t="s">
        <v>307</v>
      </c>
      <c r="D42" s="160">
        <f t="shared" si="0"/>
        <v>0</v>
      </c>
      <c r="E42" s="1084"/>
      <c r="F42" s="1085"/>
      <c r="G42" s="1085"/>
      <c r="H42" s="1086"/>
      <c r="I42" s="115"/>
      <c r="J42" s="1074"/>
      <c r="K42" s="1074"/>
    </row>
    <row r="43" spans="1:11" s="1044" customFormat="1" ht="11.4" customHeight="1" thickBot="1" x14ac:dyDescent="0.25">
      <c r="A43" s="161">
        <v>518</v>
      </c>
      <c r="B43" s="162">
        <v>520</v>
      </c>
      <c r="C43" s="163" t="s">
        <v>308</v>
      </c>
      <c r="D43" s="164">
        <f t="shared" si="0"/>
        <v>0</v>
      </c>
      <c r="E43" s="1084"/>
      <c r="F43" s="1085"/>
      <c r="G43" s="1085"/>
      <c r="H43" s="1086"/>
      <c r="I43" s="115"/>
      <c r="J43" s="1074"/>
      <c r="K43" s="1074"/>
    </row>
    <row r="44" spans="1:11" s="1044" customFormat="1" ht="11.4" customHeight="1" thickBot="1" x14ac:dyDescent="0.25">
      <c r="A44" s="165">
        <v>52</v>
      </c>
      <c r="B44" s="1352" t="s">
        <v>309</v>
      </c>
      <c r="C44" s="1353"/>
      <c r="D44" s="166">
        <f t="shared" si="0"/>
        <v>70000</v>
      </c>
      <c r="E44" s="167">
        <f>SUM(E45+E47+E49+E51+E56)</f>
        <v>70000</v>
      </c>
      <c r="F44" s="167">
        <f>SUM(F45+F47+F49+F51+F56)</f>
        <v>0</v>
      </c>
      <c r="G44" s="167">
        <f>SUM(G45+G47+G49+G51+G56)</f>
        <v>0</v>
      </c>
      <c r="H44" s="167">
        <f>SUM(H45+H47+H49+H51+H56)</f>
        <v>0</v>
      </c>
      <c r="I44" s="115"/>
      <c r="J44" s="1074"/>
      <c r="K44" s="1074"/>
    </row>
    <row r="45" spans="1:11" s="1044" customFormat="1" ht="11.4" customHeight="1" thickBot="1" x14ac:dyDescent="0.25">
      <c r="A45" s="168">
        <v>521</v>
      </c>
      <c r="B45" s="1339" t="s">
        <v>310</v>
      </c>
      <c r="C45" s="1340"/>
      <c r="D45" s="169">
        <f t="shared" si="0"/>
        <v>0</v>
      </c>
      <c r="E45" s="170">
        <f>SUM(E46:E46)</f>
        <v>0</v>
      </c>
      <c r="F45" s="170">
        <f>SUM(F46:F46)</f>
        <v>0</v>
      </c>
      <c r="G45" s="170">
        <f>SUM(G46:G46)</f>
        <v>0</v>
      </c>
      <c r="H45" s="170">
        <f>SUM(H46:H46)</f>
        <v>0</v>
      </c>
      <c r="I45" s="115"/>
      <c r="J45" s="1074"/>
      <c r="K45" s="1074"/>
    </row>
    <row r="46" spans="1:11" s="1044" customFormat="1" ht="11.4" customHeight="1" thickBot="1" x14ac:dyDescent="0.25">
      <c r="A46" s="171">
        <v>521</v>
      </c>
      <c r="B46" s="172"/>
      <c r="C46" s="173" t="s">
        <v>310</v>
      </c>
      <c r="D46" s="174">
        <f t="shared" si="0"/>
        <v>0</v>
      </c>
      <c r="E46" s="1084"/>
      <c r="F46" s="1085"/>
      <c r="G46" s="1085"/>
      <c r="H46" s="1086"/>
      <c r="I46" s="115"/>
      <c r="J46" s="1074"/>
      <c r="K46" s="1074"/>
    </row>
    <row r="47" spans="1:11" s="1044" customFormat="1" ht="11.4" customHeight="1" thickBot="1" x14ac:dyDescent="0.25">
      <c r="A47" s="168">
        <v>524</v>
      </c>
      <c r="B47" s="1339" t="s">
        <v>311</v>
      </c>
      <c r="C47" s="1340"/>
      <c r="D47" s="169">
        <f t="shared" si="0"/>
        <v>0</v>
      </c>
      <c r="E47" s="170">
        <f>SUM(E48:E48)</f>
        <v>0</v>
      </c>
      <c r="F47" s="170">
        <f>SUM(F48:F48)</f>
        <v>0</v>
      </c>
      <c r="G47" s="170">
        <f>SUM(G48:G48)</f>
        <v>0</v>
      </c>
      <c r="H47" s="170">
        <f>SUM(H48:H48)</f>
        <v>0</v>
      </c>
      <c r="I47" s="115"/>
      <c r="J47" s="1074"/>
      <c r="K47" s="1074"/>
    </row>
    <row r="48" spans="1:11" s="1044" customFormat="1" ht="11.4" customHeight="1" thickBot="1" x14ac:dyDescent="0.25">
      <c r="A48" s="171">
        <v>524</v>
      </c>
      <c r="B48" s="172"/>
      <c r="C48" s="173" t="s">
        <v>311</v>
      </c>
      <c r="D48" s="174">
        <f t="shared" si="0"/>
        <v>0</v>
      </c>
      <c r="E48" s="1084"/>
      <c r="F48" s="1085"/>
      <c r="G48" s="1085"/>
      <c r="H48" s="1086"/>
      <c r="I48" s="115"/>
      <c r="J48" s="1074"/>
      <c r="K48" s="1074"/>
    </row>
    <row r="49" spans="1:11" s="1044" customFormat="1" ht="11.4" customHeight="1" thickBot="1" x14ac:dyDescent="0.25">
      <c r="A49" s="168">
        <v>525</v>
      </c>
      <c r="B49" s="1339" t="s">
        <v>312</v>
      </c>
      <c r="C49" s="1340"/>
      <c r="D49" s="169">
        <f t="shared" si="0"/>
        <v>30000</v>
      </c>
      <c r="E49" s="170">
        <f>SUM(E50:E50)</f>
        <v>30000</v>
      </c>
      <c r="F49" s="170">
        <f>SUM(F50:F50)</f>
        <v>0</v>
      </c>
      <c r="G49" s="170">
        <f>SUM(G50:G50)</f>
        <v>0</v>
      </c>
      <c r="H49" s="170">
        <f>SUM(H50:H50)</f>
        <v>0</v>
      </c>
      <c r="I49" s="115"/>
      <c r="J49" s="1074"/>
      <c r="K49" s="1074"/>
    </row>
    <row r="50" spans="1:11" s="1044" customFormat="1" ht="11.4" customHeight="1" x14ac:dyDescent="0.2">
      <c r="A50" s="171">
        <v>525</v>
      </c>
      <c r="B50" s="172"/>
      <c r="C50" s="173" t="s">
        <v>312</v>
      </c>
      <c r="D50" s="174">
        <f t="shared" si="0"/>
        <v>30000</v>
      </c>
      <c r="E50" s="1084">
        <v>30000</v>
      </c>
      <c r="F50" s="1085"/>
      <c r="G50" s="1085"/>
      <c r="H50" s="1086"/>
      <c r="I50" s="115"/>
      <c r="J50" s="1074"/>
      <c r="K50" s="1074"/>
    </row>
    <row r="51" spans="1:11" s="1044" customFormat="1" ht="11.4" customHeight="1" x14ac:dyDescent="0.2">
      <c r="A51" s="175">
        <v>527</v>
      </c>
      <c r="B51" s="1354" t="s">
        <v>313</v>
      </c>
      <c r="C51" s="1355"/>
      <c r="D51" s="176">
        <f t="shared" si="0"/>
        <v>40000</v>
      </c>
      <c r="E51" s="177">
        <f>SUM(E52:E55)</f>
        <v>40000</v>
      </c>
      <c r="F51" s="177">
        <f>SUM(F52:F55)</f>
        <v>0</v>
      </c>
      <c r="G51" s="177">
        <f>SUM(G52:G55)</f>
        <v>0</v>
      </c>
      <c r="H51" s="177">
        <f>SUM(H52:H55)</f>
        <v>0</v>
      </c>
      <c r="I51" s="115"/>
      <c r="J51" s="1074"/>
      <c r="K51" s="1074"/>
    </row>
    <row r="52" spans="1:11" s="1044" customFormat="1" ht="11.4" customHeight="1" x14ac:dyDescent="0.2">
      <c r="A52" s="171">
        <v>527</v>
      </c>
      <c r="B52" s="172"/>
      <c r="C52" s="173" t="s">
        <v>314</v>
      </c>
      <c r="D52" s="174">
        <f t="shared" si="0"/>
        <v>0</v>
      </c>
      <c r="E52" s="1084"/>
      <c r="F52" s="1085"/>
      <c r="G52" s="1085"/>
      <c r="H52" s="1086"/>
      <c r="I52" s="115"/>
      <c r="J52" s="1074"/>
      <c r="K52" s="1074"/>
    </row>
    <row r="53" spans="1:11" s="1044" customFormat="1" ht="11.4" customHeight="1" x14ac:dyDescent="0.2">
      <c r="A53" s="171">
        <v>527</v>
      </c>
      <c r="B53" s="172">
        <v>400</v>
      </c>
      <c r="C53" s="173" t="s">
        <v>315</v>
      </c>
      <c r="D53" s="174">
        <f t="shared" si="0"/>
        <v>10000</v>
      </c>
      <c r="E53" s="1084">
        <v>10000</v>
      </c>
      <c r="F53" s="1085"/>
      <c r="G53" s="1085"/>
      <c r="H53" s="1086"/>
      <c r="I53" s="115"/>
      <c r="J53" s="1074"/>
      <c r="K53" s="1074"/>
    </row>
    <row r="54" spans="1:11" s="1044" customFormat="1" ht="11.4" customHeight="1" x14ac:dyDescent="0.2">
      <c r="A54" s="171">
        <v>527</v>
      </c>
      <c r="B54" s="172">
        <v>500</v>
      </c>
      <c r="C54" s="173" t="s">
        <v>316</v>
      </c>
      <c r="D54" s="174">
        <f t="shared" si="0"/>
        <v>0</v>
      </c>
      <c r="E54" s="1084"/>
      <c r="F54" s="1085"/>
      <c r="G54" s="1085"/>
      <c r="H54" s="1086"/>
      <c r="I54" s="115"/>
      <c r="J54" s="1074"/>
      <c r="K54" s="1074"/>
    </row>
    <row r="55" spans="1:11" s="1044" customFormat="1" ht="11.4" customHeight="1" thickBot="1" x14ac:dyDescent="0.25">
      <c r="A55" s="171">
        <v>527</v>
      </c>
      <c r="B55" s="172">
        <v>600</v>
      </c>
      <c r="C55" s="173" t="s">
        <v>317</v>
      </c>
      <c r="D55" s="174">
        <f t="shared" si="0"/>
        <v>30000</v>
      </c>
      <c r="E55" s="1084">
        <v>30000</v>
      </c>
      <c r="F55" s="1085"/>
      <c r="G55" s="1085"/>
      <c r="H55" s="1086"/>
      <c r="I55" s="115"/>
      <c r="J55" s="1074"/>
      <c r="K55" s="1074"/>
    </row>
    <row r="56" spans="1:11" s="1044" customFormat="1" ht="11.4" customHeight="1" thickBot="1" x14ac:dyDescent="0.25">
      <c r="A56" s="168">
        <v>528</v>
      </c>
      <c r="B56" s="1339" t="s">
        <v>318</v>
      </c>
      <c r="C56" s="1340"/>
      <c r="D56" s="169">
        <f t="shared" si="0"/>
        <v>0</v>
      </c>
      <c r="E56" s="170">
        <f>SUM(E57:E57)</f>
        <v>0</v>
      </c>
      <c r="F56" s="170">
        <f>SUM(F57:F57)</f>
        <v>0</v>
      </c>
      <c r="G56" s="170">
        <f>SUM(G57:G57)</f>
        <v>0</v>
      </c>
      <c r="H56" s="170">
        <f>SUM(H57:H57)</f>
        <v>0</v>
      </c>
      <c r="I56" s="115"/>
      <c r="J56" s="1074"/>
      <c r="K56" s="1074"/>
    </row>
    <row r="57" spans="1:11" s="1044" customFormat="1" ht="11.4" customHeight="1" thickBot="1" x14ac:dyDescent="0.25">
      <c r="A57" s="171">
        <v>528</v>
      </c>
      <c r="B57" s="172"/>
      <c r="C57" s="173" t="s">
        <v>318</v>
      </c>
      <c r="D57" s="174">
        <f t="shared" si="0"/>
        <v>0</v>
      </c>
      <c r="E57" s="1084"/>
      <c r="F57" s="1085"/>
      <c r="G57" s="1085"/>
      <c r="H57" s="1086"/>
      <c r="I57" s="115"/>
      <c r="J57" s="1074"/>
      <c r="K57" s="1074"/>
    </row>
    <row r="58" spans="1:11" s="1044" customFormat="1" ht="11.4" customHeight="1" thickBot="1" x14ac:dyDescent="0.25">
      <c r="A58" s="122">
        <v>53</v>
      </c>
      <c r="B58" s="1344" t="s">
        <v>319</v>
      </c>
      <c r="C58" s="1345"/>
      <c r="D58" s="123">
        <f t="shared" si="0"/>
        <v>0</v>
      </c>
      <c r="E58" s="124">
        <f t="shared" ref="E58:H59" si="2">SUM(E59:E59)</f>
        <v>0</v>
      </c>
      <c r="F58" s="124">
        <f t="shared" si="2"/>
        <v>0</v>
      </c>
      <c r="G58" s="124">
        <f t="shared" si="2"/>
        <v>0</v>
      </c>
      <c r="H58" s="124">
        <f t="shared" si="2"/>
        <v>0</v>
      </c>
      <c r="I58" s="115"/>
      <c r="J58" s="1074"/>
      <c r="K58" s="1074"/>
    </row>
    <row r="59" spans="1:11" s="1044" customFormat="1" ht="11.4" customHeight="1" thickBot="1" x14ac:dyDescent="0.25">
      <c r="A59" s="127">
        <v>538</v>
      </c>
      <c r="B59" s="1346" t="s">
        <v>320</v>
      </c>
      <c r="C59" s="1347"/>
      <c r="D59" s="128">
        <f t="shared" si="0"/>
        <v>0</v>
      </c>
      <c r="E59" s="144">
        <f t="shared" si="2"/>
        <v>0</v>
      </c>
      <c r="F59" s="144">
        <f t="shared" si="2"/>
        <v>0</v>
      </c>
      <c r="G59" s="144">
        <f t="shared" si="2"/>
        <v>0</v>
      </c>
      <c r="H59" s="144">
        <f t="shared" si="2"/>
        <v>0</v>
      </c>
      <c r="I59" s="115"/>
      <c r="J59" s="1074"/>
      <c r="K59" s="1074"/>
    </row>
    <row r="60" spans="1:11" s="1044" customFormat="1" ht="11.4" customHeight="1" thickBot="1" x14ac:dyDescent="0.25">
      <c r="A60" s="178">
        <v>538</v>
      </c>
      <c r="B60" s="179"/>
      <c r="C60" s="180" t="s">
        <v>320</v>
      </c>
      <c r="D60" s="181">
        <f t="shared" si="0"/>
        <v>0</v>
      </c>
      <c r="E60" s="1084"/>
      <c r="F60" s="1085"/>
      <c r="G60" s="1085"/>
      <c r="H60" s="1086"/>
      <c r="I60" s="115"/>
      <c r="J60" s="1074"/>
      <c r="K60" s="1074"/>
    </row>
    <row r="61" spans="1:11" s="1044" customFormat="1" ht="11.4" customHeight="1" thickBot="1" x14ac:dyDescent="0.25">
      <c r="A61" s="147">
        <v>54</v>
      </c>
      <c r="B61" s="1348" t="s">
        <v>321</v>
      </c>
      <c r="C61" s="1349"/>
      <c r="D61" s="148">
        <f t="shared" si="0"/>
        <v>6000</v>
      </c>
      <c r="E61" s="149">
        <f>SUM(E62+E64+E66+E68)</f>
        <v>6000</v>
      </c>
      <c r="F61" s="149">
        <f>SUM(F62+F64+F66+F68)</f>
        <v>0</v>
      </c>
      <c r="G61" s="149">
        <f>SUM(G62+G64+G66+G68)</f>
        <v>0</v>
      </c>
      <c r="H61" s="149">
        <f>SUM(H62+H64+H66+H68)</f>
        <v>0</v>
      </c>
      <c r="I61" s="115"/>
      <c r="J61" s="1074"/>
      <c r="K61" s="1074"/>
    </row>
    <row r="62" spans="1:11" s="1044" customFormat="1" ht="11.4" customHeight="1" thickBot="1" x14ac:dyDescent="0.25">
      <c r="A62" s="150">
        <v>541</v>
      </c>
      <c r="B62" s="1350" t="s">
        <v>322</v>
      </c>
      <c r="C62" s="1351"/>
      <c r="D62" s="151">
        <f t="shared" si="0"/>
        <v>0</v>
      </c>
      <c r="E62" s="152">
        <f>SUM(E63:E63)</f>
        <v>0</v>
      </c>
      <c r="F62" s="152">
        <f>SUM(F63:F63)</f>
        <v>0</v>
      </c>
      <c r="G62" s="152">
        <f>SUM(G63:G63)</f>
        <v>0</v>
      </c>
      <c r="H62" s="152">
        <f>SUM(H63:H63)</f>
        <v>0</v>
      </c>
      <c r="I62" s="115"/>
      <c r="J62" s="1074"/>
      <c r="K62" s="1074"/>
    </row>
    <row r="63" spans="1:11" s="1044" customFormat="1" ht="11.4" customHeight="1" thickBot="1" x14ac:dyDescent="0.25">
      <c r="A63" s="157">
        <v>541</v>
      </c>
      <c r="B63" s="158"/>
      <c r="C63" s="159" t="s">
        <v>322</v>
      </c>
      <c r="D63" s="160">
        <f t="shared" si="0"/>
        <v>0</v>
      </c>
      <c r="E63" s="1091"/>
      <c r="F63" s="1092"/>
      <c r="G63" s="1092"/>
      <c r="H63" s="1093"/>
      <c r="I63" s="115"/>
      <c r="J63" s="1074"/>
      <c r="K63" s="1074"/>
    </row>
    <row r="64" spans="1:11" s="1044" customFormat="1" ht="11.4" customHeight="1" thickBot="1" x14ac:dyDescent="0.25">
      <c r="A64" s="150">
        <v>542</v>
      </c>
      <c r="B64" s="1350" t="s">
        <v>323</v>
      </c>
      <c r="C64" s="1351"/>
      <c r="D64" s="151">
        <f t="shared" si="0"/>
        <v>0</v>
      </c>
      <c r="E64" s="152">
        <f>SUM(E65:E65)</f>
        <v>0</v>
      </c>
      <c r="F64" s="152">
        <f>SUM(F65:F65)</f>
        <v>0</v>
      </c>
      <c r="G64" s="152">
        <f>SUM(G65:G65)</f>
        <v>0</v>
      </c>
      <c r="H64" s="152">
        <f>SUM(H65:H65)</f>
        <v>0</v>
      </c>
      <c r="I64" s="115"/>
      <c r="J64" s="1074"/>
      <c r="K64" s="1074"/>
    </row>
    <row r="65" spans="1:11" s="1044" customFormat="1" ht="11.4" customHeight="1" thickBot="1" x14ac:dyDescent="0.25">
      <c r="A65" s="157">
        <v>542</v>
      </c>
      <c r="B65" s="158"/>
      <c r="C65" s="159" t="s">
        <v>323</v>
      </c>
      <c r="D65" s="160">
        <f t="shared" si="0"/>
        <v>0</v>
      </c>
      <c r="E65" s="1084"/>
      <c r="F65" s="1085"/>
      <c r="G65" s="1085"/>
      <c r="H65" s="1086"/>
      <c r="I65" s="115"/>
      <c r="J65" s="1074"/>
      <c r="K65" s="1074"/>
    </row>
    <row r="66" spans="1:11" s="1044" customFormat="1" ht="11.4" customHeight="1" thickBot="1" x14ac:dyDescent="0.25">
      <c r="A66" s="150">
        <v>547</v>
      </c>
      <c r="B66" s="1350" t="s">
        <v>324</v>
      </c>
      <c r="C66" s="1351"/>
      <c r="D66" s="151">
        <f t="shared" si="0"/>
        <v>0</v>
      </c>
      <c r="E66" s="152">
        <f>SUM(E67:E67)</f>
        <v>0</v>
      </c>
      <c r="F66" s="152">
        <f>SUM(F67:F67)</f>
        <v>0</v>
      </c>
      <c r="G66" s="152">
        <f>SUM(G67:G67)</f>
        <v>0</v>
      </c>
      <c r="H66" s="152">
        <f>SUM(H67:H67)</f>
        <v>0</v>
      </c>
      <c r="I66" s="115"/>
      <c r="J66" s="1074"/>
      <c r="K66" s="1074"/>
    </row>
    <row r="67" spans="1:11" s="1044" customFormat="1" ht="11.4" customHeight="1" x14ac:dyDescent="0.2">
      <c r="A67" s="157">
        <v>547</v>
      </c>
      <c r="B67" s="158"/>
      <c r="C67" s="159" t="s">
        <v>324</v>
      </c>
      <c r="D67" s="160">
        <f t="shared" si="0"/>
        <v>0</v>
      </c>
      <c r="E67" s="1084"/>
      <c r="F67" s="1085"/>
      <c r="G67" s="1085"/>
      <c r="H67" s="1086"/>
      <c r="I67" s="115"/>
      <c r="J67" s="1074"/>
      <c r="K67" s="1074"/>
    </row>
    <row r="68" spans="1:11" s="1044" customFormat="1" ht="11.4" customHeight="1" x14ac:dyDescent="0.2">
      <c r="A68" s="182">
        <v>549</v>
      </c>
      <c r="B68" s="1356" t="s">
        <v>325</v>
      </c>
      <c r="C68" s="1357"/>
      <c r="D68" s="183">
        <f t="shared" si="0"/>
        <v>6000</v>
      </c>
      <c r="E68" s="184">
        <f>SUM(E69:E69)</f>
        <v>6000</v>
      </c>
      <c r="F68" s="184">
        <f>SUM(F69:F69)</f>
        <v>0</v>
      </c>
      <c r="G68" s="184">
        <f>SUM(G69:G69)</f>
        <v>0</v>
      </c>
      <c r="H68" s="184">
        <f>SUM(H69:H69)</f>
        <v>0</v>
      </c>
      <c r="I68" s="115"/>
      <c r="J68" s="1074"/>
      <c r="K68" s="1074"/>
    </row>
    <row r="69" spans="1:11" s="1044" customFormat="1" ht="11.4" customHeight="1" thickBot="1" x14ac:dyDescent="0.25">
      <c r="A69" s="157">
        <v>549</v>
      </c>
      <c r="B69" s="158">
        <v>320</v>
      </c>
      <c r="C69" s="159" t="s">
        <v>326</v>
      </c>
      <c r="D69" s="160">
        <f t="shared" si="0"/>
        <v>6000</v>
      </c>
      <c r="E69" s="1084">
        <v>6000</v>
      </c>
      <c r="F69" s="1085"/>
      <c r="G69" s="1085"/>
      <c r="H69" s="1086"/>
      <c r="I69" s="115"/>
      <c r="J69" s="1074"/>
      <c r="K69" s="1074"/>
    </row>
    <row r="70" spans="1:11" s="1044" customFormat="1" ht="11.4" customHeight="1" thickBot="1" x14ac:dyDescent="0.25">
      <c r="A70" s="165">
        <v>55</v>
      </c>
      <c r="B70" s="1352" t="s">
        <v>327</v>
      </c>
      <c r="C70" s="1353"/>
      <c r="D70" s="166">
        <f t="shared" si="0"/>
        <v>120000</v>
      </c>
      <c r="E70" s="167">
        <f>SUM(E71+E73+E75)</f>
        <v>50000</v>
      </c>
      <c r="F70" s="167">
        <f>SUM(F71+F73+F75)</f>
        <v>20000</v>
      </c>
      <c r="G70" s="167">
        <f>SUM(G71+G73+G75)</f>
        <v>50000</v>
      </c>
      <c r="H70" s="167">
        <f>SUM(H71+H73+H75)</f>
        <v>0</v>
      </c>
      <c r="I70" s="115"/>
      <c r="J70" s="1074"/>
      <c r="K70" s="1074"/>
    </row>
    <row r="71" spans="1:11" s="1044" customFormat="1" ht="11.4" customHeight="1" thickBot="1" x14ac:dyDescent="0.25">
      <c r="A71" s="168">
        <v>551</v>
      </c>
      <c r="B71" s="1339" t="s">
        <v>328</v>
      </c>
      <c r="C71" s="1340"/>
      <c r="D71" s="169">
        <f t="shared" ref="D71:D72" si="3">SUM(E71:H71)</f>
        <v>0</v>
      </c>
      <c r="E71" s="170">
        <f>SUM(E72:E72)</f>
        <v>0</v>
      </c>
      <c r="F71" s="170">
        <f>SUM(F72:F72)</f>
        <v>0</v>
      </c>
      <c r="G71" s="170">
        <f>SUM(G72:G72)</f>
        <v>0</v>
      </c>
      <c r="H71" s="170">
        <f>SUM(H72:H72)</f>
        <v>0</v>
      </c>
      <c r="I71" s="115"/>
      <c r="J71" s="1074"/>
      <c r="K71" s="1074"/>
    </row>
    <row r="72" spans="1:11" s="1044" customFormat="1" ht="11.4" customHeight="1" thickBot="1" x14ac:dyDescent="0.25">
      <c r="A72" s="171">
        <v>551</v>
      </c>
      <c r="B72" s="172"/>
      <c r="C72" s="173" t="s">
        <v>328</v>
      </c>
      <c r="D72" s="174">
        <f t="shared" si="3"/>
        <v>0</v>
      </c>
      <c r="E72" s="1091"/>
      <c r="F72" s="1092"/>
      <c r="G72" s="1092"/>
      <c r="H72" s="1093"/>
      <c r="I72" s="115"/>
      <c r="J72" s="1074"/>
      <c r="K72" s="1074"/>
    </row>
    <row r="73" spans="1:11" s="1044" customFormat="1" ht="11.4" customHeight="1" thickBot="1" x14ac:dyDescent="0.25">
      <c r="A73" s="168">
        <v>556</v>
      </c>
      <c r="B73" s="1339" t="s">
        <v>329</v>
      </c>
      <c r="C73" s="1340"/>
      <c r="D73" s="169">
        <f t="shared" ref="D73:D74" si="4">SUM(E73:H73)</f>
        <v>0</v>
      </c>
      <c r="E73" s="170">
        <f>SUM(E74:E74)</f>
        <v>0</v>
      </c>
      <c r="F73" s="170">
        <f>SUM(F74:F74)</f>
        <v>0</v>
      </c>
      <c r="G73" s="170">
        <f>SUM(G74:G74)</f>
        <v>0</v>
      </c>
      <c r="H73" s="170">
        <f>SUM(H74:H74)</f>
        <v>0</v>
      </c>
      <c r="I73" s="115"/>
      <c r="J73" s="1074"/>
      <c r="K73" s="1074"/>
    </row>
    <row r="74" spans="1:11" s="1044" customFormat="1" ht="11.4" customHeight="1" x14ac:dyDescent="0.2">
      <c r="A74" s="171">
        <v>556</v>
      </c>
      <c r="B74" s="172"/>
      <c r="C74" s="173" t="s">
        <v>329</v>
      </c>
      <c r="D74" s="174">
        <f t="shared" si="4"/>
        <v>0</v>
      </c>
      <c r="E74" s="1091"/>
      <c r="F74" s="1092"/>
      <c r="G74" s="1092"/>
      <c r="H74" s="1093"/>
      <c r="I74" s="115"/>
      <c r="J74" s="1074"/>
      <c r="K74" s="1074"/>
    </row>
    <row r="75" spans="1:11" s="1044" customFormat="1" ht="11.4" customHeight="1" x14ac:dyDescent="0.2">
      <c r="A75" s="175">
        <v>558</v>
      </c>
      <c r="B75" s="1354" t="s">
        <v>330</v>
      </c>
      <c r="C75" s="1355"/>
      <c r="D75" s="176">
        <f t="shared" si="0"/>
        <v>120000</v>
      </c>
      <c r="E75" s="177">
        <f>SUM(E76:E77)</f>
        <v>50000</v>
      </c>
      <c r="F75" s="177">
        <f>SUM(F76:F77)</f>
        <v>20000</v>
      </c>
      <c r="G75" s="177">
        <f>SUM(G76:G77)</f>
        <v>50000</v>
      </c>
      <c r="H75" s="177">
        <f>SUM(H76:H77)</f>
        <v>0</v>
      </c>
      <c r="I75" s="115"/>
      <c r="J75" s="1074"/>
      <c r="K75" s="1074"/>
    </row>
    <row r="76" spans="1:11" s="1044" customFormat="1" ht="11.4" customHeight="1" x14ac:dyDescent="0.2">
      <c r="A76" s="185">
        <v>558</v>
      </c>
      <c r="B76" s="186">
        <v>300</v>
      </c>
      <c r="C76" s="187" t="s">
        <v>331</v>
      </c>
      <c r="D76" s="188">
        <f t="shared" si="0"/>
        <v>120000</v>
      </c>
      <c r="E76" s="1084">
        <v>50000</v>
      </c>
      <c r="F76" s="1085">
        <v>20000</v>
      </c>
      <c r="G76" s="1085">
        <v>50000</v>
      </c>
      <c r="H76" s="1086"/>
      <c r="I76" s="115"/>
      <c r="J76" s="1074"/>
      <c r="K76" s="1074"/>
    </row>
    <row r="77" spans="1:11" s="1044" customFormat="1" ht="11.4" customHeight="1" thickBot="1" x14ac:dyDescent="0.25">
      <c r="A77" s="189">
        <v>558</v>
      </c>
      <c r="B77" s="190">
        <v>330</v>
      </c>
      <c r="C77" s="191" t="s">
        <v>332</v>
      </c>
      <c r="D77" s="192">
        <f t="shared" si="0"/>
        <v>0</v>
      </c>
      <c r="E77" s="1084"/>
      <c r="F77" s="1085"/>
      <c r="G77" s="1085"/>
      <c r="H77" s="1086"/>
      <c r="I77" s="115"/>
      <c r="J77" s="1074"/>
      <c r="K77" s="1074"/>
    </row>
    <row r="78" spans="1:11" s="1044" customFormat="1" ht="11.4" customHeight="1" thickBot="1" x14ac:dyDescent="0.25">
      <c r="A78" s="122">
        <v>56</v>
      </c>
      <c r="B78" s="1344" t="s">
        <v>333</v>
      </c>
      <c r="C78" s="1345"/>
      <c r="D78" s="123">
        <f t="shared" si="0"/>
        <v>0</v>
      </c>
      <c r="E78" s="124">
        <f t="shared" ref="E78:H79" si="5">SUM(E79:E79)</f>
        <v>0</v>
      </c>
      <c r="F78" s="124">
        <f t="shared" si="5"/>
        <v>0</v>
      </c>
      <c r="G78" s="124">
        <f t="shared" si="5"/>
        <v>0</v>
      </c>
      <c r="H78" s="124">
        <f t="shared" si="5"/>
        <v>0</v>
      </c>
      <c r="I78" s="115"/>
      <c r="J78" s="1074"/>
      <c r="K78" s="1074"/>
    </row>
    <row r="79" spans="1:11" s="1044" customFormat="1" ht="11.4" customHeight="1" thickBot="1" x14ac:dyDescent="0.25">
      <c r="A79" s="127">
        <v>569</v>
      </c>
      <c r="B79" s="1346" t="s">
        <v>334</v>
      </c>
      <c r="C79" s="1347"/>
      <c r="D79" s="128">
        <f t="shared" si="0"/>
        <v>0</v>
      </c>
      <c r="E79" s="144">
        <f t="shared" si="5"/>
        <v>0</v>
      </c>
      <c r="F79" s="144">
        <f t="shared" si="5"/>
        <v>0</v>
      </c>
      <c r="G79" s="144">
        <f t="shared" si="5"/>
        <v>0</v>
      </c>
      <c r="H79" s="144">
        <f t="shared" si="5"/>
        <v>0</v>
      </c>
      <c r="I79" s="115"/>
      <c r="J79" s="1074"/>
      <c r="K79" s="1074"/>
    </row>
    <row r="80" spans="1:11" s="1044" customFormat="1" ht="11.4" customHeight="1" thickBot="1" x14ac:dyDescent="0.25">
      <c r="A80" s="178">
        <v>569</v>
      </c>
      <c r="B80" s="179"/>
      <c r="C80" s="180" t="s">
        <v>334</v>
      </c>
      <c r="D80" s="181">
        <f t="shared" si="0"/>
        <v>0</v>
      </c>
      <c r="E80" s="1084"/>
      <c r="F80" s="1085"/>
      <c r="G80" s="1085"/>
      <c r="H80" s="1086"/>
      <c r="I80" s="115"/>
      <c r="J80" s="1074"/>
      <c r="K80" s="1074"/>
    </row>
    <row r="81" spans="1:11" s="1044" customFormat="1" ht="11.4" customHeight="1" thickBot="1" x14ac:dyDescent="0.25">
      <c r="A81" s="147">
        <v>59</v>
      </c>
      <c r="B81" s="1348" t="s">
        <v>335</v>
      </c>
      <c r="C81" s="1349"/>
      <c r="D81" s="148">
        <f t="shared" si="0"/>
        <v>0</v>
      </c>
      <c r="E81" s="149">
        <f>SUM(E82:E84)</f>
        <v>0</v>
      </c>
      <c r="F81" s="149">
        <f>SUM(F82:F84)</f>
        <v>0</v>
      </c>
      <c r="G81" s="149">
        <f>SUM(G82:G84)</f>
        <v>0</v>
      </c>
      <c r="H81" s="149">
        <f>SUM(H82:H84)</f>
        <v>0</v>
      </c>
      <c r="I81" s="115"/>
      <c r="J81" s="1074"/>
      <c r="K81" s="1074"/>
    </row>
    <row r="82" spans="1:11" s="1044" customFormat="1" ht="11.4" customHeight="1" thickBot="1" x14ac:dyDescent="0.25">
      <c r="A82" s="150">
        <v>591</v>
      </c>
      <c r="B82" s="1350" t="s">
        <v>336</v>
      </c>
      <c r="C82" s="1351"/>
      <c r="D82" s="151">
        <f t="shared" si="0"/>
        <v>0</v>
      </c>
      <c r="E82" s="152">
        <f>SUM(E83:E83)</f>
        <v>0</v>
      </c>
      <c r="F82" s="152">
        <f>SUM(F83:F83)</f>
        <v>0</v>
      </c>
      <c r="G82" s="152">
        <f>SUM(G83:G83)</f>
        <v>0</v>
      </c>
      <c r="H82" s="152">
        <f>SUM(H83:H83)</f>
        <v>0</v>
      </c>
      <c r="I82" s="115"/>
      <c r="J82" s="1074"/>
      <c r="K82" s="1074"/>
    </row>
    <row r="83" spans="1:11" s="1044" customFormat="1" ht="11.4" customHeight="1" thickBot="1" x14ac:dyDescent="0.25">
      <c r="A83" s="153">
        <v>591</v>
      </c>
      <c r="B83" s="154">
        <v>300</v>
      </c>
      <c r="C83" s="155" t="s">
        <v>336</v>
      </c>
      <c r="D83" s="156">
        <f t="shared" si="0"/>
        <v>0</v>
      </c>
      <c r="E83" s="1094"/>
      <c r="F83" s="1095"/>
      <c r="G83" s="1095"/>
      <c r="H83" s="1096"/>
      <c r="I83" s="115"/>
      <c r="J83" s="1074"/>
      <c r="K83" s="1074"/>
    </row>
    <row r="84" spans="1:11" s="1044" customFormat="1" ht="11.4" customHeight="1" thickBot="1" x14ac:dyDescent="0.25">
      <c r="A84" s="150">
        <v>595</v>
      </c>
      <c r="B84" s="1350" t="s">
        <v>337</v>
      </c>
      <c r="C84" s="1351"/>
      <c r="D84" s="151">
        <f t="shared" si="0"/>
        <v>0</v>
      </c>
      <c r="E84" s="152">
        <f>SUM(E85:E85)</f>
        <v>0</v>
      </c>
      <c r="F84" s="152">
        <f>SUM(F85:F85)</f>
        <v>0</v>
      </c>
      <c r="G84" s="152">
        <f>SUM(G85:G85)</f>
        <v>0</v>
      </c>
      <c r="H84" s="152">
        <f>SUM(H85:H85)</f>
        <v>0</v>
      </c>
      <c r="I84" s="115"/>
      <c r="J84" s="1074"/>
      <c r="K84" s="1074"/>
    </row>
    <row r="85" spans="1:11" s="1044" customFormat="1" ht="11.4" customHeight="1" thickBot="1" x14ac:dyDescent="0.25">
      <c r="A85" s="193">
        <v>595</v>
      </c>
      <c r="B85" s="194">
        <v>300</v>
      </c>
      <c r="C85" s="195" t="s">
        <v>337</v>
      </c>
      <c r="D85" s="196">
        <f t="shared" si="0"/>
        <v>0</v>
      </c>
      <c r="E85" s="1087"/>
      <c r="F85" s="1088"/>
      <c r="G85" s="1088"/>
      <c r="H85" s="1089"/>
      <c r="I85" s="115"/>
      <c r="J85" s="1074"/>
      <c r="K85" s="1074"/>
    </row>
    <row r="86" spans="1:11" s="1044" customFormat="1" ht="11.4" customHeight="1" x14ac:dyDescent="0.2">
      <c r="A86" s="197"/>
      <c r="B86" s="197"/>
      <c r="C86" s="115"/>
      <c r="D86" s="198"/>
      <c r="E86" s="1097"/>
      <c r="F86" s="1097"/>
      <c r="G86" s="1097"/>
      <c r="H86" s="1097"/>
      <c r="I86" s="115"/>
      <c r="J86" s="1074"/>
      <c r="K86" s="1074"/>
    </row>
    <row r="87" spans="1:11" s="1044" customFormat="1" ht="11.4" customHeight="1" x14ac:dyDescent="0.2">
      <c r="A87" s="197"/>
      <c r="B87" s="197"/>
      <c r="C87" s="115"/>
      <c r="D87" s="198"/>
      <c r="E87" s="1097"/>
      <c r="F87" s="1097"/>
      <c r="G87" s="1097"/>
      <c r="H87" s="1097"/>
      <c r="I87" s="115"/>
      <c r="J87" s="1074"/>
      <c r="K87" s="1074"/>
    </row>
    <row r="88" spans="1:11" s="1044" customFormat="1" ht="11.4" customHeight="1" x14ac:dyDescent="0.2">
      <c r="A88" s="197"/>
      <c r="B88" s="197"/>
      <c r="C88" s="115"/>
      <c r="D88" s="198"/>
      <c r="E88" s="1097"/>
      <c r="F88" s="1097"/>
      <c r="G88" s="1097"/>
      <c r="H88" s="1097"/>
      <c r="I88" s="115"/>
      <c r="J88" s="1074"/>
      <c r="K88" s="1074"/>
    </row>
    <row r="89" spans="1:11" s="1044" customFormat="1" ht="11.4" customHeight="1" x14ac:dyDescent="0.2">
      <c r="A89" s="199" t="s">
        <v>338</v>
      </c>
      <c r="B89" s="200"/>
      <c r="C89" s="1075" t="s">
        <v>570</v>
      </c>
      <c r="D89" s="200" t="s">
        <v>339</v>
      </c>
      <c r="E89" s="1098"/>
      <c r="F89" s="1037" t="s">
        <v>340</v>
      </c>
      <c r="G89" s="1099" t="s">
        <v>628</v>
      </c>
      <c r="J89" s="1074"/>
      <c r="K89" s="1074"/>
    </row>
    <row r="90" spans="1:11" ht="7.5" customHeight="1" x14ac:dyDescent="0.3"/>
    <row r="91" spans="1:11" s="1044" customFormat="1" ht="11.4" customHeight="1" x14ac:dyDescent="0.2">
      <c r="A91" s="199" t="s">
        <v>341</v>
      </c>
      <c r="B91" s="200"/>
      <c r="C91" s="1075" t="s">
        <v>570</v>
      </c>
      <c r="D91" s="200" t="s">
        <v>339</v>
      </c>
      <c r="E91" s="115"/>
      <c r="F91" s="115"/>
      <c r="G91" s="115"/>
      <c r="H91" s="115"/>
      <c r="I91" s="1074"/>
      <c r="J91" s="1074"/>
      <c r="K91" s="1074"/>
    </row>
    <row r="92" spans="1:11" s="1044" customFormat="1" ht="7.5" customHeight="1" x14ac:dyDescent="0.2">
      <c r="B92" s="1074"/>
      <c r="C92" s="1074"/>
      <c r="D92" s="1074"/>
      <c r="E92" s="1074"/>
      <c r="F92" s="1074"/>
      <c r="G92" s="1074"/>
      <c r="H92" s="1074"/>
      <c r="I92" s="1074"/>
      <c r="J92" s="1074"/>
      <c r="K92" s="1074"/>
    </row>
    <row r="93" spans="1:11" s="1044" customFormat="1" ht="10.199999999999999" x14ac:dyDescent="0.2">
      <c r="A93" s="201" t="s">
        <v>342</v>
      </c>
      <c r="B93" s="1074"/>
      <c r="C93" s="1100" t="s">
        <v>629</v>
      </c>
      <c r="D93" s="1074"/>
      <c r="E93" s="1074"/>
      <c r="F93" s="1074"/>
      <c r="G93" s="1074"/>
      <c r="H93" s="1074"/>
      <c r="I93" s="1074"/>
      <c r="J93" s="1074"/>
      <c r="K93" s="1074"/>
    </row>
    <row r="94" spans="1:11" x14ac:dyDescent="0.3">
      <c r="A94" s="1074"/>
      <c r="B94" s="1074"/>
      <c r="C94" s="1074"/>
      <c r="D94" s="1074"/>
      <c r="E94" s="1074"/>
      <c r="F94" s="1074"/>
      <c r="G94" s="1074"/>
      <c r="H94" s="1074"/>
    </row>
  </sheetData>
  <sheetProtection password="CA25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8D80BE7D-995B-4210-9A62-B316C6FAD89D}">
      <formula1>Org</formula1>
    </dataValidation>
    <dataValidation type="list" allowBlank="1" showInputMessage="1" showErrorMessage="1" sqref="C91 C89" xr:uid="{D77616A3-8F9C-4D8A-93DD-F246AEC71F39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607E-6BCD-443C-8DA1-FA4BE9964D5C}">
  <sheetPr>
    <pageSetUpPr fitToPage="1"/>
  </sheetPr>
  <dimension ref="A1:I68"/>
  <sheetViews>
    <sheetView showGridLines="0" topLeftCell="A25" zoomScale="130" zoomScaleNormal="130" zoomScalePageLayoutView="120" workbookViewId="0">
      <selection activeCell="E48" sqref="E48"/>
    </sheetView>
  </sheetViews>
  <sheetFormatPr defaultColWidth="9.109375" defaultRowHeight="14.4" x14ac:dyDescent="0.3"/>
  <cols>
    <col min="1" max="1" width="4.44140625" style="1040" customWidth="1"/>
    <col min="2" max="2" width="5" style="1040" customWidth="1"/>
    <col min="3" max="3" width="32.5546875" style="1040" customWidth="1"/>
    <col min="4" max="9" width="10" style="1040" customWidth="1"/>
    <col min="10" max="16384" width="9.109375" style="1040"/>
  </cols>
  <sheetData>
    <row r="1" spans="1:9" x14ac:dyDescent="0.3">
      <c r="A1" s="1039"/>
      <c r="B1" s="1039"/>
      <c r="C1" s="1310" t="s">
        <v>574</v>
      </c>
      <c r="D1" s="1311"/>
      <c r="E1" s="1311"/>
      <c r="F1" s="1041" t="s">
        <v>258</v>
      </c>
      <c r="G1" s="1042">
        <f>[2]P8!F1</f>
        <v>2024</v>
      </c>
      <c r="H1" s="1039"/>
      <c r="I1" s="970" t="s">
        <v>575</v>
      </c>
    </row>
    <row r="2" spans="1:9" s="1044" customFormat="1" ht="12" customHeight="1" x14ac:dyDescent="0.3">
      <c r="A2" s="1043"/>
      <c r="B2" s="1312" t="str">
        <f>[2]P8!B2</f>
        <v>Základní škola Nové Město pod Smrkem, příspěvková organizace</v>
      </c>
      <c r="C2" s="1311"/>
      <c r="D2" s="1311"/>
      <c r="E2" s="1311"/>
      <c r="F2" s="1311"/>
      <c r="G2" s="1311"/>
      <c r="H2" s="1043"/>
      <c r="I2" s="1043"/>
    </row>
    <row r="3" spans="1:9" s="1044" customFormat="1" ht="12" customHeight="1" thickBot="1" x14ac:dyDescent="0.25">
      <c r="A3" s="1313"/>
      <c r="B3" s="1313"/>
      <c r="C3" s="1313"/>
      <c r="D3" s="1313"/>
      <c r="E3" s="1313"/>
      <c r="F3" s="1313"/>
      <c r="G3" s="1313"/>
      <c r="H3" s="971"/>
      <c r="I3" s="116" t="s">
        <v>576</v>
      </c>
    </row>
    <row r="4" spans="1:9" s="1044" customFormat="1" ht="12" customHeight="1" thickBot="1" x14ac:dyDescent="0.25">
      <c r="A4" s="972"/>
      <c r="B4" s="973" t="s">
        <v>263</v>
      </c>
      <c r="C4" s="973" t="s">
        <v>264</v>
      </c>
      <c r="D4" s="974">
        <f>[2]P8!F1-1</f>
        <v>2023</v>
      </c>
      <c r="E4" s="973" t="s">
        <v>111</v>
      </c>
      <c r="F4" s="1045" t="s">
        <v>577</v>
      </c>
      <c r="G4" s="1045" t="s">
        <v>578</v>
      </c>
      <c r="H4" s="1045" t="s">
        <v>579</v>
      </c>
      <c r="I4" s="1046" t="s">
        <v>580</v>
      </c>
    </row>
    <row r="5" spans="1:9" s="1044" customFormat="1" ht="12" customHeight="1" thickBot="1" x14ac:dyDescent="0.25">
      <c r="A5" s="1314" t="s">
        <v>581</v>
      </c>
      <c r="B5" s="1315"/>
      <c r="C5" s="1316"/>
      <c r="D5" s="975">
        <f>D6+D9+D14+D20+D22+D27+D31+D33</f>
        <v>0</v>
      </c>
      <c r="E5" s="975">
        <f>E6+E9+E14+E20+E22+E27+E31+E33</f>
        <v>4223000</v>
      </c>
      <c r="F5" s="975">
        <f>F6+F9+F14+F20+F22+F27+F31+F33</f>
        <v>0</v>
      </c>
      <c r="G5" s="975">
        <f>G6+G9+G14+G20+G22+G27+G31+G33</f>
        <v>0</v>
      </c>
      <c r="H5" s="975">
        <f>H6+H9+H14+H20+H22+H27+H31+H33</f>
        <v>0</v>
      </c>
      <c r="I5" s="1047">
        <f t="shared" ref="I5:I37" si="0">SUM(E5:H5)</f>
        <v>4223000</v>
      </c>
    </row>
    <row r="6" spans="1:9" s="1044" customFormat="1" ht="12" customHeight="1" thickBot="1" x14ac:dyDescent="0.25">
      <c r="A6" s="976">
        <v>50</v>
      </c>
      <c r="B6" s="1317" t="s">
        <v>582</v>
      </c>
      <c r="C6" s="1318"/>
      <c r="D6" s="977">
        <f t="shared" ref="D6:H6" si="1">SUM(D7:D8)</f>
        <v>0</v>
      </c>
      <c r="E6" s="977">
        <f t="shared" si="1"/>
        <v>2255000</v>
      </c>
      <c r="F6" s="977">
        <f t="shared" si="1"/>
        <v>0</v>
      </c>
      <c r="G6" s="977">
        <f t="shared" si="1"/>
        <v>0</v>
      </c>
      <c r="H6" s="977">
        <f t="shared" si="1"/>
        <v>0</v>
      </c>
      <c r="I6" s="1048">
        <f t="shared" si="0"/>
        <v>2255000</v>
      </c>
    </row>
    <row r="7" spans="1:9" s="1044" customFormat="1" ht="12" customHeight="1" x14ac:dyDescent="0.2">
      <c r="A7" s="978"/>
      <c r="B7" s="978">
        <v>501</v>
      </c>
      <c r="C7" s="979" t="s">
        <v>583</v>
      </c>
      <c r="D7" s="980"/>
      <c r="E7" s="981">
        <f>[2]P8!D8</f>
        <v>398000</v>
      </c>
      <c r="F7" s="1049"/>
      <c r="G7" s="1049"/>
      <c r="H7" s="1049"/>
      <c r="I7" s="1050">
        <f t="shared" si="0"/>
        <v>398000</v>
      </c>
    </row>
    <row r="8" spans="1:9" s="1044" customFormat="1" ht="12" customHeight="1" thickBot="1" x14ac:dyDescent="0.25">
      <c r="A8" s="982"/>
      <c r="B8" s="982">
        <v>502</v>
      </c>
      <c r="C8" s="983" t="s">
        <v>584</v>
      </c>
      <c r="D8" s="984"/>
      <c r="E8" s="985">
        <f>[2]P8!D17</f>
        <v>1857000</v>
      </c>
      <c r="F8" s="1051"/>
      <c r="G8" s="1051"/>
      <c r="H8" s="1051"/>
      <c r="I8" s="1052">
        <f t="shared" si="0"/>
        <v>1857000</v>
      </c>
    </row>
    <row r="9" spans="1:9" s="1044" customFormat="1" ht="12" customHeight="1" thickBot="1" x14ac:dyDescent="0.25">
      <c r="A9" s="976">
        <v>51</v>
      </c>
      <c r="B9" s="1309" t="s">
        <v>585</v>
      </c>
      <c r="C9" s="1309"/>
      <c r="D9" s="977">
        <f t="shared" ref="D9:H9" si="2">SUM(D10:D13)</f>
        <v>0</v>
      </c>
      <c r="E9" s="977">
        <f t="shared" si="2"/>
        <v>1698000</v>
      </c>
      <c r="F9" s="977">
        <f t="shared" si="2"/>
        <v>0</v>
      </c>
      <c r="G9" s="977">
        <f t="shared" si="2"/>
        <v>0</v>
      </c>
      <c r="H9" s="977">
        <f t="shared" si="2"/>
        <v>0</v>
      </c>
      <c r="I9" s="1048">
        <f t="shared" si="0"/>
        <v>1698000</v>
      </c>
    </row>
    <row r="10" spans="1:9" s="1044" customFormat="1" ht="12" customHeight="1" x14ac:dyDescent="0.2">
      <c r="A10" s="978"/>
      <c r="B10" s="978">
        <v>511</v>
      </c>
      <c r="C10" s="986" t="s">
        <v>288</v>
      </c>
      <c r="D10" s="980"/>
      <c r="E10" s="981">
        <f>[2]P8!D23</f>
        <v>740000</v>
      </c>
      <c r="F10" s="980"/>
      <c r="G10" s="980"/>
      <c r="H10" s="980"/>
      <c r="I10" s="1050">
        <f t="shared" si="0"/>
        <v>740000</v>
      </c>
    </row>
    <row r="11" spans="1:9" s="1044" customFormat="1" ht="12" customHeight="1" x14ac:dyDescent="0.2">
      <c r="A11" s="982"/>
      <c r="B11" s="982">
        <v>512</v>
      </c>
      <c r="C11" s="983" t="s">
        <v>291</v>
      </c>
      <c r="D11" s="984"/>
      <c r="E11" s="985">
        <f>[2]P8!D26</f>
        <v>40000</v>
      </c>
      <c r="F11" s="984"/>
      <c r="G11" s="984"/>
      <c r="H11" s="984"/>
      <c r="I11" s="1052">
        <f t="shared" si="0"/>
        <v>40000</v>
      </c>
    </row>
    <row r="12" spans="1:9" s="1044" customFormat="1" ht="12" customHeight="1" x14ac:dyDescent="0.2">
      <c r="A12" s="987"/>
      <c r="B12" s="982">
        <v>513</v>
      </c>
      <c r="C12" s="983" t="s">
        <v>293</v>
      </c>
      <c r="D12" s="1051"/>
      <c r="E12" s="985">
        <f>[2]P8!D28</f>
        <v>4000</v>
      </c>
      <c r="F12" s="1051"/>
      <c r="G12" s="1051"/>
      <c r="H12" s="1051"/>
      <c r="I12" s="1052">
        <f t="shared" si="0"/>
        <v>4000</v>
      </c>
    </row>
    <row r="13" spans="1:9" s="1044" customFormat="1" ht="12" customHeight="1" thickBot="1" x14ac:dyDescent="0.25">
      <c r="A13" s="988"/>
      <c r="B13" s="989">
        <v>518</v>
      </c>
      <c r="C13" s="990" t="s">
        <v>586</v>
      </c>
      <c r="D13" s="980"/>
      <c r="E13" s="991">
        <f>[2]P8!D30</f>
        <v>914000</v>
      </c>
      <c r="F13" s="980"/>
      <c r="G13" s="980"/>
      <c r="H13" s="980"/>
      <c r="I13" s="1053">
        <f t="shared" si="0"/>
        <v>914000</v>
      </c>
    </row>
    <row r="14" spans="1:9" s="1044" customFormat="1" ht="12" customHeight="1" thickBot="1" x14ac:dyDescent="0.25">
      <c r="A14" s="976">
        <v>52</v>
      </c>
      <c r="B14" s="1309" t="s">
        <v>587</v>
      </c>
      <c r="C14" s="1309"/>
      <c r="D14" s="977">
        <f t="shared" ref="D14:H14" si="3">SUM(D15:D19)</f>
        <v>0</v>
      </c>
      <c r="E14" s="977">
        <f t="shared" si="3"/>
        <v>44000</v>
      </c>
      <c r="F14" s="977">
        <f t="shared" si="3"/>
        <v>0</v>
      </c>
      <c r="G14" s="977">
        <f t="shared" si="3"/>
        <v>0</v>
      </c>
      <c r="H14" s="977">
        <f t="shared" si="3"/>
        <v>0</v>
      </c>
      <c r="I14" s="1048">
        <f t="shared" si="0"/>
        <v>44000</v>
      </c>
    </row>
    <row r="15" spans="1:9" s="1044" customFormat="1" ht="12" customHeight="1" x14ac:dyDescent="0.2">
      <c r="A15" s="978"/>
      <c r="B15" s="978">
        <v>521</v>
      </c>
      <c r="C15" s="986" t="s">
        <v>310</v>
      </c>
      <c r="D15" s="1051"/>
      <c r="E15" s="981">
        <f>[2]P8!D45</f>
        <v>0</v>
      </c>
      <c r="F15" s="1051"/>
      <c r="G15" s="1051"/>
      <c r="H15" s="1051"/>
      <c r="I15" s="1050">
        <f t="shared" si="0"/>
        <v>0</v>
      </c>
    </row>
    <row r="16" spans="1:9" s="1044" customFormat="1" ht="12" customHeight="1" x14ac:dyDescent="0.2">
      <c r="A16" s="982"/>
      <c r="B16" s="982">
        <v>524</v>
      </c>
      <c r="C16" s="983" t="s">
        <v>588</v>
      </c>
      <c r="D16" s="1051"/>
      <c r="E16" s="981">
        <f>[2]P8!D47</f>
        <v>0</v>
      </c>
      <c r="F16" s="1051"/>
      <c r="G16" s="1051"/>
      <c r="H16" s="1051"/>
      <c r="I16" s="1052">
        <f t="shared" si="0"/>
        <v>0</v>
      </c>
    </row>
    <row r="17" spans="1:9" s="1044" customFormat="1" ht="12" customHeight="1" x14ac:dyDescent="0.2">
      <c r="A17" s="987"/>
      <c r="B17" s="982">
        <v>525</v>
      </c>
      <c r="C17" s="983" t="s">
        <v>589</v>
      </c>
      <c r="D17" s="1051"/>
      <c r="E17" s="981">
        <f>[2]P8!D49</f>
        <v>0</v>
      </c>
      <c r="F17" s="1051"/>
      <c r="G17" s="1051"/>
      <c r="H17" s="1051"/>
      <c r="I17" s="1052">
        <f t="shared" si="0"/>
        <v>0</v>
      </c>
    </row>
    <row r="18" spans="1:9" s="1044" customFormat="1" ht="12" customHeight="1" x14ac:dyDescent="0.2">
      <c r="A18" s="987"/>
      <c r="B18" s="982">
        <v>527</v>
      </c>
      <c r="C18" s="983" t="s">
        <v>313</v>
      </c>
      <c r="D18" s="1051"/>
      <c r="E18" s="981">
        <f>[2]P8!D51</f>
        <v>44000</v>
      </c>
      <c r="F18" s="1051"/>
      <c r="G18" s="1051"/>
      <c r="H18" s="1051"/>
      <c r="I18" s="1052">
        <f t="shared" si="0"/>
        <v>44000</v>
      </c>
    </row>
    <row r="19" spans="1:9" s="1044" customFormat="1" ht="12" customHeight="1" thickBot="1" x14ac:dyDescent="0.25">
      <c r="A19" s="988"/>
      <c r="B19" s="989">
        <v>528</v>
      </c>
      <c r="C19" s="990" t="s">
        <v>590</v>
      </c>
      <c r="D19" s="1051"/>
      <c r="E19" s="981">
        <f>[2]P8!D56</f>
        <v>0</v>
      </c>
      <c r="F19" s="1051"/>
      <c r="G19" s="1051"/>
      <c r="H19" s="1051"/>
      <c r="I19" s="1053">
        <f t="shared" si="0"/>
        <v>0</v>
      </c>
    </row>
    <row r="20" spans="1:9" s="1044" customFormat="1" ht="12" customHeight="1" thickBot="1" x14ac:dyDescent="0.25">
      <c r="A20" s="976">
        <v>53</v>
      </c>
      <c r="B20" s="1309" t="s">
        <v>591</v>
      </c>
      <c r="C20" s="1309"/>
      <c r="D20" s="977">
        <f t="shared" ref="D20:H20" si="4">D21</f>
        <v>0</v>
      </c>
      <c r="E20" s="977">
        <f t="shared" si="4"/>
        <v>0</v>
      </c>
      <c r="F20" s="977">
        <f t="shared" si="4"/>
        <v>0</v>
      </c>
      <c r="G20" s="977">
        <f t="shared" si="4"/>
        <v>0</v>
      </c>
      <c r="H20" s="977">
        <f t="shared" si="4"/>
        <v>0</v>
      </c>
      <c r="I20" s="1048">
        <f t="shared" si="0"/>
        <v>0</v>
      </c>
    </row>
    <row r="21" spans="1:9" s="1044" customFormat="1" ht="12" customHeight="1" thickBot="1" x14ac:dyDescent="0.25">
      <c r="A21" s="992"/>
      <c r="B21" s="992">
        <v>538</v>
      </c>
      <c r="C21" s="993" t="s">
        <v>320</v>
      </c>
      <c r="D21" s="1051"/>
      <c r="E21" s="994">
        <f>[2]P8!D59</f>
        <v>0</v>
      </c>
      <c r="F21" s="1051"/>
      <c r="G21" s="1051"/>
      <c r="H21" s="1051"/>
      <c r="I21" s="1054">
        <f t="shared" si="0"/>
        <v>0</v>
      </c>
    </row>
    <row r="22" spans="1:9" s="1044" customFormat="1" ht="12" customHeight="1" thickBot="1" x14ac:dyDescent="0.25">
      <c r="A22" s="976">
        <v>54</v>
      </c>
      <c r="B22" s="1309" t="s">
        <v>592</v>
      </c>
      <c r="C22" s="1309"/>
      <c r="D22" s="977">
        <f t="shared" ref="D22:H22" si="5">SUM(D23:D26)</f>
        <v>0</v>
      </c>
      <c r="E22" s="977">
        <f t="shared" si="5"/>
        <v>26000</v>
      </c>
      <c r="F22" s="977">
        <f t="shared" si="5"/>
        <v>0</v>
      </c>
      <c r="G22" s="977">
        <f t="shared" si="5"/>
        <v>0</v>
      </c>
      <c r="H22" s="977">
        <f t="shared" si="5"/>
        <v>0</v>
      </c>
      <c r="I22" s="1048">
        <f t="shared" si="0"/>
        <v>26000</v>
      </c>
    </row>
    <row r="23" spans="1:9" s="1044" customFormat="1" ht="12" customHeight="1" x14ac:dyDescent="0.2">
      <c r="A23" s="986"/>
      <c r="B23" s="978">
        <v>541</v>
      </c>
      <c r="C23" s="986" t="s">
        <v>322</v>
      </c>
      <c r="D23" s="1051"/>
      <c r="E23" s="981">
        <f>[2]P8!D62</f>
        <v>0</v>
      </c>
      <c r="F23" s="1051"/>
      <c r="G23" s="1051"/>
      <c r="H23" s="1051"/>
      <c r="I23" s="1050">
        <f t="shared" si="0"/>
        <v>0</v>
      </c>
    </row>
    <row r="24" spans="1:9" s="1044" customFormat="1" ht="12" customHeight="1" x14ac:dyDescent="0.2">
      <c r="A24" s="983"/>
      <c r="B24" s="982">
        <v>542</v>
      </c>
      <c r="C24" s="983" t="s">
        <v>593</v>
      </c>
      <c r="D24" s="1051"/>
      <c r="E24" s="981">
        <f>[2]P8!D64</f>
        <v>0</v>
      </c>
      <c r="F24" s="1051"/>
      <c r="G24" s="1051"/>
      <c r="H24" s="1051"/>
      <c r="I24" s="1052">
        <f t="shared" si="0"/>
        <v>0</v>
      </c>
    </row>
    <row r="25" spans="1:9" s="1044" customFormat="1" ht="12" customHeight="1" x14ac:dyDescent="0.2">
      <c r="A25" s="995"/>
      <c r="B25" s="982">
        <v>547</v>
      </c>
      <c r="C25" s="983" t="s">
        <v>324</v>
      </c>
      <c r="D25" s="1051"/>
      <c r="E25" s="981">
        <f>[2]P8!D66</f>
        <v>0</v>
      </c>
      <c r="F25" s="1051"/>
      <c r="G25" s="1051"/>
      <c r="H25" s="1051"/>
      <c r="I25" s="1052">
        <f t="shared" si="0"/>
        <v>0</v>
      </c>
    </row>
    <row r="26" spans="1:9" s="1044" customFormat="1" ht="12" customHeight="1" thickBot="1" x14ac:dyDescent="0.25">
      <c r="A26" s="990"/>
      <c r="B26" s="989">
        <v>549</v>
      </c>
      <c r="C26" s="990" t="s">
        <v>325</v>
      </c>
      <c r="D26" s="1051"/>
      <c r="E26" s="981">
        <f>[2]P8!D68</f>
        <v>26000</v>
      </c>
      <c r="F26" s="1051"/>
      <c r="G26" s="1051"/>
      <c r="H26" s="1051"/>
      <c r="I26" s="1053">
        <f t="shared" si="0"/>
        <v>26000</v>
      </c>
    </row>
    <row r="27" spans="1:9" s="1044" customFormat="1" ht="12" customHeight="1" thickBot="1" x14ac:dyDescent="0.25">
      <c r="A27" s="976">
        <v>55</v>
      </c>
      <c r="B27" s="1309" t="s">
        <v>594</v>
      </c>
      <c r="C27" s="1309"/>
      <c r="D27" s="977">
        <f>SUM(D28:D30)</f>
        <v>0</v>
      </c>
      <c r="E27" s="977">
        <f>SUM(E28:E30)</f>
        <v>200000</v>
      </c>
      <c r="F27" s="977">
        <f>SUM(F28:F30)</f>
        <v>0</v>
      </c>
      <c r="G27" s="977">
        <f>SUM(G28:G30)</f>
        <v>0</v>
      </c>
      <c r="H27" s="977">
        <f>SUM(H28:H30)</f>
        <v>0</v>
      </c>
      <c r="I27" s="1048">
        <f t="shared" si="0"/>
        <v>200000</v>
      </c>
    </row>
    <row r="28" spans="1:9" s="1044" customFormat="1" ht="12" customHeight="1" x14ac:dyDescent="0.2">
      <c r="A28" s="996"/>
      <c r="B28" s="997">
        <v>551</v>
      </c>
      <c r="C28" s="998" t="s">
        <v>328</v>
      </c>
      <c r="D28" s="1055"/>
      <c r="E28" s="999">
        <f>[2]P8!D71</f>
        <v>0</v>
      </c>
      <c r="F28" s="1055"/>
      <c r="G28" s="1055"/>
      <c r="H28" s="1055"/>
      <c r="I28" s="1056">
        <f t="shared" si="0"/>
        <v>0</v>
      </c>
    </row>
    <row r="29" spans="1:9" s="1044" customFormat="1" ht="12" customHeight="1" x14ac:dyDescent="0.2">
      <c r="A29" s="995"/>
      <c r="B29" s="982">
        <v>556</v>
      </c>
      <c r="C29" s="983" t="s">
        <v>329</v>
      </c>
      <c r="D29" s="1051"/>
      <c r="E29" s="981">
        <f>[2]P8!D73</f>
        <v>0</v>
      </c>
      <c r="F29" s="1051"/>
      <c r="G29" s="1051"/>
      <c r="H29" s="1051"/>
      <c r="I29" s="1052">
        <f t="shared" ref="I29" si="6">SUM(E29:H29)</f>
        <v>0</v>
      </c>
    </row>
    <row r="30" spans="1:9" s="1044" customFormat="1" ht="12" customHeight="1" thickBot="1" x14ac:dyDescent="0.25">
      <c r="A30" s="1000"/>
      <c r="B30" s="1001">
        <v>558</v>
      </c>
      <c r="C30" s="1002" t="s">
        <v>330</v>
      </c>
      <c r="D30" s="1051"/>
      <c r="E30" s="991">
        <f>[2]P8!D75</f>
        <v>200000</v>
      </c>
      <c r="F30" s="1049"/>
      <c r="G30" s="1049"/>
      <c r="H30" s="1049"/>
      <c r="I30" s="1053">
        <f t="shared" si="0"/>
        <v>200000</v>
      </c>
    </row>
    <row r="31" spans="1:9" s="1044" customFormat="1" ht="12" customHeight="1" thickBot="1" x14ac:dyDescent="0.25">
      <c r="A31" s="976">
        <v>56</v>
      </c>
      <c r="B31" s="1317" t="s">
        <v>595</v>
      </c>
      <c r="C31" s="1318"/>
      <c r="D31" s="977">
        <f>D32</f>
        <v>0</v>
      </c>
      <c r="E31" s="977">
        <f t="shared" ref="E31:H31" si="7">E32</f>
        <v>0</v>
      </c>
      <c r="F31" s="977">
        <f t="shared" si="7"/>
        <v>0</v>
      </c>
      <c r="G31" s="977">
        <f t="shared" si="7"/>
        <v>0</v>
      </c>
      <c r="H31" s="977">
        <f t="shared" si="7"/>
        <v>0</v>
      </c>
      <c r="I31" s="1048">
        <f t="shared" si="0"/>
        <v>0</v>
      </c>
    </row>
    <row r="32" spans="1:9" s="1044" customFormat="1" ht="12" customHeight="1" thickBot="1" x14ac:dyDescent="0.25">
      <c r="A32" s="1003"/>
      <c r="B32" s="992">
        <v>569</v>
      </c>
      <c r="C32" s="993" t="s">
        <v>334</v>
      </c>
      <c r="D32" s="1051"/>
      <c r="E32" s="994">
        <f>[2]P8!D79</f>
        <v>0</v>
      </c>
      <c r="F32" s="1051"/>
      <c r="G32" s="1051"/>
      <c r="H32" s="1051"/>
      <c r="I32" s="1054">
        <f t="shared" si="0"/>
        <v>0</v>
      </c>
    </row>
    <row r="33" spans="1:9" s="1044" customFormat="1" ht="12" customHeight="1" thickBot="1" x14ac:dyDescent="0.25">
      <c r="A33" s="976">
        <v>59</v>
      </c>
      <c r="B33" s="1309" t="s">
        <v>336</v>
      </c>
      <c r="C33" s="1309"/>
      <c r="D33" s="977">
        <f t="shared" ref="D33:H33" si="8">SUM(D34:D35)</f>
        <v>0</v>
      </c>
      <c r="E33" s="977">
        <f t="shared" si="8"/>
        <v>0</v>
      </c>
      <c r="F33" s="977">
        <f t="shared" si="8"/>
        <v>0</v>
      </c>
      <c r="G33" s="977">
        <f t="shared" si="8"/>
        <v>0</v>
      </c>
      <c r="H33" s="977">
        <f t="shared" si="8"/>
        <v>0</v>
      </c>
      <c r="I33" s="1048">
        <f t="shared" si="0"/>
        <v>0</v>
      </c>
    </row>
    <row r="34" spans="1:9" s="1044" customFormat="1" ht="12" customHeight="1" x14ac:dyDescent="0.2">
      <c r="A34" s="986"/>
      <c r="B34" s="978">
        <v>591</v>
      </c>
      <c r="C34" s="986" t="s">
        <v>336</v>
      </c>
      <c r="D34" s="1051"/>
      <c r="E34" s="981">
        <f>[2]P8!D82</f>
        <v>0</v>
      </c>
      <c r="F34" s="1051"/>
      <c r="G34" s="1051"/>
      <c r="H34" s="1051"/>
      <c r="I34" s="1050">
        <f t="shared" si="0"/>
        <v>0</v>
      </c>
    </row>
    <row r="35" spans="1:9" s="1044" customFormat="1" ht="12" customHeight="1" thickBot="1" x14ac:dyDescent="0.25">
      <c r="A35" s="1004"/>
      <c r="B35" s="1005">
        <v>595</v>
      </c>
      <c r="C35" s="1004" t="s">
        <v>337</v>
      </c>
      <c r="D35" s="1051"/>
      <c r="E35" s="981">
        <f>[2]P8!D84</f>
        <v>0</v>
      </c>
      <c r="F35" s="1051"/>
      <c r="G35" s="1051"/>
      <c r="H35" s="1051"/>
      <c r="I35" s="1057">
        <f t="shared" si="0"/>
        <v>0</v>
      </c>
    </row>
    <row r="36" spans="1:9" s="1044" customFormat="1" ht="12" customHeight="1" thickBot="1" x14ac:dyDescent="0.25">
      <c r="A36" s="1323" t="s">
        <v>596</v>
      </c>
      <c r="B36" s="1324"/>
      <c r="C36" s="1325"/>
      <c r="D36" s="1006">
        <f t="shared" ref="D36:H36" si="9">D37+D41+D46+D48</f>
        <v>0</v>
      </c>
      <c r="E36" s="1006">
        <f t="shared" si="9"/>
        <v>7048024</v>
      </c>
      <c r="F36" s="1006">
        <f t="shared" si="9"/>
        <v>0</v>
      </c>
      <c r="G36" s="1006">
        <f t="shared" si="9"/>
        <v>0</v>
      </c>
      <c r="H36" s="1006">
        <f t="shared" si="9"/>
        <v>0</v>
      </c>
      <c r="I36" s="1058">
        <f t="shared" si="0"/>
        <v>7048024</v>
      </c>
    </row>
    <row r="37" spans="1:9" s="1044" customFormat="1" ht="12" customHeight="1" thickBot="1" x14ac:dyDescent="0.25">
      <c r="A37" s="1007">
        <v>60</v>
      </c>
      <c r="B37" s="1326" t="s">
        <v>597</v>
      </c>
      <c r="C37" s="1326"/>
      <c r="D37" s="1008">
        <f t="shared" ref="D37:H37" si="10">SUM(D38:D40)</f>
        <v>0</v>
      </c>
      <c r="E37" s="1008">
        <f t="shared" si="10"/>
        <v>82000</v>
      </c>
      <c r="F37" s="1008">
        <f t="shared" si="10"/>
        <v>0</v>
      </c>
      <c r="G37" s="1008">
        <f t="shared" si="10"/>
        <v>0</v>
      </c>
      <c r="H37" s="1008">
        <f t="shared" si="10"/>
        <v>0</v>
      </c>
      <c r="I37" s="1059">
        <f t="shared" si="0"/>
        <v>82000</v>
      </c>
    </row>
    <row r="38" spans="1:9" s="1044" customFormat="1" ht="12" customHeight="1" x14ac:dyDescent="0.2">
      <c r="A38" s="1009"/>
      <c r="B38" s="1010">
        <v>602</v>
      </c>
      <c r="C38" s="1009" t="s">
        <v>598</v>
      </c>
      <c r="D38" s="1051"/>
      <c r="E38" s="1051">
        <v>70000</v>
      </c>
      <c r="F38" s="1051"/>
      <c r="G38" s="1051"/>
      <c r="H38" s="1051"/>
      <c r="I38" s="1060">
        <f>SUM(E38:H38)</f>
        <v>70000</v>
      </c>
    </row>
    <row r="39" spans="1:9" s="1044" customFormat="1" ht="12" customHeight="1" x14ac:dyDescent="0.2">
      <c r="A39" s="1011"/>
      <c r="B39" s="1012">
        <v>603</v>
      </c>
      <c r="C39" s="1011" t="s">
        <v>599</v>
      </c>
      <c r="D39" s="1051"/>
      <c r="E39" s="1051">
        <v>12000</v>
      </c>
      <c r="F39" s="1051"/>
      <c r="G39" s="1051"/>
      <c r="H39" s="1051"/>
      <c r="I39" s="1061">
        <f>SUM(E39:H39)</f>
        <v>12000</v>
      </c>
    </row>
    <row r="40" spans="1:9" s="1044" customFormat="1" ht="12" customHeight="1" thickBot="1" x14ac:dyDescent="0.25">
      <c r="A40" s="1013"/>
      <c r="B40" s="1014">
        <v>604</v>
      </c>
      <c r="C40" s="1013" t="s">
        <v>600</v>
      </c>
      <c r="D40" s="1051"/>
      <c r="E40" s="1051"/>
      <c r="F40" s="1051"/>
      <c r="G40" s="1051"/>
      <c r="H40" s="1051"/>
      <c r="I40" s="1062">
        <f t="shared" ref="I40:I54" si="11">SUM(E40:H40)</f>
        <v>0</v>
      </c>
    </row>
    <row r="41" spans="1:9" s="1044" customFormat="1" ht="12" customHeight="1" thickBot="1" x14ac:dyDescent="0.25">
      <c r="A41" s="1007">
        <v>64</v>
      </c>
      <c r="B41" s="1326" t="s">
        <v>601</v>
      </c>
      <c r="C41" s="1326"/>
      <c r="D41" s="1008">
        <f>SUM(D42:D45)</f>
        <v>0</v>
      </c>
      <c r="E41" s="1008">
        <f t="shared" ref="E41:H41" si="12">SUM(E42:E45)</f>
        <v>0</v>
      </c>
      <c r="F41" s="1008">
        <f t="shared" si="12"/>
        <v>0</v>
      </c>
      <c r="G41" s="1008">
        <f t="shared" si="12"/>
        <v>0</v>
      </c>
      <c r="H41" s="1008">
        <f t="shared" si="12"/>
        <v>0</v>
      </c>
      <c r="I41" s="1059">
        <f t="shared" si="11"/>
        <v>0</v>
      </c>
    </row>
    <row r="42" spans="1:9" s="1044" customFormat="1" ht="12" customHeight="1" x14ac:dyDescent="0.2">
      <c r="A42" s="1009"/>
      <c r="B42" s="1010">
        <v>641</v>
      </c>
      <c r="C42" s="1009" t="s">
        <v>322</v>
      </c>
      <c r="D42" s="1051"/>
      <c r="E42" s="1051"/>
      <c r="F42" s="1051"/>
      <c r="G42" s="1051"/>
      <c r="H42" s="1051"/>
      <c r="I42" s="1060">
        <f t="shared" si="11"/>
        <v>0</v>
      </c>
    </row>
    <row r="43" spans="1:9" s="1044" customFormat="1" ht="12" customHeight="1" x14ac:dyDescent="0.2">
      <c r="A43" s="1011"/>
      <c r="B43" s="1012">
        <v>643</v>
      </c>
      <c r="C43" s="1011" t="s">
        <v>602</v>
      </c>
      <c r="D43" s="1051"/>
      <c r="E43" s="1051"/>
      <c r="F43" s="1051"/>
      <c r="G43" s="1051"/>
      <c r="H43" s="1051"/>
      <c r="I43" s="1061">
        <f t="shared" si="11"/>
        <v>0</v>
      </c>
    </row>
    <row r="44" spans="1:9" s="1044" customFormat="1" ht="12" customHeight="1" x14ac:dyDescent="0.2">
      <c r="A44" s="1011"/>
      <c r="B44" s="1012">
        <v>648</v>
      </c>
      <c r="C44" s="1011" t="s">
        <v>603</v>
      </c>
      <c r="D44" s="1051"/>
      <c r="E44" s="1051"/>
      <c r="F44" s="1051"/>
      <c r="G44" s="1051"/>
      <c r="H44" s="1051"/>
      <c r="I44" s="1061">
        <f t="shared" si="11"/>
        <v>0</v>
      </c>
    </row>
    <row r="45" spans="1:9" s="1044" customFormat="1" ht="12" customHeight="1" thickBot="1" x14ac:dyDescent="0.25">
      <c r="A45" s="1013"/>
      <c r="B45" s="1014">
        <v>649</v>
      </c>
      <c r="C45" s="1013" t="s">
        <v>604</v>
      </c>
      <c r="D45" s="1051"/>
      <c r="E45" s="1051"/>
      <c r="F45" s="1051"/>
      <c r="G45" s="1051"/>
      <c r="H45" s="1051"/>
      <c r="I45" s="1062">
        <f t="shared" si="11"/>
        <v>0</v>
      </c>
    </row>
    <row r="46" spans="1:9" s="1044" customFormat="1" ht="12" customHeight="1" thickBot="1" x14ac:dyDescent="0.25">
      <c r="A46" s="1007">
        <v>66</v>
      </c>
      <c r="B46" s="1326" t="s">
        <v>605</v>
      </c>
      <c r="C46" s="1326"/>
      <c r="D46" s="1008">
        <f>D47</f>
        <v>0</v>
      </c>
      <c r="E46" s="1008">
        <f t="shared" ref="E46:H46" si="13">E47</f>
        <v>0</v>
      </c>
      <c r="F46" s="1008">
        <f t="shared" si="13"/>
        <v>0</v>
      </c>
      <c r="G46" s="1008">
        <f t="shared" si="13"/>
        <v>0</v>
      </c>
      <c r="H46" s="1008">
        <f t="shared" si="13"/>
        <v>0</v>
      </c>
      <c r="I46" s="1059">
        <f t="shared" si="11"/>
        <v>0</v>
      </c>
    </row>
    <row r="47" spans="1:9" s="1044" customFormat="1" ht="12" customHeight="1" thickBot="1" x14ac:dyDescent="0.25">
      <c r="A47" s="1015"/>
      <c r="B47" s="1016">
        <v>662</v>
      </c>
      <c r="C47" s="1015" t="s">
        <v>606</v>
      </c>
      <c r="D47" s="1063"/>
      <c r="E47" s="1063"/>
      <c r="F47" s="1063"/>
      <c r="G47" s="1063"/>
      <c r="H47" s="1063"/>
      <c r="I47" s="1060">
        <f t="shared" si="11"/>
        <v>0</v>
      </c>
    </row>
    <row r="48" spans="1:9" s="1044" customFormat="1" ht="12" customHeight="1" thickBot="1" x14ac:dyDescent="0.25">
      <c r="A48" s="1007">
        <v>67</v>
      </c>
      <c r="B48" s="1326" t="s">
        <v>607</v>
      </c>
      <c r="C48" s="1326"/>
      <c r="D48" s="1008">
        <f t="shared" ref="D48:H48" si="14">SUM(D49:D53)</f>
        <v>0</v>
      </c>
      <c r="E48" s="1137">
        <f t="shared" si="14"/>
        <v>6966024</v>
      </c>
      <c r="F48" s="1008">
        <f t="shared" si="14"/>
        <v>0</v>
      </c>
      <c r="G48" s="1008">
        <f t="shared" si="14"/>
        <v>0</v>
      </c>
      <c r="H48" s="1008">
        <f t="shared" si="14"/>
        <v>0</v>
      </c>
      <c r="I48" s="1059">
        <f t="shared" si="11"/>
        <v>6966024</v>
      </c>
    </row>
    <row r="49" spans="1:9" s="1044" customFormat="1" ht="12" customHeight="1" x14ac:dyDescent="0.2">
      <c r="A49" s="1010" t="s">
        <v>608</v>
      </c>
      <c r="B49" s="1010">
        <v>500</v>
      </c>
      <c r="C49" s="1009" t="s">
        <v>609</v>
      </c>
      <c r="D49" s="1051"/>
      <c r="E49" s="1049">
        <v>4141000</v>
      </c>
      <c r="F49" s="1049"/>
      <c r="G49" s="1049"/>
      <c r="H49" s="1049"/>
      <c r="I49" s="1064">
        <f t="shared" si="11"/>
        <v>4141000</v>
      </c>
    </row>
    <row r="50" spans="1:9" s="1044" customFormat="1" ht="12" customHeight="1" x14ac:dyDescent="0.2">
      <c r="A50" s="1010" t="s">
        <v>608</v>
      </c>
      <c r="B50" s="1010">
        <v>510</v>
      </c>
      <c r="C50" s="1009" t="s">
        <v>610</v>
      </c>
      <c r="D50" s="1051"/>
      <c r="E50" s="1049"/>
      <c r="F50" s="1049"/>
      <c r="G50" s="1049"/>
      <c r="H50" s="1049"/>
      <c r="I50" s="1064">
        <f t="shared" si="11"/>
        <v>0</v>
      </c>
    </row>
    <row r="51" spans="1:9" s="1044" customFormat="1" ht="12" customHeight="1" x14ac:dyDescent="0.2">
      <c r="A51" s="1010" t="s">
        <v>608</v>
      </c>
      <c r="B51" s="1010">
        <v>600</v>
      </c>
      <c r="C51" s="1009" t="s">
        <v>611</v>
      </c>
      <c r="D51" s="1051"/>
      <c r="E51" s="1123">
        <v>2825024</v>
      </c>
      <c r="F51" s="1049"/>
      <c r="G51" s="1049"/>
      <c r="H51" s="1049"/>
      <c r="I51" s="1136">
        <f t="shared" si="11"/>
        <v>2825024</v>
      </c>
    </row>
    <row r="52" spans="1:9" s="1044" customFormat="1" ht="12" customHeight="1" x14ac:dyDescent="0.2">
      <c r="A52" s="1010" t="s">
        <v>608</v>
      </c>
      <c r="B52" s="1010"/>
      <c r="C52" s="1009" t="s">
        <v>612</v>
      </c>
      <c r="D52" s="1051"/>
      <c r="E52" s="1049"/>
      <c r="F52" s="1049"/>
      <c r="G52" s="1049"/>
      <c r="H52" s="1049"/>
      <c r="I52" s="1064">
        <f t="shared" si="11"/>
        <v>0</v>
      </c>
    </row>
    <row r="53" spans="1:9" s="1044" customFormat="1" ht="12" customHeight="1" thickBot="1" x14ac:dyDescent="0.25">
      <c r="A53" s="1017" t="s">
        <v>608</v>
      </c>
      <c r="B53" s="1065"/>
      <c r="C53" s="1018" t="s">
        <v>613</v>
      </c>
      <c r="D53" s="1051"/>
      <c r="E53" s="1051"/>
      <c r="F53" s="1051"/>
      <c r="G53" s="1051"/>
      <c r="H53" s="1051"/>
      <c r="I53" s="1066">
        <f t="shared" si="11"/>
        <v>0</v>
      </c>
    </row>
    <row r="54" spans="1:9" s="1044" customFormat="1" ht="12" customHeight="1" thickBot="1" x14ac:dyDescent="0.25">
      <c r="A54" s="1019" t="s">
        <v>614</v>
      </c>
      <c r="B54" s="1019"/>
      <c r="C54" s="1020"/>
      <c r="D54" s="1021">
        <f>D36-D5</f>
        <v>0</v>
      </c>
      <c r="E54" s="1021">
        <f>E36-E5</f>
        <v>2825024</v>
      </c>
      <c r="F54" s="1021">
        <f>F36-F5</f>
        <v>0</v>
      </c>
      <c r="G54" s="1021">
        <f>G36-G5</f>
        <v>0</v>
      </c>
      <c r="H54" s="1021">
        <f>H36-H5</f>
        <v>0</v>
      </c>
      <c r="I54" s="1067">
        <f t="shared" si="11"/>
        <v>2825024</v>
      </c>
    </row>
    <row r="55" spans="1:9" s="1044" customFormat="1" ht="12" customHeight="1" thickBot="1" x14ac:dyDescent="0.25">
      <c r="A55" s="1319" t="s">
        <v>615</v>
      </c>
      <c r="B55" s="1320"/>
      <c r="C55" s="1320"/>
      <c r="D55" s="1321"/>
      <c r="E55" s="1321"/>
      <c r="F55" s="1321"/>
      <c r="G55" s="1321"/>
      <c r="H55" s="1321"/>
      <c r="I55" s="1322"/>
    </row>
    <row r="56" spans="1:9" s="1044" customFormat="1" ht="12" customHeight="1" thickBot="1" x14ac:dyDescent="0.25">
      <c r="A56" s="1019" t="s">
        <v>616</v>
      </c>
      <c r="B56" s="1019"/>
      <c r="C56" s="1020"/>
      <c r="D56" s="1022">
        <f t="shared" ref="D56:H56" si="15">SUM(D57:D58)</f>
        <v>0</v>
      </c>
      <c r="E56" s="1022">
        <f t="shared" si="15"/>
        <v>0</v>
      </c>
      <c r="F56" s="1022">
        <f t="shared" si="15"/>
        <v>0</v>
      </c>
      <c r="G56" s="1022">
        <f t="shared" si="15"/>
        <v>0</v>
      </c>
      <c r="H56" s="1022">
        <f t="shared" si="15"/>
        <v>0</v>
      </c>
      <c r="I56" s="1067">
        <f t="shared" ref="I56:I62" si="16">SUM(E56:H56)</f>
        <v>0</v>
      </c>
    </row>
    <row r="57" spans="1:9" s="1044" customFormat="1" ht="12" customHeight="1" x14ac:dyDescent="0.2">
      <c r="A57" s="1023" t="s">
        <v>617</v>
      </c>
      <c r="B57" s="1024" t="s">
        <v>618</v>
      </c>
      <c r="C57" s="1024"/>
      <c r="D57" s="1051"/>
      <c r="E57" s="1051"/>
      <c r="F57" s="1051"/>
      <c r="G57" s="1051"/>
      <c r="H57" s="1051"/>
      <c r="I57" s="1068">
        <f t="shared" si="16"/>
        <v>0</v>
      </c>
    </row>
    <row r="58" spans="1:9" s="1044" customFormat="1" ht="12" customHeight="1" thickBot="1" x14ac:dyDescent="0.25">
      <c r="A58" s="1025"/>
      <c r="B58" s="1026" t="s">
        <v>619</v>
      </c>
      <c r="C58" s="1026"/>
      <c r="D58" s="1051"/>
      <c r="E58" s="1051"/>
      <c r="F58" s="1051"/>
      <c r="G58" s="1051"/>
      <c r="H58" s="1051"/>
      <c r="I58" s="1069">
        <f t="shared" si="16"/>
        <v>0</v>
      </c>
    </row>
    <row r="59" spans="1:9" s="1044" customFormat="1" ht="12" customHeight="1" thickBot="1" x14ac:dyDescent="0.25">
      <c r="A59" s="1019" t="s">
        <v>620</v>
      </c>
      <c r="B59" s="1019"/>
      <c r="C59" s="1019"/>
      <c r="D59" s="1021">
        <f t="shared" ref="D59:H59" si="17">SUM(D60:D62)</f>
        <v>0</v>
      </c>
      <c r="E59" s="1021">
        <f t="shared" si="17"/>
        <v>0</v>
      </c>
      <c r="F59" s="1021">
        <f t="shared" si="17"/>
        <v>0</v>
      </c>
      <c r="G59" s="1021">
        <f t="shared" si="17"/>
        <v>0</v>
      </c>
      <c r="H59" s="1021">
        <f t="shared" si="17"/>
        <v>0</v>
      </c>
      <c r="I59" s="1067">
        <f t="shared" si="16"/>
        <v>0</v>
      </c>
    </row>
    <row r="60" spans="1:9" s="1044" customFormat="1" ht="12" customHeight="1" x14ac:dyDescent="0.2">
      <c r="A60" s="1027" t="s">
        <v>621</v>
      </c>
      <c r="B60" s="1028" t="s">
        <v>622</v>
      </c>
      <c r="C60" s="1028"/>
      <c r="D60" s="1055"/>
      <c r="E60" s="1055"/>
      <c r="F60" s="1055"/>
      <c r="G60" s="1055"/>
      <c r="H60" s="1055"/>
      <c r="I60" s="1068">
        <f t="shared" si="16"/>
        <v>0</v>
      </c>
    </row>
    <row r="61" spans="1:9" s="1044" customFormat="1" ht="12" customHeight="1" x14ac:dyDescent="0.2">
      <c r="A61" s="1029"/>
      <c r="B61" s="1030" t="s">
        <v>623</v>
      </c>
      <c r="C61" s="1030"/>
      <c r="D61" s="1051"/>
      <c r="E61" s="1051"/>
      <c r="F61" s="1051"/>
      <c r="G61" s="1051"/>
      <c r="H61" s="1051"/>
      <c r="I61" s="1070">
        <f t="shared" si="16"/>
        <v>0</v>
      </c>
    </row>
    <row r="62" spans="1:9" s="1044" customFormat="1" ht="12" customHeight="1" thickBot="1" x14ac:dyDescent="0.25">
      <c r="A62" s="1031"/>
      <c r="B62" s="1032" t="s">
        <v>624</v>
      </c>
      <c r="C62" s="1032"/>
      <c r="D62" s="1071"/>
      <c r="E62" s="1071"/>
      <c r="F62" s="1071"/>
      <c r="G62" s="1071"/>
      <c r="H62" s="1071"/>
      <c r="I62" s="1072">
        <f t="shared" si="16"/>
        <v>0</v>
      </c>
    </row>
    <row r="63" spans="1:9" s="1044" customFormat="1" ht="12" customHeight="1" x14ac:dyDescent="0.2">
      <c r="A63" s="1033"/>
      <c r="B63" s="199"/>
      <c r="C63" s="199"/>
      <c r="D63" s="1034"/>
      <c r="E63" s="1035"/>
    </row>
    <row r="64" spans="1:9" s="1044" customFormat="1" ht="12" customHeight="1" x14ac:dyDescent="0.2">
      <c r="A64" s="1036" t="s">
        <v>338</v>
      </c>
      <c r="B64" s="199"/>
      <c r="C64" s="1073" t="str">
        <f>[2]P8!C89</f>
        <v>Mgr. Radoslava Žáková</v>
      </c>
      <c r="D64" s="200" t="s">
        <v>339</v>
      </c>
      <c r="E64" s="1035"/>
      <c r="F64" s="1074"/>
      <c r="G64" s="1037" t="s">
        <v>625</v>
      </c>
      <c r="H64" s="1075" t="s">
        <v>626</v>
      </c>
    </row>
    <row r="65" spans="1:9" s="1044" customFormat="1" ht="7.5" customHeight="1" x14ac:dyDescent="0.2">
      <c r="D65" s="200"/>
      <c r="E65" s="199"/>
      <c r="F65" s="1074"/>
      <c r="G65" s="1074"/>
      <c r="H65" s="1074"/>
      <c r="I65" s="1074"/>
    </row>
    <row r="66" spans="1:9" s="1044" customFormat="1" ht="12" customHeight="1" x14ac:dyDescent="0.2">
      <c r="A66" s="1036" t="s">
        <v>341</v>
      </c>
      <c r="B66" s="199"/>
      <c r="C66" s="1073" t="str">
        <f>[2]P8!C91</f>
        <v>Mgr. Radoslava Žáková</v>
      </c>
      <c r="D66" s="200" t="s">
        <v>339</v>
      </c>
      <c r="E66" s="1038"/>
      <c r="F66" s="1074"/>
      <c r="G66" s="1074"/>
      <c r="H66" s="1074"/>
      <c r="I66" s="1074"/>
    </row>
    <row r="67" spans="1:9" s="1044" customFormat="1" ht="7.5" customHeight="1" x14ac:dyDescent="0.2">
      <c r="A67" s="1074"/>
      <c r="B67" s="1074"/>
      <c r="C67" s="1074"/>
      <c r="D67" s="1074"/>
      <c r="E67" s="1074"/>
      <c r="F67" s="1074"/>
      <c r="G67" s="1074"/>
      <c r="H67" s="1074"/>
      <c r="I67" s="1074"/>
    </row>
    <row r="68" spans="1:9" x14ac:dyDescent="0.3">
      <c r="A68" s="201" t="s">
        <v>627</v>
      </c>
      <c r="B68" s="1076"/>
      <c r="C68" s="1076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scale="9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5318-E8BF-49A7-9D87-6007F77A775D}">
  <dimension ref="A1:K94"/>
  <sheetViews>
    <sheetView showGridLines="0" topLeftCell="A4" zoomScale="130" zoomScaleNormal="130" zoomScaleSheetLayoutView="110" workbookViewId="0">
      <selection activeCell="E25" sqref="E25"/>
    </sheetView>
  </sheetViews>
  <sheetFormatPr defaultColWidth="9.109375" defaultRowHeight="14.4" x14ac:dyDescent="0.3"/>
  <cols>
    <col min="1" max="1" width="4.44140625" style="1040" customWidth="1"/>
    <col min="2" max="2" width="5" style="1040" customWidth="1"/>
    <col min="3" max="3" width="33.88671875" style="1040" customWidth="1"/>
    <col min="4" max="8" width="10" style="1040" customWidth="1"/>
    <col min="9" max="16384" width="9.109375" style="1040"/>
  </cols>
  <sheetData>
    <row r="1" spans="1:11" x14ac:dyDescent="0.3">
      <c r="A1" s="1077"/>
      <c r="B1" s="1077"/>
      <c r="C1" s="1078" t="s">
        <v>257</v>
      </c>
      <c r="D1" s="1077"/>
      <c r="E1" s="1079" t="s">
        <v>258</v>
      </c>
      <c r="F1" s="1080">
        <v>2024</v>
      </c>
      <c r="G1" s="1077"/>
      <c r="H1" s="112" t="s">
        <v>259</v>
      </c>
    </row>
    <row r="2" spans="1:11" s="1044" customFormat="1" ht="11.4" customHeight="1" x14ac:dyDescent="0.2">
      <c r="A2" s="113"/>
      <c r="B2" s="1327" t="s">
        <v>630</v>
      </c>
      <c r="C2" s="1327"/>
      <c r="D2" s="1327"/>
      <c r="E2" s="1327"/>
      <c r="F2" s="1327"/>
      <c r="G2" s="1327"/>
      <c r="H2" s="114"/>
      <c r="I2" s="115"/>
      <c r="J2" s="1074"/>
      <c r="K2" s="1074"/>
    </row>
    <row r="3" spans="1:11" s="1044" customFormat="1" ht="11.4" customHeight="1" thickBot="1" x14ac:dyDescent="0.25">
      <c r="A3" s="113"/>
      <c r="B3" s="113"/>
      <c r="C3" s="113" t="s">
        <v>261</v>
      </c>
      <c r="D3" s="113"/>
      <c r="E3" s="113"/>
      <c r="F3" s="113"/>
      <c r="G3" s="113"/>
      <c r="H3" s="116" t="s">
        <v>262</v>
      </c>
      <c r="I3" s="115"/>
      <c r="J3" s="1074"/>
      <c r="K3" s="1074"/>
    </row>
    <row r="4" spans="1:11" s="1044" customFormat="1" ht="11.4" customHeight="1" x14ac:dyDescent="0.2">
      <c r="A4" s="1328"/>
      <c r="B4" s="1330" t="s">
        <v>263</v>
      </c>
      <c r="C4" s="1332" t="s">
        <v>264</v>
      </c>
      <c r="D4" s="1334" t="s">
        <v>265</v>
      </c>
      <c r="E4" s="1336" t="s">
        <v>266</v>
      </c>
      <c r="F4" s="1330" t="s">
        <v>267</v>
      </c>
      <c r="G4" s="1330"/>
      <c r="H4" s="1338"/>
      <c r="I4" s="115"/>
      <c r="J4" s="1074"/>
      <c r="K4" s="1074"/>
    </row>
    <row r="5" spans="1:11" s="1044" customFormat="1" ht="11.4" customHeight="1" thickBot="1" x14ac:dyDescent="0.25">
      <c r="A5" s="1329"/>
      <c r="B5" s="1331"/>
      <c r="C5" s="1333"/>
      <c r="D5" s="1335"/>
      <c r="E5" s="1337"/>
      <c r="F5" s="501" t="s">
        <v>268</v>
      </c>
      <c r="G5" s="501" t="s">
        <v>269</v>
      </c>
      <c r="H5" s="117" t="s">
        <v>270</v>
      </c>
      <c r="I5" s="115"/>
      <c r="J5" s="1074"/>
      <c r="K5" s="1074"/>
    </row>
    <row r="6" spans="1:11" s="1044" customFormat="1" ht="11.4" customHeight="1" thickBot="1" x14ac:dyDescent="0.25">
      <c r="A6" s="1341" t="s">
        <v>271</v>
      </c>
      <c r="B6" s="1342"/>
      <c r="C6" s="1343"/>
      <c r="D6" s="118">
        <f>D7+D22+D44+D58+D61+D70+D78+D81</f>
        <v>4223000</v>
      </c>
      <c r="E6" s="119">
        <f>E7+E22+E44+E58+E61+E70+E78+E81</f>
        <v>4141000</v>
      </c>
      <c r="F6" s="120">
        <f>F7+F22+F44+F58+F61+F70+F78+F81</f>
        <v>82000</v>
      </c>
      <c r="G6" s="120">
        <f>G7+G22+G44+G58+G61+G70+G78+G81</f>
        <v>0</v>
      </c>
      <c r="H6" s="121">
        <f>H7+H22+H44+H58+H61+H70+H78+H81</f>
        <v>0</v>
      </c>
      <c r="I6" s="115"/>
      <c r="J6" s="1074"/>
      <c r="K6" s="1074"/>
    </row>
    <row r="7" spans="1:11" s="1044" customFormat="1" ht="11.4" customHeight="1" thickBot="1" x14ac:dyDescent="0.25">
      <c r="A7" s="122">
        <v>50</v>
      </c>
      <c r="B7" s="1344" t="s">
        <v>272</v>
      </c>
      <c r="C7" s="1345"/>
      <c r="D7" s="123">
        <f>SUM(E7:H7)</f>
        <v>2255000</v>
      </c>
      <c r="E7" s="124">
        <f>SUM(E8+E17)</f>
        <v>2185000</v>
      </c>
      <c r="F7" s="125">
        <f>SUM(F8+F17)</f>
        <v>70000</v>
      </c>
      <c r="G7" s="125">
        <f>SUM(G8+G17)</f>
        <v>0</v>
      </c>
      <c r="H7" s="126">
        <f>SUM(H8+H17)</f>
        <v>0</v>
      </c>
      <c r="I7" s="115"/>
      <c r="J7" s="1074"/>
      <c r="K7" s="1074"/>
    </row>
    <row r="8" spans="1:11" s="1044" customFormat="1" ht="11.4" customHeight="1" thickBot="1" x14ac:dyDescent="0.25">
      <c r="A8" s="127">
        <v>501</v>
      </c>
      <c r="B8" s="1346" t="s">
        <v>273</v>
      </c>
      <c r="C8" s="1347"/>
      <c r="D8" s="128">
        <f>SUM(E8:H8)</f>
        <v>398000</v>
      </c>
      <c r="E8" s="129">
        <f>SUM(E9:E16)</f>
        <v>328000</v>
      </c>
      <c r="F8" s="130">
        <f>SUM(F9:F16)</f>
        <v>70000</v>
      </c>
      <c r="G8" s="130">
        <f>SUM(G9:G16)</f>
        <v>0</v>
      </c>
      <c r="H8" s="131">
        <f>SUM(H9:H16)</f>
        <v>0</v>
      </c>
      <c r="I8" s="115"/>
      <c r="J8" s="1074"/>
      <c r="K8" s="1074"/>
    </row>
    <row r="9" spans="1:11" s="1044" customFormat="1" ht="11.4" customHeight="1" x14ac:dyDescent="0.2">
      <c r="A9" s="132">
        <v>501</v>
      </c>
      <c r="B9" s="133">
        <v>310</v>
      </c>
      <c r="C9" s="134" t="s">
        <v>274</v>
      </c>
      <c r="D9" s="135">
        <f>SUM(E9:H9)</f>
        <v>260000</v>
      </c>
      <c r="E9" s="1081">
        <v>210000</v>
      </c>
      <c r="F9" s="1082">
        <v>50000</v>
      </c>
      <c r="G9" s="1082"/>
      <c r="H9" s="1083"/>
      <c r="I9" s="115"/>
      <c r="J9" s="1074"/>
      <c r="K9" s="1074"/>
    </row>
    <row r="10" spans="1:11" s="1044" customFormat="1" ht="11.4" customHeight="1" x14ac:dyDescent="0.2">
      <c r="A10" s="136">
        <v>501</v>
      </c>
      <c r="B10" s="137">
        <v>320</v>
      </c>
      <c r="C10" s="138" t="s">
        <v>275</v>
      </c>
      <c r="D10" s="139">
        <f t="shared" ref="D10:D85" si="0">SUM(E10:H10)</f>
        <v>30000</v>
      </c>
      <c r="E10" s="1084">
        <v>30000</v>
      </c>
      <c r="F10" s="1085"/>
      <c r="G10" s="1085"/>
      <c r="H10" s="1086"/>
      <c r="I10" s="115"/>
      <c r="J10" s="1074"/>
      <c r="K10" s="1074"/>
    </row>
    <row r="11" spans="1:11" s="1044" customFormat="1" ht="11.4" customHeight="1" x14ac:dyDescent="0.2">
      <c r="A11" s="136">
        <v>501</v>
      </c>
      <c r="B11" s="137">
        <v>330</v>
      </c>
      <c r="C11" s="138" t="s">
        <v>276</v>
      </c>
      <c r="D11" s="139">
        <f t="shared" si="0"/>
        <v>35000</v>
      </c>
      <c r="E11" s="1084">
        <v>15000</v>
      </c>
      <c r="F11" s="1085">
        <v>20000</v>
      </c>
      <c r="G11" s="1085"/>
      <c r="H11" s="1086"/>
      <c r="I11" s="115"/>
      <c r="J11" s="1074"/>
      <c r="K11" s="1074"/>
    </row>
    <row r="12" spans="1:11" s="1044" customFormat="1" ht="11.4" customHeight="1" x14ac:dyDescent="0.2">
      <c r="A12" s="136">
        <v>501</v>
      </c>
      <c r="B12" s="137">
        <v>340</v>
      </c>
      <c r="C12" s="138" t="s">
        <v>277</v>
      </c>
      <c r="D12" s="139">
        <f t="shared" si="0"/>
        <v>18000</v>
      </c>
      <c r="E12" s="1084">
        <v>18000</v>
      </c>
      <c r="F12" s="1085"/>
      <c r="G12" s="1085"/>
      <c r="H12" s="1086"/>
      <c r="I12" s="115"/>
      <c r="J12" s="1074"/>
      <c r="K12" s="1074"/>
    </row>
    <row r="13" spans="1:11" s="1044" customFormat="1" ht="11.4" customHeight="1" x14ac:dyDescent="0.2">
      <c r="A13" s="136">
        <v>501</v>
      </c>
      <c r="B13" s="137">
        <v>360</v>
      </c>
      <c r="C13" s="138" t="s">
        <v>278</v>
      </c>
      <c r="D13" s="139">
        <f t="shared" si="0"/>
        <v>0</v>
      </c>
      <c r="E13" s="1084"/>
      <c r="F13" s="1085"/>
      <c r="G13" s="1085"/>
      <c r="H13" s="1086"/>
      <c r="I13" s="115"/>
      <c r="J13" s="1074"/>
      <c r="K13" s="1074"/>
    </row>
    <row r="14" spans="1:11" s="1044" customFormat="1" ht="11.4" customHeight="1" x14ac:dyDescent="0.2">
      <c r="A14" s="136">
        <v>501</v>
      </c>
      <c r="B14" s="137">
        <v>370</v>
      </c>
      <c r="C14" s="138" t="s">
        <v>279</v>
      </c>
      <c r="D14" s="139">
        <f t="shared" si="0"/>
        <v>0</v>
      </c>
      <c r="E14" s="1084"/>
      <c r="F14" s="1085"/>
      <c r="G14" s="1085"/>
      <c r="H14" s="1086"/>
      <c r="I14" s="115"/>
      <c r="J14" s="1074"/>
      <c r="K14" s="1074"/>
    </row>
    <row r="15" spans="1:11" s="1044" customFormat="1" ht="11.4" customHeight="1" x14ac:dyDescent="0.2">
      <c r="A15" s="136">
        <v>501</v>
      </c>
      <c r="B15" s="137">
        <v>380</v>
      </c>
      <c r="C15" s="138" t="s">
        <v>280</v>
      </c>
      <c r="D15" s="139">
        <f t="shared" si="0"/>
        <v>55000</v>
      </c>
      <c r="E15" s="1084">
        <v>55000</v>
      </c>
      <c r="F15" s="1085"/>
      <c r="G15" s="1085"/>
      <c r="H15" s="1086"/>
      <c r="I15" s="115"/>
      <c r="J15" s="1074"/>
      <c r="K15" s="1074"/>
    </row>
    <row r="16" spans="1:11" s="1044" customFormat="1" ht="11.4" customHeight="1" thickBot="1" x14ac:dyDescent="0.25">
      <c r="A16" s="140">
        <v>501</v>
      </c>
      <c r="B16" s="141">
        <v>390</v>
      </c>
      <c r="C16" s="142" t="s">
        <v>281</v>
      </c>
      <c r="D16" s="143">
        <f t="shared" si="0"/>
        <v>0</v>
      </c>
      <c r="E16" s="1087"/>
      <c r="F16" s="1088"/>
      <c r="G16" s="1088"/>
      <c r="H16" s="1089"/>
      <c r="I16" s="115"/>
      <c r="J16" s="1074"/>
      <c r="K16" s="1074"/>
    </row>
    <row r="17" spans="1:11" s="1044" customFormat="1" ht="11.4" customHeight="1" thickBot="1" x14ac:dyDescent="0.25">
      <c r="A17" s="127">
        <v>502</v>
      </c>
      <c r="B17" s="1346" t="s">
        <v>282</v>
      </c>
      <c r="C17" s="1347"/>
      <c r="D17" s="128">
        <f t="shared" si="0"/>
        <v>1857000</v>
      </c>
      <c r="E17" s="144">
        <f>SUM(E18:E21)</f>
        <v>1857000</v>
      </c>
      <c r="F17" s="145">
        <f>SUM(F18:F21)</f>
        <v>0</v>
      </c>
      <c r="G17" s="145">
        <f>SUM(G18:G21)</f>
        <v>0</v>
      </c>
      <c r="H17" s="146">
        <f>SUM(H18:H21)</f>
        <v>0</v>
      </c>
      <c r="I17" s="115"/>
      <c r="J17" s="1074"/>
      <c r="K17" s="1074"/>
    </row>
    <row r="18" spans="1:11" s="1044" customFormat="1" ht="11.4" customHeight="1" x14ac:dyDescent="0.2">
      <c r="A18" s="132">
        <v>502</v>
      </c>
      <c r="B18" s="133">
        <v>310</v>
      </c>
      <c r="C18" s="134" t="s">
        <v>283</v>
      </c>
      <c r="D18" s="135">
        <f t="shared" si="0"/>
        <v>208000</v>
      </c>
      <c r="E18" s="1081">
        <v>208000</v>
      </c>
      <c r="F18" s="1082"/>
      <c r="G18" s="1082"/>
      <c r="H18" s="1083"/>
      <c r="I18" s="115"/>
      <c r="J18" s="1074"/>
      <c r="K18" s="1074"/>
    </row>
    <row r="19" spans="1:11" s="1044" customFormat="1" ht="11.4" customHeight="1" x14ac:dyDescent="0.2">
      <c r="A19" s="136">
        <v>502</v>
      </c>
      <c r="B19" s="137">
        <v>320</v>
      </c>
      <c r="C19" s="138" t="s">
        <v>284</v>
      </c>
      <c r="D19" s="139">
        <f t="shared" si="0"/>
        <v>939000</v>
      </c>
      <c r="E19" s="1084">
        <v>939000</v>
      </c>
      <c r="F19" s="1085"/>
      <c r="G19" s="1085"/>
      <c r="H19" s="1086"/>
      <c r="I19" s="115"/>
      <c r="J19" s="1074"/>
      <c r="K19" s="1074"/>
    </row>
    <row r="20" spans="1:11" s="1044" customFormat="1" ht="11.4" customHeight="1" x14ac:dyDescent="0.2">
      <c r="A20" s="136">
        <v>502</v>
      </c>
      <c r="B20" s="137">
        <v>330</v>
      </c>
      <c r="C20" s="138" t="s">
        <v>285</v>
      </c>
      <c r="D20" s="139">
        <f t="shared" si="0"/>
        <v>600000</v>
      </c>
      <c r="E20" s="1084">
        <v>600000</v>
      </c>
      <c r="F20" s="1085"/>
      <c r="G20" s="1085"/>
      <c r="H20" s="1086"/>
      <c r="I20" s="115"/>
      <c r="J20" s="1074"/>
      <c r="K20" s="1074"/>
    </row>
    <row r="21" spans="1:11" s="1044" customFormat="1" ht="11.4" customHeight="1" thickBot="1" x14ac:dyDescent="0.25">
      <c r="A21" s="140">
        <v>502</v>
      </c>
      <c r="B21" s="141">
        <v>340</v>
      </c>
      <c r="C21" s="142" t="s">
        <v>286</v>
      </c>
      <c r="D21" s="143">
        <f t="shared" si="0"/>
        <v>110000</v>
      </c>
      <c r="E21" s="1084">
        <v>110000</v>
      </c>
      <c r="F21" s="1085"/>
      <c r="G21" s="1085"/>
      <c r="H21" s="1086"/>
      <c r="I21" s="115"/>
      <c r="J21" s="1074"/>
      <c r="K21" s="1074"/>
    </row>
    <row r="22" spans="1:11" s="1044" customFormat="1" ht="11.4" customHeight="1" thickBot="1" x14ac:dyDescent="0.25">
      <c r="A22" s="147">
        <v>51</v>
      </c>
      <c r="B22" s="1348" t="s">
        <v>287</v>
      </c>
      <c r="C22" s="1349"/>
      <c r="D22" s="148">
        <f t="shared" si="0"/>
        <v>1698000</v>
      </c>
      <c r="E22" s="149">
        <f>SUM(E23+E26+E28+E30)</f>
        <v>1686000</v>
      </c>
      <c r="F22" s="149">
        <f>SUM(F23+F26+F28+F30)</f>
        <v>12000</v>
      </c>
      <c r="G22" s="149">
        <f>SUM(G23+G26+G28+G30)</f>
        <v>0</v>
      </c>
      <c r="H22" s="149">
        <f>SUM(H23+H26+H28+H30)</f>
        <v>0</v>
      </c>
      <c r="I22" s="115"/>
      <c r="J22" s="1074"/>
      <c r="K22" s="1074"/>
    </row>
    <row r="23" spans="1:11" s="1044" customFormat="1" ht="11.4" customHeight="1" thickBot="1" x14ac:dyDescent="0.25">
      <c r="A23" s="150">
        <v>511</v>
      </c>
      <c r="B23" s="1350" t="s">
        <v>288</v>
      </c>
      <c r="C23" s="1351"/>
      <c r="D23" s="151">
        <f t="shared" ref="D23" si="1">SUM(E23:H23)</f>
        <v>740000</v>
      </c>
      <c r="E23" s="152">
        <f>SUM(E24:E25)</f>
        <v>740000</v>
      </c>
      <c r="F23" s="152">
        <f>SUM(F24:F25)</f>
        <v>0</v>
      </c>
      <c r="G23" s="152">
        <f>SUM(G24:G25)</f>
        <v>0</v>
      </c>
      <c r="H23" s="152">
        <f>SUM(H24:H25)</f>
        <v>0</v>
      </c>
      <c r="I23" s="115"/>
      <c r="J23" s="1074"/>
      <c r="K23" s="1074"/>
    </row>
    <row r="24" spans="1:11" s="1044" customFormat="1" ht="11.4" customHeight="1" x14ac:dyDescent="0.2">
      <c r="A24" s="153">
        <v>511</v>
      </c>
      <c r="B24" s="154">
        <v>300</v>
      </c>
      <c r="C24" s="155" t="s">
        <v>289</v>
      </c>
      <c r="D24" s="156">
        <f t="shared" si="0"/>
        <v>700000</v>
      </c>
      <c r="E24" s="1084">
        <v>700000</v>
      </c>
      <c r="F24" s="1085"/>
      <c r="G24" s="1085"/>
      <c r="H24" s="1086"/>
      <c r="I24" s="115"/>
      <c r="J24" s="1074"/>
      <c r="K24" s="1074"/>
    </row>
    <row r="25" spans="1:11" s="1044" customFormat="1" ht="11.4" customHeight="1" thickBot="1" x14ac:dyDescent="0.25">
      <c r="A25" s="157">
        <v>511</v>
      </c>
      <c r="B25" s="158">
        <v>310</v>
      </c>
      <c r="C25" s="159" t="s">
        <v>290</v>
      </c>
      <c r="D25" s="160">
        <f t="shared" si="0"/>
        <v>40000</v>
      </c>
      <c r="E25" s="1084">
        <v>40000</v>
      </c>
      <c r="F25" s="1085"/>
      <c r="G25" s="1085"/>
      <c r="H25" s="1086"/>
      <c r="I25" s="115"/>
      <c r="J25" s="1074"/>
      <c r="K25" s="1074"/>
    </row>
    <row r="26" spans="1:11" s="1044" customFormat="1" ht="11.4" customHeight="1" thickBot="1" x14ac:dyDescent="0.25">
      <c r="A26" s="150">
        <v>512</v>
      </c>
      <c r="B26" s="1350" t="s">
        <v>291</v>
      </c>
      <c r="C26" s="1351"/>
      <c r="D26" s="151">
        <f t="shared" si="0"/>
        <v>40000</v>
      </c>
      <c r="E26" s="152">
        <f>SUM(E27:E27)</f>
        <v>40000</v>
      </c>
      <c r="F26" s="152">
        <f>SUM(F27:F27)</f>
        <v>0</v>
      </c>
      <c r="G26" s="152">
        <f>SUM(G27:G27)</f>
        <v>0</v>
      </c>
      <c r="H26" s="152">
        <f>SUM(H27:H27)</f>
        <v>0</v>
      </c>
      <c r="I26" s="115"/>
      <c r="J26" s="1074"/>
      <c r="K26" s="1074"/>
    </row>
    <row r="27" spans="1:11" s="1044" customFormat="1" ht="11.4" customHeight="1" thickBot="1" x14ac:dyDescent="0.25">
      <c r="A27" s="157">
        <v>512</v>
      </c>
      <c r="B27" s="158">
        <v>300</v>
      </c>
      <c r="C27" s="159" t="s">
        <v>292</v>
      </c>
      <c r="D27" s="160">
        <f t="shared" si="0"/>
        <v>40000</v>
      </c>
      <c r="E27" s="1084">
        <v>40000</v>
      </c>
      <c r="F27" s="1085"/>
      <c r="G27" s="1085"/>
      <c r="H27" s="1086"/>
      <c r="I27" s="115"/>
      <c r="J27" s="1074"/>
      <c r="K27" s="1074"/>
    </row>
    <row r="28" spans="1:11" s="1044" customFormat="1" ht="11.4" customHeight="1" thickBot="1" x14ac:dyDescent="0.25">
      <c r="A28" s="150">
        <v>513</v>
      </c>
      <c r="B28" s="1350" t="s">
        <v>293</v>
      </c>
      <c r="C28" s="1351"/>
      <c r="D28" s="151">
        <f t="shared" si="0"/>
        <v>4000</v>
      </c>
      <c r="E28" s="152">
        <f>SUM(E29:E29)</f>
        <v>4000</v>
      </c>
      <c r="F28" s="152">
        <f>SUM(F29:F29)</f>
        <v>0</v>
      </c>
      <c r="G28" s="152">
        <f>SUM(G29:G29)</f>
        <v>0</v>
      </c>
      <c r="H28" s="152">
        <f>SUM(H29:H29)</f>
        <v>0</v>
      </c>
      <c r="I28" s="115"/>
      <c r="J28" s="1074"/>
      <c r="K28" s="1074"/>
    </row>
    <row r="29" spans="1:11" s="1044" customFormat="1" ht="11.4" customHeight="1" thickBot="1" x14ac:dyDescent="0.25">
      <c r="A29" s="157">
        <v>513</v>
      </c>
      <c r="B29" s="158">
        <v>300</v>
      </c>
      <c r="C29" s="159" t="s">
        <v>294</v>
      </c>
      <c r="D29" s="160">
        <f t="shared" si="0"/>
        <v>4000</v>
      </c>
      <c r="E29" s="1084">
        <v>4000</v>
      </c>
      <c r="F29" s="1085"/>
      <c r="G29" s="1085"/>
      <c r="H29" s="1086"/>
      <c r="I29" s="115"/>
      <c r="J29" s="1074"/>
      <c r="K29" s="1074"/>
    </row>
    <row r="30" spans="1:11" s="1044" customFormat="1" ht="11.4" customHeight="1" thickBot="1" x14ac:dyDescent="0.25">
      <c r="A30" s="150">
        <v>518</v>
      </c>
      <c r="B30" s="1350" t="s">
        <v>295</v>
      </c>
      <c r="C30" s="1351"/>
      <c r="D30" s="151">
        <f t="shared" si="0"/>
        <v>914000</v>
      </c>
      <c r="E30" s="152">
        <f>SUM(E31:E43)</f>
        <v>902000</v>
      </c>
      <c r="F30" s="152">
        <f>SUM(F31:F43)</f>
        <v>12000</v>
      </c>
      <c r="G30" s="152">
        <f>SUM(G31:G43)</f>
        <v>0</v>
      </c>
      <c r="H30" s="152">
        <f>SUM(H31:H43)</f>
        <v>0</v>
      </c>
      <c r="I30" s="115"/>
      <c r="J30" s="1074"/>
      <c r="K30" s="1074"/>
    </row>
    <row r="31" spans="1:11" s="1044" customFormat="1" ht="11.4" customHeight="1" x14ac:dyDescent="0.2">
      <c r="A31" s="157">
        <v>518</v>
      </c>
      <c r="B31" s="158">
        <v>310</v>
      </c>
      <c r="C31" s="159" t="s">
        <v>296</v>
      </c>
      <c r="D31" s="160">
        <f t="shared" si="0"/>
        <v>30000</v>
      </c>
      <c r="E31" s="1084">
        <v>30000</v>
      </c>
      <c r="F31" s="1085"/>
      <c r="G31" s="1085"/>
      <c r="H31" s="1086"/>
      <c r="I31" s="115"/>
      <c r="J31" s="1074"/>
      <c r="K31" s="1074"/>
    </row>
    <row r="32" spans="1:11" s="1044" customFormat="1" ht="11.4" customHeight="1" x14ac:dyDescent="0.2">
      <c r="A32" s="157">
        <v>518</v>
      </c>
      <c r="B32" s="158">
        <v>320</v>
      </c>
      <c r="C32" s="159" t="s">
        <v>297</v>
      </c>
      <c r="D32" s="160">
        <f t="shared" si="0"/>
        <v>14000</v>
      </c>
      <c r="E32" s="1084">
        <v>14000</v>
      </c>
      <c r="F32" s="1085"/>
      <c r="G32" s="1085"/>
      <c r="H32" s="1086"/>
      <c r="I32" s="115"/>
      <c r="J32" s="1074"/>
      <c r="K32" s="1074"/>
    </row>
    <row r="33" spans="1:11" s="1044" customFormat="1" ht="11.4" customHeight="1" x14ac:dyDescent="0.2">
      <c r="A33" s="157">
        <v>518</v>
      </c>
      <c r="B33" s="158">
        <v>330</v>
      </c>
      <c r="C33" s="159" t="s">
        <v>298</v>
      </c>
      <c r="D33" s="160">
        <f t="shared" si="0"/>
        <v>4000</v>
      </c>
      <c r="E33" s="1084">
        <v>4000</v>
      </c>
      <c r="F33" s="1085"/>
      <c r="G33" s="1085"/>
      <c r="H33" s="1086"/>
      <c r="I33" s="115"/>
      <c r="J33" s="1090"/>
      <c r="K33" s="1074"/>
    </row>
    <row r="34" spans="1:11" s="1044" customFormat="1" ht="11.4" customHeight="1" x14ac:dyDescent="0.2">
      <c r="A34" s="157">
        <v>518</v>
      </c>
      <c r="B34" s="158">
        <v>340</v>
      </c>
      <c r="C34" s="159" t="s">
        <v>299</v>
      </c>
      <c r="D34" s="160">
        <f t="shared" si="0"/>
        <v>34000</v>
      </c>
      <c r="E34" s="1084">
        <v>34000</v>
      </c>
      <c r="F34" s="1085"/>
      <c r="G34" s="1085"/>
      <c r="H34" s="1086"/>
      <c r="I34" s="115"/>
      <c r="J34" s="1074"/>
      <c r="K34" s="1074"/>
    </row>
    <row r="35" spans="1:11" s="1044" customFormat="1" ht="11.4" customHeight="1" x14ac:dyDescent="0.2">
      <c r="A35" s="157">
        <v>518</v>
      </c>
      <c r="B35" s="158">
        <v>350</v>
      </c>
      <c r="C35" s="159" t="s">
        <v>300</v>
      </c>
      <c r="D35" s="160">
        <f t="shared" si="0"/>
        <v>282000</v>
      </c>
      <c r="E35" s="1084">
        <v>270000</v>
      </c>
      <c r="F35" s="1085">
        <v>12000</v>
      </c>
      <c r="G35" s="1085"/>
      <c r="H35" s="1086"/>
      <c r="I35" s="115"/>
      <c r="J35" s="1074"/>
      <c r="K35" s="1074"/>
    </row>
    <row r="36" spans="1:11" s="1044" customFormat="1" ht="11.4" customHeight="1" x14ac:dyDescent="0.2">
      <c r="A36" s="157">
        <v>518</v>
      </c>
      <c r="B36" s="158">
        <v>370</v>
      </c>
      <c r="C36" s="159" t="s">
        <v>301</v>
      </c>
      <c r="D36" s="160">
        <f t="shared" si="0"/>
        <v>35000</v>
      </c>
      <c r="E36" s="1084">
        <v>35000</v>
      </c>
      <c r="F36" s="1085"/>
      <c r="G36" s="1085"/>
      <c r="H36" s="1086"/>
      <c r="I36" s="115"/>
      <c r="J36" s="1074"/>
      <c r="K36" s="1074"/>
    </row>
    <row r="37" spans="1:11" s="1044" customFormat="1" ht="11.4" customHeight="1" x14ac:dyDescent="0.2">
      <c r="A37" s="157">
        <v>518</v>
      </c>
      <c r="B37" s="158">
        <v>400</v>
      </c>
      <c r="C37" s="159" t="s">
        <v>302</v>
      </c>
      <c r="D37" s="160">
        <f t="shared" si="0"/>
        <v>11000</v>
      </c>
      <c r="E37" s="1084">
        <v>11000</v>
      </c>
      <c r="F37" s="1085"/>
      <c r="G37" s="1085"/>
      <c r="H37" s="1086"/>
      <c r="I37" s="115"/>
      <c r="J37" s="1074"/>
      <c r="K37" s="1074"/>
    </row>
    <row r="38" spans="1:11" s="1044" customFormat="1" ht="11.4" customHeight="1" x14ac:dyDescent="0.2">
      <c r="A38" s="157">
        <v>518</v>
      </c>
      <c r="B38" s="158">
        <v>440</v>
      </c>
      <c r="C38" s="159" t="s">
        <v>303</v>
      </c>
      <c r="D38" s="160">
        <f t="shared" si="0"/>
        <v>400000</v>
      </c>
      <c r="E38" s="1084">
        <v>400000</v>
      </c>
      <c r="F38" s="1085"/>
      <c r="G38" s="1085"/>
      <c r="H38" s="1086"/>
      <c r="I38" s="115"/>
      <c r="J38" s="1074"/>
      <c r="K38" s="1074"/>
    </row>
    <row r="39" spans="1:11" s="1044" customFormat="1" ht="11.4" customHeight="1" x14ac:dyDescent="0.2">
      <c r="A39" s="157">
        <v>518</v>
      </c>
      <c r="B39" s="158">
        <v>450</v>
      </c>
      <c r="C39" s="159" t="s">
        <v>304</v>
      </c>
      <c r="D39" s="160">
        <f t="shared" si="0"/>
        <v>0</v>
      </c>
      <c r="E39" s="1084"/>
      <c r="F39" s="1085"/>
      <c r="G39" s="1085"/>
      <c r="H39" s="1086"/>
      <c r="I39" s="115"/>
      <c r="J39" s="1074"/>
      <c r="K39" s="1074"/>
    </row>
    <row r="40" spans="1:11" s="1044" customFormat="1" ht="11.4" customHeight="1" x14ac:dyDescent="0.2">
      <c r="A40" s="157">
        <v>518</v>
      </c>
      <c r="B40" s="158">
        <v>460</v>
      </c>
      <c r="C40" s="159" t="s">
        <v>305</v>
      </c>
      <c r="D40" s="160">
        <f t="shared" si="0"/>
        <v>4000</v>
      </c>
      <c r="E40" s="1084">
        <v>4000</v>
      </c>
      <c r="F40" s="1085"/>
      <c r="G40" s="1085"/>
      <c r="H40" s="1086"/>
      <c r="I40" s="115"/>
      <c r="J40" s="1074"/>
      <c r="K40" s="1074"/>
    </row>
    <row r="41" spans="1:11" s="1044" customFormat="1" ht="11.4" customHeight="1" x14ac:dyDescent="0.2">
      <c r="A41" s="157">
        <v>518</v>
      </c>
      <c r="B41" s="158">
        <v>470</v>
      </c>
      <c r="C41" s="159" t="s">
        <v>306</v>
      </c>
      <c r="D41" s="160">
        <f t="shared" si="0"/>
        <v>0</v>
      </c>
      <c r="E41" s="1084"/>
      <c r="F41" s="1085"/>
      <c r="G41" s="1085"/>
      <c r="H41" s="1086"/>
      <c r="I41" s="115"/>
      <c r="J41" s="1074"/>
      <c r="K41" s="1074"/>
    </row>
    <row r="42" spans="1:11" s="1044" customFormat="1" ht="11.4" customHeight="1" x14ac:dyDescent="0.2">
      <c r="A42" s="157">
        <v>518</v>
      </c>
      <c r="B42" s="158">
        <v>480</v>
      </c>
      <c r="C42" s="159" t="s">
        <v>307</v>
      </c>
      <c r="D42" s="160">
        <f t="shared" si="0"/>
        <v>0</v>
      </c>
      <c r="E42" s="1084"/>
      <c r="F42" s="1085"/>
      <c r="G42" s="1085"/>
      <c r="H42" s="1086"/>
      <c r="I42" s="115"/>
      <c r="J42" s="1074"/>
      <c r="K42" s="1074"/>
    </row>
    <row r="43" spans="1:11" s="1044" customFormat="1" ht="11.4" customHeight="1" thickBot="1" x14ac:dyDescent="0.25">
      <c r="A43" s="161">
        <v>518</v>
      </c>
      <c r="B43" s="162">
        <v>520</v>
      </c>
      <c r="C43" s="163" t="s">
        <v>308</v>
      </c>
      <c r="D43" s="164">
        <f t="shared" si="0"/>
        <v>100000</v>
      </c>
      <c r="E43" s="1084">
        <v>100000</v>
      </c>
      <c r="F43" s="1085"/>
      <c r="G43" s="1085"/>
      <c r="H43" s="1086"/>
      <c r="I43" s="115"/>
      <c r="J43" s="1074"/>
      <c r="K43" s="1074"/>
    </row>
    <row r="44" spans="1:11" s="1044" customFormat="1" ht="11.4" customHeight="1" thickBot="1" x14ac:dyDescent="0.25">
      <c r="A44" s="165">
        <v>52</v>
      </c>
      <c r="B44" s="1352" t="s">
        <v>309</v>
      </c>
      <c r="C44" s="1353"/>
      <c r="D44" s="166">
        <f t="shared" si="0"/>
        <v>44000</v>
      </c>
      <c r="E44" s="167">
        <f>SUM(E45+E47+E49+E51+E56)</f>
        <v>44000</v>
      </c>
      <c r="F44" s="167">
        <f>SUM(F45+F47+F49+F51+F56)</f>
        <v>0</v>
      </c>
      <c r="G44" s="167">
        <f>SUM(G45+G47+G49+G51+G56)</f>
        <v>0</v>
      </c>
      <c r="H44" s="167">
        <f>SUM(H45+H47+H49+H51+H56)</f>
        <v>0</v>
      </c>
      <c r="I44" s="115"/>
      <c r="J44" s="1074"/>
      <c r="K44" s="1074"/>
    </row>
    <row r="45" spans="1:11" s="1044" customFormat="1" ht="11.4" customHeight="1" thickBot="1" x14ac:dyDescent="0.25">
      <c r="A45" s="168">
        <v>521</v>
      </c>
      <c r="B45" s="1339" t="s">
        <v>310</v>
      </c>
      <c r="C45" s="1340"/>
      <c r="D45" s="169">
        <f t="shared" si="0"/>
        <v>0</v>
      </c>
      <c r="E45" s="170">
        <f>SUM(E46:E46)</f>
        <v>0</v>
      </c>
      <c r="F45" s="170">
        <f>SUM(F46:F46)</f>
        <v>0</v>
      </c>
      <c r="G45" s="170">
        <f>SUM(G46:G46)</f>
        <v>0</v>
      </c>
      <c r="H45" s="170">
        <f>SUM(H46:H46)</f>
        <v>0</v>
      </c>
      <c r="I45" s="115"/>
      <c r="J45" s="1074"/>
      <c r="K45" s="1074"/>
    </row>
    <row r="46" spans="1:11" s="1044" customFormat="1" ht="11.4" customHeight="1" thickBot="1" x14ac:dyDescent="0.25">
      <c r="A46" s="171">
        <v>521</v>
      </c>
      <c r="B46" s="172"/>
      <c r="C46" s="173" t="s">
        <v>310</v>
      </c>
      <c r="D46" s="174">
        <f t="shared" si="0"/>
        <v>0</v>
      </c>
      <c r="E46" s="1084"/>
      <c r="F46" s="1085"/>
      <c r="G46" s="1085"/>
      <c r="H46" s="1086"/>
      <c r="I46" s="115"/>
      <c r="J46" s="1074"/>
      <c r="K46" s="1074"/>
    </row>
    <row r="47" spans="1:11" s="1044" customFormat="1" ht="11.4" customHeight="1" thickBot="1" x14ac:dyDescent="0.25">
      <c r="A47" s="168">
        <v>524</v>
      </c>
      <c r="B47" s="1339" t="s">
        <v>311</v>
      </c>
      <c r="C47" s="1340"/>
      <c r="D47" s="169">
        <f t="shared" si="0"/>
        <v>0</v>
      </c>
      <c r="E47" s="170">
        <f>SUM(E48:E48)</f>
        <v>0</v>
      </c>
      <c r="F47" s="170">
        <f>SUM(F48:F48)</f>
        <v>0</v>
      </c>
      <c r="G47" s="170">
        <f>SUM(G48:G48)</f>
        <v>0</v>
      </c>
      <c r="H47" s="170">
        <f>SUM(H48:H48)</f>
        <v>0</v>
      </c>
      <c r="I47" s="115"/>
      <c r="J47" s="1074"/>
      <c r="K47" s="1074"/>
    </row>
    <row r="48" spans="1:11" s="1044" customFormat="1" ht="11.4" customHeight="1" thickBot="1" x14ac:dyDescent="0.25">
      <c r="A48" s="171">
        <v>524</v>
      </c>
      <c r="B48" s="172"/>
      <c r="C48" s="173" t="s">
        <v>311</v>
      </c>
      <c r="D48" s="174">
        <f t="shared" si="0"/>
        <v>0</v>
      </c>
      <c r="E48" s="1084"/>
      <c r="F48" s="1085"/>
      <c r="G48" s="1085"/>
      <c r="H48" s="1086"/>
      <c r="I48" s="115"/>
      <c r="J48" s="1074"/>
      <c r="K48" s="1074"/>
    </row>
    <row r="49" spans="1:11" s="1044" customFormat="1" ht="11.4" customHeight="1" thickBot="1" x14ac:dyDescent="0.25">
      <c r="A49" s="168">
        <v>525</v>
      </c>
      <c r="B49" s="1339" t="s">
        <v>312</v>
      </c>
      <c r="C49" s="1340"/>
      <c r="D49" s="169">
        <f t="shared" si="0"/>
        <v>0</v>
      </c>
      <c r="E49" s="170">
        <f>SUM(E50:E50)</f>
        <v>0</v>
      </c>
      <c r="F49" s="170">
        <f>SUM(F50:F50)</f>
        <v>0</v>
      </c>
      <c r="G49" s="170">
        <f>SUM(G50:G50)</f>
        <v>0</v>
      </c>
      <c r="H49" s="170">
        <f>SUM(H50:H50)</f>
        <v>0</v>
      </c>
      <c r="I49" s="115"/>
      <c r="J49" s="1074"/>
      <c r="K49" s="1074"/>
    </row>
    <row r="50" spans="1:11" s="1044" customFormat="1" ht="11.4" customHeight="1" x14ac:dyDescent="0.2">
      <c r="A50" s="171">
        <v>525</v>
      </c>
      <c r="B50" s="172"/>
      <c r="C50" s="173" t="s">
        <v>312</v>
      </c>
      <c r="D50" s="174">
        <f t="shared" si="0"/>
        <v>0</v>
      </c>
      <c r="E50" s="1084"/>
      <c r="F50" s="1085"/>
      <c r="G50" s="1085"/>
      <c r="H50" s="1086"/>
      <c r="I50" s="115"/>
      <c r="J50" s="1074"/>
      <c r="K50" s="1074"/>
    </row>
    <row r="51" spans="1:11" s="1044" customFormat="1" ht="11.4" customHeight="1" x14ac:dyDescent="0.2">
      <c r="A51" s="175">
        <v>527</v>
      </c>
      <c r="B51" s="1354" t="s">
        <v>313</v>
      </c>
      <c r="C51" s="1355"/>
      <c r="D51" s="176">
        <f t="shared" si="0"/>
        <v>44000</v>
      </c>
      <c r="E51" s="177">
        <f>SUM(E52:E55)</f>
        <v>44000</v>
      </c>
      <c r="F51" s="177">
        <f>SUM(F52:F55)</f>
        <v>0</v>
      </c>
      <c r="G51" s="177">
        <f>SUM(G52:G55)</f>
        <v>0</v>
      </c>
      <c r="H51" s="177">
        <f>SUM(H52:H55)</f>
        <v>0</v>
      </c>
      <c r="I51" s="115"/>
      <c r="J51" s="1074"/>
      <c r="K51" s="1074"/>
    </row>
    <row r="52" spans="1:11" s="1044" customFormat="1" ht="11.4" customHeight="1" x14ac:dyDescent="0.2">
      <c r="A52" s="171">
        <v>527</v>
      </c>
      <c r="B52" s="172"/>
      <c r="C52" s="173" t="s">
        <v>314</v>
      </c>
      <c r="D52" s="174">
        <f t="shared" si="0"/>
        <v>0</v>
      </c>
      <c r="E52" s="1084"/>
      <c r="F52" s="1085"/>
      <c r="G52" s="1085"/>
      <c r="H52" s="1086"/>
      <c r="I52" s="115"/>
      <c r="J52" s="1074"/>
      <c r="K52" s="1074"/>
    </row>
    <row r="53" spans="1:11" s="1044" customFormat="1" ht="11.4" customHeight="1" x14ac:dyDescent="0.2">
      <c r="A53" s="171">
        <v>527</v>
      </c>
      <c r="B53" s="172">
        <v>400</v>
      </c>
      <c r="C53" s="173" t="s">
        <v>315</v>
      </c>
      <c r="D53" s="174">
        <f t="shared" si="0"/>
        <v>40000</v>
      </c>
      <c r="E53" s="1084">
        <v>40000</v>
      </c>
      <c r="F53" s="1085"/>
      <c r="G53" s="1085"/>
      <c r="H53" s="1086"/>
      <c r="I53" s="115"/>
      <c r="J53" s="1074"/>
      <c r="K53" s="1074"/>
    </row>
    <row r="54" spans="1:11" s="1044" customFormat="1" ht="11.4" customHeight="1" x14ac:dyDescent="0.2">
      <c r="A54" s="171">
        <v>527</v>
      </c>
      <c r="B54" s="172">
        <v>500</v>
      </c>
      <c r="C54" s="173" t="s">
        <v>316</v>
      </c>
      <c r="D54" s="174">
        <f t="shared" si="0"/>
        <v>2000</v>
      </c>
      <c r="E54" s="1084">
        <v>2000</v>
      </c>
      <c r="F54" s="1085"/>
      <c r="G54" s="1085"/>
      <c r="H54" s="1086"/>
      <c r="I54" s="115"/>
      <c r="J54" s="1074"/>
      <c r="K54" s="1074"/>
    </row>
    <row r="55" spans="1:11" s="1044" customFormat="1" ht="11.4" customHeight="1" thickBot="1" x14ac:dyDescent="0.25">
      <c r="A55" s="171">
        <v>527</v>
      </c>
      <c r="B55" s="172">
        <v>600</v>
      </c>
      <c r="C55" s="173" t="s">
        <v>317</v>
      </c>
      <c r="D55" s="174">
        <f t="shared" si="0"/>
        <v>2000</v>
      </c>
      <c r="E55" s="1084">
        <v>2000</v>
      </c>
      <c r="F55" s="1085"/>
      <c r="G55" s="1085"/>
      <c r="H55" s="1086"/>
      <c r="I55" s="115"/>
      <c r="J55" s="1074"/>
      <c r="K55" s="1074"/>
    </row>
    <row r="56" spans="1:11" s="1044" customFormat="1" ht="11.4" customHeight="1" thickBot="1" x14ac:dyDescent="0.25">
      <c r="A56" s="168">
        <v>528</v>
      </c>
      <c r="B56" s="1339" t="s">
        <v>318</v>
      </c>
      <c r="C56" s="1340"/>
      <c r="D56" s="169">
        <f t="shared" si="0"/>
        <v>0</v>
      </c>
      <c r="E56" s="170">
        <f>SUM(E57:E57)</f>
        <v>0</v>
      </c>
      <c r="F56" s="170">
        <f>SUM(F57:F57)</f>
        <v>0</v>
      </c>
      <c r="G56" s="170">
        <f>SUM(G57:G57)</f>
        <v>0</v>
      </c>
      <c r="H56" s="170">
        <f>SUM(H57:H57)</f>
        <v>0</v>
      </c>
      <c r="I56" s="115"/>
      <c r="J56" s="1074"/>
      <c r="K56" s="1074"/>
    </row>
    <row r="57" spans="1:11" s="1044" customFormat="1" ht="11.4" customHeight="1" thickBot="1" x14ac:dyDescent="0.25">
      <c r="A57" s="171">
        <v>528</v>
      </c>
      <c r="B57" s="172"/>
      <c r="C57" s="173" t="s">
        <v>318</v>
      </c>
      <c r="D57" s="174">
        <f t="shared" si="0"/>
        <v>0</v>
      </c>
      <c r="E57" s="1084"/>
      <c r="F57" s="1085"/>
      <c r="G57" s="1085"/>
      <c r="H57" s="1086"/>
      <c r="I57" s="115"/>
      <c r="J57" s="1074"/>
      <c r="K57" s="1074"/>
    </row>
    <row r="58" spans="1:11" s="1044" customFormat="1" ht="11.4" customHeight="1" thickBot="1" x14ac:dyDescent="0.25">
      <c r="A58" s="122">
        <v>53</v>
      </c>
      <c r="B58" s="1344" t="s">
        <v>319</v>
      </c>
      <c r="C58" s="1345"/>
      <c r="D58" s="123">
        <f t="shared" si="0"/>
        <v>0</v>
      </c>
      <c r="E58" s="124">
        <f t="shared" ref="E58:H59" si="2">SUM(E59:E59)</f>
        <v>0</v>
      </c>
      <c r="F58" s="124">
        <f t="shared" si="2"/>
        <v>0</v>
      </c>
      <c r="G58" s="124">
        <f t="shared" si="2"/>
        <v>0</v>
      </c>
      <c r="H58" s="124">
        <f t="shared" si="2"/>
        <v>0</v>
      </c>
      <c r="I58" s="115"/>
      <c r="J58" s="1074"/>
      <c r="K58" s="1074"/>
    </row>
    <row r="59" spans="1:11" s="1044" customFormat="1" ht="11.4" customHeight="1" thickBot="1" x14ac:dyDescent="0.25">
      <c r="A59" s="127">
        <v>538</v>
      </c>
      <c r="B59" s="1346" t="s">
        <v>320</v>
      </c>
      <c r="C59" s="1347"/>
      <c r="D59" s="128">
        <f t="shared" si="0"/>
        <v>0</v>
      </c>
      <c r="E59" s="144">
        <f t="shared" si="2"/>
        <v>0</v>
      </c>
      <c r="F59" s="144">
        <f t="shared" si="2"/>
        <v>0</v>
      </c>
      <c r="G59" s="144">
        <f t="shared" si="2"/>
        <v>0</v>
      </c>
      <c r="H59" s="144">
        <f t="shared" si="2"/>
        <v>0</v>
      </c>
      <c r="I59" s="115"/>
      <c r="J59" s="1074"/>
      <c r="K59" s="1074"/>
    </row>
    <row r="60" spans="1:11" s="1044" customFormat="1" ht="11.4" customHeight="1" thickBot="1" x14ac:dyDescent="0.25">
      <c r="A60" s="178">
        <v>538</v>
      </c>
      <c r="B60" s="179"/>
      <c r="C60" s="180" t="s">
        <v>320</v>
      </c>
      <c r="D60" s="181">
        <f t="shared" si="0"/>
        <v>0</v>
      </c>
      <c r="E60" s="1084"/>
      <c r="F60" s="1085"/>
      <c r="G60" s="1085"/>
      <c r="H60" s="1086"/>
      <c r="I60" s="115"/>
      <c r="J60" s="1074"/>
      <c r="K60" s="1074"/>
    </row>
    <row r="61" spans="1:11" s="1044" customFormat="1" ht="11.4" customHeight="1" thickBot="1" x14ac:dyDescent="0.25">
      <c r="A61" s="147">
        <v>54</v>
      </c>
      <c r="B61" s="1348" t="s">
        <v>321</v>
      </c>
      <c r="C61" s="1349"/>
      <c r="D61" s="148">
        <f t="shared" si="0"/>
        <v>26000</v>
      </c>
      <c r="E61" s="149">
        <f>SUM(E62+E64+E66+E68)</f>
        <v>26000</v>
      </c>
      <c r="F61" s="149">
        <f>SUM(F62+F64+F66+F68)</f>
        <v>0</v>
      </c>
      <c r="G61" s="149">
        <f>SUM(G62+G64+G66+G68)</f>
        <v>0</v>
      </c>
      <c r="H61" s="149">
        <f>SUM(H62+H64+H66+H68)</f>
        <v>0</v>
      </c>
      <c r="I61" s="115"/>
      <c r="J61" s="1074"/>
      <c r="K61" s="1074"/>
    </row>
    <row r="62" spans="1:11" s="1044" customFormat="1" ht="11.4" customHeight="1" thickBot="1" x14ac:dyDescent="0.25">
      <c r="A62" s="150">
        <v>541</v>
      </c>
      <c r="B62" s="1350" t="s">
        <v>322</v>
      </c>
      <c r="C62" s="1351"/>
      <c r="D62" s="151">
        <f t="shared" si="0"/>
        <v>0</v>
      </c>
      <c r="E62" s="152">
        <f>SUM(E63:E63)</f>
        <v>0</v>
      </c>
      <c r="F62" s="152">
        <f>SUM(F63:F63)</f>
        <v>0</v>
      </c>
      <c r="G62" s="152">
        <f>SUM(G63:G63)</f>
        <v>0</v>
      </c>
      <c r="H62" s="152">
        <f>SUM(H63:H63)</f>
        <v>0</v>
      </c>
      <c r="I62" s="115"/>
      <c r="J62" s="1074"/>
      <c r="K62" s="1074"/>
    </row>
    <row r="63" spans="1:11" s="1044" customFormat="1" ht="11.4" customHeight="1" thickBot="1" x14ac:dyDescent="0.25">
      <c r="A63" s="157">
        <v>541</v>
      </c>
      <c r="B63" s="158"/>
      <c r="C63" s="159" t="s">
        <v>322</v>
      </c>
      <c r="D63" s="160">
        <f t="shared" si="0"/>
        <v>0</v>
      </c>
      <c r="E63" s="1091"/>
      <c r="F63" s="1092"/>
      <c r="G63" s="1092"/>
      <c r="H63" s="1093"/>
      <c r="I63" s="115"/>
      <c r="J63" s="1074"/>
      <c r="K63" s="1074"/>
    </row>
    <row r="64" spans="1:11" s="1044" customFormat="1" ht="11.4" customHeight="1" thickBot="1" x14ac:dyDescent="0.25">
      <c r="A64" s="150">
        <v>542</v>
      </c>
      <c r="B64" s="1350" t="s">
        <v>323</v>
      </c>
      <c r="C64" s="1351"/>
      <c r="D64" s="151">
        <f t="shared" si="0"/>
        <v>0</v>
      </c>
      <c r="E64" s="152">
        <f>SUM(E65:E65)</f>
        <v>0</v>
      </c>
      <c r="F64" s="152">
        <f>SUM(F65:F65)</f>
        <v>0</v>
      </c>
      <c r="G64" s="152">
        <f>SUM(G65:G65)</f>
        <v>0</v>
      </c>
      <c r="H64" s="152">
        <f>SUM(H65:H65)</f>
        <v>0</v>
      </c>
      <c r="I64" s="115"/>
      <c r="J64" s="1074"/>
      <c r="K64" s="1074"/>
    </row>
    <row r="65" spans="1:11" s="1044" customFormat="1" ht="11.4" customHeight="1" thickBot="1" x14ac:dyDescent="0.25">
      <c r="A65" s="157">
        <v>542</v>
      </c>
      <c r="B65" s="158"/>
      <c r="C65" s="159" t="s">
        <v>323</v>
      </c>
      <c r="D65" s="160">
        <f t="shared" si="0"/>
        <v>0</v>
      </c>
      <c r="E65" s="1084"/>
      <c r="F65" s="1085"/>
      <c r="G65" s="1085"/>
      <c r="H65" s="1086"/>
      <c r="I65" s="115"/>
      <c r="J65" s="1074"/>
      <c r="K65" s="1074"/>
    </row>
    <row r="66" spans="1:11" s="1044" customFormat="1" ht="11.4" customHeight="1" thickBot="1" x14ac:dyDescent="0.25">
      <c r="A66" s="150">
        <v>547</v>
      </c>
      <c r="B66" s="1350" t="s">
        <v>324</v>
      </c>
      <c r="C66" s="1351"/>
      <c r="D66" s="151">
        <f t="shared" si="0"/>
        <v>0</v>
      </c>
      <c r="E66" s="152">
        <f>SUM(E67:E67)</f>
        <v>0</v>
      </c>
      <c r="F66" s="152">
        <f>SUM(F67:F67)</f>
        <v>0</v>
      </c>
      <c r="G66" s="152">
        <f>SUM(G67:G67)</f>
        <v>0</v>
      </c>
      <c r="H66" s="152">
        <f>SUM(H67:H67)</f>
        <v>0</v>
      </c>
      <c r="I66" s="115"/>
      <c r="J66" s="1074"/>
      <c r="K66" s="1074"/>
    </row>
    <row r="67" spans="1:11" s="1044" customFormat="1" ht="11.4" customHeight="1" x14ac:dyDescent="0.2">
      <c r="A67" s="157">
        <v>547</v>
      </c>
      <c r="B67" s="158"/>
      <c r="C67" s="159" t="s">
        <v>324</v>
      </c>
      <c r="D67" s="160">
        <f t="shared" si="0"/>
        <v>0</v>
      </c>
      <c r="E67" s="1084"/>
      <c r="F67" s="1085"/>
      <c r="G67" s="1085"/>
      <c r="H67" s="1086"/>
      <c r="I67" s="115"/>
      <c r="J67" s="1074"/>
      <c r="K67" s="1074"/>
    </row>
    <row r="68" spans="1:11" s="1044" customFormat="1" ht="11.4" customHeight="1" x14ac:dyDescent="0.2">
      <c r="A68" s="182">
        <v>549</v>
      </c>
      <c r="B68" s="1356" t="s">
        <v>325</v>
      </c>
      <c r="C68" s="1357"/>
      <c r="D68" s="183">
        <f t="shared" si="0"/>
        <v>26000</v>
      </c>
      <c r="E68" s="184">
        <f>SUM(E69:E69)</f>
        <v>26000</v>
      </c>
      <c r="F68" s="184">
        <f>SUM(F69:F69)</f>
        <v>0</v>
      </c>
      <c r="G68" s="184">
        <f>SUM(G69:G69)</f>
        <v>0</v>
      </c>
      <c r="H68" s="184">
        <f>SUM(H69:H69)</f>
        <v>0</v>
      </c>
      <c r="I68" s="115"/>
      <c r="J68" s="1074"/>
      <c r="K68" s="1074"/>
    </row>
    <row r="69" spans="1:11" s="1044" customFormat="1" ht="11.4" customHeight="1" thickBot="1" x14ac:dyDescent="0.25">
      <c r="A69" s="157">
        <v>549</v>
      </c>
      <c r="B69" s="158">
        <v>320</v>
      </c>
      <c r="C69" s="159" t="s">
        <v>326</v>
      </c>
      <c r="D69" s="160">
        <f t="shared" si="0"/>
        <v>26000</v>
      </c>
      <c r="E69" s="1084">
        <v>26000</v>
      </c>
      <c r="F69" s="1085"/>
      <c r="G69" s="1085"/>
      <c r="H69" s="1086"/>
      <c r="I69" s="115"/>
      <c r="J69" s="1074"/>
      <c r="K69" s="1074"/>
    </row>
    <row r="70" spans="1:11" s="1044" customFormat="1" ht="11.4" customHeight="1" thickBot="1" x14ac:dyDescent="0.25">
      <c r="A70" s="165">
        <v>55</v>
      </c>
      <c r="B70" s="1352" t="s">
        <v>327</v>
      </c>
      <c r="C70" s="1353"/>
      <c r="D70" s="166">
        <f t="shared" si="0"/>
        <v>200000</v>
      </c>
      <c r="E70" s="167">
        <f>SUM(E71+E73+E75)</f>
        <v>200000</v>
      </c>
      <c r="F70" s="167">
        <f>SUM(F71+F73+F75)</f>
        <v>0</v>
      </c>
      <c r="G70" s="167">
        <f>SUM(G71+G73+G75)</f>
        <v>0</v>
      </c>
      <c r="H70" s="167">
        <f>SUM(H71+H73+H75)</f>
        <v>0</v>
      </c>
      <c r="I70" s="115"/>
      <c r="J70" s="1074"/>
      <c r="K70" s="1074"/>
    </row>
    <row r="71" spans="1:11" s="1044" customFormat="1" ht="11.4" customHeight="1" thickBot="1" x14ac:dyDescent="0.25">
      <c r="A71" s="168">
        <v>551</v>
      </c>
      <c r="B71" s="1339" t="s">
        <v>328</v>
      </c>
      <c r="C71" s="1340"/>
      <c r="D71" s="169">
        <f t="shared" ref="D71:D72" si="3">SUM(E71:H71)</f>
        <v>0</v>
      </c>
      <c r="E71" s="170">
        <f>SUM(E72:E72)</f>
        <v>0</v>
      </c>
      <c r="F71" s="170">
        <f>SUM(F72:F72)</f>
        <v>0</v>
      </c>
      <c r="G71" s="170">
        <f>SUM(G72:G72)</f>
        <v>0</v>
      </c>
      <c r="H71" s="170">
        <f>SUM(H72:H72)</f>
        <v>0</v>
      </c>
      <c r="I71" s="115"/>
      <c r="J71" s="1074"/>
      <c r="K71" s="1074"/>
    </row>
    <row r="72" spans="1:11" s="1044" customFormat="1" ht="11.4" customHeight="1" thickBot="1" x14ac:dyDescent="0.25">
      <c r="A72" s="171">
        <v>551</v>
      </c>
      <c r="B72" s="172"/>
      <c r="C72" s="173" t="s">
        <v>328</v>
      </c>
      <c r="D72" s="174">
        <f t="shared" si="3"/>
        <v>0</v>
      </c>
      <c r="E72" s="1091"/>
      <c r="F72" s="1092"/>
      <c r="G72" s="1092"/>
      <c r="H72" s="1093"/>
      <c r="I72" s="115"/>
      <c r="J72" s="1074"/>
      <c r="K72" s="1074"/>
    </row>
    <row r="73" spans="1:11" s="1044" customFormat="1" ht="11.4" customHeight="1" thickBot="1" x14ac:dyDescent="0.25">
      <c r="A73" s="168">
        <v>556</v>
      </c>
      <c r="B73" s="1339" t="s">
        <v>329</v>
      </c>
      <c r="C73" s="1340"/>
      <c r="D73" s="169">
        <f t="shared" ref="D73:D74" si="4">SUM(E73:H73)</f>
        <v>0</v>
      </c>
      <c r="E73" s="170">
        <f>SUM(E74:E74)</f>
        <v>0</v>
      </c>
      <c r="F73" s="170">
        <f>SUM(F74:F74)</f>
        <v>0</v>
      </c>
      <c r="G73" s="170">
        <f>SUM(G74:G74)</f>
        <v>0</v>
      </c>
      <c r="H73" s="170">
        <f>SUM(H74:H74)</f>
        <v>0</v>
      </c>
      <c r="I73" s="115"/>
      <c r="J73" s="1074"/>
      <c r="K73" s="1074"/>
    </row>
    <row r="74" spans="1:11" s="1044" customFormat="1" ht="11.4" customHeight="1" x14ac:dyDescent="0.2">
      <c r="A74" s="171">
        <v>556</v>
      </c>
      <c r="B74" s="172"/>
      <c r="C74" s="173" t="s">
        <v>329</v>
      </c>
      <c r="D74" s="174">
        <f t="shared" si="4"/>
        <v>0</v>
      </c>
      <c r="E74" s="1091"/>
      <c r="F74" s="1092"/>
      <c r="G74" s="1092"/>
      <c r="H74" s="1093"/>
      <c r="I74" s="115"/>
      <c r="J74" s="1074"/>
      <c r="K74" s="1074"/>
    </row>
    <row r="75" spans="1:11" s="1044" customFormat="1" ht="11.4" customHeight="1" x14ac:dyDescent="0.2">
      <c r="A75" s="175">
        <v>558</v>
      </c>
      <c r="B75" s="1354" t="s">
        <v>330</v>
      </c>
      <c r="C75" s="1355"/>
      <c r="D75" s="176">
        <f t="shared" si="0"/>
        <v>200000</v>
      </c>
      <c r="E75" s="177">
        <f>SUM(E76:E77)</f>
        <v>200000</v>
      </c>
      <c r="F75" s="177">
        <f>SUM(F76:F77)</f>
        <v>0</v>
      </c>
      <c r="G75" s="177">
        <f>SUM(G76:G77)</f>
        <v>0</v>
      </c>
      <c r="H75" s="177">
        <f>SUM(H76:H77)</f>
        <v>0</v>
      </c>
      <c r="I75" s="115"/>
      <c r="J75" s="1074"/>
      <c r="K75" s="1074"/>
    </row>
    <row r="76" spans="1:11" s="1044" customFormat="1" ht="11.4" customHeight="1" x14ac:dyDescent="0.2">
      <c r="A76" s="185">
        <v>558</v>
      </c>
      <c r="B76" s="186">
        <v>300</v>
      </c>
      <c r="C76" s="187" t="s">
        <v>331</v>
      </c>
      <c r="D76" s="188">
        <f t="shared" si="0"/>
        <v>200000</v>
      </c>
      <c r="E76" s="1084">
        <v>200000</v>
      </c>
      <c r="F76" s="1085"/>
      <c r="G76" s="1085"/>
      <c r="H76" s="1086"/>
      <c r="I76" s="115"/>
      <c r="J76" s="1074"/>
      <c r="K76" s="1074"/>
    </row>
    <row r="77" spans="1:11" s="1044" customFormat="1" ht="11.4" customHeight="1" thickBot="1" x14ac:dyDescent="0.25">
      <c r="A77" s="189">
        <v>558</v>
      </c>
      <c r="B77" s="190">
        <v>330</v>
      </c>
      <c r="C77" s="191" t="s">
        <v>332</v>
      </c>
      <c r="D77" s="192">
        <f t="shared" si="0"/>
        <v>0</v>
      </c>
      <c r="E77" s="1084"/>
      <c r="F77" s="1085"/>
      <c r="G77" s="1085"/>
      <c r="H77" s="1086"/>
      <c r="I77" s="115"/>
      <c r="J77" s="1074"/>
      <c r="K77" s="1074"/>
    </row>
    <row r="78" spans="1:11" s="1044" customFormat="1" ht="11.4" customHeight="1" thickBot="1" x14ac:dyDescent="0.25">
      <c r="A78" s="122">
        <v>56</v>
      </c>
      <c r="B78" s="1344" t="s">
        <v>333</v>
      </c>
      <c r="C78" s="1345"/>
      <c r="D78" s="123">
        <f t="shared" si="0"/>
        <v>0</v>
      </c>
      <c r="E78" s="124">
        <f t="shared" ref="E78:H79" si="5">SUM(E79:E79)</f>
        <v>0</v>
      </c>
      <c r="F78" s="124">
        <f t="shared" si="5"/>
        <v>0</v>
      </c>
      <c r="G78" s="124">
        <f t="shared" si="5"/>
        <v>0</v>
      </c>
      <c r="H78" s="124">
        <f t="shared" si="5"/>
        <v>0</v>
      </c>
      <c r="I78" s="115"/>
      <c r="J78" s="1074"/>
      <c r="K78" s="1074"/>
    </row>
    <row r="79" spans="1:11" s="1044" customFormat="1" ht="11.4" customHeight="1" thickBot="1" x14ac:dyDescent="0.25">
      <c r="A79" s="127">
        <v>569</v>
      </c>
      <c r="B79" s="1346" t="s">
        <v>334</v>
      </c>
      <c r="C79" s="1347"/>
      <c r="D79" s="128">
        <f t="shared" si="0"/>
        <v>0</v>
      </c>
      <c r="E79" s="144">
        <f t="shared" si="5"/>
        <v>0</v>
      </c>
      <c r="F79" s="144">
        <f t="shared" si="5"/>
        <v>0</v>
      </c>
      <c r="G79" s="144">
        <f t="shared" si="5"/>
        <v>0</v>
      </c>
      <c r="H79" s="144">
        <f t="shared" si="5"/>
        <v>0</v>
      </c>
      <c r="I79" s="115"/>
      <c r="J79" s="1074"/>
      <c r="K79" s="1074"/>
    </row>
    <row r="80" spans="1:11" s="1044" customFormat="1" ht="11.4" customHeight="1" thickBot="1" x14ac:dyDescent="0.25">
      <c r="A80" s="178">
        <v>569</v>
      </c>
      <c r="B80" s="179"/>
      <c r="C80" s="180" t="s">
        <v>334</v>
      </c>
      <c r="D80" s="181">
        <f t="shared" si="0"/>
        <v>0</v>
      </c>
      <c r="E80" s="1084"/>
      <c r="F80" s="1085"/>
      <c r="G80" s="1085"/>
      <c r="H80" s="1086"/>
      <c r="I80" s="115"/>
      <c r="J80" s="1074"/>
      <c r="K80" s="1074"/>
    </row>
    <row r="81" spans="1:11" s="1044" customFormat="1" ht="11.4" customHeight="1" thickBot="1" x14ac:dyDescent="0.25">
      <c r="A81" s="147">
        <v>59</v>
      </c>
      <c r="B81" s="1348" t="s">
        <v>335</v>
      </c>
      <c r="C81" s="1349"/>
      <c r="D81" s="148">
        <f t="shared" si="0"/>
        <v>0</v>
      </c>
      <c r="E81" s="149">
        <f>SUM(E82:E84)</f>
        <v>0</v>
      </c>
      <c r="F81" s="149">
        <f>SUM(F82:F84)</f>
        <v>0</v>
      </c>
      <c r="G81" s="149">
        <f>SUM(G82:G84)</f>
        <v>0</v>
      </c>
      <c r="H81" s="149">
        <f>SUM(H82:H84)</f>
        <v>0</v>
      </c>
      <c r="I81" s="115"/>
      <c r="J81" s="1074"/>
      <c r="K81" s="1074"/>
    </row>
    <row r="82" spans="1:11" s="1044" customFormat="1" ht="11.4" customHeight="1" thickBot="1" x14ac:dyDescent="0.25">
      <c r="A82" s="150">
        <v>591</v>
      </c>
      <c r="B82" s="1350" t="s">
        <v>336</v>
      </c>
      <c r="C82" s="1351"/>
      <c r="D82" s="151">
        <f t="shared" si="0"/>
        <v>0</v>
      </c>
      <c r="E82" s="152">
        <f>SUM(E83:E83)</f>
        <v>0</v>
      </c>
      <c r="F82" s="152">
        <f>SUM(F83:F83)</f>
        <v>0</v>
      </c>
      <c r="G82" s="152">
        <f>SUM(G83:G83)</f>
        <v>0</v>
      </c>
      <c r="H82" s="152">
        <f>SUM(H83:H83)</f>
        <v>0</v>
      </c>
      <c r="I82" s="115"/>
      <c r="J82" s="1074"/>
      <c r="K82" s="1074"/>
    </row>
    <row r="83" spans="1:11" s="1044" customFormat="1" ht="11.4" customHeight="1" thickBot="1" x14ac:dyDescent="0.25">
      <c r="A83" s="153">
        <v>591</v>
      </c>
      <c r="B83" s="154">
        <v>300</v>
      </c>
      <c r="C83" s="155" t="s">
        <v>336</v>
      </c>
      <c r="D83" s="156">
        <f t="shared" si="0"/>
        <v>0</v>
      </c>
      <c r="E83" s="1094"/>
      <c r="F83" s="1095"/>
      <c r="G83" s="1095"/>
      <c r="H83" s="1096"/>
      <c r="I83" s="115"/>
      <c r="J83" s="1074"/>
      <c r="K83" s="1074"/>
    </row>
    <row r="84" spans="1:11" s="1044" customFormat="1" ht="11.4" customHeight="1" thickBot="1" x14ac:dyDescent="0.25">
      <c r="A84" s="150">
        <v>595</v>
      </c>
      <c r="B84" s="1350" t="s">
        <v>337</v>
      </c>
      <c r="C84" s="1351"/>
      <c r="D84" s="151">
        <f t="shared" si="0"/>
        <v>0</v>
      </c>
      <c r="E84" s="152">
        <f>SUM(E85:E85)</f>
        <v>0</v>
      </c>
      <c r="F84" s="152">
        <f>SUM(F85:F85)</f>
        <v>0</v>
      </c>
      <c r="G84" s="152">
        <f>SUM(G85:G85)</f>
        <v>0</v>
      </c>
      <c r="H84" s="152">
        <f>SUM(H85:H85)</f>
        <v>0</v>
      </c>
      <c r="I84" s="115"/>
      <c r="J84" s="1074"/>
      <c r="K84" s="1074"/>
    </row>
    <row r="85" spans="1:11" s="1044" customFormat="1" ht="11.4" customHeight="1" thickBot="1" x14ac:dyDescent="0.25">
      <c r="A85" s="193">
        <v>595</v>
      </c>
      <c r="B85" s="194">
        <v>300</v>
      </c>
      <c r="C85" s="195" t="s">
        <v>337</v>
      </c>
      <c r="D85" s="196">
        <f t="shared" si="0"/>
        <v>0</v>
      </c>
      <c r="E85" s="1087"/>
      <c r="F85" s="1088"/>
      <c r="G85" s="1088"/>
      <c r="H85" s="1089"/>
      <c r="I85" s="115"/>
      <c r="J85" s="1074"/>
      <c r="K85" s="1074"/>
    </row>
    <row r="86" spans="1:11" s="1044" customFormat="1" ht="11.4" customHeight="1" x14ac:dyDescent="0.2">
      <c r="A86" s="197"/>
      <c r="B86" s="197"/>
      <c r="C86" s="115"/>
      <c r="D86" s="198"/>
      <c r="E86" s="1097"/>
      <c r="F86" s="1097"/>
      <c r="G86" s="1097"/>
      <c r="H86" s="1097"/>
      <c r="I86" s="115"/>
      <c r="J86" s="1074"/>
      <c r="K86" s="1074"/>
    </row>
    <row r="87" spans="1:11" s="1044" customFormat="1" ht="11.4" customHeight="1" x14ac:dyDescent="0.2">
      <c r="A87" s="197"/>
      <c r="B87" s="197"/>
      <c r="C87" s="115"/>
      <c r="D87" s="198"/>
      <c r="E87" s="1097"/>
      <c r="F87" s="1097"/>
      <c r="G87" s="1097"/>
      <c r="H87" s="1097"/>
      <c r="I87" s="115"/>
      <c r="J87" s="1074"/>
      <c r="K87" s="1074"/>
    </row>
    <row r="88" spans="1:11" s="1044" customFormat="1" ht="11.4" customHeight="1" x14ac:dyDescent="0.2">
      <c r="A88" s="197"/>
      <c r="B88" s="197"/>
      <c r="C88" s="115"/>
      <c r="D88" s="198"/>
      <c r="E88" s="1097"/>
      <c r="F88" s="1097"/>
      <c r="G88" s="1097"/>
      <c r="H88" s="1097"/>
      <c r="I88" s="115"/>
      <c r="J88" s="1074"/>
      <c r="K88" s="1074"/>
    </row>
    <row r="89" spans="1:11" s="1044" customFormat="1" ht="11.4" customHeight="1" x14ac:dyDescent="0.2">
      <c r="A89" s="199" t="s">
        <v>338</v>
      </c>
      <c r="B89" s="200"/>
      <c r="C89" s="1075" t="s">
        <v>571</v>
      </c>
      <c r="D89" s="200" t="s">
        <v>339</v>
      </c>
      <c r="E89" s="1098"/>
      <c r="F89" s="1037" t="s">
        <v>340</v>
      </c>
      <c r="G89" s="1099" t="s">
        <v>495</v>
      </c>
      <c r="J89" s="1074"/>
      <c r="K89" s="1074"/>
    </row>
    <row r="90" spans="1:11" ht="7.5" customHeight="1" x14ac:dyDescent="0.3"/>
    <row r="91" spans="1:11" s="1044" customFormat="1" ht="11.4" customHeight="1" x14ac:dyDescent="0.2">
      <c r="A91" s="199" t="s">
        <v>341</v>
      </c>
      <c r="B91" s="200"/>
      <c r="C91" s="1075" t="s">
        <v>571</v>
      </c>
      <c r="D91" s="200" t="s">
        <v>339</v>
      </c>
      <c r="E91" s="115"/>
      <c r="F91" s="115"/>
      <c r="G91" s="115"/>
      <c r="H91" s="115"/>
      <c r="I91" s="1074"/>
      <c r="J91" s="1074"/>
      <c r="K91" s="1074"/>
    </row>
    <row r="92" spans="1:11" s="1044" customFormat="1" ht="7.5" customHeight="1" x14ac:dyDescent="0.2">
      <c r="B92" s="1074"/>
      <c r="C92" s="1074"/>
      <c r="D92" s="1074"/>
      <c r="E92" s="1074"/>
      <c r="F92" s="1074"/>
      <c r="G92" s="1074"/>
      <c r="H92" s="1074"/>
      <c r="I92" s="1074"/>
      <c r="J92" s="1074"/>
      <c r="K92" s="1074"/>
    </row>
    <row r="93" spans="1:11" s="1044" customFormat="1" ht="10.199999999999999" x14ac:dyDescent="0.2">
      <c r="A93" s="201" t="s">
        <v>342</v>
      </c>
      <c r="B93" s="1074"/>
      <c r="C93" s="1100" t="s">
        <v>629</v>
      </c>
      <c r="D93" s="1074"/>
      <c r="E93" s="1074"/>
      <c r="F93" s="1074"/>
      <c r="G93" s="1074"/>
      <c r="H93" s="1074"/>
      <c r="I93" s="1074"/>
      <c r="J93" s="1074"/>
      <c r="K93" s="1074"/>
    </row>
    <row r="94" spans="1:11" x14ac:dyDescent="0.3">
      <c r="A94" s="1074"/>
      <c r="B94" s="1074"/>
      <c r="C94" s="1074"/>
      <c r="D94" s="1074"/>
      <c r="E94" s="1074"/>
      <c r="F94" s="1074"/>
      <c r="G94" s="1074"/>
      <c r="H94" s="1074"/>
    </row>
  </sheetData>
  <sheetProtection password="CA25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4F7AF926-2528-43F3-8C2C-B9BD5E3A2AF6}">
      <formula1>Org</formula1>
    </dataValidation>
    <dataValidation type="list" allowBlank="1" showInputMessage="1" showErrorMessage="1" sqref="C91 C89" xr:uid="{4B1AB134-E179-4C67-860D-EF0A50B7AFD1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006C-CCC9-472E-81B3-869E1B86BFAE}">
  <sheetPr>
    <pageSetUpPr fitToPage="1"/>
  </sheetPr>
  <dimension ref="A1:I68"/>
  <sheetViews>
    <sheetView showGridLines="0" zoomScale="130" zoomScaleNormal="130" zoomScalePageLayoutView="120" workbookViewId="0">
      <selection activeCell="E49" sqref="E49"/>
    </sheetView>
  </sheetViews>
  <sheetFormatPr defaultColWidth="9.109375" defaultRowHeight="14.4" x14ac:dyDescent="0.3"/>
  <cols>
    <col min="1" max="1" width="4.44140625" style="1040" customWidth="1"/>
    <col min="2" max="2" width="5" style="1040" customWidth="1"/>
    <col min="3" max="3" width="32.5546875" style="1040" customWidth="1"/>
    <col min="4" max="8" width="8.33203125" style="1040" customWidth="1"/>
    <col min="9" max="9" width="9.88671875" style="1040" customWidth="1"/>
    <col min="10" max="16384" width="9.109375" style="1040"/>
  </cols>
  <sheetData>
    <row r="1" spans="1:9" x14ac:dyDescent="0.3">
      <c r="A1" s="1039"/>
      <c r="B1" s="1039"/>
      <c r="C1" s="1310" t="s">
        <v>574</v>
      </c>
      <c r="D1" s="1311"/>
      <c r="E1" s="1311"/>
      <c r="F1" s="1041" t="s">
        <v>258</v>
      </c>
      <c r="G1" s="1042">
        <f>[3]P8!F1</f>
        <v>2024</v>
      </c>
      <c r="H1" s="1039"/>
      <c r="I1" s="970" t="s">
        <v>575</v>
      </c>
    </row>
    <row r="2" spans="1:9" s="1044" customFormat="1" ht="12" customHeight="1" x14ac:dyDescent="0.3">
      <c r="A2" s="1043"/>
      <c r="B2" s="1312" t="str">
        <f>[3]P8!B2</f>
        <v>Základní umělecká škola, Nové Město pod Smrkem, okres Liberec, příspěvková organizace</v>
      </c>
      <c r="C2" s="1311"/>
      <c r="D2" s="1311"/>
      <c r="E2" s="1311"/>
      <c r="F2" s="1311"/>
      <c r="G2" s="1311"/>
      <c r="H2" s="1043"/>
      <c r="I2" s="1043"/>
    </row>
    <row r="3" spans="1:9" s="1044" customFormat="1" ht="12" customHeight="1" thickBot="1" x14ac:dyDescent="0.25">
      <c r="A3" s="1313"/>
      <c r="B3" s="1313"/>
      <c r="C3" s="1313"/>
      <c r="D3" s="1313"/>
      <c r="E3" s="1313"/>
      <c r="F3" s="1313"/>
      <c r="G3" s="1313"/>
      <c r="H3" s="971"/>
      <c r="I3" s="116" t="s">
        <v>576</v>
      </c>
    </row>
    <row r="4" spans="1:9" s="1044" customFormat="1" ht="12" customHeight="1" thickBot="1" x14ac:dyDescent="0.25">
      <c r="A4" s="972"/>
      <c r="B4" s="973" t="s">
        <v>263</v>
      </c>
      <c r="C4" s="973" t="s">
        <v>264</v>
      </c>
      <c r="D4" s="974">
        <f>[3]P8!F1-1</f>
        <v>2023</v>
      </c>
      <c r="E4" s="973" t="s">
        <v>111</v>
      </c>
      <c r="F4" s="1045" t="s">
        <v>577</v>
      </c>
      <c r="G4" s="1045" t="s">
        <v>578</v>
      </c>
      <c r="H4" s="1045" t="s">
        <v>579</v>
      </c>
      <c r="I4" s="1046" t="s">
        <v>580</v>
      </c>
    </row>
    <row r="5" spans="1:9" s="1044" customFormat="1" ht="12" customHeight="1" thickBot="1" x14ac:dyDescent="0.25">
      <c r="A5" s="1314" t="s">
        <v>581</v>
      </c>
      <c r="B5" s="1315"/>
      <c r="C5" s="1316"/>
      <c r="D5" s="975">
        <f>D6+D9+D14+D20+D22+D27+D31+D33</f>
        <v>0</v>
      </c>
      <c r="E5" s="975">
        <f>E6+E9+E14+E20+E22+E27+E31+E33</f>
        <v>680000</v>
      </c>
      <c r="F5" s="975">
        <f>F6+F9+F14+F20+F22+F27+F31+F33</f>
        <v>0</v>
      </c>
      <c r="G5" s="975">
        <f>G6+G9+G14+G20+G22+G27+G31+G33</f>
        <v>0</v>
      </c>
      <c r="H5" s="975">
        <f>H6+H9+H14+H20+H22+H27+H31+H33</f>
        <v>0</v>
      </c>
      <c r="I5" s="1047">
        <f t="shared" ref="I5:I37" si="0">SUM(E5:H5)</f>
        <v>680000</v>
      </c>
    </row>
    <row r="6" spans="1:9" s="1044" customFormat="1" ht="12" customHeight="1" thickBot="1" x14ac:dyDescent="0.25">
      <c r="A6" s="976">
        <v>50</v>
      </c>
      <c r="B6" s="1317" t="s">
        <v>582</v>
      </c>
      <c r="C6" s="1318"/>
      <c r="D6" s="977">
        <f t="shared" ref="D6:H6" si="1">SUM(D7:D8)</f>
        <v>0</v>
      </c>
      <c r="E6" s="977">
        <f t="shared" si="1"/>
        <v>368000</v>
      </c>
      <c r="F6" s="977">
        <f t="shared" si="1"/>
        <v>0</v>
      </c>
      <c r="G6" s="977">
        <f t="shared" si="1"/>
        <v>0</v>
      </c>
      <c r="H6" s="977">
        <f t="shared" si="1"/>
        <v>0</v>
      </c>
      <c r="I6" s="1048">
        <f t="shared" si="0"/>
        <v>368000</v>
      </c>
    </row>
    <row r="7" spans="1:9" s="1044" customFormat="1" ht="12" customHeight="1" x14ac:dyDescent="0.2">
      <c r="A7" s="978"/>
      <c r="B7" s="978">
        <v>501</v>
      </c>
      <c r="C7" s="979" t="s">
        <v>583</v>
      </c>
      <c r="D7" s="980"/>
      <c r="E7" s="981">
        <f>[3]P8!D8</f>
        <v>90000</v>
      </c>
      <c r="F7" s="1049"/>
      <c r="G7" s="1049"/>
      <c r="H7" s="1049"/>
      <c r="I7" s="1050">
        <f t="shared" si="0"/>
        <v>90000</v>
      </c>
    </row>
    <row r="8" spans="1:9" s="1044" customFormat="1" ht="12" customHeight="1" thickBot="1" x14ac:dyDescent="0.25">
      <c r="A8" s="982"/>
      <c r="B8" s="982">
        <v>502</v>
      </c>
      <c r="C8" s="983" t="s">
        <v>584</v>
      </c>
      <c r="D8" s="984"/>
      <c r="E8" s="985">
        <f>[3]P8!D17</f>
        <v>278000</v>
      </c>
      <c r="F8" s="1051"/>
      <c r="G8" s="1051"/>
      <c r="H8" s="1051"/>
      <c r="I8" s="1052">
        <f t="shared" si="0"/>
        <v>278000</v>
      </c>
    </row>
    <row r="9" spans="1:9" s="1044" customFormat="1" ht="12" customHeight="1" thickBot="1" x14ac:dyDescent="0.25">
      <c r="A9" s="976">
        <v>51</v>
      </c>
      <c r="B9" s="1309" t="s">
        <v>585</v>
      </c>
      <c r="C9" s="1309"/>
      <c r="D9" s="977">
        <f t="shared" ref="D9:H9" si="2">SUM(D10:D13)</f>
        <v>0</v>
      </c>
      <c r="E9" s="977">
        <f t="shared" si="2"/>
        <v>182000</v>
      </c>
      <c r="F9" s="977">
        <f t="shared" si="2"/>
        <v>0</v>
      </c>
      <c r="G9" s="977">
        <f t="shared" si="2"/>
        <v>0</v>
      </c>
      <c r="H9" s="977">
        <f t="shared" si="2"/>
        <v>0</v>
      </c>
      <c r="I9" s="1048">
        <f t="shared" si="0"/>
        <v>182000</v>
      </c>
    </row>
    <row r="10" spans="1:9" s="1044" customFormat="1" ht="12" customHeight="1" x14ac:dyDescent="0.2">
      <c r="A10" s="978"/>
      <c r="B10" s="978">
        <v>511</v>
      </c>
      <c r="C10" s="986" t="s">
        <v>288</v>
      </c>
      <c r="D10" s="980"/>
      <c r="E10" s="981">
        <f>[3]P8!D23</f>
        <v>66000</v>
      </c>
      <c r="F10" s="980"/>
      <c r="G10" s="980"/>
      <c r="H10" s="980"/>
      <c r="I10" s="1050">
        <f t="shared" si="0"/>
        <v>66000</v>
      </c>
    </row>
    <row r="11" spans="1:9" s="1044" customFormat="1" ht="12" customHeight="1" x14ac:dyDescent="0.2">
      <c r="A11" s="982"/>
      <c r="B11" s="982">
        <v>512</v>
      </c>
      <c r="C11" s="983" t="s">
        <v>291</v>
      </c>
      <c r="D11" s="984"/>
      <c r="E11" s="985">
        <f>[3]P8!D26</f>
        <v>3000</v>
      </c>
      <c r="F11" s="984"/>
      <c r="G11" s="984"/>
      <c r="H11" s="984"/>
      <c r="I11" s="1052">
        <f t="shared" si="0"/>
        <v>3000</v>
      </c>
    </row>
    <row r="12" spans="1:9" s="1044" customFormat="1" ht="12" customHeight="1" x14ac:dyDescent="0.2">
      <c r="A12" s="987"/>
      <c r="B12" s="982">
        <v>513</v>
      </c>
      <c r="C12" s="983" t="s">
        <v>293</v>
      </c>
      <c r="D12" s="1051"/>
      <c r="E12" s="985">
        <f>[3]P8!D28</f>
        <v>3000</v>
      </c>
      <c r="F12" s="1051"/>
      <c r="G12" s="1051"/>
      <c r="H12" s="1051"/>
      <c r="I12" s="1052">
        <f t="shared" si="0"/>
        <v>3000</v>
      </c>
    </row>
    <row r="13" spans="1:9" s="1044" customFormat="1" ht="12" customHeight="1" thickBot="1" x14ac:dyDescent="0.25">
      <c r="A13" s="988"/>
      <c r="B13" s="989">
        <v>518</v>
      </c>
      <c r="C13" s="990" t="s">
        <v>586</v>
      </c>
      <c r="D13" s="980"/>
      <c r="E13" s="991">
        <f>[3]P8!D30</f>
        <v>110000</v>
      </c>
      <c r="F13" s="980"/>
      <c r="G13" s="980"/>
      <c r="H13" s="980"/>
      <c r="I13" s="1053">
        <f t="shared" si="0"/>
        <v>110000</v>
      </c>
    </row>
    <row r="14" spans="1:9" s="1044" customFormat="1" ht="12" customHeight="1" thickBot="1" x14ac:dyDescent="0.25">
      <c r="A14" s="976">
        <v>52</v>
      </c>
      <c r="B14" s="1309" t="s">
        <v>587</v>
      </c>
      <c r="C14" s="1309"/>
      <c r="D14" s="977">
        <f t="shared" ref="D14:H14" si="3">SUM(D15:D19)</f>
        <v>0</v>
      </c>
      <c r="E14" s="977">
        <f t="shared" si="3"/>
        <v>35000</v>
      </c>
      <c r="F14" s="977">
        <f t="shared" si="3"/>
        <v>0</v>
      </c>
      <c r="G14" s="977">
        <f t="shared" si="3"/>
        <v>0</v>
      </c>
      <c r="H14" s="977">
        <f t="shared" si="3"/>
        <v>0</v>
      </c>
      <c r="I14" s="1048">
        <f t="shared" si="0"/>
        <v>35000</v>
      </c>
    </row>
    <row r="15" spans="1:9" s="1044" customFormat="1" ht="12" customHeight="1" x14ac:dyDescent="0.2">
      <c r="A15" s="978"/>
      <c r="B15" s="978">
        <v>521</v>
      </c>
      <c r="C15" s="986" t="s">
        <v>310</v>
      </c>
      <c r="D15" s="1051"/>
      <c r="E15" s="981">
        <f>[3]P8!D45</f>
        <v>0</v>
      </c>
      <c r="F15" s="1051"/>
      <c r="G15" s="1051"/>
      <c r="H15" s="1051"/>
      <c r="I15" s="1050">
        <f t="shared" si="0"/>
        <v>0</v>
      </c>
    </row>
    <row r="16" spans="1:9" s="1044" customFormat="1" ht="12" customHeight="1" x14ac:dyDescent="0.2">
      <c r="A16" s="982"/>
      <c r="B16" s="982">
        <v>524</v>
      </c>
      <c r="C16" s="983" t="s">
        <v>588</v>
      </c>
      <c r="D16" s="1051"/>
      <c r="E16" s="981">
        <f>[3]P8!D47</f>
        <v>0</v>
      </c>
      <c r="F16" s="1051"/>
      <c r="G16" s="1051"/>
      <c r="H16" s="1051"/>
      <c r="I16" s="1052">
        <f t="shared" si="0"/>
        <v>0</v>
      </c>
    </row>
    <row r="17" spans="1:9" s="1044" customFormat="1" ht="12" customHeight="1" x14ac:dyDescent="0.2">
      <c r="A17" s="987"/>
      <c r="B17" s="982">
        <v>525</v>
      </c>
      <c r="C17" s="983" t="s">
        <v>589</v>
      </c>
      <c r="D17" s="1051"/>
      <c r="E17" s="981">
        <f>[3]P8!D49</f>
        <v>18000</v>
      </c>
      <c r="F17" s="1051"/>
      <c r="G17" s="1051"/>
      <c r="H17" s="1051"/>
      <c r="I17" s="1052">
        <f t="shared" si="0"/>
        <v>18000</v>
      </c>
    </row>
    <row r="18" spans="1:9" s="1044" customFormat="1" ht="12" customHeight="1" x14ac:dyDescent="0.2">
      <c r="A18" s="987"/>
      <c r="B18" s="982">
        <v>527</v>
      </c>
      <c r="C18" s="983" t="s">
        <v>313</v>
      </c>
      <c r="D18" s="1051"/>
      <c r="E18" s="981">
        <f>[3]P8!D51</f>
        <v>17000</v>
      </c>
      <c r="F18" s="1051"/>
      <c r="G18" s="1051"/>
      <c r="H18" s="1051"/>
      <c r="I18" s="1052">
        <f t="shared" si="0"/>
        <v>17000</v>
      </c>
    </row>
    <row r="19" spans="1:9" s="1044" customFormat="1" ht="12" customHeight="1" thickBot="1" x14ac:dyDescent="0.25">
      <c r="A19" s="988"/>
      <c r="B19" s="989">
        <v>528</v>
      </c>
      <c r="C19" s="990" t="s">
        <v>590</v>
      </c>
      <c r="D19" s="1051"/>
      <c r="E19" s="981">
        <f>[3]P8!D56</f>
        <v>0</v>
      </c>
      <c r="F19" s="1051"/>
      <c r="G19" s="1051"/>
      <c r="H19" s="1051"/>
      <c r="I19" s="1053">
        <f t="shared" si="0"/>
        <v>0</v>
      </c>
    </row>
    <row r="20" spans="1:9" s="1044" customFormat="1" ht="12" customHeight="1" thickBot="1" x14ac:dyDescent="0.25">
      <c r="A20" s="976">
        <v>53</v>
      </c>
      <c r="B20" s="1309" t="s">
        <v>591</v>
      </c>
      <c r="C20" s="1309"/>
      <c r="D20" s="977">
        <f t="shared" ref="D20:H20" si="4">D21</f>
        <v>0</v>
      </c>
      <c r="E20" s="977">
        <f t="shared" si="4"/>
        <v>0</v>
      </c>
      <c r="F20" s="977">
        <f t="shared" si="4"/>
        <v>0</v>
      </c>
      <c r="G20" s="977">
        <f t="shared" si="4"/>
        <v>0</v>
      </c>
      <c r="H20" s="977">
        <f t="shared" si="4"/>
        <v>0</v>
      </c>
      <c r="I20" s="1048">
        <f t="shared" si="0"/>
        <v>0</v>
      </c>
    </row>
    <row r="21" spans="1:9" s="1044" customFormat="1" ht="12" customHeight="1" thickBot="1" x14ac:dyDescent="0.25">
      <c r="A21" s="992"/>
      <c r="B21" s="992">
        <v>538</v>
      </c>
      <c r="C21" s="993" t="s">
        <v>320</v>
      </c>
      <c r="D21" s="1051"/>
      <c r="E21" s="994">
        <f>[3]P8!D59</f>
        <v>0</v>
      </c>
      <c r="F21" s="1051"/>
      <c r="G21" s="1051"/>
      <c r="H21" s="1051"/>
      <c r="I21" s="1054">
        <f t="shared" si="0"/>
        <v>0</v>
      </c>
    </row>
    <row r="22" spans="1:9" s="1044" customFormat="1" ht="12" customHeight="1" thickBot="1" x14ac:dyDescent="0.25">
      <c r="A22" s="976">
        <v>54</v>
      </c>
      <c r="B22" s="1309" t="s">
        <v>592</v>
      </c>
      <c r="C22" s="1309"/>
      <c r="D22" s="977">
        <f t="shared" ref="D22:H22" si="5">SUM(D23:D26)</f>
        <v>0</v>
      </c>
      <c r="E22" s="977">
        <f t="shared" si="5"/>
        <v>15000</v>
      </c>
      <c r="F22" s="977">
        <f t="shared" si="5"/>
        <v>0</v>
      </c>
      <c r="G22" s="977">
        <f t="shared" si="5"/>
        <v>0</v>
      </c>
      <c r="H22" s="977">
        <f t="shared" si="5"/>
        <v>0</v>
      </c>
      <c r="I22" s="1048">
        <f t="shared" si="0"/>
        <v>15000</v>
      </c>
    </row>
    <row r="23" spans="1:9" s="1044" customFormat="1" ht="12" customHeight="1" x14ac:dyDescent="0.2">
      <c r="A23" s="986"/>
      <c r="B23" s="978">
        <v>541</v>
      </c>
      <c r="C23" s="986" t="s">
        <v>322</v>
      </c>
      <c r="D23" s="1051"/>
      <c r="E23" s="981">
        <f>[3]P8!D62</f>
        <v>0</v>
      </c>
      <c r="F23" s="1051"/>
      <c r="G23" s="1051"/>
      <c r="H23" s="1051"/>
      <c r="I23" s="1050">
        <f t="shared" si="0"/>
        <v>0</v>
      </c>
    </row>
    <row r="24" spans="1:9" s="1044" customFormat="1" ht="12" customHeight="1" x14ac:dyDescent="0.2">
      <c r="A24" s="983"/>
      <c r="B24" s="982">
        <v>542</v>
      </c>
      <c r="C24" s="983" t="s">
        <v>593</v>
      </c>
      <c r="D24" s="1051"/>
      <c r="E24" s="981">
        <f>[3]P8!D64</f>
        <v>0</v>
      </c>
      <c r="F24" s="1051"/>
      <c r="G24" s="1051"/>
      <c r="H24" s="1051"/>
      <c r="I24" s="1052">
        <f t="shared" si="0"/>
        <v>0</v>
      </c>
    </row>
    <row r="25" spans="1:9" s="1044" customFormat="1" ht="12" customHeight="1" x14ac:dyDescent="0.2">
      <c r="A25" s="995"/>
      <c r="B25" s="982">
        <v>547</v>
      </c>
      <c r="C25" s="983" t="s">
        <v>324</v>
      </c>
      <c r="D25" s="1051"/>
      <c r="E25" s="981">
        <f>[3]P8!D66</f>
        <v>0</v>
      </c>
      <c r="F25" s="1051"/>
      <c r="G25" s="1051"/>
      <c r="H25" s="1051"/>
      <c r="I25" s="1052">
        <f t="shared" si="0"/>
        <v>0</v>
      </c>
    </row>
    <row r="26" spans="1:9" s="1044" customFormat="1" ht="12" customHeight="1" thickBot="1" x14ac:dyDescent="0.25">
      <c r="A26" s="990"/>
      <c r="B26" s="989">
        <v>549</v>
      </c>
      <c r="C26" s="990" t="s">
        <v>325</v>
      </c>
      <c r="D26" s="1051"/>
      <c r="E26" s="981">
        <f>[3]P8!D68</f>
        <v>15000</v>
      </c>
      <c r="F26" s="1051"/>
      <c r="G26" s="1051"/>
      <c r="H26" s="1051"/>
      <c r="I26" s="1053">
        <f t="shared" si="0"/>
        <v>15000</v>
      </c>
    </row>
    <row r="27" spans="1:9" s="1044" customFormat="1" ht="12" customHeight="1" thickBot="1" x14ac:dyDescent="0.25">
      <c r="A27" s="976">
        <v>55</v>
      </c>
      <c r="B27" s="1309" t="s">
        <v>594</v>
      </c>
      <c r="C27" s="1309"/>
      <c r="D27" s="977">
        <f>SUM(D28:D30)</f>
        <v>0</v>
      </c>
      <c r="E27" s="977">
        <f>SUM(E28:E30)</f>
        <v>80000</v>
      </c>
      <c r="F27" s="977">
        <f>SUM(F28:F30)</f>
        <v>0</v>
      </c>
      <c r="G27" s="977">
        <f>SUM(G28:G30)</f>
        <v>0</v>
      </c>
      <c r="H27" s="977">
        <f>SUM(H28:H30)</f>
        <v>0</v>
      </c>
      <c r="I27" s="1048">
        <f t="shared" si="0"/>
        <v>80000</v>
      </c>
    </row>
    <row r="28" spans="1:9" s="1044" customFormat="1" ht="12" customHeight="1" x14ac:dyDescent="0.2">
      <c r="A28" s="996"/>
      <c r="B28" s="997">
        <v>551</v>
      </c>
      <c r="C28" s="998" t="s">
        <v>328</v>
      </c>
      <c r="D28" s="1055"/>
      <c r="E28" s="999">
        <f>[3]P8!D71</f>
        <v>0</v>
      </c>
      <c r="F28" s="1055"/>
      <c r="G28" s="1055"/>
      <c r="H28" s="1055"/>
      <c r="I28" s="1056">
        <f t="shared" si="0"/>
        <v>0</v>
      </c>
    </row>
    <row r="29" spans="1:9" s="1044" customFormat="1" ht="12" customHeight="1" x14ac:dyDescent="0.2">
      <c r="A29" s="995"/>
      <c r="B29" s="982">
        <v>556</v>
      </c>
      <c r="C29" s="983" t="s">
        <v>329</v>
      </c>
      <c r="D29" s="1051"/>
      <c r="E29" s="981">
        <f>[3]P8!D73</f>
        <v>0</v>
      </c>
      <c r="F29" s="1051"/>
      <c r="G29" s="1051"/>
      <c r="H29" s="1051"/>
      <c r="I29" s="1052">
        <f t="shared" ref="I29" si="6">SUM(E29:H29)</f>
        <v>0</v>
      </c>
    </row>
    <row r="30" spans="1:9" s="1044" customFormat="1" ht="12" customHeight="1" thickBot="1" x14ac:dyDescent="0.25">
      <c r="A30" s="1000"/>
      <c r="B30" s="1001">
        <v>558</v>
      </c>
      <c r="C30" s="1002" t="s">
        <v>330</v>
      </c>
      <c r="D30" s="1051"/>
      <c r="E30" s="991">
        <f>[3]P8!D75</f>
        <v>80000</v>
      </c>
      <c r="F30" s="1049"/>
      <c r="G30" s="1049"/>
      <c r="H30" s="1049"/>
      <c r="I30" s="1053">
        <f t="shared" si="0"/>
        <v>80000</v>
      </c>
    </row>
    <row r="31" spans="1:9" s="1044" customFormat="1" ht="12" customHeight="1" thickBot="1" x14ac:dyDescent="0.25">
      <c r="A31" s="976">
        <v>56</v>
      </c>
      <c r="B31" s="1317" t="s">
        <v>595</v>
      </c>
      <c r="C31" s="1318"/>
      <c r="D31" s="977">
        <f>D32</f>
        <v>0</v>
      </c>
      <c r="E31" s="977">
        <f t="shared" ref="E31:H31" si="7">E32</f>
        <v>0</v>
      </c>
      <c r="F31" s="977">
        <f t="shared" si="7"/>
        <v>0</v>
      </c>
      <c r="G31" s="977">
        <f t="shared" si="7"/>
        <v>0</v>
      </c>
      <c r="H31" s="977">
        <f t="shared" si="7"/>
        <v>0</v>
      </c>
      <c r="I31" s="1048">
        <f t="shared" si="0"/>
        <v>0</v>
      </c>
    </row>
    <row r="32" spans="1:9" s="1044" customFormat="1" ht="12" customHeight="1" thickBot="1" x14ac:dyDescent="0.25">
      <c r="A32" s="1003"/>
      <c r="B32" s="992">
        <v>569</v>
      </c>
      <c r="C32" s="993" t="s">
        <v>334</v>
      </c>
      <c r="D32" s="1051"/>
      <c r="E32" s="994">
        <f>[3]P8!D79</f>
        <v>0</v>
      </c>
      <c r="F32" s="1051"/>
      <c r="G32" s="1051"/>
      <c r="H32" s="1051"/>
      <c r="I32" s="1054">
        <f t="shared" si="0"/>
        <v>0</v>
      </c>
    </row>
    <row r="33" spans="1:9" s="1044" customFormat="1" ht="12" customHeight="1" thickBot="1" x14ac:dyDescent="0.25">
      <c r="A33" s="976">
        <v>59</v>
      </c>
      <c r="B33" s="1309" t="s">
        <v>336</v>
      </c>
      <c r="C33" s="1309"/>
      <c r="D33" s="977">
        <f t="shared" ref="D33:H33" si="8">SUM(D34:D35)</f>
        <v>0</v>
      </c>
      <c r="E33" s="977">
        <f t="shared" si="8"/>
        <v>0</v>
      </c>
      <c r="F33" s="977">
        <f t="shared" si="8"/>
        <v>0</v>
      </c>
      <c r="G33" s="977">
        <f t="shared" si="8"/>
        <v>0</v>
      </c>
      <c r="H33" s="977">
        <f t="shared" si="8"/>
        <v>0</v>
      </c>
      <c r="I33" s="1048">
        <f t="shared" si="0"/>
        <v>0</v>
      </c>
    </row>
    <row r="34" spans="1:9" s="1044" customFormat="1" ht="12" customHeight="1" x14ac:dyDescent="0.2">
      <c r="A34" s="986"/>
      <c r="B34" s="978">
        <v>591</v>
      </c>
      <c r="C34" s="986" t="s">
        <v>336</v>
      </c>
      <c r="D34" s="1051"/>
      <c r="E34" s="981">
        <f>[3]P8!D82</f>
        <v>0</v>
      </c>
      <c r="F34" s="1051"/>
      <c r="G34" s="1051"/>
      <c r="H34" s="1051"/>
      <c r="I34" s="1050">
        <f t="shared" si="0"/>
        <v>0</v>
      </c>
    </row>
    <row r="35" spans="1:9" s="1044" customFormat="1" ht="12" customHeight="1" thickBot="1" x14ac:dyDescent="0.25">
      <c r="A35" s="1004"/>
      <c r="B35" s="1005">
        <v>595</v>
      </c>
      <c r="C35" s="1004" t="s">
        <v>337</v>
      </c>
      <c r="D35" s="1051"/>
      <c r="E35" s="981">
        <f>[3]P8!D84</f>
        <v>0</v>
      </c>
      <c r="F35" s="1051"/>
      <c r="G35" s="1051"/>
      <c r="H35" s="1051"/>
      <c r="I35" s="1057">
        <f t="shared" si="0"/>
        <v>0</v>
      </c>
    </row>
    <row r="36" spans="1:9" s="1044" customFormat="1" ht="12" customHeight="1" thickBot="1" x14ac:dyDescent="0.25">
      <c r="A36" s="1323" t="s">
        <v>596</v>
      </c>
      <c r="B36" s="1324"/>
      <c r="C36" s="1325"/>
      <c r="D36" s="1006">
        <f t="shared" ref="D36:H36" si="9">D37+D41+D46+D48</f>
        <v>0</v>
      </c>
      <c r="E36" s="1006">
        <f t="shared" si="9"/>
        <v>680000</v>
      </c>
      <c r="F36" s="1006">
        <f t="shared" si="9"/>
        <v>0</v>
      </c>
      <c r="G36" s="1006">
        <f t="shared" si="9"/>
        <v>0</v>
      </c>
      <c r="H36" s="1006">
        <f t="shared" si="9"/>
        <v>0</v>
      </c>
      <c r="I36" s="1058">
        <f t="shared" si="0"/>
        <v>680000</v>
      </c>
    </row>
    <row r="37" spans="1:9" s="1044" customFormat="1" ht="12" customHeight="1" thickBot="1" x14ac:dyDescent="0.25">
      <c r="A37" s="1007">
        <v>60</v>
      </c>
      <c r="B37" s="1326" t="s">
        <v>597</v>
      </c>
      <c r="C37" s="1326"/>
      <c r="D37" s="1008">
        <f t="shared" ref="D37:H37" si="10">SUM(D38:D40)</f>
        <v>0</v>
      </c>
      <c r="E37" s="1008">
        <f t="shared" si="10"/>
        <v>250000</v>
      </c>
      <c r="F37" s="1008">
        <f t="shared" si="10"/>
        <v>0</v>
      </c>
      <c r="G37" s="1008">
        <f t="shared" si="10"/>
        <v>0</v>
      </c>
      <c r="H37" s="1008">
        <f t="shared" si="10"/>
        <v>0</v>
      </c>
      <c r="I37" s="1059">
        <f t="shared" si="0"/>
        <v>250000</v>
      </c>
    </row>
    <row r="38" spans="1:9" s="1044" customFormat="1" ht="12" customHeight="1" x14ac:dyDescent="0.2">
      <c r="A38" s="1009"/>
      <c r="B38" s="1010">
        <v>602</v>
      </c>
      <c r="C38" s="1009" t="s">
        <v>598</v>
      </c>
      <c r="D38" s="1051"/>
      <c r="E38" s="1051">
        <v>250000</v>
      </c>
      <c r="F38" s="1051"/>
      <c r="G38" s="1051"/>
      <c r="H38" s="1051"/>
      <c r="I38" s="1060">
        <f>SUM(E38:H38)</f>
        <v>250000</v>
      </c>
    </row>
    <row r="39" spans="1:9" s="1044" customFormat="1" ht="12" customHeight="1" x14ac:dyDescent="0.2">
      <c r="A39" s="1011"/>
      <c r="B39" s="1012">
        <v>603</v>
      </c>
      <c r="C39" s="1011" t="s">
        <v>599</v>
      </c>
      <c r="D39" s="1051"/>
      <c r="E39" s="1051"/>
      <c r="F39" s="1051"/>
      <c r="G39" s="1051"/>
      <c r="H39" s="1051"/>
      <c r="I39" s="1061">
        <f>SUM(E39:H39)</f>
        <v>0</v>
      </c>
    </row>
    <row r="40" spans="1:9" s="1044" customFormat="1" ht="12" customHeight="1" thickBot="1" x14ac:dyDescent="0.25">
      <c r="A40" s="1013"/>
      <c r="B40" s="1014">
        <v>604</v>
      </c>
      <c r="C40" s="1013" t="s">
        <v>600</v>
      </c>
      <c r="D40" s="1051"/>
      <c r="E40" s="1051"/>
      <c r="F40" s="1051"/>
      <c r="G40" s="1051"/>
      <c r="H40" s="1051"/>
      <c r="I40" s="1062">
        <f t="shared" ref="I40:I54" si="11">SUM(E40:H40)</f>
        <v>0</v>
      </c>
    </row>
    <row r="41" spans="1:9" s="1044" customFormat="1" ht="12" customHeight="1" thickBot="1" x14ac:dyDescent="0.25">
      <c r="A41" s="1007">
        <v>64</v>
      </c>
      <c r="B41" s="1326" t="s">
        <v>601</v>
      </c>
      <c r="C41" s="1326"/>
      <c r="D41" s="1008">
        <f>SUM(D42:D45)</f>
        <v>0</v>
      </c>
      <c r="E41" s="1008">
        <f t="shared" ref="E41:H41" si="12">SUM(E42:E45)</f>
        <v>0</v>
      </c>
      <c r="F41" s="1008">
        <f t="shared" si="12"/>
        <v>0</v>
      </c>
      <c r="G41" s="1008">
        <f t="shared" si="12"/>
        <v>0</v>
      </c>
      <c r="H41" s="1008">
        <f t="shared" si="12"/>
        <v>0</v>
      </c>
      <c r="I41" s="1059">
        <f t="shared" si="11"/>
        <v>0</v>
      </c>
    </row>
    <row r="42" spans="1:9" s="1044" customFormat="1" ht="12" customHeight="1" x14ac:dyDescent="0.2">
      <c r="A42" s="1009"/>
      <c r="B42" s="1010">
        <v>641</v>
      </c>
      <c r="C42" s="1009" t="s">
        <v>322</v>
      </c>
      <c r="D42" s="1051"/>
      <c r="E42" s="1051"/>
      <c r="F42" s="1051"/>
      <c r="G42" s="1051"/>
      <c r="H42" s="1051"/>
      <c r="I42" s="1060">
        <f t="shared" si="11"/>
        <v>0</v>
      </c>
    </row>
    <row r="43" spans="1:9" s="1044" customFormat="1" ht="12" customHeight="1" x14ac:dyDescent="0.2">
      <c r="A43" s="1011"/>
      <c r="B43" s="1012">
        <v>643</v>
      </c>
      <c r="C43" s="1011" t="s">
        <v>602</v>
      </c>
      <c r="D43" s="1051"/>
      <c r="E43" s="1051"/>
      <c r="F43" s="1051"/>
      <c r="G43" s="1051"/>
      <c r="H43" s="1051"/>
      <c r="I43" s="1061">
        <f t="shared" si="11"/>
        <v>0</v>
      </c>
    </row>
    <row r="44" spans="1:9" s="1044" customFormat="1" ht="12" customHeight="1" x14ac:dyDescent="0.2">
      <c r="A44" s="1011"/>
      <c r="B44" s="1012">
        <v>648</v>
      </c>
      <c r="C44" s="1011" t="s">
        <v>603</v>
      </c>
      <c r="D44" s="1051"/>
      <c r="E44" s="1051"/>
      <c r="F44" s="1051"/>
      <c r="G44" s="1051"/>
      <c r="H44" s="1051"/>
      <c r="I44" s="1061">
        <f t="shared" si="11"/>
        <v>0</v>
      </c>
    </row>
    <row r="45" spans="1:9" s="1044" customFormat="1" ht="12" customHeight="1" thickBot="1" x14ac:dyDescent="0.25">
      <c r="A45" s="1013"/>
      <c r="B45" s="1014">
        <v>649</v>
      </c>
      <c r="C45" s="1013" t="s">
        <v>604</v>
      </c>
      <c r="D45" s="1051"/>
      <c r="E45" s="1051"/>
      <c r="F45" s="1051"/>
      <c r="G45" s="1051"/>
      <c r="H45" s="1051"/>
      <c r="I45" s="1062">
        <f t="shared" si="11"/>
        <v>0</v>
      </c>
    </row>
    <row r="46" spans="1:9" s="1044" customFormat="1" ht="12" customHeight="1" thickBot="1" x14ac:dyDescent="0.25">
      <c r="A46" s="1007">
        <v>66</v>
      </c>
      <c r="B46" s="1326" t="s">
        <v>605</v>
      </c>
      <c r="C46" s="1326"/>
      <c r="D46" s="1008">
        <f>D47</f>
        <v>0</v>
      </c>
      <c r="E46" s="1008">
        <f t="shared" ref="E46:H46" si="13">E47</f>
        <v>0</v>
      </c>
      <c r="F46" s="1008">
        <f t="shared" si="13"/>
        <v>0</v>
      </c>
      <c r="G46" s="1008">
        <f t="shared" si="13"/>
        <v>0</v>
      </c>
      <c r="H46" s="1008">
        <f t="shared" si="13"/>
        <v>0</v>
      </c>
      <c r="I46" s="1059">
        <f t="shared" si="11"/>
        <v>0</v>
      </c>
    </row>
    <row r="47" spans="1:9" s="1044" customFormat="1" ht="12" customHeight="1" thickBot="1" x14ac:dyDescent="0.25">
      <c r="A47" s="1015"/>
      <c r="B47" s="1016">
        <v>662</v>
      </c>
      <c r="C47" s="1015" t="s">
        <v>606</v>
      </c>
      <c r="D47" s="1063"/>
      <c r="E47" s="1063"/>
      <c r="F47" s="1063"/>
      <c r="G47" s="1063"/>
      <c r="H47" s="1063"/>
      <c r="I47" s="1060">
        <f t="shared" si="11"/>
        <v>0</v>
      </c>
    </row>
    <row r="48" spans="1:9" s="1044" customFormat="1" ht="12" customHeight="1" thickBot="1" x14ac:dyDescent="0.25">
      <c r="A48" s="1007">
        <v>67</v>
      </c>
      <c r="B48" s="1326" t="s">
        <v>607</v>
      </c>
      <c r="C48" s="1326"/>
      <c r="D48" s="1008">
        <f t="shared" ref="D48:H48" si="14">SUM(D49:D53)</f>
        <v>0</v>
      </c>
      <c r="E48" s="1008">
        <f t="shared" si="14"/>
        <v>430000</v>
      </c>
      <c r="F48" s="1008">
        <f t="shared" si="14"/>
        <v>0</v>
      </c>
      <c r="G48" s="1008">
        <f t="shared" si="14"/>
        <v>0</v>
      </c>
      <c r="H48" s="1008">
        <f t="shared" si="14"/>
        <v>0</v>
      </c>
      <c r="I48" s="1059">
        <f t="shared" si="11"/>
        <v>430000</v>
      </c>
    </row>
    <row r="49" spans="1:9" s="1044" customFormat="1" ht="12" customHeight="1" x14ac:dyDescent="0.2">
      <c r="A49" s="1010" t="s">
        <v>608</v>
      </c>
      <c r="B49" s="1010">
        <v>500</v>
      </c>
      <c r="C49" s="1009" t="s">
        <v>609</v>
      </c>
      <c r="D49" s="1051"/>
      <c r="E49" s="1049">
        <v>430000</v>
      </c>
      <c r="F49" s="1049"/>
      <c r="G49" s="1049"/>
      <c r="H49" s="1049"/>
      <c r="I49" s="1064">
        <f t="shared" si="11"/>
        <v>430000</v>
      </c>
    </row>
    <row r="50" spans="1:9" s="1044" customFormat="1" ht="12" customHeight="1" x14ac:dyDescent="0.2">
      <c r="A50" s="1010" t="s">
        <v>608</v>
      </c>
      <c r="B50" s="1010">
        <v>510</v>
      </c>
      <c r="C50" s="1009" t="s">
        <v>610</v>
      </c>
      <c r="D50" s="1051"/>
      <c r="E50" s="1049"/>
      <c r="F50" s="1049"/>
      <c r="G50" s="1049"/>
      <c r="H50" s="1049"/>
      <c r="I50" s="1064">
        <f t="shared" si="11"/>
        <v>0</v>
      </c>
    </row>
    <row r="51" spans="1:9" s="1044" customFormat="1" ht="12" customHeight="1" x14ac:dyDescent="0.2">
      <c r="A51" s="1010" t="s">
        <v>608</v>
      </c>
      <c r="B51" s="1010">
        <v>600</v>
      </c>
      <c r="C51" s="1009" t="s">
        <v>611</v>
      </c>
      <c r="D51" s="1051"/>
      <c r="E51" s="1049"/>
      <c r="F51" s="1049"/>
      <c r="G51" s="1049"/>
      <c r="H51" s="1049"/>
      <c r="I51" s="1064">
        <f t="shared" si="11"/>
        <v>0</v>
      </c>
    </row>
    <row r="52" spans="1:9" s="1044" customFormat="1" ht="12" customHeight="1" x14ac:dyDescent="0.2">
      <c r="A52" s="1010" t="s">
        <v>608</v>
      </c>
      <c r="B52" s="1010"/>
      <c r="C52" s="1009" t="s">
        <v>612</v>
      </c>
      <c r="D52" s="1051"/>
      <c r="E52" s="1049"/>
      <c r="F52" s="1049"/>
      <c r="G52" s="1049"/>
      <c r="H52" s="1049"/>
      <c r="I52" s="1064">
        <f t="shared" si="11"/>
        <v>0</v>
      </c>
    </row>
    <row r="53" spans="1:9" s="1044" customFormat="1" ht="12" customHeight="1" thickBot="1" x14ac:dyDescent="0.25">
      <c r="A53" s="1017" t="s">
        <v>608</v>
      </c>
      <c r="B53" s="1065"/>
      <c r="C53" s="1018" t="s">
        <v>613</v>
      </c>
      <c r="D53" s="1051"/>
      <c r="E53" s="1051"/>
      <c r="F53" s="1051"/>
      <c r="G53" s="1051"/>
      <c r="H53" s="1051"/>
      <c r="I53" s="1066">
        <f t="shared" si="11"/>
        <v>0</v>
      </c>
    </row>
    <row r="54" spans="1:9" s="1044" customFormat="1" ht="12" customHeight="1" thickBot="1" x14ac:dyDescent="0.25">
      <c r="A54" s="1019" t="s">
        <v>614</v>
      </c>
      <c r="B54" s="1019"/>
      <c r="C54" s="1020"/>
      <c r="D54" s="1021">
        <f>D36-D5</f>
        <v>0</v>
      </c>
      <c r="E54" s="1021">
        <f>E36-E5</f>
        <v>0</v>
      </c>
      <c r="F54" s="1021">
        <f>F36-F5</f>
        <v>0</v>
      </c>
      <c r="G54" s="1021">
        <f>G36-G5</f>
        <v>0</v>
      </c>
      <c r="H54" s="1021">
        <f>H36-H5</f>
        <v>0</v>
      </c>
      <c r="I54" s="1067">
        <f t="shared" si="11"/>
        <v>0</v>
      </c>
    </row>
    <row r="55" spans="1:9" s="1044" customFormat="1" ht="12" customHeight="1" thickBot="1" x14ac:dyDescent="0.25">
      <c r="A55" s="1319" t="s">
        <v>615</v>
      </c>
      <c r="B55" s="1320"/>
      <c r="C55" s="1320"/>
      <c r="D55" s="1321"/>
      <c r="E55" s="1321"/>
      <c r="F55" s="1321"/>
      <c r="G55" s="1321"/>
      <c r="H55" s="1321"/>
      <c r="I55" s="1322"/>
    </row>
    <row r="56" spans="1:9" s="1044" customFormat="1" ht="12" customHeight="1" thickBot="1" x14ac:dyDescent="0.25">
      <c r="A56" s="1019" t="s">
        <v>616</v>
      </c>
      <c r="B56" s="1019"/>
      <c r="C56" s="1020"/>
      <c r="D56" s="1022">
        <f t="shared" ref="D56:H56" si="15">SUM(D57:D58)</f>
        <v>0</v>
      </c>
      <c r="E56" s="1022">
        <f t="shared" si="15"/>
        <v>0</v>
      </c>
      <c r="F56" s="1022">
        <f t="shared" si="15"/>
        <v>0</v>
      </c>
      <c r="G56" s="1022">
        <f t="shared" si="15"/>
        <v>0</v>
      </c>
      <c r="H56" s="1022">
        <f t="shared" si="15"/>
        <v>0</v>
      </c>
      <c r="I56" s="1067">
        <f t="shared" ref="I56:I62" si="16">SUM(E56:H56)</f>
        <v>0</v>
      </c>
    </row>
    <row r="57" spans="1:9" s="1044" customFormat="1" ht="12" customHeight="1" x14ac:dyDescent="0.2">
      <c r="A57" s="1023" t="s">
        <v>617</v>
      </c>
      <c r="B57" s="1024" t="s">
        <v>618</v>
      </c>
      <c r="C57" s="1024"/>
      <c r="D57" s="1051"/>
      <c r="E57" s="1051"/>
      <c r="F57" s="1051"/>
      <c r="G57" s="1051"/>
      <c r="H57" s="1051"/>
      <c r="I57" s="1068">
        <f t="shared" si="16"/>
        <v>0</v>
      </c>
    </row>
    <row r="58" spans="1:9" s="1044" customFormat="1" ht="12" customHeight="1" thickBot="1" x14ac:dyDescent="0.25">
      <c r="A58" s="1025"/>
      <c r="B58" s="1026" t="s">
        <v>619</v>
      </c>
      <c r="C58" s="1026"/>
      <c r="D58" s="1051"/>
      <c r="E58" s="1051"/>
      <c r="F58" s="1051"/>
      <c r="G58" s="1051"/>
      <c r="H58" s="1051"/>
      <c r="I58" s="1069">
        <f t="shared" si="16"/>
        <v>0</v>
      </c>
    </row>
    <row r="59" spans="1:9" s="1044" customFormat="1" ht="12" customHeight="1" thickBot="1" x14ac:dyDescent="0.25">
      <c r="A59" s="1019" t="s">
        <v>620</v>
      </c>
      <c r="B59" s="1019"/>
      <c r="C59" s="1019"/>
      <c r="D59" s="1021">
        <f t="shared" ref="D59:H59" si="17">SUM(D60:D62)</f>
        <v>0</v>
      </c>
      <c r="E59" s="1021">
        <f t="shared" si="17"/>
        <v>0</v>
      </c>
      <c r="F59" s="1021">
        <f t="shared" si="17"/>
        <v>0</v>
      </c>
      <c r="G59" s="1021">
        <f t="shared" si="17"/>
        <v>0</v>
      </c>
      <c r="H59" s="1021">
        <f t="shared" si="17"/>
        <v>0</v>
      </c>
      <c r="I59" s="1067">
        <f t="shared" si="16"/>
        <v>0</v>
      </c>
    </row>
    <row r="60" spans="1:9" s="1044" customFormat="1" ht="12" customHeight="1" x14ac:dyDescent="0.2">
      <c r="A60" s="1027" t="s">
        <v>621</v>
      </c>
      <c r="B60" s="1028" t="s">
        <v>622</v>
      </c>
      <c r="C60" s="1028"/>
      <c r="D60" s="1055"/>
      <c r="E60" s="1055"/>
      <c r="F60" s="1055"/>
      <c r="G60" s="1055"/>
      <c r="H60" s="1055"/>
      <c r="I60" s="1068">
        <f t="shared" si="16"/>
        <v>0</v>
      </c>
    </row>
    <row r="61" spans="1:9" s="1044" customFormat="1" ht="12" customHeight="1" x14ac:dyDescent="0.2">
      <c r="A61" s="1029"/>
      <c r="B61" s="1030" t="s">
        <v>623</v>
      </c>
      <c r="C61" s="1030"/>
      <c r="D61" s="1051"/>
      <c r="E61" s="1051"/>
      <c r="F61" s="1051"/>
      <c r="G61" s="1051"/>
      <c r="H61" s="1051"/>
      <c r="I61" s="1070">
        <f t="shared" si="16"/>
        <v>0</v>
      </c>
    </row>
    <row r="62" spans="1:9" s="1044" customFormat="1" ht="12" customHeight="1" thickBot="1" x14ac:dyDescent="0.25">
      <c r="A62" s="1031"/>
      <c r="B62" s="1032" t="s">
        <v>624</v>
      </c>
      <c r="C62" s="1032"/>
      <c r="D62" s="1071"/>
      <c r="E62" s="1071"/>
      <c r="F62" s="1071"/>
      <c r="G62" s="1071"/>
      <c r="H62" s="1071"/>
      <c r="I62" s="1072">
        <f t="shared" si="16"/>
        <v>0</v>
      </c>
    </row>
    <row r="63" spans="1:9" s="1044" customFormat="1" ht="12" customHeight="1" x14ac:dyDescent="0.2">
      <c r="A63" s="1033"/>
      <c r="B63" s="199"/>
      <c r="C63" s="199"/>
      <c r="D63" s="1034"/>
      <c r="E63" s="1035"/>
    </row>
    <row r="64" spans="1:9" s="1044" customFormat="1" ht="12" customHeight="1" x14ac:dyDescent="0.2">
      <c r="A64" s="1036" t="s">
        <v>338</v>
      </c>
      <c r="B64" s="199"/>
      <c r="C64" s="1073" t="str">
        <f>[3]P8!C89</f>
        <v>Mgr. Martina Funtánová</v>
      </c>
      <c r="D64" s="200" t="s">
        <v>339</v>
      </c>
      <c r="E64" s="1035"/>
      <c r="F64" s="1074"/>
      <c r="G64" s="1037" t="s">
        <v>631</v>
      </c>
      <c r="H64" s="1075" t="s">
        <v>626</v>
      </c>
    </row>
    <row r="65" spans="1:9" s="1044" customFormat="1" ht="7.5" customHeight="1" x14ac:dyDescent="0.2">
      <c r="D65" s="200"/>
      <c r="E65" s="199"/>
      <c r="F65" s="1074"/>
      <c r="G65" s="1074"/>
      <c r="H65" s="1074"/>
      <c r="I65" s="1074"/>
    </row>
    <row r="66" spans="1:9" s="1044" customFormat="1" ht="12" customHeight="1" x14ac:dyDescent="0.2">
      <c r="A66" s="1036" t="s">
        <v>341</v>
      </c>
      <c r="B66" s="199"/>
      <c r="C66" s="1073" t="str">
        <f>[3]P8!C91</f>
        <v>Mgr. Martina Funtánová</v>
      </c>
      <c r="D66" s="200" t="s">
        <v>339</v>
      </c>
      <c r="E66" s="1038"/>
      <c r="F66" s="1074"/>
      <c r="G66" s="1074"/>
      <c r="H66" s="1074"/>
      <c r="I66" s="1074"/>
    </row>
    <row r="67" spans="1:9" s="1044" customFormat="1" ht="7.5" customHeight="1" x14ac:dyDescent="0.2">
      <c r="A67" s="1074"/>
      <c r="B67" s="1074"/>
      <c r="C67" s="1074"/>
      <c r="D67" s="1074"/>
      <c r="E67" s="1074"/>
      <c r="F67" s="1074"/>
      <c r="G67" s="1074"/>
      <c r="H67" s="1074"/>
      <c r="I67" s="1074"/>
    </row>
    <row r="68" spans="1:9" x14ac:dyDescent="0.3">
      <c r="A68" s="201" t="s">
        <v>627</v>
      </c>
      <c r="B68" s="1076"/>
      <c r="C68" s="1076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DD170-001A-49D9-923B-53C725F32521}">
  <dimension ref="A1:K94"/>
  <sheetViews>
    <sheetView showGridLines="0" zoomScale="130" zoomScaleNormal="130" zoomScaleSheetLayoutView="110" workbookViewId="0">
      <selection activeCell="E77" sqref="E77"/>
    </sheetView>
  </sheetViews>
  <sheetFormatPr defaultColWidth="9.109375" defaultRowHeight="14.4" x14ac:dyDescent="0.3"/>
  <cols>
    <col min="1" max="1" width="4.44140625" style="1040" customWidth="1"/>
    <col min="2" max="2" width="5" style="1040" customWidth="1"/>
    <col min="3" max="3" width="33.88671875" style="1040" customWidth="1"/>
    <col min="4" max="8" width="8.33203125" style="1040" customWidth="1"/>
    <col min="9" max="16384" width="9.109375" style="1040"/>
  </cols>
  <sheetData>
    <row r="1" spans="1:11" x14ac:dyDescent="0.3">
      <c r="A1" s="1077"/>
      <c r="B1" s="1077"/>
      <c r="C1" s="1078" t="s">
        <v>257</v>
      </c>
      <c r="D1" s="1077"/>
      <c r="E1" s="1079" t="s">
        <v>258</v>
      </c>
      <c r="F1" s="1080">
        <v>2024</v>
      </c>
      <c r="G1" s="1077"/>
      <c r="H1" s="112" t="s">
        <v>259</v>
      </c>
    </row>
    <row r="2" spans="1:11" s="1044" customFormat="1" ht="11.4" customHeight="1" x14ac:dyDescent="0.2">
      <c r="A2" s="113"/>
      <c r="B2" s="1327" t="s">
        <v>343</v>
      </c>
      <c r="C2" s="1327"/>
      <c r="D2" s="1327"/>
      <c r="E2" s="1327"/>
      <c r="F2" s="1327"/>
      <c r="G2" s="1327"/>
      <c r="H2" s="114"/>
      <c r="I2" s="115"/>
      <c r="J2" s="1074"/>
      <c r="K2" s="1074"/>
    </row>
    <row r="3" spans="1:11" s="1044" customFormat="1" ht="11.4" customHeight="1" thickBot="1" x14ac:dyDescent="0.25">
      <c r="A3" s="113"/>
      <c r="B3" s="113"/>
      <c r="C3" s="113" t="s">
        <v>261</v>
      </c>
      <c r="D3" s="113"/>
      <c r="E3" s="113"/>
      <c r="F3" s="113"/>
      <c r="G3" s="113"/>
      <c r="H3" s="116" t="s">
        <v>262</v>
      </c>
      <c r="I3" s="115"/>
      <c r="J3" s="1074"/>
      <c r="K3" s="1074"/>
    </row>
    <row r="4" spans="1:11" s="1044" customFormat="1" ht="11.4" customHeight="1" x14ac:dyDescent="0.2">
      <c r="A4" s="1328"/>
      <c r="B4" s="1330" t="s">
        <v>263</v>
      </c>
      <c r="C4" s="1332" t="s">
        <v>264</v>
      </c>
      <c r="D4" s="1334" t="s">
        <v>265</v>
      </c>
      <c r="E4" s="1336" t="s">
        <v>266</v>
      </c>
      <c r="F4" s="1330" t="s">
        <v>267</v>
      </c>
      <c r="G4" s="1330"/>
      <c r="H4" s="1338"/>
      <c r="I4" s="115"/>
      <c r="J4" s="1074"/>
      <c r="K4" s="1074"/>
    </row>
    <row r="5" spans="1:11" s="1044" customFormat="1" ht="11.4" customHeight="1" thickBot="1" x14ac:dyDescent="0.25">
      <c r="A5" s="1329"/>
      <c r="B5" s="1331"/>
      <c r="C5" s="1333"/>
      <c r="D5" s="1335"/>
      <c r="E5" s="1337"/>
      <c r="F5" s="501" t="s">
        <v>268</v>
      </c>
      <c r="G5" s="501" t="s">
        <v>269</v>
      </c>
      <c r="H5" s="117" t="s">
        <v>270</v>
      </c>
      <c r="I5" s="115"/>
      <c r="J5" s="1074"/>
      <c r="K5" s="1074"/>
    </row>
    <row r="6" spans="1:11" s="1044" customFormat="1" ht="11.4" customHeight="1" thickBot="1" x14ac:dyDescent="0.25">
      <c r="A6" s="1341" t="s">
        <v>271</v>
      </c>
      <c r="B6" s="1342"/>
      <c r="C6" s="1343"/>
      <c r="D6" s="118">
        <f>D7+D22+D44+D58+D61+D70+D78+D81</f>
        <v>680000</v>
      </c>
      <c r="E6" s="119">
        <f>E7+E22+E44+E58+E61+E70+E78+E81</f>
        <v>430000</v>
      </c>
      <c r="F6" s="120">
        <f>F7+F22+F44+F58+F61+F70+F78+F81</f>
        <v>250000</v>
      </c>
      <c r="G6" s="120">
        <f>G7+G22+G44+G58+G61+G70+G78+G81</f>
        <v>0</v>
      </c>
      <c r="H6" s="121">
        <f>H7+H22+H44+H58+H61+H70+H78+H81</f>
        <v>0</v>
      </c>
      <c r="I6" s="115"/>
      <c r="J6" s="1074"/>
      <c r="K6" s="1074"/>
    </row>
    <row r="7" spans="1:11" s="1044" customFormat="1" ht="11.4" customHeight="1" thickBot="1" x14ac:dyDescent="0.25">
      <c r="A7" s="122">
        <v>50</v>
      </c>
      <c r="B7" s="1344" t="s">
        <v>272</v>
      </c>
      <c r="C7" s="1345"/>
      <c r="D7" s="123">
        <f>SUM(E7:H7)</f>
        <v>368000</v>
      </c>
      <c r="E7" s="124">
        <f>SUM(E8+E17)</f>
        <v>278000</v>
      </c>
      <c r="F7" s="125">
        <f>SUM(F8+F17)</f>
        <v>90000</v>
      </c>
      <c r="G7" s="125">
        <f>SUM(G8+G17)</f>
        <v>0</v>
      </c>
      <c r="H7" s="126">
        <f>SUM(H8+H17)</f>
        <v>0</v>
      </c>
      <c r="I7" s="115"/>
      <c r="J7" s="1074"/>
      <c r="K7" s="1074"/>
    </row>
    <row r="8" spans="1:11" s="1044" customFormat="1" ht="11.4" customHeight="1" thickBot="1" x14ac:dyDescent="0.25">
      <c r="A8" s="127">
        <v>501</v>
      </c>
      <c r="B8" s="1346" t="s">
        <v>273</v>
      </c>
      <c r="C8" s="1347"/>
      <c r="D8" s="128">
        <f>SUM(E8:H8)</f>
        <v>90000</v>
      </c>
      <c r="E8" s="129">
        <f>SUM(E9:E16)</f>
        <v>0</v>
      </c>
      <c r="F8" s="130">
        <f>SUM(F9:F16)</f>
        <v>90000</v>
      </c>
      <c r="G8" s="130">
        <f>SUM(G9:G16)</f>
        <v>0</v>
      </c>
      <c r="H8" s="131">
        <f>SUM(H9:H16)</f>
        <v>0</v>
      </c>
      <c r="I8" s="115"/>
      <c r="J8" s="1074"/>
      <c r="K8" s="1074"/>
    </row>
    <row r="9" spans="1:11" s="1044" customFormat="1" ht="11.4" customHeight="1" x14ac:dyDescent="0.2">
      <c r="A9" s="132">
        <v>501</v>
      </c>
      <c r="B9" s="133">
        <v>310</v>
      </c>
      <c r="C9" s="134" t="s">
        <v>274</v>
      </c>
      <c r="D9" s="135">
        <f>SUM(E9:H9)</f>
        <v>65000</v>
      </c>
      <c r="E9" s="1081"/>
      <c r="F9" s="1082">
        <v>65000</v>
      </c>
      <c r="G9" s="1082"/>
      <c r="H9" s="1083"/>
      <c r="I9" s="115"/>
      <c r="J9" s="1074"/>
      <c r="K9" s="1074"/>
    </row>
    <row r="10" spans="1:11" s="1044" customFormat="1" ht="11.4" customHeight="1" x14ac:dyDescent="0.2">
      <c r="A10" s="136">
        <v>501</v>
      </c>
      <c r="B10" s="137">
        <v>320</v>
      </c>
      <c r="C10" s="138" t="s">
        <v>275</v>
      </c>
      <c r="D10" s="139">
        <f t="shared" ref="D10:D85" si="0">SUM(E10:H10)</f>
        <v>15000</v>
      </c>
      <c r="E10" s="1084"/>
      <c r="F10" s="1085">
        <v>15000</v>
      </c>
      <c r="G10" s="1085"/>
      <c r="H10" s="1086"/>
      <c r="I10" s="115"/>
      <c r="J10" s="1074"/>
      <c r="K10" s="1074"/>
    </row>
    <row r="11" spans="1:11" s="1044" customFormat="1" ht="11.4" customHeight="1" x14ac:dyDescent="0.2">
      <c r="A11" s="136">
        <v>501</v>
      </c>
      <c r="B11" s="137">
        <v>330</v>
      </c>
      <c r="C11" s="138" t="s">
        <v>276</v>
      </c>
      <c r="D11" s="139">
        <f t="shared" si="0"/>
        <v>7000</v>
      </c>
      <c r="E11" s="1084"/>
      <c r="F11" s="1085">
        <v>7000</v>
      </c>
      <c r="G11" s="1085"/>
      <c r="H11" s="1086"/>
      <c r="I11" s="115"/>
      <c r="J11" s="1074"/>
      <c r="K11" s="1074"/>
    </row>
    <row r="12" spans="1:11" s="1044" customFormat="1" ht="11.4" customHeight="1" x14ac:dyDescent="0.2">
      <c r="A12" s="136">
        <v>501</v>
      </c>
      <c r="B12" s="137">
        <v>340</v>
      </c>
      <c r="C12" s="138" t="s">
        <v>277</v>
      </c>
      <c r="D12" s="139">
        <f t="shared" si="0"/>
        <v>3000</v>
      </c>
      <c r="E12" s="1084"/>
      <c r="F12" s="1085">
        <v>3000</v>
      </c>
      <c r="G12" s="1085"/>
      <c r="H12" s="1086"/>
      <c r="I12" s="115"/>
      <c r="J12" s="1074"/>
      <c r="K12" s="1074"/>
    </row>
    <row r="13" spans="1:11" s="1044" customFormat="1" ht="11.4" customHeight="1" x14ac:dyDescent="0.2">
      <c r="A13" s="136">
        <v>501</v>
      </c>
      <c r="B13" s="137">
        <v>360</v>
      </c>
      <c r="C13" s="138" t="s">
        <v>278</v>
      </c>
      <c r="D13" s="139">
        <f t="shared" si="0"/>
        <v>0</v>
      </c>
      <c r="E13" s="1084"/>
      <c r="F13" s="1085"/>
      <c r="G13" s="1085"/>
      <c r="H13" s="1086"/>
      <c r="I13" s="115"/>
      <c r="J13" s="1074"/>
      <c r="K13" s="1074"/>
    </row>
    <row r="14" spans="1:11" s="1044" customFormat="1" ht="11.4" customHeight="1" x14ac:dyDescent="0.2">
      <c r="A14" s="136">
        <v>501</v>
      </c>
      <c r="B14" s="137">
        <v>370</v>
      </c>
      <c r="C14" s="138" t="s">
        <v>279</v>
      </c>
      <c r="D14" s="139">
        <f t="shared" si="0"/>
        <v>0</v>
      </c>
      <c r="E14" s="1084"/>
      <c r="F14" s="1085"/>
      <c r="G14" s="1085"/>
      <c r="H14" s="1086"/>
      <c r="I14" s="115"/>
      <c r="J14" s="1074"/>
      <c r="K14" s="1074"/>
    </row>
    <row r="15" spans="1:11" s="1044" customFormat="1" ht="11.4" customHeight="1" x14ac:dyDescent="0.2">
      <c r="A15" s="136">
        <v>501</v>
      </c>
      <c r="B15" s="137">
        <v>380</v>
      </c>
      <c r="C15" s="138" t="s">
        <v>280</v>
      </c>
      <c r="D15" s="139">
        <f t="shared" si="0"/>
        <v>0</v>
      </c>
      <c r="E15" s="1084"/>
      <c r="F15" s="1085"/>
      <c r="G15" s="1085"/>
      <c r="H15" s="1086"/>
      <c r="I15" s="115"/>
      <c r="J15" s="1074"/>
      <c r="K15" s="1074"/>
    </row>
    <row r="16" spans="1:11" s="1044" customFormat="1" ht="11.4" customHeight="1" thickBot="1" x14ac:dyDescent="0.25">
      <c r="A16" s="140">
        <v>501</v>
      </c>
      <c r="B16" s="141">
        <v>390</v>
      </c>
      <c r="C16" s="142" t="s">
        <v>281</v>
      </c>
      <c r="D16" s="143">
        <f t="shared" si="0"/>
        <v>0</v>
      </c>
      <c r="E16" s="1087"/>
      <c r="F16" s="1088"/>
      <c r="G16" s="1088"/>
      <c r="H16" s="1089"/>
      <c r="I16" s="115"/>
      <c r="J16" s="1074"/>
      <c r="K16" s="1074"/>
    </row>
    <row r="17" spans="1:11" s="1044" customFormat="1" ht="11.4" customHeight="1" thickBot="1" x14ac:dyDescent="0.25">
      <c r="A17" s="127">
        <v>502</v>
      </c>
      <c r="B17" s="1346" t="s">
        <v>282</v>
      </c>
      <c r="C17" s="1347"/>
      <c r="D17" s="128">
        <f t="shared" si="0"/>
        <v>278000</v>
      </c>
      <c r="E17" s="144">
        <f>SUM(E18:E21)</f>
        <v>278000</v>
      </c>
      <c r="F17" s="145">
        <f>SUM(F18:F21)</f>
        <v>0</v>
      </c>
      <c r="G17" s="145">
        <f>SUM(G18:G21)</f>
        <v>0</v>
      </c>
      <c r="H17" s="146">
        <f>SUM(H18:H21)</f>
        <v>0</v>
      </c>
      <c r="I17" s="115"/>
      <c r="J17" s="1074"/>
      <c r="K17" s="1074"/>
    </row>
    <row r="18" spans="1:11" s="1044" customFormat="1" ht="11.4" customHeight="1" x14ac:dyDescent="0.2">
      <c r="A18" s="132">
        <v>502</v>
      </c>
      <c r="B18" s="133">
        <v>310</v>
      </c>
      <c r="C18" s="134" t="s">
        <v>283</v>
      </c>
      <c r="D18" s="135">
        <f t="shared" si="0"/>
        <v>60000</v>
      </c>
      <c r="E18" s="1081">
        <v>60000</v>
      </c>
      <c r="F18" s="1082"/>
      <c r="G18" s="1082"/>
      <c r="H18" s="1083"/>
      <c r="I18" s="115"/>
      <c r="J18" s="1074"/>
      <c r="K18" s="1074"/>
    </row>
    <row r="19" spans="1:11" s="1044" customFormat="1" ht="11.4" customHeight="1" x14ac:dyDescent="0.2">
      <c r="A19" s="136">
        <v>502</v>
      </c>
      <c r="B19" s="137">
        <v>320</v>
      </c>
      <c r="C19" s="138" t="s">
        <v>284</v>
      </c>
      <c r="D19" s="139">
        <f t="shared" si="0"/>
        <v>210000</v>
      </c>
      <c r="E19" s="1084">
        <v>210000</v>
      </c>
      <c r="F19" s="1085"/>
      <c r="G19" s="1085"/>
      <c r="H19" s="1086"/>
      <c r="I19" s="115"/>
      <c r="J19" s="1074"/>
      <c r="K19" s="1074"/>
    </row>
    <row r="20" spans="1:11" s="1044" customFormat="1" ht="11.4" customHeight="1" x14ac:dyDescent="0.2">
      <c r="A20" s="136">
        <v>502</v>
      </c>
      <c r="B20" s="137">
        <v>330</v>
      </c>
      <c r="C20" s="138" t="s">
        <v>285</v>
      </c>
      <c r="D20" s="139">
        <f t="shared" si="0"/>
        <v>0</v>
      </c>
      <c r="E20" s="1084"/>
      <c r="F20" s="1085"/>
      <c r="G20" s="1085"/>
      <c r="H20" s="1086"/>
      <c r="I20" s="115"/>
      <c r="J20" s="1074"/>
      <c r="K20" s="1074"/>
    </row>
    <row r="21" spans="1:11" s="1044" customFormat="1" ht="11.4" customHeight="1" thickBot="1" x14ac:dyDescent="0.25">
      <c r="A21" s="140">
        <v>502</v>
      </c>
      <c r="B21" s="141">
        <v>340</v>
      </c>
      <c r="C21" s="142" t="s">
        <v>286</v>
      </c>
      <c r="D21" s="143">
        <f t="shared" si="0"/>
        <v>8000</v>
      </c>
      <c r="E21" s="1084">
        <v>8000</v>
      </c>
      <c r="F21" s="1085"/>
      <c r="G21" s="1085"/>
      <c r="H21" s="1086"/>
      <c r="I21" s="115"/>
      <c r="J21" s="1074"/>
      <c r="K21" s="1074"/>
    </row>
    <row r="22" spans="1:11" s="1044" customFormat="1" ht="11.4" customHeight="1" thickBot="1" x14ac:dyDescent="0.25">
      <c r="A22" s="147">
        <v>51</v>
      </c>
      <c r="B22" s="1348" t="s">
        <v>287</v>
      </c>
      <c r="C22" s="1349"/>
      <c r="D22" s="148">
        <f t="shared" si="0"/>
        <v>182000</v>
      </c>
      <c r="E22" s="149">
        <f>SUM(E23+E26+E28+E30)</f>
        <v>69000</v>
      </c>
      <c r="F22" s="149">
        <f>SUM(F23+F26+F28+F30)</f>
        <v>113000</v>
      </c>
      <c r="G22" s="149">
        <f>SUM(G23+G26+G28+G30)</f>
        <v>0</v>
      </c>
      <c r="H22" s="149">
        <f>SUM(H23+H26+H28+H30)</f>
        <v>0</v>
      </c>
      <c r="I22" s="115"/>
      <c r="J22" s="1074"/>
      <c r="K22" s="1074"/>
    </row>
    <row r="23" spans="1:11" s="1044" customFormat="1" ht="11.4" customHeight="1" thickBot="1" x14ac:dyDescent="0.25">
      <c r="A23" s="150">
        <v>511</v>
      </c>
      <c r="B23" s="1350" t="s">
        <v>288</v>
      </c>
      <c r="C23" s="1351"/>
      <c r="D23" s="151">
        <f t="shared" ref="D23" si="1">SUM(E23:H23)</f>
        <v>66000</v>
      </c>
      <c r="E23" s="152">
        <f>SUM(E24:E25)</f>
        <v>66000</v>
      </c>
      <c r="F23" s="152">
        <f>SUM(F24:F25)</f>
        <v>0</v>
      </c>
      <c r="G23" s="152">
        <f>SUM(G24:G25)</f>
        <v>0</v>
      </c>
      <c r="H23" s="152">
        <f>SUM(H24:H25)</f>
        <v>0</v>
      </c>
      <c r="I23" s="115"/>
      <c r="J23" s="1074"/>
      <c r="K23" s="1074"/>
    </row>
    <row r="24" spans="1:11" s="1044" customFormat="1" ht="11.4" customHeight="1" x14ac:dyDescent="0.2">
      <c r="A24" s="153">
        <v>511</v>
      </c>
      <c r="B24" s="154">
        <v>300</v>
      </c>
      <c r="C24" s="155" t="s">
        <v>289</v>
      </c>
      <c r="D24" s="156">
        <f t="shared" si="0"/>
        <v>66000</v>
      </c>
      <c r="E24" s="1084">
        <v>66000</v>
      </c>
      <c r="F24" s="1085"/>
      <c r="G24" s="1085"/>
      <c r="H24" s="1086"/>
      <c r="I24" s="115"/>
      <c r="J24" s="1074"/>
      <c r="K24" s="1074"/>
    </row>
    <row r="25" spans="1:11" s="1044" customFormat="1" ht="11.4" customHeight="1" thickBot="1" x14ac:dyDescent="0.25">
      <c r="A25" s="157">
        <v>511</v>
      </c>
      <c r="B25" s="158">
        <v>310</v>
      </c>
      <c r="C25" s="159" t="s">
        <v>290</v>
      </c>
      <c r="D25" s="160">
        <f t="shared" si="0"/>
        <v>0</v>
      </c>
      <c r="E25" s="1084"/>
      <c r="F25" s="1085"/>
      <c r="G25" s="1085"/>
      <c r="H25" s="1086"/>
      <c r="I25" s="115"/>
      <c r="J25" s="1074"/>
      <c r="K25" s="1074"/>
    </row>
    <row r="26" spans="1:11" s="1044" customFormat="1" ht="11.4" customHeight="1" thickBot="1" x14ac:dyDescent="0.25">
      <c r="A26" s="150">
        <v>512</v>
      </c>
      <c r="B26" s="1350" t="s">
        <v>291</v>
      </c>
      <c r="C26" s="1351"/>
      <c r="D26" s="151">
        <f t="shared" si="0"/>
        <v>3000</v>
      </c>
      <c r="E26" s="152">
        <f>SUM(E27:E27)</f>
        <v>0</v>
      </c>
      <c r="F26" s="152">
        <f>SUM(F27:F27)</f>
        <v>3000</v>
      </c>
      <c r="G26" s="152">
        <f>SUM(G27:G27)</f>
        <v>0</v>
      </c>
      <c r="H26" s="152">
        <f>SUM(H27:H27)</f>
        <v>0</v>
      </c>
      <c r="I26" s="115"/>
      <c r="J26" s="1074"/>
      <c r="K26" s="1074"/>
    </row>
    <row r="27" spans="1:11" s="1044" customFormat="1" ht="11.4" customHeight="1" thickBot="1" x14ac:dyDescent="0.25">
      <c r="A27" s="157">
        <v>512</v>
      </c>
      <c r="B27" s="158">
        <v>300</v>
      </c>
      <c r="C27" s="159" t="s">
        <v>292</v>
      </c>
      <c r="D27" s="160">
        <f t="shared" si="0"/>
        <v>3000</v>
      </c>
      <c r="E27" s="1084"/>
      <c r="F27" s="1085">
        <v>3000</v>
      </c>
      <c r="G27" s="1085"/>
      <c r="H27" s="1086"/>
      <c r="I27" s="115"/>
      <c r="J27" s="1074"/>
      <c r="K27" s="1074"/>
    </row>
    <row r="28" spans="1:11" s="1044" customFormat="1" ht="11.4" customHeight="1" thickBot="1" x14ac:dyDescent="0.25">
      <c r="A28" s="150">
        <v>513</v>
      </c>
      <c r="B28" s="1350" t="s">
        <v>293</v>
      </c>
      <c r="C28" s="1351"/>
      <c r="D28" s="151">
        <f t="shared" si="0"/>
        <v>3000</v>
      </c>
      <c r="E28" s="152">
        <f>SUM(E29:E29)</f>
        <v>3000</v>
      </c>
      <c r="F28" s="152">
        <f>SUM(F29:F29)</f>
        <v>0</v>
      </c>
      <c r="G28" s="152">
        <f>SUM(G29:G29)</f>
        <v>0</v>
      </c>
      <c r="H28" s="152">
        <f>SUM(H29:H29)</f>
        <v>0</v>
      </c>
      <c r="I28" s="115"/>
      <c r="J28" s="1074"/>
      <c r="K28" s="1074"/>
    </row>
    <row r="29" spans="1:11" s="1044" customFormat="1" ht="11.4" customHeight="1" thickBot="1" x14ac:dyDescent="0.25">
      <c r="A29" s="157">
        <v>513</v>
      </c>
      <c r="B29" s="158">
        <v>300</v>
      </c>
      <c r="C29" s="159" t="s">
        <v>294</v>
      </c>
      <c r="D29" s="160">
        <f t="shared" si="0"/>
        <v>3000</v>
      </c>
      <c r="E29" s="1084">
        <v>3000</v>
      </c>
      <c r="F29" s="1085"/>
      <c r="G29" s="1085"/>
      <c r="H29" s="1086"/>
      <c r="I29" s="115"/>
      <c r="J29" s="1074"/>
      <c r="K29" s="1074"/>
    </row>
    <row r="30" spans="1:11" s="1044" customFormat="1" ht="11.4" customHeight="1" thickBot="1" x14ac:dyDescent="0.25">
      <c r="A30" s="150">
        <v>518</v>
      </c>
      <c r="B30" s="1350" t="s">
        <v>295</v>
      </c>
      <c r="C30" s="1351"/>
      <c r="D30" s="151">
        <f t="shared" si="0"/>
        <v>110000</v>
      </c>
      <c r="E30" s="152">
        <f>SUM(E31:E43)</f>
        <v>0</v>
      </c>
      <c r="F30" s="152">
        <f>SUM(F31:F43)</f>
        <v>110000</v>
      </c>
      <c r="G30" s="152">
        <f>SUM(G31:G43)</f>
        <v>0</v>
      </c>
      <c r="H30" s="152">
        <f>SUM(H31:H43)</f>
        <v>0</v>
      </c>
      <c r="I30" s="115"/>
      <c r="J30" s="1074"/>
      <c r="K30" s="1074"/>
    </row>
    <row r="31" spans="1:11" s="1044" customFormat="1" ht="11.4" customHeight="1" x14ac:dyDescent="0.2">
      <c r="A31" s="157">
        <v>518</v>
      </c>
      <c r="B31" s="158">
        <v>310</v>
      </c>
      <c r="C31" s="159" t="s">
        <v>296</v>
      </c>
      <c r="D31" s="160">
        <f t="shared" si="0"/>
        <v>4000</v>
      </c>
      <c r="E31" s="1084"/>
      <c r="F31" s="1084">
        <v>4000</v>
      </c>
      <c r="G31" s="1085"/>
      <c r="H31" s="1086"/>
      <c r="I31" s="115"/>
      <c r="J31" s="1074"/>
      <c r="K31" s="1074"/>
    </row>
    <row r="32" spans="1:11" s="1044" customFormat="1" ht="11.4" customHeight="1" x14ac:dyDescent="0.2">
      <c r="A32" s="157">
        <v>518</v>
      </c>
      <c r="B32" s="158">
        <v>320</v>
      </c>
      <c r="C32" s="159" t="s">
        <v>297</v>
      </c>
      <c r="D32" s="160">
        <f t="shared" si="0"/>
        <v>20000</v>
      </c>
      <c r="E32" s="1084"/>
      <c r="F32" s="1084">
        <v>20000</v>
      </c>
      <c r="G32" s="1085"/>
      <c r="H32" s="1086"/>
      <c r="I32" s="115"/>
      <c r="J32" s="1074"/>
      <c r="K32" s="1074"/>
    </row>
    <row r="33" spans="1:11" s="1044" customFormat="1" ht="11.4" customHeight="1" x14ac:dyDescent="0.2">
      <c r="A33" s="157">
        <v>518</v>
      </c>
      <c r="B33" s="158">
        <v>330</v>
      </c>
      <c r="C33" s="159" t="s">
        <v>298</v>
      </c>
      <c r="D33" s="160">
        <f t="shared" si="0"/>
        <v>2000</v>
      </c>
      <c r="E33" s="1084"/>
      <c r="F33" s="1084">
        <v>2000</v>
      </c>
      <c r="G33" s="1085"/>
      <c r="H33" s="1086"/>
      <c r="I33" s="115"/>
      <c r="J33" s="1090"/>
      <c r="K33" s="1074"/>
    </row>
    <row r="34" spans="1:11" s="1044" customFormat="1" ht="11.4" customHeight="1" x14ac:dyDescent="0.2">
      <c r="A34" s="157">
        <v>518</v>
      </c>
      <c r="B34" s="158">
        <v>340</v>
      </c>
      <c r="C34" s="159" t="s">
        <v>299</v>
      </c>
      <c r="D34" s="160">
        <f t="shared" si="0"/>
        <v>10000</v>
      </c>
      <c r="E34" s="1084"/>
      <c r="F34" s="1084">
        <v>10000</v>
      </c>
      <c r="G34" s="1085"/>
      <c r="H34" s="1086"/>
      <c r="I34" s="115"/>
      <c r="J34" s="1074"/>
      <c r="K34" s="1074"/>
    </row>
    <row r="35" spans="1:11" s="1044" customFormat="1" ht="11.4" customHeight="1" x14ac:dyDescent="0.2">
      <c r="A35" s="157">
        <v>518</v>
      </c>
      <c r="B35" s="158">
        <v>350</v>
      </c>
      <c r="C35" s="159" t="s">
        <v>300</v>
      </c>
      <c r="D35" s="160">
        <f t="shared" si="0"/>
        <v>70000</v>
      </c>
      <c r="E35" s="1084"/>
      <c r="F35" s="1084">
        <v>70000</v>
      </c>
      <c r="G35" s="1085"/>
      <c r="H35" s="1086"/>
      <c r="I35" s="115"/>
      <c r="J35" s="1074"/>
      <c r="K35" s="1074"/>
    </row>
    <row r="36" spans="1:11" s="1044" customFormat="1" ht="11.4" customHeight="1" x14ac:dyDescent="0.2">
      <c r="A36" s="157">
        <v>518</v>
      </c>
      <c r="B36" s="158">
        <v>370</v>
      </c>
      <c r="C36" s="159" t="s">
        <v>301</v>
      </c>
      <c r="D36" s="160">
        <f t="shared" si="0"/>
        <v>0</v>
      </c>
      <c r="E36" s="1084"/>
      <c r="F36" s="1084"/>
      <c r="G36" s="1085"/>
      <c r="H36" s="1086"/>
      <c r="I36" s="115"/>
      <c r="J36" s="1074"/>
      <c r="K36" s="1074"/>
    </row>
    <row r="37" spans="1:11" s="1044" customFormat="1" ht="11.4" customHeight="1" x14ac:dyDescent="0.2">
      <c r="A37" s="157">
        <v>518</v>
      </c>
      <c r="B37" s="158">
        <v>400</v>
      </c>
      <c r="C37" s="159" t="s">
        <v>302</v>
      </c>
      <c r="D37" s="160">
        <f t="shared" si="0"/>
        <v>4000</v>
      </c>
      <c r="E37" s="1084"/>
      <c r="F37" s="1084">
        <v>4000</v>
      </c>
      <c r="G37" s="1085"/>
      <c r="H37" s="1086"/>
      <c r="I37" s="115"/>
      <c r="J37" s="1074"/>
      <c r="K37" s="1074"/>
    </row>
    <row r="38" spans="1:11" s="1044" customFormat="1" ht="11.4" customHeight="1" x14ac:dyDescent="0.2">
      <c r="A38" s="157">
        <v>518</v>
      </c>
      <c r="B38" s="158">
        <v>440</v>
      </c>
      <c r="C38" s="159" t="s">
        <v>303</v>
      </c>
      <c r="D38" s="160">
        <f t="shared" si="0"/>
        <v>0</v>
      </c>
      <c r="E38" s="1084"/>
      <c r="F38" s="1085"/>
      <c r="G38" s="1085"/>
      <c r="H38" s="1086"/>
      <c r="I38" s="115"/>
      <c r="J38" s="1074"/>
      <c r="K38" s="1074"/>
    </row>
    <row r="39" spans="1:11" s="1044" customFormat="1" ht="11.4" customHeight="1" x14ac:dyDescent="0.2">
      <c r="A39" s="157">
        <v>518</v>
      </c>
      <c r="B39" s="158">
        <v>450</v>
      </c>
      <c r="C39" s="159" t="s">
        <v>304</v>
      </c>
      <c r="D39" s="160">
        <f t="shared" si="0"/>
        <v>0</v>
      </c>
      <c r="E39" s="1084"/>
      <c r="F39" s="1085"/>
      <c r="G39" s="1085"/>
      <c r="H39" s="1086"/>
      <c r="I39" s="115"/>
      <c r="J39" s="1074"/>
      <c r="K39" s="1074"/>
    </row>
    <row r="40" spans="1:11" s="1044" customFormat="1" ht="11.4" customHeight="1" x14ac:dyDescent="0.2">
      <c r="A40" s="157">
        <v>518</v>
      </c>
      <c r="B40" s="158">
        <v>460</v>
      </c>
      <c r="C40" s="159" t="s">
        <v>305</v>
      </c>
      <c r="D40" s="160">
        <f t="shared" si="0"/>
        <v>0</v>
      </c>
      <c r="E40" s="1084"/>
      <c r="F40" s="1085"/>
      <c r="G40" s="1085"/>
      <c r="H40" s="1086"/>
      <c r="I40" s="115"/>
      <c r="J40" s="1074"/>
      <c r="K40" s="1074"/>
    </row>
    <row r="41" spans="1:11" s="1044" customFormat="1" ht="11.4" customHeight="1" x14ac:dyDescent="0.2">
      <c r="A41" s="157">
        <v>518</v>
      </c>
      <c r="B41" s="158">
        <v>470</v>
      </c>
      <c r="C41" s="159" t="s">
        <v>306</v>
      </c>
      <c r="D41" s="160">
        <f t="shared" si="0"/>
        <v>0</v>
      </c>
      <c r="E41" s="1084"/>
      <c r="F41" s="1085"/>
      <c r="G41" s="1085"/>
      <c r="H41" s="1086"/>
      <c r="I41" s="115"/>
      <c r="J41" s="1074"/>
      <c r="K41" s="1074"/>
    </row>
    <row r="42" spans="1:11" s="1044" customFormat="1" ht="11.4" customHeight="1" x14ac:dyDescent="0.2">
      <c r="A42" s="157">
        <v>518</v>
      </c>
      <c r="B42" s="158">
        <v>480</v>
      </c>
      <c r="C42" s="159" t="s">
        <v>307</v>
      </c>
      <c r="D42" s="160">
        <f t="shared" si="0"/>
        <v>0</v>
      </c>
      <c r="E42" s="1084"/>
      <c r="F42" s="1085"/>
      <c r="G42" s="1085"/>
      <c r="H42" s="1086"/>
      <c r="I42" s="115"/>
      <c r="J42" s="1074"/>
      <c r="K42" s="1074"/>
    </row>
    <row r="43" spans="1:11" s="1044" customFormat="1" ht="11.4" customHeight="1" thickBot="1" x14ac:dyDescent="0.25">
      <c r="A43" s="161">
        <v>518</v>
      </c>
      <c r="B43" s="162">
        <v>520</v>
      </c>
      <c r="C43" s="163" t="s">
        <v>308</v>
      </c>
      <c r="D43" s="164">
        <f t="shared" si="0"/>
        <v>0</v>
      </c>
      <c r="E43" s="1084"/>
      <c r="F43" s="1085"/>
      <c r="G43" s="1085"/>
      <c r="H43" s="1086"/>
      <c r="I43" s="115"/>
      <c r="J43" s="1074"/>
      <c r="K43" s="1074"/>
    </row>
    <row r="44" spans="1:11" s="1044" customFormat="1" ht="11.4" customHeight="1" thickBot="1" x14ac:dyDescent="0.25">
      <c r="A44" s="165">
        <v>52</v>
      </c>
      <c r="B44" s="1352" t="s">
        <v>309</v>
      </c>
      <c r="C44" s="1353"/>
      <c r="D44" s="166">
        <f t="shared" si="0"/>
        <v>35000</v>
      </c>
      <c r="E44" s="167">
        <f>SUM(E45+E47+E49+E51+E56)</f>
        <v>0</v>
      </c>
      <c r="F44" s="167">
        <f>SUM(F45+F47+F49+F51+F56)</f>
        <v>35000</v>
      </c>
      <c r="G44" s="167">
        <f>SUM(G45+G47+G49+G51+G56)</f>
        <v>0</v>
      </c>
      <c r="H44" s="167">
        <f>SUM(H45+H47+H49+H51+H56)</f>
        <v>0</v>
      </c>
      <c r="I44" s="115"/>
      <c r="J44" s="1074"/>
      <c r="K44" s="1074"/>
    </row>
    <row r="45" spans="1:11" s="1044" customFormat="1" ht="11.4" customHeight="1" thickBot="1" x14ac:dyDescent="0.25">
      <c r="A45" s="168">
        <v>521</v>
      </c>
      <c r="B45" s="1339" t="s">
        <v>310</v>
      </c>
      <c r="C45" s="1340"/>
      <c r="D45" s="169">
        <f t="shared" si="0"/>
        <v>0</v>
      </c>
      <c r="E45" s="170">
        <f>SUM(E46:E46)</f>
        <v>0</v>
      </c>
      <c r="F45" s="170">
        <f>SUM(F46:F46)</f>
        <v>0</v>
      </c>
      <c r="G45" s="170">
        <f>SUM(G46:G46)</f>
        <v>0</v>
      </c>
      <c r="H45" s="170">
        <f>SUM(H46:H46)</f>
        <v>0</v>
      </c>
      <c r="I45" s="115"/>
      <c r="J45" s="1074"/>
      <c r="K45" s="1074"/>
    </row>
    <row r="46" spans="1:11" s="1044" customFormat="1" ht="11.4" customHeight="1" thickBot="1" x14ac:dyDescent="0.25">
      <c r="A46" s="171">
        <v>521</v>
      </c>
      <c r="B46" s="172"/>
      <c r="C46" s="173" t="s">
        <v>310</v>
      </c>
      <c r="D46" s="174">
        <f t="shared" si="0"/>
        <v>0</v>
      </c>
      <c r="E46" s="1084"/>
      <c r="F46" s="1085"/>
      <c r="G46" s="1085"/>
      <c r="H46" s="1086"/>
      <c r="I46" s="115"/>
      <c r="J46" s="1074"/>
      <c r="K46" s="1074"/>
    </row>
    <row r="47" spans="1:11" s="1044" customFormat="1" ht="11.4" customHeight="1" thickBot="1" x14ac:dyDescent="0.25">
      <c r="A47" s="168">
        <v>524</v>
      </c>
      <c r="B47" s="1339" t="s">
        <v>311</v>
      </c>
      <c r="C47" s="1340"/>
      <c r="D47" s="169">
        <f t="shared" si="0"/>
        <v>0</v>
      </c>
      <c r="E47" s="170">
        <f>SUM(E48:E48)</f>
        <v>0</v>
      </c>
      <c r="F47" s="170">
        <f>SUM(F48:F48)</f>
        <v>0</v>
      </c>
      <c r="G47" s="170">
        <f>SUM(G48:G48)</f>
        <v>0</v>
      </c>
      <c r="H47" s="170">
        <f>SUM(H48:H48)</f>
        <v>0</v>
      </c>
      <c r="I47" s="115"/>
      <c r="J47" s="1074"/>
      <c r="K47" s="1074"/>
    </row>
    <row r="48" spans="1:11" s="1044" customFormat="1" ht="11.4" customHeight="1" thickBot="1" x14ac:dyDescent="0.25">
      <c r="A48" s="171">
        <v>524</v>
      </c>
      <c r="B48" s="172"/>
      <c r="C48" s="173" t="s">
        <v>311</v>
      </c>
      <c r="D48" s="174">
        <f t="shared" si="0"/>
        <v>0</v>
      </c>
      <c r="E48" s="1084"/>
      <c r="F48" s="1085"/>
      <c r="G48" s="1085"/>
      <c r="H48" s="1086"/>
      <c r="I48" s="115"/>
      <c r="J48" s="1074"/>
      <c r="K48" s="1074"/>
    </row>
    <row r="49" spans="1:11" s="1044" customFormat="1" ht="11.4" customHeight="1" thickBot="1" x14ac:dyDescent="0.25">
      <c r="A49" s="168">
        <v>525</v>
      </c>
      <c r="B49" s="1339" t="s">
        <v>312</v>
      </c>
      <c r="C49" s="1340"/>
      <c r="D49" s="169">
        <f t="shared" si="0"/>
        <v>18000</v>
      </c>
      <c r="E49" s="170">
        <f>SUM(E50:E50)</f>
        <v>0</v>
      </c>
      <c r="F49" s="170">
        <f>SUM(F50:F50)</f>
        <v>18000</v>
      </c>
      <c r="G49" s="170">
        <f>SUM(G50:G50)</f>
        <v>0</v>
      </c>
      <c r="H49" s="170">
        <f>SUM(H50:H50)</f>
        <v>0</v>
      </c>
      <c r="I49" s="115"/>
      <c r="J49" s="1074"/>
      <c r="K49" s="1074"/>
    </row>
    <row r="50" spans="1:11" s="1044" customFormat="1" ht="11.4" customHeight="1" x14ac:dyDescent="0.2">
      <c r="A50" s="171">
        <v>525</v>
      </c>
      <c r="B50" s="172"/>
      <c r="C50" s="173" t="s">
        <v>312</v>
      </c>
      <c r="D50" s="174">
        <f t="shared" si="0"/>
        <v>18000</v>
      </c>
      <c r="E50" s="1084"/>
      <c r="F50" s="1085">
        <v>18000</v>
      </c>
      <c r="G50" s="1085"/>
      <c r="H50" s="1086"/>
      <c r="I50" s="115"/>
      <c r="J50" s="1074"/>
      <c r="K50" s="1074"/>
    </row>
    <row r="51" spans="1:11" s="1044" customFormat="1" ht="11.4" customHeight="1" x14ac:dyDescent="0.2">
      <c r="A51" s="175">
        <v>527</v>
      </c>
      <c r="B51" s="1354" t="s">
        <v>313</v>
      </c>
      <c r="C51" s="1355"/>
      <c r="D51" s="176">
        <f t="shared" si="0"/>
        <v>17000</v>
      </c>
      <c r="E51" s="177">
        <f>SUM(E52:E55)</f>
        <v>0</v>
      </c>
      <c r="F51" s="177">
        <f>SUM(F52:F55)</f>
        <v>17000</v>
      </c>
      <c r="G51" s="177">
        <f>SUM(G52:G55)</f>
        <v>0</v>
      </c>
      <c r="H51" s="177">
        <f>SUM(H52:H55)</f>
        <v>0</v>
      </c>
      <c r="I51" s="115"/>
      <c r="J51" s="1074"/>
      <c r="K51" s="1074"/>
    </row>
    <row r="52" spans="1:11" s="1044" customFormat="1" ht="11.4" customHeight="1" x14ac:dyDescent="0.2">
      <c r="A52" s="171">
        <v>527</v>
      </c>
      <c r="B52" s="172"/>
      <c r="C52" s="173" t="s">
        <v>314</v>
      </c>
      <c r="D52" s="174">
        <f t="shared" si="0"/>
        <v>0</v>
      </c>
      <c r="E52" s="1084"/>
      <c r="F52" s="1085"/>
      <c r="G52" s="1085"/>
      <c r="H52" s="1086"/>
      <c r="I52" s="115"/>
      <c r="J52" s="1074"/>
      <c r="K52" s="1074"/>
    </row>
    <row r="53" spans="1:11" s="1044" customFormat="1" ht="11.4" customHeight="1" x14ac:dyDescent="0.2">
      <c r="A53" s="171">
        <v>527</v>
      </c>
      <c r="B53" s="172">
        <v>400</v>
      </c>
      <c r="C53" s="173" t="s">
        <v>315</v>
      </c>
      <c r="D53" s="174">
        <f t="shared" si="0"/>
        <v>15000</v>
      </c>
      <c r="E53" s="1084"/>
      <c r="F53" s="1085">
        <v>15000</v>
      </c>
      <c r="G53" s="1085"/>
      <c r="H53" s="1086"/>
      <c r="I53" s="115"/>
      <c r="J53" s="1074"/>
      <c r="K53" s="1074"/>
    </row>
    <row r="54" spans="1:11" s="1044" customFormat="1" ht="11.4" customHeight="1" x14ac:dyDescent="0.2">
      <c r="A54" s="171">
        <v>527</v>
      </c>
      <c r="B54" s="172">
        <v>500</v>
      </c>
      <c r="C54" s="173" t="s">
        <v>316</v>
      </c>
      <c r="D54" s="174">
        <f t="shared" si="0"/>
        <v>2000</v>
      </c>
      <c r="E54" s="1084"/>
      <c r="F54" s="1085">
        <v>2000</v>
      </c>
      <c r="G54" s="1085"/>
      <c r="H54" s="1086"/>
      <c r="I54" s="115"/>
      <c r="J54" s="1074"/>
      <c r="K54" s="1074"/>
    </row>
    <row r="55" spans="1:11" s="1044" customFormat="1" ht="11.4" customHeight="1" thickBot="1" x14ac:dyDescent="0.25">
      <c r="A55" s="171">
        <v>527</v>
      </c>
      <c r="B55" s="172">
        <v>600</v>
      </c>
      <c r="C55" s="173" t="s">
        <v>317</v>
      </c>
      <c r="D55" s="174">
        <f t="shared" si="0"/>
        <v>0</v>
      </c>
      <c r="E55" s="1084"/>
      <c r="F55" s="1085"/>
      <c r="G55" s="1085"/>
      <c r="H55" s="1086"/>
      <c r="I55" s="115"/>
      <c r="J55" s="1074"/>
      <c r="K55" s="1074"/>
    </row>
    <row r="56" spans="1:11" s="1044" customFormat="1" ht="11.4" customHeight="1" thickBot="1" x14ac:dyDescent="0.25">
      <c r="A56" s="168">
        <v>528</v>
      </c>
      <c r="B56" s="1339" t="s">
        <v>318</v>
      </c>
      <c r="C56" s="1340"/>
      <c r="D56" s="169">
        <f t="shared" si="0"/>
        <v>0</v>
      </c>
      <c r="E56" s="170">
        <f>SUM(E57:E57)</f>
        <v>0</v>
      </c>
      <c r="F56" s="170">
        <f>SUM(F57:F57)</f>
        <v>0</v>
      </c>
      <c r="G56" s="170">
        <f>SUM(G57:G57)</f>
        <v>0</v>
      </c>
      <c r="H56" s="170">
        <f>SUM(H57:H57)</f>
        <v>0</v>
      </c>
      <c r="I56" s="115"/>
      <c r="J56" s="1074"/>
      <c r="K56" s="1074"/>
    </row>
    <row r="57" spans="1:11" s="1044" customFormat="1" ht="11.4" customHeight="1" thickBot="1" x14ac:dyDescent="0.25">
      <c r="A57" s="171">
        <v>528</v>
      </c>
      <c r="B57" s="172"/>
      <c r="C57" s="173" t="s">
        <v>318</v>
      </c>
      <c r="D57" s="174">
        <f t="shared" si="0"/>
        <v>0</v>
      </c>
      <c r="E57" s="1084"/>
      <c r="F57" s="1085"/>
      <c r="G57" s="1085"/>
      <c r="H57" s="1086"/>
      <c r="I57" s="115"/>
      <c r="J57" s="1074"/>
      <c r="K57" s="1074"/>
    </row>
    <row r="58" spans="1:11" s="1044" customFormat="1" ht="11.4" customHeight="1" thickBot="1" x14ac:dyDescent="0.25">
      <c r="A58" s="122">
        <v>53</v>
      </c>
      <c r="B58" s="1344" t="s">
        <v>319</v>
      </c>
      <c r="C58" s="1345"/>
      <c r="D58" s="123">
        <f t="shared" si="0"/>
        <v>0</v>
      </c>
      <c r="E58" s="124">
        <f t="shared" ref="E58:H59" si="2">SUM(E59:E59)</f>
        <v>0</v>
      </c>
      <c r="F58" s="124">
        <f t="shared" si="2"/>
        <v>0</v>
      </c>
      <c r="G58" s="124">
        <f t="shared" si="2"/>
        <v>0</v>
      </c>
      <c r="H58" s="124">
        <f t="shared" si="2"/>
        <v>0</v>
      </c>
      <c r="I58" s="115"/>
      <c r="J58" s="1074"/>
      <c r="K58" s="1074"/>
    </row>
    <row r="59" spans="1:11" s="1044" customFormat="1" ht="11.4" customHeight="1" thickBot="1" x14ac:dyDescent="0.25">
      <c r="A59" s="127">
        <v>538</v>
      </c>
      <c r="B59" s="1346" t="s">
        <v>320</v>
      </c>
      <c r="C59" s="1347"/>
      <c r="D59" s="128">
        <f t="shared" si="0"/>
        <v>0</v>
      </c>
      <c r="E59" s="144">
        <f t="shared" si="2"/>
        <v>0</v>
      </c>
      <c r="F59" s="144">
        <f t="shared" si="2"/>
        <v>0</v>
      </c>
      <c r="G59" s="144">
        <f t="shared" si="2"/>
        <v>0</v>
      </c>
      <c r="H59" s="144">
        <f t="shared" si="2"/>
        <v>0</v>
      </c>
      <c r="I59" s="115"/>
      <c r="J59" s="1074"/>
      <c r="K59" s="1074"/>
    </row>
    <row r="60" spans="1:11" s="1044" customFormat="1" ht="11.4" customHeight="1" thickBot="1" x14ac:dyDescent="0.25">
      <c r="A60" s="178">
        <v>538</v>
      </c>
      <c r="B60" s="179"/>
      <c r="C60" s="180" t="s">
        <v>320</v>
      </c>
      <c r="D60" s="181">
        <f t="shared" si="0"/>
        <v>0</v>
      </c>
      <c r="E60" s="1084"/>
      <c r="F60" s="1085"/>
      <c r="G60" s="1085"/>
      <c r="H60" s="1086"/>
      <c r="I60" s="115"/>
      <c r="J60" s="1074"/>
      <c r="K60" s="1074"/>
    </row>
    <row r="61" spans="1:11" s="1044" customFormat="1" ht="11.4" customHeight="1" thickBot="1" x14ac:dyDescent="0.25">
      <c r="A61" s="147">
        <v>54</v>
      </c>
      <c r="B61" s="1348" t="s">
        <v>321</v>
      </c>
      <c r="C61" s="1349"/>
      <c r="D61" s="148">
        <f t="shared" si="0"/>
        <v>15000</v>
      </c>
      <c r="E61" s="149">
        <f>SUM(E62+E64+E66+E68)</f>
        <v>3000</v>
      </c>
      <c r="F61" s="149">
        <f>SUM(F62+F64+F66+F68)</f>
        <v>12000</v>
      </c>
      <c r="G61" s="149">
        <f>SUM(G62+G64+G66+G68)</f>
        <v>0</v>
      </c>
      <c r="H61" s="149">
        <f>SUM(H62+H64+H66+H68)</f>
        <v>0</v>
      </c>
      <c r="I61" s="115"/>
      <c r="J61" s="1074"/>
      <c r="K61" s="1074"/>
    </row>
    <row r="62" spans="1:11" s="1044" customFormat="1" ht="11.4" customHeight="1" thickBot="1" x14ac:dyDescent="0.25">
      <c r="A62" s="150">
        <v>541</v>
      </c>
      <c r="B62" s="1350" t="s">
        <v>322</v>
      </c>
      <c r="C62" s="1351"/>
      <c r="D62" s="151">
        <f t="shared" si="0"/>
        <v>0</v>
      </c>
      <c r="E62" s="152">
        <f>SUM(E63:E63)</f>
        <v>0</v>
      </c>
      <c r="F62" s="152">
        <f>SUM(F63:F63)</f>
        <v>0</v>
      </c>
      <c r="G62" s="152">
        <f>SUM(G63:G63)</f>
        <v>0</v>
      </c>
      <c r="H62" s="152">
        <f>SUM(H63:H63)</f>
        <v>0</v>
      </c>
      <c r="I62" s="115"/>
      <c r="J62" s="1074"/>
      <c r="K62" s="1074"/>
    </row>
    <row r="63" spans="1:11" s="1044" customFormat="1" ht="11.4" customHeight="1" thickBot="1" x14ac:dyDescent="0.25">
      <c r="A63" s="157">
        <v>541</v>
      </c>
      <c r="B63" s="158"/>
      <c r="C63" s="159" t="s">
        <v>322</v>
      </c>
      <c r="D63" s="160">
        <f t="shared" si="0"/>
        <v>0</v>
      </c>
      <c r="E63" s="1091"/>
      <c r="F63" s="1092"/>
      <c r="G63" s="1092"/>
      <c r="H63" s="1093"/>
      <c r="I63" s="115"/>
      <c r="J63" s="1074"/>
      <c r="K63" s="1074"/>
    </row>
    <row r="64" spans="1:11" s="1044" customFormat="1" ht="11.4" customHeight="1" thickBot="1" x14ac:dyDescent="0.25">
      <c r="A64" s="150">
        <v>542</v>
      </c>
      <c r="B64" s="1350" t="s">
        <v>323</v>
      </c>
      <c r="C64" s="1351"/>
      <c r="D64" s="151">
        <f t="shared" si="0"/>
        <v>0</v>
      </c>
      <c r="E64" s="152">
        <f>SUM(E65:E65)</f>
        <v>0</v>
      </c>
      <c r="F64" s="152">
        <f>SUM(F65:F65)</f>
        <v>0</v>
      </c>
      <c r="G64" s="152">
        <f>SUM(G65:G65)</f>
        <v>0</v>
      </c>
      <c r="H64" s="152">
        <f>SUM(H65:H65)</f>
        <v>0</v>
      </c>
      <c r="I64" s="115"/>
      <c r="J64" s="1074"/>
      <c r="K64" s="1074"/>
    </row>
    <row r="65" spans="1:11" s="1044" customFormat="1" ht="11.4" customHeight="1" thickBot="1" x14ac:dyDescent="0.25">
      <c r="A65" s="157">
        <v>542</v>
      </c>
      <c r="B65" s="158"/>
      <c r="C65" s="159" t="s">
        <v>323</v>
      </c>
      <c r="D65" s="160">
        <f t="shared" si="0"/>
        <v>0</v>
      </c>
      <c r="E65" s="1084"/>
      <c r="F65" s="1085"/>
      <c r="G65" s="1085"/>
      <c r="H65" s="1086"/>
      <c r="I65" s="115"/>
      <c r="J65" s="1074"/>
      <c r="K65" s="1074"/>
    </row>
    <row r="66" spans="1:11" s="1044" customFormat="1" ht="11.4" customHeight="1" thickBot="1" x14ac:dyDescent="0.25">
      <c r="A66" s="150">
        <v>547</v>
      </c>
      <c r="B66" s="1350" t="s">
        <v>324</v>
      </c>
      <c r="C66" s="1351"/>
      <c r="D66" s="151">
        <f t="shared" si="0"/>
        <v>0</v>
      </c>
      <c r="E66" s="152">
        <f>SUM(E67:E67)</f>
        <v>0</v>
      </c>
      <c r="F66" s="152">
        <f>SUM(F67:F67)</f>
        <v>0</v>
      </c>
      <c r="G66" s="152">
        <f>SUM(G67:G67)</f>
        <v>0</v>
      </c>
      <c r="H66" s="152">
        <f>SUM(H67:H67)</f>
        <v>0</v>
      </c>
      <c r="I66" s="115"/>
      <c r="J66" s="1074"/>
      <c r="K66" s="1074"/>
    </row>
    <row r="67" spans="1:11" s="1044" customFormat="1" ht="11.4" customHeight="1" x14ac:dyDescent="0.2">
      <c r="A67" s="157">
        <v>547</v>
      </c>
      <c r="B67" s="158"/>
      <c r="C67" s="159" t="s">
        <v>324</v>
      </c>
      <c r="D67" s="160">
        <f t="shared" si="0"/>
        <v>0</v>
      </c>
      <c r="E67" s="1084"/>
      <c r="F67" s="1085"/>
      <c r="G67" s="1085"/>
      <c r="H67" s="1086"/>
      <c r="I67" s="115"/>
      <c r="J67" s="1074"/>
      <c r="K67" s="1074"/>
    </row>
    <row r="68" spans="1:11" s="1044" customFormat="1" ht="11.4" customHeight="1" x14ac:dyDescent="0.2">
      <c r="A68" s="182">
        <v>549</v>
      </c>
      <c r="B68" s="1356" t="s">
        <v>325</v>
      </c>
      <c r="C68" s="1357"/>
      <c r="D68" s="183">
        <f t="shared" si="0"/>
        <v>15000</v>
      </c>
      <c r="E68" s="184">
        <f>SUM(E69:E69)</f>
        <v>3000</v>
      </c>
      <c r="F68" s="184">
        <f>SUM(F69:F69)</f>
        <v>12000</v>
      </c>
      <c r="G68" s="184">
        <f>SUM(G69:G69)</f>
        <v>0</v>
      </c>
      <c r="H68" s="184">
        <f>SUM(H69:H69)</f>
        <v>0</v>
      </c>
      <c r="I68" s="115"/>
      <c r="J68" s="1074"/>
      <c r="K68" s="1074"/>
    </row>
    <row r="69" spans="1:11" s="1044" customFormat="1" ht="11.4" customHeight="1" thickBot="1" x14ac:dyDescent="0.25">
      <c r="A69" s="157">
        <v>549</v>
      </c>
      <c r="B69" s="158">
        <v>320</v>
      </c>
      <c r="C69" s="159" t="s">
        <v>326</v>
      </c>
      <c r="D69" s="160">
        <f t="shared" si="0"/>
        <v>15000</v>
      </c>
      <c r="E69" s="1084">
        <v>3000</v>
      </c>
      <c r="F69" s="1085">
        <v>12000</v>
      </c>
      <c r="G69" s="1085"/>
      <c r="H69" s="1086"/>
      <c r="I69" s="115"/>
      <c r="J69" s="1074"/>
      <c r="K69" s="1074"/>
    </row>
    <row r="70" spans="1:11" s="1044" customFormat="1" ht="11.4" customHeight="1" thickBot="1" x14ac:dyDescent="0.25">
      <c r="A70" s="165">
        <v>55</v>
      </c>
      <c r="B70" s="1352" t="s">
        <v>327</v>
      </c>
      <c r="C70" s="1353"/>
      <c r="D70" s="166">
        <f t="shared" si="0"/>
        <v>80000</v>
      </c>
      <c r="E70" s="167">
        <f>SUM(E71+E73+E75)</f>
        <v>80000</v>
      </c>
      <c r="F70" s="167">
        <f>SUM(F71+F73+F75)</f>
        <v>0</v>
      </c>
      <c r="G70" s="167">
        <f>SUM(G71+G73+G75)</f>
        <v>0</v>
      </c>
      <c r="H70" s="167">
        <f>SUM(H71+H73+H75)</f>
        <v>0</v>
      </c>
      <c r="I70" s="115"/>
      <c r="J70" s="1074"/>
      <c r="K70" s="1074"/>
    </row>
    <row r="71" spans="1:11" s="1044" customFormat="1" ht="11.4" customHeight="1" thickBot="1" x14ac:dyDescent="0.25">
      <c r="A71" s="168">
        <v>551</v>
      </c>
      <c r="B71" s="1339" t="s">
        <v>328</v>
      </c>
      <c r="C71" s="1340"/>
      <c r="D71" s="169">
        <f t="shared" ref="D71:D72" si="3">SUM(E71:H71)</f>
        <v>0</v>
      </c>
      <c r="E71" s="170">
        <f>SUM(E72:E72)</f>
        <v>0</v>
      </c>
      <c r="F71" s="170">
        <f>SUM(F72:F72)</f>
        <v>0</v>
      </c>
      <c r="G71" s="170">
        <f>SUM(G72:G72)</f>
        <v>0</v>
      </c>
      <c r="H71" s="170">
        <f>SUM(H72:H72)</f>
        <v>0</v>
      </c>
      <c r="I71" s="115"/>
      <c r="J71" s="1074"/>
      <c r="K71" s="1074"/>
    </row>
    <row r="72" spans="1:11" s="1044" customFormat="1" ht="11.4" customHeight="1" thickBot="1" x14ac:dyDescent="0.25">
      <c r="A72" s="171">
        <v>551</v>
      </c>
      <c r="B72" s="172"/>
      <c r="C72" s="173" t="s">
        <v>328</v>
      </c>
      <c r="D72" s="174">
        <f t="shared" si="3"/>
        <v>0</v>
      </c>
      <c r="E72" s="1091"/>
      <c r="F72" s="1092"/>
      <c r="G72" s="1092"/>
      <c r="H72" s="1093"/>
      <c r="I72" s="115"/>
      <c r="J72" s="1074"/>
      <c r="K72" s="1074"/>
    </row>
    <row r="73" spans="1:11" s="1044" customFormat="1" ht="11.4" customHeight="1" thickBot="1" x14ac:dyDescent="0.25">
      <c r="A73" s="168">
        <v>556</v>
      </c>
      <c r="B73" s="1339" t="s">
        <v>329</v>
      </c>
      <c r="C73" s="1340"/>
      <c r="D73" s="169">
        <f t="shared" ref="D73:D74" si="4">SUM(E73:H73)</f>
        <v>0</v>
      </c>
      <c r="E73" s="170">
        <f>SUM(E74:E74)</f>
        <v>0</v>
      </c>
      <c r="F73" s="170">
        <f>SUM(F74:F74)</f>
        <v>0</v>
      </c>
      <c r="G73" s="170">
        <f>SUM(G74:G74)</f>
        <v>0</v>
      </c>
      <c r="H73" s="170">
        <f>SUM(H74:H74)</f>
        <v>0</v>
      </c>
      <c r="I73" s="115"/>
      <c r="J73" s="1074"/>
      <c r="K73" s="1074"/>
    </row>
    <row r="74" spans="1:11" s="1044" customFormat="1" ht="11.4" customHeight="1" x14ac:dyDescent="0.2">
      <c r="A74" s="171">
        <v>556</v>
      </c>
      <c r="B74" s="172"/>
      <c r="C74" s="173" t="s">
        <v>329</v>
      </c>
      <c r="D74" s="174">
        <f t="shared" si="4"/>
        <v>0</v>
      </c>
      <c r="E74" s="1091"/>
      <c r="F74" s="1092"/>
      <c r="G74" s="1092"/>
      <c r="H74" s="1093"/>
      <c r="I74" s="115"/>
      <c r="J74" s="1074"/>
      <c r="K74" s="1074"/>
    </row>
    <row r="75" spans="1:11" s="1044" customFormat="1" ht="11.4" customHeight="1" x14ac:dyDescent="0.2">
      <c r="A75" s="175">
        <v>558</v>
      </c>
      <c r="B75" s="1354" t="s">
        <v>330</v>
      </c>
      <c r="C75" s="1355"/>
      <c r="D75" s="176">
        <f t="shared" si="0"/>
        <v>80000</v>
      </c>
      <c r="E75" s="177">
        <f>SUM(E76:E77)</f>
        <v>80000</v>
      </c>
      <c r="F75" s="177">
        <f>SUM(F76:F77)</f>
        <v>0</v>
      </c>
      <c r="G75" s="177">
        <f>SUM(G76:G77)</f>
        <v>0</v>
      </c>
      <c r="H75" s="177">
        <f>SUM(H76:H77)</f>
        <v>0</v>
      </c>
      <c r="I75" s="115"/>
      <c r="J75" s="1074"/>
      <c r="K75" s="1074"/>
    </row>
    <row r="76" spans="1:11" s="1044" customFormat="1" ht="11.4" customHeight="1" x14ac:dyDescent="0.2">
      <c r="A76" s="185">
        <v>558</v>
      </c>
      <c r="B76" s="186">
        <v>300</v>
      </c>
      <c r="C76" s="187" t="s">
        <v>331</v>
      </c>
      <c r="D76" s="188">
        <f t="shared" si="0"/>
        <v>80000</v>
      </c>
      <c r="E76" s="1084">
        <v>80000</v>
      </c>
      <c r="F76" s="1085"/>
      <c r="G76" s="1085"/>
      <c r="H76" s="1086"/>
      <c r="I76" s="115"/>
      <c r="J76" s="1074"/>
      <c r="K76" s="1074"/>
    </row>
    <row r="77" spans="1:11" s="1044" customFormat="1" ht="11.4" customHeight="1" thickBot="1" x14ac:dyDescent="0.25">
      <c r="A77" s="189">
        <v>558</v>
      </c>
      <c r="B77" s="190">
        <v>330</v>
      </c>
      <c r="C77" s="191" t="s">
        <v>332</v>
      </c>
      <c r="D77" s="192">
        <f t="shared" si="0"/>
        <v>0</v>
      </c>
      <c r="E77" s="1084"/>
      <c r="F77" s="1085"/>
      <c r="G77" s="1085"/>
      <c r="H77" s="1086"/>
      <c r="I77" s="115"/>
      <c r="J77" s="1074"/>
      <c r="K77" s="1074"/>
    </row>
    <row r="78" spans="1:11" s="1044" customFormat="1" ht="11.4" customHeight="1" thickBot="1" x14ac:dyDescent="0.25">
      <c r="A78" s="122">
        <v>56</v>
      </c>
      <c r="B78" s="1344" t="s">
        <v>333</v>
      </c>
      <c r="C78" s="1345"/>
      <c r="D78" s="123">
        <f t="shared" si="0"/>
        <v>0</v>
      </c>
      <c r="E78" s="124">
        <f t="shared" ref="E78:H79" si="5">SUM(E79:E79)</f>
        <v>0</v>
      </c>
      <c r="F78" s="124">
        <f t="shared" si="5"/>
        <v>0</v>
      </c>
      <c r="G78" s="124">
        <f t="shared" si="5"/>
        <v>0</v>
      </c>
      <c r="H78" s="124">
        <f t="shared" si="5"/>
        <v>0</v>
      </c>
      <c r="I78" s="115"/>
      <c r="J78" s="1074"/>
      <c r="K78" s="1074"/>
    </row>
    <row r="79" spans="1:11" s="1044" customFormat="1" ht="11.4" customHeight="1" thickBot="1" x14ac:dyDescent="0.25">
      <c r="A79" s="127">
        <v>569</v>
      </c>
      <c r="B79" s="1346" t="s">
        <v>334</v>
      </c>
      <c r="C79" s="1347"/>
      <c r="D79" s="128">
        <f t="shared" si="0"/>
        <v>0</v>
      </c>
      <c r="E79" s="144">
        <f t="shared" si="5"/>
        <v>0</v>
      </c>
      <c r="F79" s="144">
        <f t="shared" si="5"/>
        <v>0</v>
      </c>
      <c r="G79" s="144">
        <f t="shared" si="5"/>
        <v>0</v>
      </c>
      <c r="H79" s="144">
        <f t="shared" si="5"/>
        <v>0</v>
      </c>
      <c r="I79" s="115"/>
      <c r="J79" s="1074"/>
      <c r="K79" s="1074"/>
    </row>
    <row r="80" spans="1:11" s="1044" customFormat="1" ht="11.4" customHeight="1" thickBot="1" x14ac:dyDescent="0.25">
      <c r="A80" s="178">
        <v>569</v>
      </c>
      <c r="B80" s="179"/>
      <c r="C80" s="180" t="s">
        <v>334</v>
      </c>
      <c r="D80" s="181">
        <f t="shared" si="0"/>
        <v>0</v>
      </c>
      <c r="E80" s="1084"/>
      <c r="F80" s="1085"/>
      <c r="G80" s="1085"/>
      <c r="H80" s="1086"/>
      <c r="I80" s="115"/>
      <c r="J80" s="1074"/>
      <c r="K80" s="1074"/>
    </row>
    <row r="81" spans="1:11" s="1044" customFormat="1" ht="11.4" customHeight="1" thickBot="1" x14ac:dyDescent="0.25">
      <c r="A81" s="147">
        <v>59</v>
      </c>
      <c r="B81" s="1348" t="s">
        <v>335</v>
      </c>
      <c r="C81" s="1349"/>
      <c r="D81" s="148">
        <f t="shared" si="0"/>
        <v>0</v>
      </c>
      <c r="E81" s="149">
        <f>SUM(E82:E84)</f>
        <v>0</v>
      </c>
      <c r="F81" s="149">
        <f>SUM(F82:F84)</f>
        <v>0</v>
      </c>
      <c r="G81" s="149">
        <f>SUM(G82:G84)</f>
        <v>0</v>
      </c>
      <c r="H81" s="149">
        <f>SUM(H82:H84)</f>
        <v>0</v>
      </c>
      <c r="I81" s="115"/>
      <c r="J81" s="1074"/>
      <c r="K81" s="1074"/>
    </row>
    <row r="82" spans="1:11" s="1044" customFormat="1" ht="11.4" customHeight="1" thickBot="1" x14ac:dyDescent="0.25">
      <c r="A82" s="150">
        <v>591</v>
      </c>
      <c r="B82" s="1350" t="s">
        <v>336</v>
      </c>
      <c r="C82" s="1351"/>
      <c r="D82" s="151">
        <f t="shared" si="0"/>
        <v>0</v>
      </c>
      <c r="E82" s="152">
        <f>SUM(E83:E83)</f>
        <v>0</v>
      </c>
      <c r="F82" s="152">
        <f>SUM(F83:F83)</f>
        <v>0</v>
      </c>
      <c r="G82" s="152">
        <f>SUM(G83:G83)</f>
        <v>0</v>
      </c>
      <c r="H82" s="152">
        <f>SUM(H83:H83)</f>
        <v>0</v>
      </c>
      <c r="I82" s="115"/>
      <c r="J82" s="1074"/>
      <c r="K82" s="1074"/>
    </row>
    <row r="83" spans="1:11" s="1044" customFormat="1" ht="11.4" customHeight="1" thickBot="1" x14ac:dyDescent="0.25">
      <c r="A83" s="153">
        <v>591</v>
      </c>
      <c r="B83" s="154">
        <v>300</v>
      </c>
      <c r="C83" s="155" t="s">
        <v>336</v>
      </c>
      <c r="D83" s="156">
        <f t="shared" si="0"/>
        <v>0</v>
      </c>
      <c r="E83" s="1094"/>
      <c r="F83" s="1095"/>
      <c r="G83" s="1095"/>
      <c r="H83" s="1096"/>
      <c r="I83" s="115"/>
      <c r="J83" s="1074"/>
      <c r="K83" s="1074"/>
    </row>
    <row r="84" spans="1:11" s="1044" customFormat="1" ht="11.4" customHeight="1" thickBot="1" x14ac:dyDescent="0.25">
      <c r="A84" s="150">
        <v>595</v>
      </c>
      <c r="B84" s="1350" t="s">
        <v>337</v>
      </c>
      <c r="C84" s="1351"/>
      <c r="D84" s="151">
        <f t="shared" si="0"/>
        <v>0</v>
      </c>
      <c r="E84" s="152">
        <f>SUM(E85:E85)</f>
        <v>0</v>
      </c>
      <c r="F84" s="152">
        <f>SUM(F85:F85)</f>
        <v>0</v>
      </c>
      <c r="G84" s="152">
        <f>SUM(G85:G85)</f>
        <v>0</v>
      </c>
      <c r="H84" s="152">
        <f>SUM(H85:H85)</f>
        <v>0</v>
      </c>
      <c r="I84" s="115"/>
      <c r="J84" s="1074"/>
      <c r="K84" s="1074"/>
    </row>
    <row r="85" spans="1:11" s="1044" customFormat="1" ht="11.4" customHeight="1" thickBot="1" x14ac:dyDescent="0.25">
      <c r="A85" s="193">
        <v>595</v>
      </c>
      <c r="B85" s="194">
        <v>300</v>
      </c>
      <c r="C85" s="195" t="s">
        <v>337</v>
      </c>
      <c r="D85" s="196">
        <f t="shared" si="0"/>
        <v>0</v>
      </c>
      <c r="E85" s="1087"/>
      <c r="F85" s="1088"/>
      <c r="G85" s="1088"/>
      <c r="H85" s="1089"/>
      <c r="I85" s="115"/>
      <c r="J85" s="1074"/>
      <c r="K85" s="1074"/>
    </row>
    <row r="86" spans="1:11" s="1044" customFormat="1" ht="11.4" customHeight="1" x14ac:dyDescent="0.2">
      <c r="A86" s="197"/>
      <c r="B86" s="197"/>
      <c r="C86" s="115"/>
      <c r="D86" s="198"/>
      <c r="E86" s="1097"/>
      <c r="F86" s="1097"/>
      <c r="G86" s="1097"/>
      <c r="H86" s="1097"/>
      <c r="I86" s="115"/>
      <c r="J86" s="1074"/>
      <c r="K86" s="1074"/>
    </row>
    <row r="87" spans="1:11" s="1044" customFormat="1" ht="11.4" customHeight="1" x14ac:dyDescent="0.2">
      <c r="A87" s="197"/>
      <c r="B87" s="197"/>
      <c r="C87" s="115"/>
      <c r="D87" s="198"/>
      <c r="E87" s="1097"/>
      <c r="F87" s="1097"/>
      <c r="G87" s="1097"/>
      <c r="H87" s="1097"/>
      <c r="I87" s="115"/>
      <c r="J87" s="1074"/>
      <c r="K87" s="1074"/>
    </row>
    <row r="88" spans="1:11" s="1044" customFormat="1" ht="11.4" customHeight="1" x14ac:dyDescent="0.2">
      <c r="A88" s="197"/>
      <c r="B88" s="197"/>
      <c r="C88" s="115"/>
      <c r="D88" s="198"/>
      <c r="E88" s="1097"/>
      <c r="F88" s="1097"/>
      <c r="G88" s="1097"/>
      <c r="H88" s="1097"/>
      <c r="I88" s="115"/>
      <c r="J88" s="1074"/>
      <c r="K88" s="1074"/>
    </row>
    <row r="89" spans="1:11" s="1044" customFormat="1" ht="11.4" customHeight="1" x14ac:dyDescent="0.2">
      <c r="A89" s="199" t="s">
        <v>338</v>
      </c>
      <c r="B89" s="200"/>
      <c r="C89" s="1075" t="s">
        <v>344</v>
      </c>
      <c r="D89" s="200" t="s">
        <v>339</v>
      </c>
      <c r="E89" s="1098"/>
      <c r="F89" s="1037" t="s">
        <v>340</v>
      </c>
      <c r="G89" s="1099" t="s">
        <v>495</v>
      </c>
      <c r="J89" s="1074"/>
      <c r="K89" s="1074"/>
    </row>
    <row r="90" spans="1:11" ht="7.5" customHeight="1" x14ac:dyDescent="0.3"/>
    <row r="91" spans="1:11" s="1044" customFormat="1" ht="11.4" customHeight="1" x14ac:dyDescent="0.2">
      <c r="A91" s="199" t="s">
        <v>341</v>
      </c>
      <c r="B91" s="200"/>
      <c r="C91" s="1075" t="s">
        <v>344</v>
      </c>
      <c r="D91" s="200" t="s">
        <v>339</v>
      </c>
      <c r="E91" s="115"/>
      <c r="F91" s="115"/>
      <c r="G91" s="115"/>
      <c r="H91" s="115"/>
      <c r="I91" s="1074"/>
      <c r="J91" s="1074"/>
      <c r="K91" s="1074"/>
    </row>
    <row r="92" spans="1:11" s="1044" customFormat="1" ht="7.5" customHeight="1" x14ac:dyDescent="0.2">
      <c r="B92" s="1074"/>
      <c r="C92" s="1074"/>
      <c r="D92" s="1074"/>
      <c r="E92" s="1074"/>
      <c r="F92" s="1074"/>
      <c r="G92" s="1074"/>
      <c r="H92" s="1074"/>
      <c r="I92" s="1074"/>
      <c r="J92" s="1074"/>
      <c r="K92" s="1074"/>
    </row>
    <row r="93" spans="1:11" s="1044" customFormat="1" ht="10.199999999999999" x14ac:dyDescent="0.2">
      <c r="A93" s="201" t="s">
        <v>342</v>
      </c>
      <c r="B93" s="1074"/>
      <c r="C93" s="1100" t="s">
        <v>629</v>
      </c>
      <c r="D93" s="1074"/>
      <c r="E93" s="1074"/>
      <c r="F93" s="1074"/>
      <c r="G93" s="1074"/>
      <c r="H93" s="1074"/>
      <c r="I93" s="1074"/>
      <c r="J93" s="1074"/>
      <c r="K93" s="1074"/>
    </row>
    <row r="94" spans="1:11" x14ac:dyDescent="0.3">
      <c r="A94" s="1074"/>
      <c r="B94" s="1074"/>
      <c r="C94" s="1074"/>
      <c r="D94" s="1074"/>
      <c r="E94" s="1074"/>
      <c r="F94" s="1074"/>
      <c r="G94" s="1074"/>
      <c r="H94" s="1074"/>
    </row>
  </sheetData>
  <sheetProtection algorithmName="SHA-512" hashValue="TQJ+1iWOTzvGAU7T9GLQtZqC2TxDXcWSuHUEJ2/KUql+gYomJiku85emEeVveJhcuO13hPTOHpYvrprdIR7HwQ==" saltValue="wIf3XA6G5zlutuUKAks74g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487DC543-4A89-44F0-83C0-964DEFD76BDB}">
      <formula1>Org</formula1>
    </dataValidation>
    <dataValidation type="list" allowBlank="1" showInputMessage="1" showErrorMessage="1" sqref="C91 C89" xr:uid="{15B760AF-85E0-4740-9634-0E0932C9FB3C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36"/>
  <sheetViews>
    <sheetView zoomScale="130" zoomScaleNormal="130" workbookViewId="0">
      <selection activeCell="K18" sqref="K18"/>
    </sheetView>
  </sheetViews>
  <sheetFormatPr defaultColWidth="9.109375" defaultRowHeight="13.8" x14ac:dyDescent="0.25"/>
  <cols>
    <col min="1" max="1" width="7.109375" style="92" customWidth="1"/>
    <col min="2" max="2" width="27.109375" style="92" customWidth="1"/>
    <col min="3" max="5" width="12.88671875" style="92" customWidth="1"/>
    <col min="6" max="7" width="13.5546875" style="92" customWidth="1"/>
    <col min="8" max="16384" width="9.109375" style="92"/>
  </cols>
  <sheetData>
    <row r="1" spans="1:7" ht="17.399999999999999" x14ac:dyDescent="0.3">
      <c r="B1" s="1299" t="s">
        <v>417</v>
      </c>
      <c r="C1" s="1300"/>
      <c r="D1" s="1300"/>
      <c r="E1" s="1300"/>
      <c r="F1" s="492" t="str">
        <f>IF('příjmy-paragraf'!F2=0," ",'příjmy-paragraf'!F2)</f>
        <v>rok 2024</v>
      </c>
    </row>
    <row r="2" spans="1:7" ht="14.4" thickBot="1" x14ac:dyDescent="0.3"/>
    <row r="3" spans="1:7" ht="15.6" x14ac:dyDescent="0.3">
      <c r="A3" s="759" t="s">
        <v>387</v>
      </c>
      <c r="B3" s="760" t="s">
        <v>159</v>
      </c>
      <c r="C3" s="761"/>
      <c r="D3" s="762"/>
      <c r="E3" s="762"/>
      <c r="F3" s="762"/>
      <c r="G3" s="763"/>
    </row>
    <row r="4" spans="1:7" ht="15.6" x14ac:dyDescent="0.3">
      <c r="A4" s="764"/>
      <c r="B4" s="765" t="s">
        <v>140</v>
      </c>
      <c r="C4" s="766"/>
      <c r="D4" s="767"/>
      <c r="E4" s="768" t="s">
        <v>141</v>
      </c>
      <c r="F4" s="767"/>
      <c r="G4" s="769"/>
    </row>
    <row r="5" spans="1:7" ht="14.4" x14ac:dyDescent="0.3">
      <c r="A5" s="1301" t="s">
        <v>142</v>
      </c>
      <c r="B5" s="1303" t="s">
        <v>143</v>
      </c>
      <c r="C5" s="770" t="s">
        <v>144</v>
      </c>
      <c r="D5" s="770" t="s">
        <v>110</v>
      </c>
      <c r="E5" s="770" t="s">
        <v>145</v>
      </c>
      <c r="F5" s="770" t="s">
        <v>111</v>
      </c>
      <c r="G5" s="771" t="s">
        <v>146</v>
      </c>
    </row>
    <row r="6" spans="1:7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</row>
    <row r="7" spans="1:7" ht="20.100000000000001" customHeight="1" x14ac:dyDescent="0.3">
      <c r="A7" s="775">
        <v>2111</v>
      </c>
      <c r="B7" s="825" t="s">
        <v>160</v>
      </c>
      <c r="C7" s="777">
        <v>15000</v>
      </c>
      <c r="D7" s="777">
        <v>12150</v>
      </c>
      <c r="E7" s="777">
        <v>15000</v>
      </c>
      <c r="F7" s="777">
        <v>15000</v>
      </c>
      <c r="G7" s="778">
        <v>15000</v>
      </c>
    </row>
    <row r="8" spans="1:7" ht="20.100000000000001" customHeight="1" x14ac:dyDescent="0.3">
      <c r="A8" s="779"/>
      <c r="B8" s="780"/>
      <c r="C8" s="781"/>
      <c r="D8" s="781"/>
      <c r="E8" s="781"/>
      <c r="F8" s="781"/>
      <c r="G8" s="782"/>
    </row>
    <row r="9" spans="1:7" ht="20.100000000000001" customHeight="1" thickBot="1" x14ac:dyDescent="0.35">
      <c r="A9" s="783"/>
      <c r="B9" s="784"/>
      <c r="C9" s="785"/>
      <c r="D9" s="785"/>
      <c r="E9" s="785"/>
      <c r="F9" s="785"/>
      <c r="G9" s="786"/>
    </row>
    <row r="10" spans="1:7" ht="20.100000000000001" customHeight="1" thickBot="1" x14ac:dyDescent="0.35">
      <c r="A10" s="943"/>
      <c r="B10" s="944" t="s">
        <v>59</v>
      </c>
      <c r="C10" s="956">
        <f>SUM(C7:C9)</f>
        <v>15000</v>
      </c>
      <c r="D10" s="956">
        <f>SUM(D7:D9)</f>
        <v>12150</v>
      </c>
      <c r="E10" s="956">
        <f>SUM(E7:E9)</f>
        <v>15000</v>
      </c>
      <c r="F10" s="956">
        <f>SUM(F7:F9)</f>
        <v>15000</v>
      </c>
      <c r="G10" s="957">
        <f>SUM(G7:G9)</f>
        <v>15000</v>
      </c>
    </row>
    <row r="11" spans="1:7" ht="14.4" x14ac:dyDescent="0.3">
      <c r="A11" s="102"/>
      <c r="B11" s="102"/>
      <c r="C11" s="103"/>
      <c r="D11" s="103"/>
      <c r="E11" s="103"/>
      <c r="F11" s="103"/>
      <c r="G11" s="103"/>
    </row>
    <row r="12" spans="1:7" ht="15" thickBot="1" x14ac:dyDescent="0.35">
      <c r="A12" s="102"/>
      <c r="B12" s="102"/>
      <c r="C12" s="102"/>
      <c r="D12" s="102"/>
      <c r="E12" s="102"/>
      <c r="F12" s="102"/>
    </row>
    <row r="13" spans="1:7" ht="15.6" x14ac:dyDescent="0.3">
      <c r="A13" s="790" t="s">
        <v>387</v>
      </c>
      <c r="B13" s="791" t="s">
        <v>159</v>
      </c>
      <c r="C13" s="792"/>
      <c r="D13" s="793"/>
      <c r="E13" s="793"/>
      <c r="F13" s="793"/>
      <c r="G13" s="794"/>
    </row>
    <row r="14" spans="1:7" ht="15.6" x14ac:dyDescent="0.3">
      <c r="A14" s="795"/>
      <c r="B14" s="796" t="s">
        <v>147</v>
      </c>
      <c r="C14" s="797"/>
      <c r="D14" s="798"/>
      <c r="E14" s="799" t="s">
        <v>141</v>
      </c>
      <c r="F14" s="798"/>
      <c r="G14" s="800"/>
    </row>
    <row r="15" spans="1:7" ht="14.4" x14ac:dyDescent="0.3">
      <c r="A15" s="1305" t="s">
        <v>142</v>
      </c>
      <c r="B15" s="1307" t="s">
        <v>143</v>
      </c>
      <c r="C15" s="801" t="s">
        <v>144</v>
      </c>
      <c r="D15" s="801" t="s">
        <v>110</v>
      </c>
      <c r="E15" s="801" t="s">
        <v>145</v>
      </c>
      <c r="F15" s="801" t="s">
        <v>111</v>
      </c>
      <c r="G15" s="803" t="s">
        <v>146</v>
      </c>
    </row>
    <row r="16" spans="1:7" ht="15" thickBot="1" x14ac:dyDescent="0.35">
      <c r="A16" s="1306"/>
      <c r="B16" s="1308"/>
      <c r="C16" s="804" t="str">
        <f>IF('příjmy-paragraf'!D2=0," ",'příjmy-paragraf'!D2)</f>
        <v>rok 2023</v>
      </c>
      <c r="D16" s="804" t="str">
        <f>IF('příjmy-paragraf'!E3=0," ",'příjmy-paragraf'!E3)</f>
        <v xml:space="preserve"> k 30.09.</v>
      </c>
      <c r="E16" s="804" t="str">
        <f>IF('1014-útulek'!E16=0," ",'1014-útulek'!E16)</f>
        <v>k 31.12.2023</v>
      </c>
      <c r="F16" s="806" t="str">
        <f>IF('příjmy-paragraf'!F2=0," ",'příjmy-paragraf'!F2)</f>
        <v>rok 2024</v>
      </c>
      <c r="G16" s="807" t="str">
        <f>IF('příjmy-paragraf'!F2=0," ",'příjmy-paragraf'!F2)</f>
        <v>rok 2024</v>
      </c>
    </row>
    <row r="17" spans="1:8" ht="20.100000000000001" customHeight="1" x14ac:dyDescent="0.3">
      <c r="A17" s="808">
        <v>5041</v>
      </c>
      <c r="B17" s="823" t="s">
        <v>161</v>
      </c>
      <c r="C17" s="810">
        <v>1000</v>
      </c>
      <c r="D17" s="811">
        <v>845</v>
      </c>
      <c r="E17" s="810">
        <v>845</v>
      </c>
      <c r="F17" s="810">
        <v>1000</v>
      </c>
      <c r="G17" s="813">
        <v>1000</v>
      </c>
    </row>
    <row r="18" spans="1:8" ht="20.100000000000001" customHeight="1" x14ac:dyDescent="0.3">
      <c r="A18" s="832">
        <v>5136</v>
      </c>
      <c r="B18" s="838" t="s">
        <v>164</v>
      </c>
      <c r="C18" s="834">
        <v>100000</v>
      </c>
      <c r="D18" s="834">
        <v>76890</v>
      </c>
      <c r="E18" s="834">
        <v>100000</v>
      </c>
      <c r="F18" s="834">
        <v>110000</v>
      </c>
      <c r="G18" s="836">
        <v>110000</v>
      </c>
    </row>
    <row r="19" spans="1:8" ht="20.100000000000001" customHeight="1" x14ac:dyDescent="0.3">
      <c r="A19" s="832">
        <v>5137</v>
      </c>
      <c r="B19" s="838" t="s">
        <v>19</v>
      </c>
      <c r="C19" s="834">
        <v>130000</v>
      </c>
      <c r="D19" s="834">
        <v>0</v>
      </c>
      <c r="E19" s="834">
        <v>130000</v>
      </c>
      <c r="F19" s="834">
        <v>60000</v>
      </c>
      <c r="G19" s="836">
        <v>60000</v>
      </c>
    </row>
    <row r="20" spans="1:8" ht="20.100000000000001" customHeight="1" x14ac:dyDescent="0.3">
      <c r="A20" s="832">
        <v>5139</v>
      </c>
      <c r="B20" s="838" t="s">
        <v>154</v>
      </c>
      <c r="C20" s="834">
        <v>20000</v>
      </c>
      <c r="D20" s="834">
        <v>37938</v>
      </c>
      <c r="E20" s="834">
        <v>40000</v>
      </c>
      <c r="F20" s="834">
        <v>40000</v>
      </c>
      <c r="G20" s="836">
        <v>40000</v>
      </c>
    </row>
    <row r="21" spans="1:8" ht="20.100000000000001" customHeight="1" x14ac:dyDescent="0.3">
      <c r="A21" s="832">
        <v>5151</v>
      </c>
      <c r="B21" s="838" t="s">
        <v>165</v>
      </c>
      <c r="C21" s="834">
        <v>8000</v>
      </c>
      <c r="D21" s="834">
        <v>10052</v>
      </c>
      <c r="E21" s="834">
        <v>15000</v>
      </c>
      <c r="F21" s="834">
        <v>15000</v>
      </c>
      <c r="G21" s="836">
        <v>15000</v>
      </c>
      <c r="H21" s="632" t="s">
        <v>53</v>
      </c>
    </row>
    <row r="22" spans="1:8" ht="20.100000000000001" customHeight="1" x14ac:dyDescent="0.3">
      <c r="A22" s="832">
        <v>5152</v>
      </c>
      <c r="B22" s="838" t="s">
        <v>45</v>
      </c>
      <c r="C22" s="834">
        <v>130000</v>
      </c>
      <c r="D22" s="834">
        <v>121387</v>
      </c>
      <c r="E22" s="834">
        <v>180000</v>
      </c>
      <c r="F22" s="834">
        <v>220000</v>
      </c>
      <c r="G22" s="836">
        <v>220000</v>
      </c>
      <c r="H22" s="844" t="s">
        <v>496</v>
      </c>
    </row>
    <row r="23" spans="1:8" ht="20.100000000000001" customHeight="1" x14ac:dyDescent="0.3">
      <c r="A23" s="832">
        <v>5154</v>
      </c>
      <c r="B23" s="838" t="s">
        <v>166</v>
      </c>
      <c r="C23" s="834">
        <v>100000</v>
      </c>
      <c r="D23" s="834">
        <v>801</v>
      </c>
      <c r="E23" s="834">
        <v>40000</v>
      </c>
      <c r="F23" s="834">
        <v>60000</v>
      </c>
      <c r="G23" s="836">
        <v>60000</v>
      </c>
    </row>
    <row r="24" spans="1:8" ht="20.100000000000001" customHeight="1" x14ac:dyDescent="0.3">
      <c r="A24" s="832">
        <v>5162</v>
      </c>
      <c r="B24" s="838" t="s">
        <v>167</v>
      </c>
      <c r="C24" s="834">
        <v>9000</v>
      </c>
      <c r="D24" s="834">
        <v>6543</v>
      </c>
      <c r="E24" s="834">
        <v>9000</v>
      </c>
      <c r="F24" s="834">
        <v>10000</v>
      </c>
      <c r="G24" s="836">
        <v>10000</v>
      </c>
    </row>
    <row r="25" spans="1:8" ht="20.100000000000001" customHeight="1" x14ac:dyDescent="0.3">
      <c r="A25" s="832">
        <v>5164</v>
      </c>
      <c r="B25" s="838" t="s">
        <v>23</v>
      </c>
      <c r="C25" s="834">
        <v>21000</v>
      </c>
      <c r="D25" s="834">
        <v>1879</v>
      </c>
      <c r="E25" s="834">
        <v>21000</v>
      </c>
      <c r="F25" s="834">
        <v>21000</v>
      </c>
      <c r="G25" s="836">
        <v>21000</v>
      </c>
    </row>
    <row r="26" spans="1:8" ht="20.100000000000001" customHeight="1" x14ac:dyDescent="0.3">
      <c r="A26" s="832">
        <v>5168</v>
      </c>
      <c r="B26" s="838" t="s">
        <v>497</v>
      </c>
      <c r="C26" s="834">
        <v>0</v>
      </c>
      <c r="D26" s="834">
        <v>18586</v>
      </c>
      <c r="E26" s="834">
        <v>18586</v>
      </c>
      <c r="F26" s="834">
        <v>10000</v>
      </c>
      <c r="G26" s="836">
        <v>10000</v>
      </c>
    </row>
    <row r="27" spans="1:8" ht="20.100000000000001" customHeight="1" x14ac:dyDescent="0.3">
      <c r="A27" s="832">
        <v>5169</v>
      </c>
      <c r="B27" s="838" t="s">
        <v>168</v>
      </c>
      <c r="C27" s="834">
        <v>22000</v>
      </c>
      <c r="D27" s="834">
        <v>19403</v>
      </c>
      <c r="E27" s="834">
        <v>22000</v>
      </c>
      <c r="F27" s="834">
        <v>22000</v>
      </c>
      <c r="G27" s="836">
        <v>22000</v>
      </c>
    </row>
    <row r="28" spans="1:8" ht="20.100000000000001" customHeight="1" x14ac:dyDescent="0.3">
      <c r="A28" s="839">
        <v>5171</v>
      </c>
      <c r="B28" s="840" t="s">
        <v>169</v>
      </c>
      <c r="C28" s="841">
        <v>60000</v>
      </c>
      <c r="D28" s="841">
        <v>44524</v>
      </c>
      <c r="E28" s="841">
        <v>60000</v>
      </c>
      <c r="F28" s="841">
        <v>70000</v>
      </c>
      <c r="G28" s="842">
        <v>70000</v>
      </c>
    </row>
    <row r="29" spans="1:8" ht="20.100000000000001" customHeight="1" x14ac:dyDescent="0.3">
      <c r="A29" s="839">
        <v>5172</v>
      </c>
      <c r="B29" s="840" t="s">
        <v>498</v>
      </c>
      <c r="C29" s="841">
        <v>0</v>
      </c>
      <c r="D29" s="841">
        <v>0</v>
      </c>
      <c r="E29" s="841">
        <v>0</v>
      </c>
      <c r="F29" s="841">
        <v>35000</v>
      </c>
      <c r="G29" s="842">
        <v>35000</v>
      </c>
    </row>
    <row r="30" spans="1:8" ht="20.100000000000001" customHeight="1" x14ac:dyDescent="0.3">
      <c r="A30" s="839">
        <v>5179</v>
      </c>
      <c r="B30" s="840" t="s">
        <v>499</v>
      </c>
      <c r="C30" s="841">
        <v>0</v>
      </c>
      <c r="D30" s="841">
        <v>550</v>
      </c>
      <c r="E30" s="841">
        <v>550</v>
      </c>
      <c r="F30" s="841">
        <v>1000</v>
      </c>
      <c r="G30" s="842">
        <v>1000</v>
      </c>
    </row>
    <row r="31" spans="1:8" ht="20.100000000000001" customHeight="1" thickBot="1" x14ac:dyDescent="0.35">
      <c r="A31" s="814">
        <v>5194</v>
      </c>
      <c r="B31" s="843" t="s">
        <v>219</v>
      </c>
      <c r="C31" s="816">
        <v>0</v>
      </c>
      <c r="D31" s="816">
        <v>1040</v>
      </c>
      <c r="E31" s="816">
        <v>1040</v>
      </c>
      <c r="F31" s="816">
        <v>6000</v>
      </c>
      <c r="G31" s="818">
        <v>6000</v>
      </c>
    </row>
    <row r="32" spans="1:8" ht="20.100000000000001" customHeight="1" thickBot="1" x14ac:dyDescent="0.35">
      <c r="A32" s="961"/>
      <c r="B32" s="948" t="s">
        <v>59</v>
      </c>
      <c r="C32" s="959">
        <f>SUM(C17:C31)</f>
        <v>601000</v>
      </c>
      <c r="D32" s="959">
        <f>SUM(D17:D31)</f>
        <v>340438</v>
      </c>
      <c r="E32" s="959">
        <f>SUM(E17:E31)</f>
        <v>638021</v>
      </c>
      <c r="F32" s="959">
        <f>SUM(F17:F31)</f>
        <v>681000</v>
      </c>
      <c r="G32" s="963">
        <f>SUM(G17:G31)</f>
        <v>681000</v>
      </c>
    </row>
    <row r="33" spans="1:7" ht="14.4" x14ac:dyDescent="0.3">
      <c r="A33" s="102"/>
      <c r="B33" s="102"/>
      <c r="C33" s="105"/>
      <c r="D33" s="105"/>
      <c r="E33" s="105"/>
      <c r="F33" s="105"/>
      <c r="G33" s="102"/>
    </row>
    <row r="34" spans="1:7" ht="14.4" x14ac:dyDescent="0.3">
      <c r="A34" s="102"/>
      <c r="B34" s="102"/>
      <c r="C34" s="105"/>
      <c r="D34" s="105"/>
      <c r="E34" s="105"/>
      <c r="F34" s="105"/>
      <c r="G34" s="102"/>
    </row>
    <row r="35" spans="1:7" ht="14.4" x14ac:dyDescent="0.3">
      <c r="A35" s="102"/>
      <c r="B35" s="106" t="s">
        <v>150</v>
      </c>
      <c r="C35" s="107">
        <v>45222</v>
      </c>
      <c r="E35" s="106" t="s">
        <v>151</v>
      </c>
      <c r="F35" s="549" t="s">
        <v>465</v>
      </c>
      <c r="G35" s="102"/>
    </row>
    <row r="36" spans="1:7" ht="14.4" x14ac:dyDescent="0.3">
      <c r="A36" s="102"/>
      <c r="B36" s="102"/>
      <c r="C36" s="102"/>
      <c r="D36" s="102"/>
      <c r="E36" s="102"/>
      <c r="F36" s="102"/>
      <c r="G36" s="10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4"/>
  <sheetViews>
    <sheetView zoomScale="130" zoomScaleNormal="130" workbookViewId="0">
      <selection activeCell="A20" sqref="A20:G20"/>
    </sheetView>
  </sheetViews>
  <sheetFormatPr defaultColWidth="9.109375" defaultRowHeight="13.8" x14ac:dyDescent="0.25"/>
  <cols>
    <col min="1" max="1" width="7.109375" style="92" customWidth="1"/>
    <col min="2" max="2" width="27.109375" style="92" customWidth="1"/>
    <col min="3" max="5" width="12.88671875" style="92" customWidth="1"/>
    <col min="6" max="7" width="13.5546875" style="92" customWidth="1"/>
    <col min="8" max="16384" width="9.109375" style="92"/>
  </cols>
  <sheetData>
    <row r="1" spans="1:7" ht="17.399999999999999" x14ac:dyDescent="0.3">
      <c r="B1" s="1299" t="s">
        <v>418</v>
      </c>
      <c r="C1" s="1300"/>
      <c r="D1" s="1300"/>
      <c r="E1" s="1300"/>
      <c r="F1" s="492" t="str">
        <f>IF('příjmy-paragraf'!F2=0," ",'příjmy-paragraf'!F2)</f>
        <v>rok 2024</v>
      </c>
    </row>
    <row r="2" spans="1:7" ht="14.4" thickBot="1" x14ac:dyDescent="0.3"/>
    <row r="3" spans="1:7" ht="15.6" x14ac:dyDescent="0.3">
      <c r="A3" s="759" t="s">
        <v>392</v>
      </c>
      <c r="B3" s="760" t="s">
        <v>170</v>
      </c>
      <c r="C3" s="761"/>
      <c r="D3" s="762"/>
      <c r="E3" s="762"/>
      <c r="F3" s="762"/>
      <c r="G3" s="763"/>
    </row>
    <row r="4" spans="1:7" ht="15.6" x14ac:dyDescent="0.3">
      <c r="A4" s="764"/>
      <c r="B4" s="765" t="s">
        <v>140</v>
      </c>
      <c r="C4" s="766"/>
      <c r="D4" s="767"/>
      <c r="E4" s="768" t="s">
        <v>141</v>
      </c>
      <c r="F4" s="767"/>
      <c r="G4" s="769"/>
    </row>
    <row r="5" spans="1:7" ht="14.4" x14ac:dyDescent="0.3">
      <c r="A5" s="1301" t="s">
        <v>142</v>
      </c>
      <c r="B5" s="1303" t="s">
        <v>143</v>
      </c>
      <c r="C5" s="770" t="s">
        <v>144</v>
      </c>
      <c r="D5" s="770" t="s">
        <v>110</v>
      </c>
      <c r="E5" s="770" t="s">
        <v>145</v>
      </c>
      <c r="F5" s="770" t="s">
        <v>111</v>
      </c>
      <c r="G5" s="771" t="s">
        <v>146</v>
      </c>
    </row>
    <row r="6" spans="1:7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</row>
    <row r="7" spans="1:7" ht="20.100000000000001" customHeight="1" x14ac:dyDescent="0.3">
      <c r="A7" s="775">
        <v>2111</v>
      </c>
      <c r="B7" s="825" t="s">
        <v>171</v>
      </c>
      <c r="C7" s="826">
        <v>1196</v>
      </c>
      <c r="D7" s="826">
        <v>55</v>
      </c>
      <c r="E7" s="826">
        <v>350</v>
      </c>
      <c r="F7" s="826">
        <v>0</v>
      </c>
      <c r="G7" s="827">
        <v>0</v>
      </c>
    </row>
    <row r="8" spans="1:7" ht="20.100000000000001" customHeight="1" x14ac:dyDescent="0.3">
      <c r="A8" s="779"/>
      <c r="B8" s="780"/>
      <c r="C8" s="828"/>
      <c r="D8" s="828"/>
      <c r="E8" s="828"/>
      <c r="F8" s="828"/>
      <c r="G8" s="829"/>
    </row>
    <row r="9" spans="1:7" ht="20.100000000000001" customHeight="1" thickBot="1" x14ac:dyDescent="0.35">
      <c r="A9" s="783"/>
      <c r="B9" s="784"/>
      <c r="C9" s="830"/>
      <c r="D9" s="830"/>
      <c r="E9" s="830"/>
      <c r="F9" s="830"/>
      <c r="G9" s="831"/>
    </row>
    <row r="10" spans="1:7" ht="20.100000000000001" customHeight="1" thickBot="1" x14ac:dyDescent="0.35">
      <c r="A10" s="943"/>
      <c r="B10" s="944" t="s">
        <v>59</v>
      </c>
      <c r="C10" s="945">
        <f>SUM(C7:C9)</f>
        <v>1196</v>
      </c>
      <c r="D10" s="945">
        <f>SUM(D7:D9)</f>
        <v>55</v>
      </c>
      <c r="E10" s="945">
        <f>SUM(E7:E9)</f>
        <v>350</v>
      </c>
      <c r="F10" s="945">
        <f>SUM(F7:F9)</f>
        <v>0</v>
      </c>
      <c r="G10" s="946">
        <f>SUM(G7:G9)</f>
        <v>0</v>
      </c>
    </row>
    <row r="11" spans="1:7" ht="14.4" x14ac:dyDescent="0.3">
      <c r="A11" s="102"/>
      <c r="B11" s="102"/>
      <c r="C11" s="103"/>
      <c r="D11" s="103"/>
      <c r="E11" s="103"/>
      <c r="F11" s="103"/>
      <c r="G11" s="103"/>
    </row>
    <row r="12" spans="1:7" ht="15" thickBot="1" x14ac:dyDescent="0.35">
      <c r="A12" s="102"/>
      <c r="B12" s="102"/>
      <c r="C12" s="102"/>
      <c r="D12" s="102"/>
      <c r="E12" s="102"/>
      <c r="F12" s="102"/>
    </row>
    <row r="13" spans="1:7" ht="15.6" x14ac:dyDescent="0.3">
      <c r="A13" s="790" t="s">
        <v>392</v>
      </c>
      <c r="B13" s="791" t="s">
        <v>170</v>
      </c>
      <c r="C13" s="792"/>
      <c r="D13" s="793"/>
      <c r="E13" s="793"/>
      <c r="F13" s="793"/>
      <c r="G13" s="794"/>
    </row>
    <row r="14" spans="1:7" ht="15.6" x14ac:dyDescent="0.3">
      <c r="A14" s="795"/>
      <c r="B14" s="796" t="s">
        <v>147</v>
      </c>
      <c r="C14" s="797"/>
      <c r="D14" s="798"/>
      <c r="E14" s="799" t="s">
        <v>141</v>
      </c>
      <c r="F14" s="798"/>
      <c r="G14" s="800"/>
    </row>
    <row r="15" spans="1:7" ht="14.4" x14ac:dyDescent="0.3">
      <c r="A15" s="1305" t="s">
        <v>142</v>
      </c>
      <c r="B15" s="1307" t="s">
        <v>143</v>
      </c>
      <c r="C15" s="801" t="s">
        <v>144</v>
      </c>
      <c r="D15" s="801" t="s">
        <v>110</v>
      </c>
      <c r="E15" s="801" t="s">
        <v>145</v>
      </c>
      <c r="F15" s="801" t="s">
        <v>111</v>
      </c>
      <c r="G15" s="803" t="s">
        <v>146</v>
      </c>
    </row>
    <row r="16" spans="1:7" ht="15" thickBot="1" x14ac:dyDescent="0.35">
      <c r="A16" s="1306"/>
      <c r="B16" s="1308"/>
      <c r="C16" s="804" t="str">
        <f>IF('příjmy-paragraf'!D2=0," ",'příjmy-paragraf'!D2)</f>
        <v>rok 2023</v>
      </c>
      <c r="D16" s="804" t="str">
        <f>IF('příjmy-paragraf'!E3=0," ",'příjmy-paragraf'!E3)</f>
        <v xml:space="preserve"> k 30.09.</v>
      </c>
      <c r="E16" s="804" t="str">
        <f>IF('1014-útulek'!E16=0," ",'1014-útulek'!E16)</f>
        <v>k 31.12.2023</v>
      </c>
      <c r="F16" s="806" t="str">
        <f>IF('příjmy-paragraf'!F2=0," ",'příjmy-paragraf'!F2)</f>
        <v>rok 2024</v>
      </c>
      <c r="G16" s="807" t="str">
        <f>IF('příjmy-paragraf'!F2=0," ",'příjmy-paragraf'!F2)</f>
        <v>rok 2024</v>
      </c>
    </row>
    <row r="17" spans="1:7" ht="20.100000000000001" customHeight="1" x14ac:dyDescent="0.3">
      <c r="A17" s="808">
        <v>5139</v>
      </c>
      <c r="B17" s="823" t="s">
        <v>172</v>
      </c>
      <c r="C17" s="810">
        <v>3000</v>
      </c>
      <c r="D17" s="811">
        <v>0</v>
      </c>
      <c r="E17" s="810">
        <v>3000</v>
      </c>
      <c r="F17" s="810">
        <v>0</v>
      </c>
      <c r="G17" s="813">
        <v>0</v>
      </c>
    </row>
    <row r="18" spans="1:7" ht="20.100000000000001" customHeight="1" x14ac:dyDescent="0.3">
      <c r="A18" s="839">
        <v>5152</v>
      </c>
      <c r="B18" s="845" t="s">
        <v>45</v>
      </c>
      <c r="C18" s="841">
        <v>20000</v>
      </c>
      <c r="D18" s="841">
        <v>18663</v>
      </c>
      <c r="E18" s="841">
        <v>20000</v>
      </c>
      <c r="F18" s="841">
        <v>0</v>
      </c>
      <c r="G18" s="842">
        <v>0</v>
      </c>
    </row>
    <row r="19" spans="1:7" ht="20.100000000000001" customHeight="1" thickBot="1" x14ac:dyDescent="0.35">
      <c r="A19" s="814">
        <v>5171</v>
      </c>
      <c r="B19" s="846" t="s">
        <v>169</v>
      </c>
      <c r="C19" s="816">
        <v>10000</v>
      </c>
      <c r="D19" s="816">
        <v>0</v>
      </c>
      <c r="E19" s="816">
        <v>0</v>
      </c>
      <c r="F19" s="816">
        <v>0</v>
      </c>
      <c r="G19" s="818">
        <v>0</v>
      </c>
    </row>
    <row r="20" spans="1:7" ht="20.100000000000001" customHeight="1" thickBot="1" x14ac:dyDescent="0.35">
      <c r="A20" s="961"/>
      <c r="B20" s="948" t="s">
        <v>59</v>
      </c>
      <c r="C20" s="959">
        <f>SUM(C17:C19)</f>
        <v>33000</v>
      </c>
      <c r="D20" s="959">
        <f>SUM(D17:D19)</f>
        <v>18663</v>
      </c>
      <c r="E20" s="959">
        <f>SUM(E17:E19)</f>
        <v>23000</v>
      </c>
      <c r="F20" s="959">
        <f>SUM(F17:F19)</f>
        <v>0</v>
      </c>
      <c r="G20" s="963">
        <f>SUM(G17:G19)</f>
        <v>0</v>
      </c>
    </row>
    <row r="21" spans="1:7" ht="14.4" x14ac:dyDescent="0.3">
      <c r="A21" s="102"/>
      <c r="B21" s="102"/>
      <c r="C21" s="105"/>
      <c r="D21" s="105"/>
      <c r="E21" s="105"/>
      <c r="F21" s="105"/>
      <c r="G21" s="102"/>
    </row>
    <row r="22" spans="1:7" ht="14.4" x14ac:dyDescent="0.3">
      <c r="A22" s="102"/>
      <c r="B22" s="102"/>
      <c r="C22" s="105"/>
      <c r="D22" s="105"/>
      <c r="E22" s="105"/>
      <c r="F22" s="105"/>
      <c r="G22" s="102"/>
    </row>
    <row r="23" spans="1:7" ht="14.4" x14ac:dyDescent="0.3">
      <c r="A23" s="102"/>
      <c r="B23" s="106" t="s">
        <v>150</v>
      </c>
      <c r="C23" s="107">
        <v>45222</v>
      </c>
      <c r="E23" s="106" t="s">
        <v>151</v>
      </c>
      <c r="F23" s="549" t="s">
        <v>465</v>
      </c>
      <c r="G23" s="102"/>
    </row>
    <row r="24" spans="1:7" ht="14.4" x14ac:dyDescent="0.3">
      <c r="A24" s="102"/>
      <c r="B24" s="102"/>
      <c r="C24" s="102"/>
      <c r="D24" s="102"/>
      <c r="E24" s="102"/>
      <c r="F24" s="102"/>
      <c r="G24" s="10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4"/>
  <sheetViews>
    <sheetView zoomScale="130" zoomScaleNormal="130" workbookViewId="0">
      <selection activeCell="A20" sqref="A20:G20"/>
    </sheetView>
  </sheetViews>
  <sheetFormatPr defaultColWidth="9.109375" defaultRowHeight="13.8" x14ac:dyDescent="0.25"/>
  <cols>
    <col min="1" max="1" width="7.109375" style="92" customWidth="1"/>
    <col min="2" max="2" width="27.109375" style="92" customWidth="1"/>
    <col min="3" max="5" width="12.88671875" style="92" customWidth="1"/>
    <col min="6" max="7" width="13.5546875" style="92" customWidth="1"/>
    <col min="8" max="16384" width="9.109375" style="92"/>
  </cols>
  <sheetData>
    <row r="1" spans="1:7" ht="17.399999999999999" x14ac:dyDescent="0.3">
      <c r="B1" s="1299" t="s">
        <v>419</v>
      </c>
      <c r="C1" s="1300"/>
      <c r="D1" s="1300"/>
      <c r="E1" s="1300"/>
      <c r="F1" s="492" t="str">
        <f>IF('příjmy-paragraf'!F2=0," ",'příjmy-paragraf'!F2)</f>
        <v>rok 2024</v>
      </c>
    </row>
    <row r="2" spans="1:7" ht="14.4" thickBot="1" x14ac:dyDescent="0.3"/>
    <row r="3" spans="1:7" ht="15.6" x14ac:dyDescent="0.3">
      <c r="A3" s="759" t="s">
        <v>391</v>
      </c>
      <c r="B3" s="760" t="s">
        <v>173</v>
      </c>
      <c r="C3" s="761"/>
      <c r="D3" s="762"/>
      <c r="E3" s="762"/>
      <c r="F3" s="762"/>
      <c r="G3" s="763"/>
    </row>
    <row r="4" spans="1:7" ht="15.6" x14ac:dyDescent="0.3">
      <c r="A4" s="764"/>
      <c r="B4" s="765" t="s">
        <v>140</v>
      </c>
      <c r="C4" s="766"/>
      <c r="D4" s="767"/>
      <c r="E4" s="768" t="s">
        <v>141</v>
      </c>
      <c r="F4" s="767"/>
      <c r="G4" s="769"/>
    </row>
    <row r="5" spans="1:7" ht="14.4" x14ac:dyDescent="0.3">
      <c r="A5" s="1301" t="s">
        <v>142</v>
      </c>
      <c r="B5" s="1303" t="s">
        <v>143</v>
      </c>
      <c r="C5" s="770" t="s">
        <v>144</v>
      </c>
      <c r="D5" s="770" t="s">
        <v>110</v>
      </c>
      <c r="E5" s="770" t="s">
        <v>145</v>
      </c>
      <c r="F5" s="770" t="s">
        <v>111</v>
      </c>
      <c r="G5" s="771" t="s">
        <v>146</v>
      </c>
    </row>
    <row r="6" spans="1:7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</row>
    <row r="7" spans="1:7" ht="20.100000000000001" customHeight="1" x14ac:dyDescent="0.3">
      <c r="A7" s="775" t="s">
        <v>53</v>
      </c>
      <c r="B7" s="776" t="s">
        <v>53</v>
      </c>
      <c r="C7" s="826" t="s">
        <v>53</v>
      </c>
      <c r="D7" s="826" t="s">
        <v>53</v>
      </c>
      <c r="E7" s="826"/>
      <c r="F7" s="826"/>
      <c r="G7" s="827"/>
    </row>
    <row r="8" spans="1:7" ht="20.100000000000001" customHeight="1" x14ac:dyDescent="0.3">
      <c r="A8" s="779"/>
      <c r="B8" s="780"/>
      <c r="C8" s="828"/>
      <c r="D8" s="828"/>
      <c r="E8" s="828"/>
      <c r="F8" s="828"/>
      <c r="G8" s="829"/>
    </row>
    <row r="9" spans="1:7" ht="20.100000000000001" customHeight="1" thickBot="1" x14ac:dyDescent="0.35">
      <c r="A9" s="783"/>
      <c r="B9" s="784"/>
      <c r="C9" s="830"/>
      <c r="D9" s="830"/>
      <c r="E9" s="830"/>
      <c r="F9" s="830"/>
      <c r="G9" s="831"/>
    </row>
    <row r="10" spans="1:7" ht="20.100000000000001" customHeight="1" thickBot="1" x14ac:dyDescent="0.35">
      <c r="A10" s="943"/>
      <c r="B10" s="944" t="s">
        <v>59</v>
      </c>
      <c r="C10" s="945">
        <f>SUM(C7:C9)</f>
        <v>0</v>
      </c>
      <c r="D10" s="945">
        <f>SUM(D7:D9)</f>
        <v>0</v>
      </c>
      <c r="E10" s="945">
        <f>SUM(E7:E9)</f>
        <v>0</v>
      </c>
      <c r="F10" s="945">
        <f>SUM(F7:F9)</f>
        <v>0</v>
      </c>
      <c r="G10" s="946">
        <f>SUM(G7:G9)</f>
        <v>0</v>
      </c>
    </row>
    <row r="11" spans="1:7" ht="14.4" x14ac:dyDescent="0.3">
      <c r="A11" s="102"/>
      <c r="B11" s="102"/>
      <c r="C11" s="103"/>
      <c r="D11" s="103"/>
      <c r="E11" s="103"/>
      <c r="F11" s="103"/>
      <c r="G11" s="103"/>
    </row>
    <row r="12" spans="1:7" ht="15" thickBot="1" x14ac:dyDescent="0.35">
      <c r="A12" s="102"/>
      <c r="B12" s="102"/>
      <c r="C12" s="102"/>
      <c r="D12" s="102"/>
      <c r="E12" s="102"/>
      <c r="F12" s="102"/>
    </row>
    <row r="13" spans="1:7" ht="15.6" x14ac:dyDescent="0.3">
      <c r="A13" s="790" t="s">
        <v>391</v>
      </c>
      <c r="B13" s="791" t="s">
        <v>173</v>
      </c>
      <c r="C13" s="792"/>
      <c r="D13" s="793"/>
      <c r="E13" s="793"/>
      <c r="F13" s="793"/>
      <c r="G13" s="794"/>
    </row>
    <row r="14" spans="1:7" ht="15.6" x14ac:dyDescent="0.3">
      <c r="A14" s="795"/>
      <c r="B14" s="796" t="s">
        <v>147</v>
      </c>
      <c r="C14" s="797"/>
      <c r="D14" s="798"/>
      <c r="E14" s="799" t="s">
        <v>141</v>
      </c>
      <c r="F14" s="798"/>
      <c r="G14" s="800"/>
    </row>
    <row r="15" spans="1:7" ht="14.4" x14ac:dyDescent="0.3">
      <c r="A15" s="1305" t="s">
        <v>142</v>
      </c>
      <c r="B15" s="1307" t="s">
        <v>143</v>
      </c>
      <c r="C15" s="801" t="s">
        <v>144</v>
      </c>
      <c r="D15" s="801" t="s">
        <v>110</v>
      </c>
      <c r="E15" s="801" t="s">
        <v>145</v>
      </c>
      <c r="F15" s="801" t="s">
        <v>111</v>
      </c>
      <c r="G15" s="803" t="s">
        <v>146</v>
      </c>
    </row>
    <row r="16" spans="1:7" ht="15" thickBot="1" x14ac:dyDescent="0.35">
      <c r="A16" s="1306"/>
      <c r="B16" s="1308"/>
      <c r="C16" s="804" t="str">
        <f>IF('příjmy-paragraf'!D2=0," ",'příjmy-paragraf'!D2)</f>
        <v>rok 2023</v>
      </c>
      <c r="D16" s="804" t="str">
        <f>IF('příjmy-paragraf'!E3=0," ",'příjmy-paragraf'!E3)</f>
        <v xml:space="preserve"> k 30.09.</v>
      </c>
      <c r="E16" s="804" t="str">
        <f>IF('1014-útulek'!E16=0," ",'1014-útulek'!E16)</f>
        <v>k 31.12.2023</v>
      </c>
      <c r="F16" s="806" t="str">
        <f>IF('příjmy-paragraf'!F2=0," ",'příjmy-paragraf'!F2)</f>
        <v>rok 2024</v>
      </c>
      <c r="G16" s="807" t="str">
        <f>IF('příjmy-paragraf'!F2=0," ",'příjmy-paragraf'!F2)</f>
        <v>rok 2024</v>
      </c>
    </row>
    <row r="17" spans="1:10" ht="20.100000000000001" customHeight="1" x14ac:dyDescent="0.3">
      <c r="A17" s="808">
        <v>5139</v>
      </c>
      <c r="B17" s="823" t="s">
        <v>172</v>
      </c>
      <c r="C17" s="810">
        <v>10000</v>
      </c>
      <c r="D17" s="811">
        <v>0</v>
      </c>
      <c r="E17" s="810">
        <v>0</v>
      </c>
      <c r="F17" s="810">
        <v>0</v>
      </c>
      <c r="G17" s="813">
        <v>0</v>
      </c>
    </row>
    <row r="18" spans="1:10" ht="20.100000000000001" customHeight="1" x14ac:dyDescent="0.3">
      <c r="A18" s="839">
        <v>5162</v>
      </c>
      <c r="B18" s="845" t="s">
        <v>174</v>
      </c>
      <c r="C18" s="841">
        <v>0</v>
      </c>
      <c r="D18" s="841">
        <v>0</v>
      </c>
      <c r="E18" s="841">
        <v>0</v>
      </c>
      <c r="F18" s="841">
        <v>0</v>
      </c>
      <c r="G18" s="842">
        <v>0</v>
      </c>
      <c r="H18" s="504" t="s">
        <v>53</v>
      </c>
      <c r="J18" s="504" t="s">
        <v>53</v>
      </c>
    </row>
    <row r="19" spans="1:10" ht="20.100000000000001" customHeight="1" thickBot="1" x14ac:dyDescent="0.35">
      <c r="A19" s="814">
        <v>5171</v>
      </c>
      <c r="B19" s="846" t="s">
        <v>169</v>
      </c>
      <c r="C19" s="816">
        <v>90000</v>
      </c>
      <c r="D19" s="816">
        <v>0</v>
      </c>
      <c r="E19" s="816">
        <v>0</v>
      </c>
      <c r="F19" s="816">
        <v>51000</v>
      </c>
      <c r="G19" s="818">
        <v>51000</v>
      </c>
    </row>
    <row r="20" spans="1:10" ht="20.100000000000001" customHeight="1" thickBot="1" x14ac:dyDescent="0.35">
      <c r="A20" s="961"/>
      <c r="B20" s="948" t="s">
        <v>59</v>
      </c>
      <c r="C20" s="959">
        <f>SUM(C17:C19)</f>
        <v>100000</v>
      </c>
      <c r="D20" s="959">
        <f>SUM(D17:D19)</f>
        <v>0</v>
      </c>
      <c r="E20" s="959">
        <v>0</v>
      </c>
      <c r="F20" s="959">
        <f>SUM(F17:F19)</f>
        <v>51000</v>
      </c>
      <c r="G20" s="963">
        <f>SUM(G17:G19)</f>
        <v>51000</v>
      </c>
    </row>
    <row r="21" spans="1:10" ht="14.4" x14ac:dyDescent="0.3">
      <c r="A21" s="102"/>
      <c r="B21" s="102"/>
      <c r="C21" s="105"/>
      <c r="D21" s="105"/>
      <c r="E21" s="105"/>
      <c r="F21" s="105"/>
      <c r="G21" s="102"/>
    </row>
    <row r="22" spans="1:10" ht="14.4" x14ac:dyDescent="0.3">
      <c r="A22" s="102"/>
      <c r="B22" s="102"/>
      <c r="C22" s="105"/>
      <c r="D22" s="105"/>
      <c r="E22" s="105"/>
      <c r="F22" s="105"/>
      <c r="G22" s="102"/>
    </row>
    <row r="23" spans="1:10" ht="14.4" x14ac:dyDescent="0.3">
      <c r="A23" s="102"/>
      <c r="B23" s="106" t="s">
        <v>150</v>
      </c>
      <c r="C23" s="107">
        <v>45226</v>
      </c>
      <c r="E23" s="106" t="s">
        <v>151</v>
      </c>
      <c r="F23" s="102" t="s">
        <v>152</v>
      </c>
      <c r="G23" s="102"/>
    </row>
    <row r="24" spans="1:10" ht="14.4" x14ac:dyDescent="0.3">
      <c r="A24" s="102"/>
      <c r="B24" s="102"/>
      <c r="C24" s="102"/>
      <c r="D24" s="102"/>
      <c r="E24" s="102"/>
      <c r="F24" s="102"/>
      <c r="G24" s="10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77"/>
  <sheetViews>
    <sheetView topLeftCell="B37" zoomScale="130" zoomScaleNormal="130" workbookViewId="0">
      <selection activeCell="K42" sqref="K42"/>
    </sheetView>
  </sheetViews>
  <sheetFormatPr defaultRowHeight="13.2" x14ac:dyDescent="0.25"/>
  <cols>
    <col min="1" max="1" width="8.5546875" customWidth="1"/>
    <col min="2" max="2" width="41.44140625" customWidth="1"/>
    <col min="3" max="3" width="24.33203125" customWidth="1"/>
    <col min="4" max="4" width="15.6640625" customWidth="1"/>
    <col min="5" max="5" width="14" customWidth="1"/>
    <col min="6" max="6" width="4.44140625" customWidth="1"/>
    <col min="7" max="7" width="8.5546875" customWidth="1"/>
    <col min="8" max="8" width="40" customWidth="1"/>
    <col min="9" max="9" width="24.33203125" customWidth="1"/>
    <col min="10" max="10" width="14.33203125" customWidth="1"/>
    <col min="11" max="11" width="14.109375" customWidth="1"/>
  </cols>
  <sheetData>
    <row r="1" spans="1:12" ht="16.8" thickTop="1" thickBot="1" x14ac:dyDescent="0.3">
      <c r="A1" s="1219" t="str">
        <f>IF('příjmy-paragraf'!A1=0," ",'příjmy-paragraf'!A1)</f>
        <v>Rozpočet města Nové Město pod Smrkem na rok 2024</v>
      </c>
      <c r="B1" s="1220"/>
      <c r="C1" s="1220"/>
      <c r="D1" s="1220"/>
      <c r="E1" s="1221"/>
      <c r="G1" s="1248" t="str">
        <f>IF('výdaje-paragraf'!A1=0," ",'výdaje-paragraf'!A1)</f>
        <v>Rozpočet města Nové Město pod Smrkem na rok 2024</v>
      </c>
      <c r="H1" s="1249"/>
      <c r="I1" s="1249"/>
      <c r="J1" s="1249"/>
      <c r="K1" s="1250"/>
    </row>
    <row r="2" spans="1:12" ht="14.4" thickTop="1" x14ac:dyDescent="0.25">
      <c r="A2" s="83" t="s">
        <v>36</v>
      </c>
      <c r="B2" s="77" t="s">
        <v>131</v>
      </c>
      <c r="C2" s="78"/>
      <c r="D2" s="81" t="str">
        <f>IF('příjmy-paragraf'!F2=0," ",'příjmy-paragraf'!F2)</f>
        <v>rok 2024</v>
      </c>
      <c r="E2" s="81" t="str">
        <f>IF('příjmy-paragraf'!F2=0," ",'příjmy-paragraf'!F2)</f>
        <v>rok 2024</v>
      </c>
      <c r="G2" s="83" t="s">
        <v>112</v>
      </c>
      <c r="H2" s="77" t="s">
        <v>131</v>
      </c>
      <c r="I2" s="78"/>
      <c r="J2" s="81" t="str">
        <f>IF('výdaje-paragraf'!F2=0," ",'výdaje-paragraf'!F2)</f>
        <v>rok 2024</v>
      </c>
      <c r="K2" s="81" t="str">
        <f>IF('výdaje-paragraf'!F2=0," ",'výdaje-paragraf'!F2)</f>
        <v>rok 2024</v>
      </c>
    </row>
    <row r="3" spans="1:12" ht="13.8" thickBot="1" x14ac:dyDescent="0.3">
      <c r="A3" s="79" t="s">
        <v>68</v>
      </c>
      <c r="B3" s="80" t="s">
        <v>69</v>
      </c>
      <c r="C3" s="80" t="s">
        <v>99</v>
      </c>
      <c r="D3" s="82" t="s">
        <v>111</v>
      </c>
      <c r="E3" s="85" t="s">
        <v>113</v>
      </c>
      <c r="G3" s="79" t="s">
        <v>68</v>
      </c>
      <c r="H3" s="80" t="s">
        <v>69</v>
      </c>
      <c r="I3" s="80" t="s">
        <v>99</v>
      </c>
      <c r="J3" s="82" t="s">
        <v>111</v>
      </c>
      <c r="K3" s="85" t="s">
        <v>113</v>
      </c>
    </row>
    <row r="4" spans="1:12" ht="13.8" thickTop="1" x14ac:dyDescent="0.25">
      <c r="A4" s="310" t="str">
        <f>IF('příjmy-paragraf'!A4=0," ",'příjmy-paragraf'!A4)</f>
        <v>111x</v>
      </c>
      <c r="B4" s="311" t="str">
        <f>IF('příjmy-paragraf'!B4=0," ",'příjmy-paragraf'!B4)</f>
        <v>daň z příjmů fyzických osob</v>
      </c>
      <c r="C4" s="312" t="str">
        <f>IF('příjmy-paragraf'!C4=0," ",'příjmy-paragraf'!C4)</f>
        <v xml:space="preserve"> </v>
      </c>
      <c r="D4" s="315">
        <f>IF('příjmy-paragraf'!F4=0," ",'příjmy-paragraf'!F4)</f>
        <v>15200000</v>
      </c>
      <c r="E4" s="316"/>
      <c r="F4" s="73"/>
      <c r="G4" s="351">
        <f>IF('výdaje-paragraf'!A4=0," ",'výdaje-paragraf'!A4)</f>
        <v>1014</v>
      </c>
      <c r="H4" s="352" t="str">
        <f>IF('výdaje-paragraf'!B4=0," ",'výdaje-paragraf'!B4)</f>
        <v>ozdrav. hosp. zvířat</v>
      </c>
      <c r="I4" s="352" t="str">
        <f>IF('výdaje-paragraf'!C4=0," ",'výdaje-paragraf'!C4)</f>
        <v>útulek</v>
      </c>
      <c r="J4" s="356">
        <f>IF('výdaje-paragraf'!F4=0," ",'výdaje-paragraf'!F4)</f>
        <v>120000</v>
      </c>
      <c r="K4" s="357"/>
      <c r="L4" s="73"/>
    </row>
    <row r="5" spans="1:12" x14ac:dyDescent="0.25">
      <c r="A5" s="317" t="str">
        <f>IF('příjmy-paragraf'!A5=0," ",'příjmy-paragraf'!A5)</f>
        <v>112x</v>
      </c>
      <c r="B5" s="318" t="str">
        <f>IF('příjmy-paragraf'!B5=0," ",'příjmy-paragraf'!B5)</f>
        <v>daň z příjmů právnických osob</v>
      </c>
      <c r="C5" s="319" t="str">
        <f>IF('příjmy-paragraf'!C5=0," ",'příjmy-paragraf'!C5)</f>
        <v xml:space="preserve"> </v>
      </c>
      <c r="D5" s="1114">
        <f>IF('příjmy-paragraf'!F5=0," ",'příjmy-paragraf'!F5)</f>
        <v>26986000</v>
      </c>
      <c r="E5" s="323"/>
      <c r="F5" s="73"/>
      <c r="G5" s="391">
        <f>IF('výdaje-paragraf'!A5=0," ",'výdaje-paragraf'!A5)</f>
        <v>1031</v>
      </c>
      <c r="H5" s="377" t="str">
        <f>IF('výdaje-paragraf'!B5=0," ",'výdaje-paragraf'!B5)</f>
        <v>pěstební činnost</v>
      </c>
      <c r="I5" s="377" t="str">
        <f>IF('výdaje-paragraf'!C5=0," ",'výdaje-paragraf'!C5)</f>
        <v>les</v>
      </c>
      <c r="J5" s="379">
        <f>IF('výdaje-paragraf'!F5=0," ",'výdaje-paragraf'!F5)</f>
        <v>300000</v>
      </c>
      <c r="K5" s="379" t="str">
        <f>IF('výdaje-paragraf'!G5=0," ",'výdaje-paragraf'!G5)</f>
        <v xml:space="preserve"> </v>
      </c>
      <c r="L5" s="73"/>
    </row>
    <row r="6" spans="1:12" x14ac:dyDescent="0.25">
      <c r="A6" s="324" t="str">
        <f>IF('příjmy-paragraf'!A6=0," ",'příjmy-paragraf'!A6)</f>
        <v>121x</v>
      </c>
      <c r="B6" s="325" t="str">
        <f>IF('příjmy-paragraf'!B6=0," ",'příjmy-paragraf'!B6)</f>
        <v>daň z přidané hodnoty</v>
      </c>
      <c r="C6" s="326" t="str">
        <f>IF('příjmy-paragraf'!C6=0," ",'příjmy-paragraf'!C6)</f>
        <v xml:space="preserve"> </v>
      </c>
      <c r="D6" s="329">
        <f>IF('příjmy-paragraf'!F6=0," ",'příjmy-paragraf'!F6)</f>
        <v>41200000</v>
      </c>
      <c r="E6" s="330"/>
      <c r="F6" s="73"/>
      <c r="G6" s="351">
        <f>IF('výdaje-paragraf'!A6=0," ",'výdaje-paragraf'!A6)</f>
        <v>2212</v>
      </c>
      <c r="H6" s="360" t="str">
        <f>IF('výdaje-paragraf'!B6=0," ",'výdaje-paragraf'!B6)</f>
        <v>silnice</v>
      </c>
      <c r="I6" s="360" t="str">
        <f>IF('výdaje-paragraf'!C6=0," ",'výdaje-paragraf'!C6)</f>
        <v>komunikace</v>
      </c>
      <c r="J6" s="363">
        <f>IF('výdaje-paragraf'!F6=0," ",'výdaje-paragraf'!F6)</f>
        <v>700000</v>
      </c>
      <c r="K6" s="363" t="str">
        <f>IF('výdaje-paragraf'!G6=0," ",'výdaje-paragraf'!G6)</f>
        <v xml:space="preserve"> </v>
      </c>
      <c r="L6" s="73"/>
    </row>
    <row r="7" spans="1:12" x14ac:dyDescent="0.25">
      <c r="A7" s="317">
        <f>IF('příjmy-paragraf'!A7=0," ",'příjmy-paragraf'!A7)</f>
        <v>1511</v>
      </c>
      <c r="B7" s="318" t="str">
        <f>IF('příjmy-paragraf'!B7=0," ",'příjmy-paragraf'!B7)</f>
        <v>daň z nemovitých věcí</v>
      </c>
      <c r="C7" s="319" t="str">
        <f>IF('příjmy-paragraf'!C7=0," ",'příjmy-paragraf'!C7)</f>
        <v xml:space="preserve"> </v>
      </c>
      <c r="D7" s="322">
        <f>IF('příjmy-paragraf'!F7=0," ",'příjmy-paragraf'!F7)</f>
        <v>1200000</v>
      </c>
      <c r="E7" s="323"/>
      <c r="F7" s="73"/>
      <c r="G7" s="391">
        <f>IF('výdaje-paragraf'!A7=0," ",'výdaje-paragraf'!A7)</f>
        <v>2292</v>
      </c>
      <c r="H7" s="377" t="str">
        <f>IF('výdaje-paragraf'!B7=0," ",'výdaje-paragraf'!B7)</f>
        <v xml:space="preserve">dopravní obslužnost </v>
      </c>
      <c r="I7" s="377" t="str">
        <f>IF('výdaje-paragraf'!C7=0," ",'výdaje-paragraf'!C7)</f>
        <v>dopravní obslužnost</v>
      </c>
      <c r="J7" s="379">
        <f>IF('výdaje-paragraf'!F7=0," ",'výdaje-paragraf'!F7)</f>
        <v>751000</v>
      </c>
      <c r="K7" s="379" t="str">
        <f>IF('výdaje-paragraf'!G7=0," ",'výdaje-paragraf'!G7)</f>
        <v xml:space="preserve"> </v>
      </c>
      <c r="L7" s="73"/>
    </row>
    <row r="8" spans="1:12" ht="13.8" x14ac:dyDescent="0.25">
      <c r="A8" s="589" t="str">
        <f>IF('příjmy-paragraf'!A8=0," ",'příjmy-paragraf'!A8)</f>
        <v xml:space="preserve"> </v>
      </c>
      <c r="B8" s="590" t="str">
        <f>IF('příjmy-paragraf'!B8=0," ",'příjmy-paragraf'!B8)</f>
        <v>Daně sdílené ze SR</v>
      </c>
      <c r="C8" s="591" t="str">
        <f>IF('příjmy-paragraf'!C8=0," ",'příjmy-paragraf'!C8)</f>
        <v xml:space="preserve"> </v>
      </c>
      <c r="D8" s="592" t="str">
        <f>IF('příjmy-paragraf'!F8=0," ",'příjmy-paragraf'!F8)</f>
        <v xml:space="preserve"> </v>
      </c>
      <c r="E8" s="593">
        <f>SUM(D4:D7)</f>
        <v>84586000</v>
      </c>
      <c r="F8" s="73"/>
      <c r="G8" s="351">
        <f>IF('výdaje-paragraf'!A8=0," ",'výdaje-paragraf'!A8)</f>
        <v>3111</v>
      </c>
      <c r="H8" s="360" t="str">
        <f>IF('výdaje-paragraf'!B8=0," ",'výdaje-paragraf'!B8)</f>
        <v>mateřské školy</v>
      </c>
      <c r="I8" s="360" t="str">
        <f>IF('výdaje-paragraf'!C8=0," ",'výdaje-paragraf'!C8)</f>
        <v>Mateřská škola</v>
      </c>
      <c r="J8" s="1128">
        <f>IF('výdaje-paragraf'!F8=0," ",'výdaje-paragraf'!F8)</f>
        <v>1639024</v>
      </c>
      <c r="K8" s="363" t="str">
        <f>IF('výdaje-paragraf'!G8=0," ",'výdaje-paragraf'!G8)</f>
        <v xml:space="preserve"> </v>
      </c>
      <c r="L8" s="73"/>
    </row>
    <row r="9" spans="1:12" ht="12.75" customHeight="1" x14ac:dyDescent="0.25">
      <c r="A9" s="1222" t="str">
        <f>IF('příjmy-paragraf'!A9=0," ",'příjmy-paragraf'!A9)</f>
        <v>134x</v>
      </c>
      <c r="B9" s="1225" t="str">
        <f>IF('příjmy-paragraf'!B9=0," ",'příjmy-paragraf'!B9)</f>
        <v>místní poplatky z vybraných činností a služeb</v>
      </c>
      <c r="C9" s="452" t="str">
        <f>IF('příjmy-paragraf'!C9=0," ",'příjmy-paragraf'!C9)</f>
        <v>poplatek za psy</v>
      </c>
      <c r="D9" s="1228">
        <f>SUM(E9:E13)</f>
        <v>2137000</v>
      </c>
      <c r="E9" s="336">
        <f>IF('příjmy-paragraf'!G9=0," ",'příjmy-paragraf'!G9)</f>
        <v>71000</v>
      </c>
      <c r="F9" s="73"/>
      <c r="G9" s="391">
        <f>IF('výdaje-paragraf'!A9=0," ",'výdaje-paragraf'!A9)</f>
        <v>3113</v>
      </c>
      <c r="H9" s="377" t="str">
        <f>IF('výdaje-paragraf'!B9=0," ",'výdaje-paragraf'!B9)</f>
        <v>základní školy</v>
      </c>
      <c r="I9" s="377" t="str">
        <f>IF('výdaje-paragraf'!C9=0," ",'výdaje-paragraf'!C9)</f>
        <v>Základní škola</v>
      </c>
      <c r="J9" s="1131">
        <f>IF('výdaje-paragraf'!F9=0," ",'výdaje-paragraf'!F9)</f>
        <v>7143624</v>
      </c>
      <c r="K9" s="379" t="str">
        <f>IF('výdaje-paragraf'!G9=0," ",'výdaje-paragraf'!G9)</f>
        <v xml:space="preserve"> </v>
      </c>
      <c r="L9" s="73"/>
    </row>
    <row r="10" spans="1:12" x14ac:dyDescent="0.25">
      <c r="A10" s="1223"/>
      <c r="B10" s="1226"/>
      <c r="C10" s="454" t="str">
        <f>IF('příjmy-paragraf'!C10=0," ",'příjmy-paragraf'!C10)</f>
        <v>poplatek z veřejného pros.</v>
      </c>
      <c r="D10" s="1228"/>
      <c r="E10" s="421">
        <f>IF('příjmy-paragraf'!G10=0," ",'příjmy-paragraf'!G10)</f>
        <v>15000</v>
      </c>
      <c r="F10" s="73"/>
      <c r="G10" s="351">
        <f>IF('výdaje-paragraf'!A10=0," ",'výdaje-paragraf'!A10)</f>
        <v>3231</v>
      </c>
      <c r="H10" s="360" t="str">
        <f>IF('výdaje-paragraf'!B10=0," ",'výdaje-paragraf'!B10)</f>
        <v>základní umělecké školy</v>
      </c>
      <c r="I10" s="360" t="str">
        <f>IF('výdaje-paragraf'!C10=0," ",'výdaje-paragraf'!C10)</f>
        <v>Základní umělecká škola</v>
      </c>
      <c r="J10" s="363">
        <f>IF('výdaje-paragraf'!F10=0," ",'výdaje-paragraf'!F10)</f>
        <v>462100</v>
      </c>
      <c r="K10" s="363" t="str">
        <f>IF('výdaje-paragraf'!G10=0," ",'výdaje-paragraf'!G10)</f>
        <v xml:space="preserve"> </v>
      </c>
      <c r="L10" s="73"/>
    </row>
    <row r="11" spans="1:12" x14ac:dyDescent="0.25">
      <c r="A11" s="1223"/>
      <c r="B11" s="1226"/>
      <c r="C11" s="454" t="str">
        <f>IF('příjmy-paragraf'!C11=0," ",'příjmy-paragraf'!C11)</f>
        <v>poplatek z pobytu</v>
      </c>
      <c r="D11" s="1228"/>
      <c r="E11" s="421">
        <f>IF('příjmy-paragraf'!G11=0," ",'příjmy-paragraf'!G11)</f>
        <v>150000</v>
      </c>
      <c r="F11" s="73"/>
      <c r="G11" s="391">
        <f>IF('výdaje-paragraf'!A11=0," ",'výdaje-paragraf'!A11)</f>
        <v>3314</v>
      </c>
      <c r="H11" s="377" t="str">
        <f>IF('výdaje-paragraf'!B11=0," ",'výdaje-paragraf'!B11)</f>
        <v>činnosti knihovnické</v>
      </c>
      <c r="I11" s="377" t="str">
        <f>IF('výdaje-paragraf'!C11=0," ",'výdaje-paragraf'!C11)</f>
        <v>knihovna</v>
      </c>
      <c r="J11" s="379">
        <f>IF('výdaje-paragraf'!F11=0," ",'výdaje-paragraf'!F11)</f>
        <v>681000</v>
      </c>
      <c r="K11" s="379" t="str">
        <f>IF('výdaje-paragraf'!G11=0," ",'výdaje-paragraf'!G11)</f>
        <v xml:space="preserve"> </v>
      </c>
      <c r="L11" s="73"/>
    </row>
    <row r="12" spans="1:12" x14ac:dyDescent="0.25">
      <c r="A12" s="1223"/>
      <c r="B12" s="1226"/>
      <c r="C12" s="454" t="str">
        <f>IF('příjmy-paragraf'!C12=0," ",'příjmy-paragraf'!C12)</f>
        <v>poplatek ze vstupného</v>
      </c>
      <c r="D12" s="1228"/>
      <c r="E12" s="421">
        <f>IF('příjmy-paragraf'!G12=0," ",'příjmy-paragraf'!G12)</f>
        <v>1000</v>
      </c>
      <c r="F12" s="73"/>
      <c r="G12" s="351">
        <f>IF('výdaje-paragraf'!A12=0," ",'výdaje-paragraf'!A12)</f>
        <v>3341</v>
      </c>
      <c r="H12" s="360" t="str">
        <f>IF('výdaje-paragraf'!B12=0," ",'výdaje-paragraf'!B12)</f>
        <v>rozhlas a televize</v>
      </c>
      <c r="I12" s="360" t="str">
        <f>IF('výdaje-paragraf'!C12=0," ",'výdaje-paragraf'!C12)</f>
        <v>rozhlas</v>
      </c>
      <c r="J12" s="363">
        <f>IF('výdaje-paragraf'!F12=0," ",'výdaje-paragraf'!F12)</f>
        <v>51000</v>
      </c>
      <c r="K12" s="363" t="str">
        <f>IF('výdaje-paragraf'!G12=0," ",'výdaje-paragraf'!G12)</f>
        <v xml:space="preserve"> </v>
      </c>
      <c r="L12" s="73"/>
    </row>
    <row r="13" spans="1:12" x14ac:dyDescent="0.25">
      <c r="A13" s="1224"/>
      <c r="B13" s="1227"/>
      <c r="C13" s="453" t="str">
        <f>IF('příjmy-paragraf'!C13=0," ",'příjmy-paragraf'!C13)</f>
        <v>poplatek za odpad</v>
      </c>
      <c r="D13" s="1228"/>
      <c r="E13" s="345">
        <f>IF('příjmy-paragraf'!G13=0," ",'příjmy-paragraf'!G13)</f>
        <v>1900000</v>
      </c>
      <c r="F13" s="73"/>
      <c r="G13" s="391">
        <f>IF('výdaje-paragraf'!A13=0," ",'výdaje-paragraf'!A13)</f>
        <v>3349</v>
      </c>
      <c r="H13" s="377" t="str">
        <f>IF('výdaje-paragraf'!B13=0," ",'výdaje-paragraf'!B13)</f>
        <v>ostatní záležitosti sdělovacích prostředků</v>
      </c>
      <c r="I13" s="377" t="str">
        <f>IF('výdaje-paragraf'!C13=0," ",'výdaje-paragraf'!C13)</f>
        <v>Novoměstské noviny</v>
      </c>
      <c r="J13" s="379">
        <f>IF('výdaje-paragraf'!F13=0," ",'výdaje-paragraf'!F13)</f>
        <v>100000</v>
      </c>
      <c r="K13" s="379" t="str">
        <f>IF('výdaje-paragraf'!G13=0," ",'výdaje-paragraf'!G13)</f>
        <v xml:space="preserve"> </v>
      </c>
      <c r="L13" s="73"/>
    </row>
    <row r="14" spans="1:12" x14ac:dyDescent="0.25">
      <c r="A14" s="317">
        <f>IF('příjmy-paragraf'!A14=0," ",'příjmy-paragraf'!A14)</f>
        <v>1361</v>
      </c>
      <c r="B14" s="318" t="str">
        <f>IF('příjmy-paragraf'!B14=0," ",'příjmy-paragraf'!B14)</f>
        <v>správní poplatky</v>
      </c>
      <c r="C14" s="319" t="str">
        <f>IF('příjmy-paragraf'!C14=0," ",'příjmy-paragraf'!C14)</f>
        <v xml:space="preserve"> </v>
      </c>
      <c r="D14" s="322">
        <f>IF('příjmy-paragraf'!F14=0," ",'příjmy-paragraf'!F14)</f>
        <v>100000</v>
      </c>
      <c r="E14" s="323"/>
      <c r="F14" s="73"/>
      <c r="G14" s="351">
        <f>IF('výdaje-paragraf'!A14=0," ",'výdaje-paragraf'!A14)</f>
        <v>3399</v>
      </c>
      <c r="H14" s="360" t="str">
        <f>IF('výdaje-paragraf'!B14=0," ",'výdaje-paragraf'!B14)</f>
        <v>ostatní záležitosti kultury</v>
      </c>
      <c r="I14" s="360" t="str">
        <f>IF('výdaje-paragraf'!C14=0," ",'výdaje-paragraf'!C14)</f>
        <v>SPOZ, kultura, ples</v>
      </c>
      <c r="J14" s="363">
        <f>IF('výdaje-paragraf'!F14=0," ",'výdaje-paragraf'!F14)</f>
        <v>2375000</v>
      </c>
      <c r="K14" s="363" t="str">
        <f>IF('výdaje-paragraf'!G14=0," ",'výdaje-paragraf'!G14)</f>
        <v xml:space="preserve"> </v>
      </c>
      <c r="L14" s="73"/>
    </row>
    <row r="15" spans="1:12" x14ac:dyDescent="0.25">
      <c r="A15" s="324">
        <f>IF('příjmy-paragraf'!A15=0," ",'příjmy-paragraf'!A15)</f>
        <v>1381</v>
      </c>
      <c r="B15" s="325" t="str">
        <f>IF('příjmy-paragraf'!B15=0," ",'příjmy-paragraf'!B15)</f>
        <v>daně, poplatky z hazardních her</v>
      </c>
      <c r="C15" s="326" t="str">
        <f>IF('příjmy-paragraf'!C15=0," ",'příjmy-paragraf'!C15)</f>
        <v xml:space="preserve"> </v>
      </c>
      <c r="D15" s="329">
        <f>IF('příjmy-paragraf'!F15=0," ",'příjmy-paragraf'!F15)</f>
        <v>100000</v>
      </c>
      <c r="E15" s="330"/>
      <c r="F15" s="73"/>
      <c r="G15" s="391">
        <f>IF('výdaje-paragraf'!A15=0," ",'výdaje-paragraf'!A15)</f>
        <v>3419</v>
      </c>
      <c r="H15" s="377" t="str">
        <f>IF('výdaje-paragraf'!B15=0," ",'výdaje-paragraf'!B15)</f>
        <v>ostatní sportovní činnost</v>
      </c>
      <c r="I15" s="377" t="str">
        <f>IF('výdaje-paragraf'!C15=0," ",'výdaje-paragraf'!C15)</f>
        <v>AFK</v>
      </c>
      <c r="J15" s="379">
        <f>IF('výdaje-paragraf'!F15=0," ",'výdaje-paragraf'!F15)</f>
        <v>480000</v>
      </c>
      <c r="K15" s="379" t="str">
        <f>IF('výdaje-paragraf'!G15=0," ",'výdaje-paragraf'!G15)</f>
        <v xml:space="preserve"> </v>
      </c>
      <c r="L15" s="73"/>
    </row>
    <row r="16" spans="1:12" x14ac:dyDescent="0.25">
      <c r="A16" s="317">
        <f>IF('příjmy-paragraf'!A16=0," ",'příjmy-paragraf'!A16)</f>
        <v>1385</v>
      </c>
      <c r="B16" s="318" t="str">
        <f>IF('příjmy-paragraf'!B16=0," ",'příjmy-paragraf'!B16)</f>
        <v>příjem z daně z technických her</v>
      </c>
      <c r="C16" s="319" t="str">
        <f>IF('příjmy-paragraf'!C16=0," ",'příjmy-paragraf'!C16)</f>
        <v xml:space="preserve"> </v>
      </c>
      <c r="D16" s="322">
        <f>IF('příjmy-paragraf'!F16=0," ",'příjmy-paragraf'!F16)</f>
        <v>1500000</v>
      </c>
      <c r="E16" s="323"/>
      <c r="F16" s="73"/>
      <c r="G16" s="351">
        <f>IF('výdaje-paragraf'!A16=0," ",'výdaje-paragraf'!A16)</f>
        <v>3421</v>
      </c>
      <c r="H16" s="360" t="str">
        <f>IF('výdaje-paragraf'!B16=0," ",'výdaje-paragraf'!B16)</f>
        <v xml:space="preserve">využití volného času dětí a mládeže </v>
      </c>
      <c r="I16" s="360" t="str">
        <f>IF('výdaje-paragraf'!C16=0," ",'výdaje-paragraf'!C16)</f>
        <v>ROROŠ</v>
      </c>
      <c r="J16" s="1128">
        <f>IF('výdaje-paragraf'!F16=0," ",'výdaje-paragraf'!F16)</f>
        <v>1290670</v>
      </c>
      <c r="K16" s="363" t="str">
        <f>IF('výdaje-paragraf'!G16=0," ",'výdaje-paragraf'!G16)</f>
        <v xml:space="preserve"> </v>
      </c>
      <c r="L16" s="73"/>
    </row>
    <row r="17" spans="1:12" ht="13.8" x14ac:dyDescent="0.25">
      <c r="A17" s="594"/>
      <c r="B17" s="590" t="str">
        <f>IF('příjmy-paragraf'!B17=0," ",'příjmy-paragraf'!B17)</f>
        <v>Místní daně</v>
      </c>
      <c r="C17" s="591" t="str">
        <f>IF('příjmy-paragraf'!C17=0," ",'příjmy-paragraf'!C17)</f>
        <v xml:space="preserve"> </v>
      </c>
      <c r="D17" s="592" t="str">
        <f>IF('příjmy-paragraf'!F17=0," ",'příjmy-paragraf'!F17)</f>
        <v xml:space="preserve"> </v>
      </c>
      <c r="E17" s="595">
        <f>SUM(D9:D16)</f>
        <v>3837000</v>
      </c>
      <c r="F17" s="73"/>
      <c r="G17" s="1202">
        <f>IF('výdaje-paragraf'!A17=0," ",'výdaje-paragraf'!A17)</f>
        <v>3429</v>
      </c>
      <c r="H17" s="1205" t="str">
        <f>IF('výdaje-paragraf'!B17=0," ",'výdaje-paragraf'!B17)</f>
        <v>ostatní zájmová činnost a rekreace</v>
      </c>
      <c r="I17" s="383" t="str">
        <f>IF('výdaje-paragraf'!C17=0," ",'výdaje-paragraf'!C17)</f>
        <v>SRC</v>
      </c>
      <c r="J17" s="1216">
        <f>SUM(K17:K20)</f>
        <v>8051400</v>
      </c>
      <c r="K17" s="466">
        <f>IF('výdaje-paragraf'!G17=0," ",'výdaje-paragraf'!G17)</f>
        <v>7652400</v>
      </c>
      <c r="L17" s="73"/>
    </row>
    <row r="18" spans="1:12" ht="13.8" x14ac:dyDescent="0.25">
      <c r="A18" s="324">
        <f>IF('příjmy-paragraf'!A18=0," ",'příjmy-paragraf'!A18)</f>
        <v>2412</v>
      </c>
      <c r="B18" s="325" t="str">
        <f>IF('příjmy-paragraf'!B18=0," ",'příjmy-paragraf'!B18)</f>
        <v>splátky půjček (UNITAS)</v>
      </c>
      <c r="C18" s="450" t="str">
        <f>IF('příjmy-paragraf'!C18=0," ",'příjmy-paragraf'!C18)</f>
        <v xml:space="preserve"> </v>
      </c>
      <c r="D18" s="329">
        <f>IF('příjmy-paragraf'!F18=0," ",'příjmy-paragraf'!F18)</f>
        <v>820000</v>
      </c>
      <c r="E18" s="532"/>
      <c r="F18" s="73"/>
      <c r="G18" s="1193"/>
      <c r="H18" s="1196"/>
      <c r="I18" s="465" t="str">
        <f>IF('výdaje-paragraf'!C18=0," ",'výdaje-paragraf'!C18)</f>
        <v>dotace Město</v>
      </c>
      <c r="J18" s="1256"/>
      <c r="K18" s="468">
        <f>IF('výdaje-paragraf'!G18=0," ",'výdaje-paragraf'!G18)</f>
        <v>250000</v>
      </c>
      <c r="L18" s="73"/>
    </row>
    <row r="19" spans="1:12" ht="13.8" x14ac:dyDescent="0.25">
      <c r="A19" s="596"/>
      <c r="B19" s="590" t="str">
        <f>IF('příjmy-paragraf'!B19=0," ",'příjmy-paragraf'!B19)</f>
        <v>Splátky půjček</v>
      </c>
      <c r="C19" s="597" t="str">
        <f>IF('příjmy-paragraf'!C19=0," ",'příjmy-paragraf'!C19)</f>
        <v xml:space="preserve"> </v>
      </c>
      <c r="D19" s="592" t="str">
        <f>IF('příjmy-paragraf'!F19=0," ",'příjmy-paragraf'!F19)</f>
        <v xml:space="preserve"> </v>
      </c>
      <c r="E19" s="592">
        <f>SUM(D18)</f>
        <v>820000</v>
      </c>
      <c r="F19" s="73"/>
      <c r="G19" s="1193"/>
      <c r="H19" s="1196"/>
      <c r="I19" s="465" t="str">
        <f>IF('výdaje-paragraf'!C19=0," ",'výdaje-paragraf'!C19)</f>
        <v>3d-3z-3p</v>
      </c>
      <c r="J19" s="1256"/>
      <c r="K19" s="468">
        <f>IF('výdaje-paragraf'!G19=0," ",'výdaje-paragraf'!G19)</f>
        <v>50000</v>
      </c>
      <c r="L19" s="73"/>
    </row>
    <row r="20" spans="1:12" x14ac:dyDescent="0.25">
      <c r="A20" s="1158">
        <f>IF('příjmy-paragraf'!A20=0," ",'příjmy-paragraf'!A20)</f>
        <v>4111</v>
      </c>
      <c r="B20" s="1119" t="str">
        <f>IF('příjmy-paragraf'!B20=0," ",'příjmy-paragraf'!B20)</f>
        <v>neinvestiční přijaté transfery ze SR</v>
      </c>
      <c r="C20" s="1119" t="str">
        <f>IF('příjmy-paragraf'!C20=0," ",'příjmy-paragraf'!C20)</f>
        <v>volby do EP 2024</v>
      </c>
      <c r="D20" s="1116">
        <f>IF('příjmy-paragraf'!F20=0," ",'příjmy-paragraf'!F20)</f>
        <v>148000</v>
      </c>
      <c r="E20" s="1162"/>
      <c r="F20" s="73"/>
      <c r="G20" s="1194"/>
      <c r="H20" s="1197"/>
      <c r="I20" s="392" t="str">
        <f>IF('výdaje-paragraf'!C20=0," ",'výdaje-paragraf'!C20)</f>
        <v>členské příspěvky</v>
      </c>
      <c r="J20" s="1257"/>
      <c r="K20" s="467">
        <f>IF('výdaje-paragraf'!G20=0," ",'výdaje-paragraf'!G20)</f>
        <v>99000</v>
      </c>
      <c r="L20" s="73"/>
    </row>
    <row r="21" spans="1:12" x14ac:dyDescent="0.25">
      <c r="A21" s="317">
        <f>IF('příjmy-paragraf'!A21=0," ",'příjmy-paragraf'!A21)</f>
        <v>4112</v>
      </c>
      <c r="B21" s="318" t="str">
        <f>IF('příjmy-paragraf'!B21=0," ",'příjmy-paragraf'!B21)</f>
        <v>neinvestiční přijaté transfery ze SR</v>
      </c>
      <c r="C21" s="318" t="str">
        <f>IF('příjmy-paragraf'!C21=0," ",'příjmy-paragraf'!C21)</f>
        <v>výkon státní správy</v>
      </c>
      <c r="D21" s="322">
        <f>IF('příjmy-paragraf'!F21=0," ",'příjmy-paragraf'!F21)</f>
        <v>2598900</v>
      </c>
      <c r="E21" s="1161"/>
      <c r="F21" s="73"/>
      <c r="G21" s="1143">
        <f>IF('výdaje-paragraf'!A21=0," ",'výdaje-paragraf'!A21)</f>
        <v>3511</v>
      </c>
      <c r="H21" s="1125" t="str">
        <f>IF('výdaje-paragraf'!B21=0," ",'výdaje-paragraf'!B21)</f>
        <v>všeobecná ambulantní péče</v>
      </c>
      <c r="I21" s="1125" t="str">
        <f>IF('výdaje-paragraf'!C21=0," ",'výdaje-paragraf'!C21)</f>
        <v>půjčka Johny Marketing</v>
      </c>
      <c r="J21" s="1128">
        <f>IF('výdaje-paragraf'!F21=0," ",'výdaje-paragraf'!F21)</f>
        <v>600000</v>
      </c>
      <c r="K21" s="1128" t="str">
        <f>IF('výdaje-paragraf'!G21=0," ",'výdaje-paragraf'!G21)</f>
        <v xml:space="preserve"> </v>
      </c>
      <c r="L21" s="73"/>
    </row>
    <row r="22" spans="1:12" x14ac:dyDescent="0.25">
      <c r="A22" s="324" t="str">
        <f>IF('příjmy-paragraf'!A22=0," ",'příjmy-paragraf'!A22)</f>
        <v xml:space="preserve"> </v>
      </c>
      <c r="B22" s="325" t="str">
        <f>IF('příjmy-paragraf'!B22=0," ",'příjmy-paragraf'!B22)</f>
        <v xml:space="preserve"> </v>
      </c>
      <c r="C22" s="325" t="str">
        <f>IF('příjmy-paragraf'!C22=0," ",'příjmy-paragraf'!C22)</f>
        <v xml:space="preserve"> </v>
      </c>
      <c r="D22" s="329" t="str">
        <f>IF('příjmy-paragraf'!F22=0," ",'příjmy-paragraf'!F22)</f>
        <v xml:space="preserve"> </v>
      </c>
      <c r="E22" s="532"/>
      <c r="F22" s="73"/>
      <c r="G22" s="391" t="str">
        <f>IF('výdaje-paragraf'!A22=0," ",'výdaje-paragraf'!A22)</f>
        <v xml:space="preserve"> </v>
      </c>
      <c r="H22" s="377" t="str">
        <f>IF('výdaje-paragraf'!B22=0," ",'výdaje-paragraf'!B22)</f>
        <v xml:space="preserve"> </v>
      </c>
      <c r="I22" s="377" t="str">
        <f>IF('výdaje-paragraf'!C22=0," ",'výdaje-paragraf'!C22)</f>
        <v xml:space="preserve"> </v>
      </c>
      <c r="J22" s="379" t="str">
        <f>IF('výdaje-paragraf'!F22=0," ",'výdaje-paragraf'!F22)</f>
        <v xml:space="preserve"> </v>
      </c>
      <c r="K22" s="467"/>
      <c r="L22" s="73"/>
    </row>
    <row r="23" spans="1:12" x14ac:dyDescent="0.25">
      <c r="A23" s="1229">
        <f>IF('příjmy-paragraf'!A23=0," ",'příjmy-paragraf'!A23)</f>
        <v>4116</v>
      </c>
      <c r="B23" s="1230" t="str">
        <f>IF('příjmy-paragraf'!B23=0," ",'příjmy-paragraf'!B23)</f>
        <v>ostatní neinvestiční přijaté dotace ze SR</v>
      </c>
      <c r="C23" s="456" t="str">
        <f>IF('příjmy-paragraf'!C23=0," ",'příjmy-paragraf'!C23)</f>
        <v>soc. terénní pracovník</v>
      </c>
      <c r="D23" s="1232">
        <f>SUM(E23:E27)</f>
        <v>5026627</v>
      </c>
      <c r="E23" s="333">
        <f>IF('příjmy-paragraf'!G23=0," ",'příjmy-paragraf'!G23)</f>
        <v>300000</v>
      </c>
      <c r="F23" s="73"/>
      <c r="G23" s="351">
        <f>IF('výdaje-paragraf'!A23=0," ",'výdaje-paragraf'!A23)</f>
        <v>3612</v>
      </c>
      <c r="H23" s="360" t="str">
        <f>IF('výdaje-paragraf'!B23=0," ",'výdaje-paragraf'!B23)</f>
        <v>bytové hospodářství</v>
      </c>
      <c r="I23" s="360" t="str">
        <f>IF('výdaje-paragraf'!C23=0," ",'výdaje-paragraf'!C23)</f>
        <v>bytová správa</v>
      </c>
      <c r="J23" s="363">
        <f>IF('výdaje-paragraf'!F23=0," ",'výdaje-paragraf'!F23)</f>
        <v>29690000</v>
      </c>
      <c r="K23" s="363" t="str">
        <f>IF('výdaje-paragraf'!G23=0," ",'výdaje-paragraf'!G23)</f>
        <v xml:space="preserve"> </v>
      </c>
      <c r="L23" s="73"/>
    </row>
    <row r="24" spans="1:12" x14ac:dyDescent="0.25">
      <c r="A24" s="1229"/>
      <c r="B24" s="1230"/>
      <c r="C24" s="1145" t="str">
        <f>IF('příjmy-paragraf'!C24=0," ",'příjmy-paragraf'!C24)</f>
        <v>APK</v>
      </c>
      <c r="D24" s="1232"/>
      <c r="E24" s="1115">
        <f>IF('příjmy-paragraf'!G24=0," ",'příjmy-paragraf'!G24)</f>
        <v>582000</v>
      </c>
      <c r="F24" s="73"/>
      <c r="G24" s="391">
        <f>IF('výdaje-paragraf'!A24=0," ",'výdaje-paragraf'!A24)</f>
        <v>3613</v>
      </c>
      <c r="H24" s="377" t="str">
        <f>IF('výdaje-paragraf'!B24=0," ",'výdaje-paragraf'!B24)</f>
        <v>nebytové hospodářství</v>
      </c>
      <c r="I24" s="377" t="str">
        <f>IF('výdaje-paragraf'!C24=0," ",'výdaje-paragraf'!C24)</f>
        <v>budovy</v>
      </c>
      <c r="J24" s="379">
        <f>IF('výdaje-paragraf'!F24=0," ",'výdaje-paragraf'!F24)</f>
        <v>2580000</v>
      </c>
      <c r="K24" s="379" t="str">
        <f>IF('výdaje-paragraf'!G24=0," ",'výdaje-paragraf'!G24)</f>
        <v xml:space="preserve"> </v>
      </c>
      <c r="L24" s="73"/>
    </row>
    <row r="25" spans="1:12" x14ac:dyDescent="0.25">
      <c r="A25" s="1193"/>
      <c r="B25" s="1231"/>
      <c r="C25" s="458" t="str">
        <f>IF('příjmy-paragraf'!C25=0," ",'příjmy-paragraf'!C25)</f>
        <v>sociální práce</v>
      </c>
      <c r="D25" s="1233"/>
      <c r="E25" s="342">
        <f>IF('příjmy-paragraf'!G25=0," ",'příjmy-paragraf'!G25)</f>
        <v>400000</v>
      </c>
      <c r="F25" s="73"/>
      <c r="G25" s="351">
        <f>IF('výdaje-paragraf'!A25=0," ",'výdaje-paragraf'!A25)</f>
        <v>3631</v>
      </c>
      <c r="H25" s="360" t="str">
        <f>IF('výdaje-paragraf'!B25=0," ",'výdaje-paragraf'!B25)</f>
        <v>veřejné osvětlení</v>
      </c>
      <c r="I25" s="360" t="str">
        <f>IF('výdaje-paragraf'!C25=0," ",'výdaje-paragraf'!C25)</f>
        <v>veřejné osvětlení</v>
      </c>
      <c r="J25" s="363">
        <f>IF('výdaje-paragraf'!F25=0," ",'výdaje-paragraf'!F25)</f>
        <v>1294000</v>
      </c>
      <c r="K25" s="363" t="str">
        <f>IF('výdaje-paragraf'!G25=0," ",'výdaje-paragraf'!G25)</f>
        <v xml:space="preserve"> </v>
      </c>
      <c r="L25" s="73"/>
    </row>
    <row r="26" spans="1:12" x14ac:dyDescent="0.25">
      <c r="A26" s="1193"/>
      <c r="B26" s="1231"/>
      <c r="C26" s="1145" t="str">
        <f>IF('příjmy-paragraf'!C26=0," ",'příjmy-paragraf'!C26)</f>
        <v>ostatní dotace</v>
      </c>
      <c r="D26" s="1233"/>
      <c r="E26" s="1115">
        <f>IF('příjmy-paragraf'!G26=0," ",'příjmy-paragraf'!G26)</f>
        <v>3360627</v>
      </c>
      <c r="F26" s="73"/>
      <c r="G26" s="391">
        <f>IF('výdaje-paragraf'!A26=0," ",'výdaje-paragraf'!A26)</f>
        <v>3632</v>
      </c>
      <c r="H26" s="377" t="str">
        <f>IF('výdaje-paragraf'!B26=0," ",'výdaje-paragraf'!B26)</f>
        <v>pohřebnictví</v>
      </c>
      <c r="I26" s="377" t="str">
        <f>IF('výdaje-paragraf'!C26=0," ",'výdaje-paragraf'!C26)</f>
        <v>pohřebnictví</v>
      </c>
      <c r="J26" s="379">
        <f>IF('výdaje-paragraf'!F26=0," ",'výdaje-paragraf'!F26)</f>
        <v>130000</v>
      </c>
      <c r="K26" s="379" t="str">
        <f>IF('výdaje-paragraf'!G26=0," ",'výdaje-paragraf'!G26)</f>
        <v xml:space="preserve"> </v>
      </c>
      <c r="L26" s="73"/>
    </row>
    <row r="27" spans="1:12" x14ac:dyDescent="0.25">
      <c r="A27" s="1193"/>
      <c r="B27" s="1231"/>
      <c r="C27" s="677" t="str">
        <f>IF('příjmy-paragraf'!C27=0," ",'příjmy-paragraf'!C27)</f>
        <v>UP VPP</v>
      </c>
      <c r="D27" s="1233"/>
      <c r="E27" s="675">
        <f>IF('příjmy-paragraf'!G27=0," ",'příjmy-paragraf'!G27)</f>
        <v>384000</v>
      </c>
      <c r="F27" s="73"/>
      <c r="G27" s="485">
        <f>IF('výdaje-paragraf'!A27=0," ",'výdaje-paragraf'!A27)</f>
        <v>3639</v>
      </c>
      <c r="H27" s="569" t="str">
        <f>IF('výdaje-paragraf'!B27=0," ",'výdaje-paragraf'!B27)</f>
        <v>komunální služby a územní rozvoj</v>
      </c>
      <c r="I27" s="366" t="str">
        <f>IF('výdaje-paragraf'!C27=0," ",'výdaje-paragraf'!C27)</f>
        <v>opravy a investice</v>
      </c>
      <c r="J27" s="1245">
        <f>SUM(K27:K29)</f>
        <v>32100000</v>
      </c>
      <c r="K27" s="469">
        <f>IF('výdaje-paragraf'!G27=0," ",'výdaje-paragraf'!G27)</f>
        <v>31000000</v>
      </c>
      <c r="L27" s="73"/>
    </row>
    <row r="28" spans="1:12" x14ac:dyDescent="0.25">
      <c r="A28" s="659"/>
      <c r="B28" s="673"/>
      <c r="C28" s="671"/>
      <c r="D28" s="674"/>
      <c r="E28" s="455"/>
      <c r="F28" s="73"/>
      <c r="G28" s="660"/>
      <c r="H28" s="672"/>
      <c r="I28" s="685" t="str">
        <f>IF('výdaje-paragraf'!C28=0," ",'výdaje-paragraf'!C28)</f>
        <v>platby dani a poplatků</v>
      </c>
      <c r="J28" s="1246"/>
      <c r="K28" s="684">
        <f>IF('výdaje-paragraf'!G28=0," ",'výdaje-paragraf'!G28)</f>
        <v>100000</v>
      </c>
      <c r="L28" s="73"/>
    </row>
    <row r="29" spans="1:12" x14ac:dyDescent="0.25">
      <c r="A29" s="658">
        <f>IF('příjmy-paragraf'!A28=0," ",'příjmy-paragraf'!A28)</f>
        <v>4122</v>
      </c>
      <c r="B29" s="577" t="str">
        <f>IF('příjmy-paragraf'!B28=0," ",'příjmy-paragraf'!B28)</f>
        <v>neinvestiční přijaté dotace od krajů</v>
      </c>
      <c r="C29" s="1146" t="str">
        <f>IF('příjmy-paragraf'!C28=0," ",'příjmy-paragraf'!C28)</f>
        <v xml:space="preserve">DPS služby </v>
      </c>
      <c r="D29" s="1150">
        <f>IF('příjmy-paragraf'!F28=0," ",'příjmy-paragraf'!F28)</f>
        <v>2088942</v>
      </c>
      <c r="E29" s="1151">
        <f>IF('příjmy-paragraf'!G28=0," ",'příjmy-paragraf'!G28)</f>
        <v>1831524</v>
      </c>
      <c r="F29" s="73"/>
      <c r="G29" s="351"/>
      <c r="H29" s="570"/>
      <c r="I29" s="686" t="str">
        <f>IF('výdaje-paragraf'!C29=0," ",'výdaje-paragraf'!C29)</f>
        <v>pořízení nemovitého majetku</v>
      </c>
      <c r="J29" s="1247"/>
      <c r="K29" s="356">
        <f>IF('výdaje-paragraf'!G29=0," ",'výdaje-paragraf'!G29)</f>
        <v>1000000</v>
      </c>
      <c r="L29" s="73"/>
    </row>
    <row r="30" spans="1:12" x14ac:dyDescent="0.25">
      <c r="A30" s="1106" t="str">
        <f>IF('příjmy-paragraf'!A29=0," ",'příjmy-paragraf'!A29)</f>
        <v xml:space="preserve"> </v>
      </c>
      <c r="B30" s="582" t="str">
        <f>IF('příjmy-paragraf'!B29=0," ",'příjmy-paragraf'!B29)</f>
        <v xml:space="preserve"> </v>
      </c>
      <c r="C30" s="1163" t="str">
        <f>IF('příjmy-paragraf'!C29=0," ",'příjmy-paragraf'!C29)</f>
        <v xml:space="preserve">ostaní dotace </v>
      </c>
      <c r="D30" s="1157" t="str">
        <f>IF('příjmy-paragraf'!F29=0," ",'příjmy-paragraf'!F29)</f>
        <v xml:space="preserve"> </v>
      </c>
      <c r="E30" s="1155">
        <f>IF('příjmy-paragraf'!G29=0," ",'příjmy-paragraf'!G29)</f>
        <v>257418</v>
      </c>
      <c r="F30" s="73"/>
      <c r="G30" s="351"/>
      <c r="H30" s="570"/>
      <c r="I30" s="580"/>
      <c r="J30" s="580"/>
      <c r="K30" s="356"/>
      <c r="L30" s="73"/>
    </row>
    <row r="31" spans="1:12" x14ac:dyDescent="0.25">
      <c r="A31" s="317">
        <f>IF('příjmy-paragraf'!A30=0," ",'příjmy-paragraf'!A30)</f>
        <v>4213</v>
      </c>
      <c r="B31" s="533" t="str">
        <f>IF('příjmy-paragraf'!B30=0," ",'příjmy-paragraf'!B30)</f>
        <v>investiční přijaté dotace ze SF</v>
      </c>
      <c r="C31" s="456" t="str">
        <f>IF('příjmy-paragraf'!C30=0," ",'příjmy-paragraf'!C30)</f>
        <v xml:space="preserve"> </v>
      </c>
      <c r="D31" s="322" t="str">
        <f>IF('příjmy-paragraf'!F30=0," ",'příjmy-paragraf'!F30)</f>
        <v xml:space="preserve"> </v>
      </c>
      <c r="E31" s="323" t="str">
        <f>IF('příjmy-paragraf'!G30=0," ",'příjmy-paragraf'!G30)</f>
        <v xml:space="preserve"> </v>
      </c>
      <c r="F31" s="73"/>
      <c r="G31" s="391">
        <f>IF('výdaje-paragraf'!A30=0," ",'výdaje-paragraf'!A30)</f>
        <v>3713</v>
      </c>
      <c r="H31" s="377" t="str">
        <f>IF('výdaje-paragraf'!B30=0," ",'výdaje-paragraf'!B30)</f>
        <v>změny technologíí vytápění</v>
      </c>
      <c r="I31" s="470" t="str">
        <f>IF('výdaje-paragraf'!C30=0," ",'výdaje-paragraf'!C30)</f>
        <v>Teplárenská novoměstská</v>
      </c>
      <c r="J31" s="379">
        <f>IF('výdaje-paragraf'!F30=0," ",'výdaje-paragraf'!F30)</f>
        <v>3000000</v>
      </c>
      <c r="K31" s="379" t="str">
        <f>IF('výdaje-paragraf'!G30=0," ",'výdaje-paragraf'!G30)</f>
        <v xml:space="preserve"> </v>
      </c>
      <c r="L31" s="73"/>
    </row>
    <row r="32" spans="1:12" x14ac:dyDescent="0.25">
      <c r="A32" s="1192">
        <f>IF('příjmy-paragraf'!A31=0," ",'příjmy-paragraf'!A31)</f>
        <v>4216</v>
      </c>
      <c r="B32" s="1195" t="str">
        <f>IF('příjmy-paragraf'!B31=0," ",'příjmy-paragraf'!B31)</f>
        <v>investiční dotace ze SR</v>
      </c>
      <c r="C32" s="452" t="str">
        <f>IF('příjmy-paragraf'!C31=0," ",'příjmy-paragraf'!C31)</f>
        <v>MMR Revitalizace náměstí</v>
      </c>
      <c r="D32" s="1236">
        <f>SUM(E32:E33)</f>
        <v>18395392</v>
      </c>
      <c r="E32" s="336">
        <f>IF('příjmy-paragraf'!G31=0," ",'příjmy-paragraf'!G31)</f>
        <v>8380392</v>
      </c>
      <c r="F32" s="73"/>
      <c r="G32" s="351">
        <f>IF('výdaje-paragraf'!A31=0," ",'výdaje-paragraf'!A31)</f>
        <v>3722</v>
      </c>
      <c r="H32" s="360" t="str">
        <f>IF('výdaje-paragraf'!B31=0," ",'výdaje-paragraf'!B31)</f>
        <v>sběr a svoz komunálních odpadů</v>
      </c>
      <c r="I32" s="471" t="str">
        <f>IF('výdaje-paragraf'!C31=0," ",'výdaje-paragraf'!C31)</f>
        <v>odpadové hospodářství</v>
      </c>
      <c r="J32" s="363">
        <f>IF('výdaje-paragraf'!F31=0," ",'výdaje-paragraf'!F31)</f>
        <v>8236000</v>
      </c>
      <c r="K32" s="363" t="str">
        <f>IF('výdaje-paragraf'!G31=0," ",'výdaje-paragraf'!G31)</f>
        <v xml:space="preserve"> </v>
      </c>
      <c r="L32" s="73"/>
    </row>
    <row r="33" spans="1:12" x14ac:dyDescent="0.25">
      <c r="A33" s="1234"/>
      <c r="B33" s="1235"/>
      <c r="C33" s="534" t="str">
        <f>IF('příjmy-paragraf'!C32=0," ",'příjmy-paragraf'!C32)</f>
        <v>MMR zvýšení bezpečnosti náměstí</v>
      </c>
      <c r="D33" s="1237"/>
      <c r="E33" s="475">
        <f>IF('příjmy-paragraf'!G32=0," ",'příjmy-paragraf'!G32)</f>
        <v>10015000</v>
      </c>
      <c r="F33" s="73"/>
      <c r="G33" s="1252">
        <f>IF('výdaje-paragraf'!A32=0," ",'výdaje-paragraf'!A32)</f>
        <v>3745</v>
      </c>
      <c r="H33" s="1205" t="str">
        <f>IF('výdaje-paragraf'!B32=0," ",'výdaje-paragraf'!B32)</f>
        <v>péče o vzhled obci a veřejnou zeleň</v>
      </c>
      <c r="I33" s="404" t="str">
        <f>IF('výdaje-paragraf'!C32=0," ",'výdaje-paragraf'!C32)</f>
        <v>zeleň a čištění města</v>
      </c>
      <c r="J33" s="1251">
        <f>SUM(K33:K36)</f>
        <v>3506000</v>
      </c>
      <c r="K33" s="466">
        <f>IF('výdaje-paragraf'!G32=0," ",'výdaje-paragraf'!G32)</f>
        <v>2873000</v>
      </c>
      <c r="L33" s="73"/>
    </row>
    <row r="34" spans="1:12" x14ac:dyDescent="0.25">
      <c r="A34" s="1243">
        <f>IF('příjmy-paragraf'!A33=0," ",'příjmy-paragraf'!A33)</f>
        <v>4222</v>
      </c>
      <c r="B34" s="1241" t="str">
        <f>IF('příjmy-paragraf'!B33=0," ",'příjmy-paragraf'!B33)</f>
        <v>investiční dotace kraj</v>
      </c>
      <c r="C34" s="456" t="str">
        <f>IF('příjmy-paragraf'!C33=0," ",'příjmy-paragraf'!C33)</f>
        <v xml:space="preserve"> </v>
      </c>
      <c r="D34" s="1238">
        <f>SUM(E34:E36)</f>
        <v>1700000</v>
      </c>
      <c r="E34" s="333" t="str">
        <f>IF('příjmy-paragraf'!G33=0," ",'příjmy-paragraf'!G33)</f>
        <v xml:space="preserve"> </v>
      </c>
      <c r="F34" s="73"/>
      <c r="G34" s="1253"/>
      <c r="H34" s="1206"/>
      <c r="I34" s="465" t="str">
        <f>IF('výdaje-paragraf'!C33=0," ",'výdaje-paragraf'!C33)</f>
        <v>VPP</v>
      </c>
      <c r="J34" s="1251"/>
      <c r="K34" s="468">
        <f>IF('výdaje-paragraf'!G33=0," ",'výdaje-paragraf'!G33)</f>
        <v>633000</v>
      </c>
      <c r="L34" s="73"/>
    </row>
    <row r="35" spans="1:12" x14ac:dyDescent="0.25">
      <c r="A35" s="1244"/>
      <c r="B35" s="1242"/>
      <c r="C35" s="678" t="str">
        <f>IF('příjmy-paragraf'!C34=0," ",'příjmy-paragraf'!C34)</f>
        <v>sportoviště ZŠ (sokolovna)</v>
      </c>
      <c r="D35" s="1239"/>
      <c r="E35" s="679">
        <f>IF('příjmy-paragraf'!G34=0," ",'příjmy-paragraf'!G34)</f>
        <v>1700000</v>
      </c>
      <c r="F35" s="73"/>
      <c r="G35" s="1253"/>
      <c r="H35" s="1206"/>
      <c r="I35" s="576"/>
      <c r="J35" s="1251"/>
      <c r="K35" s="535"/>
      <c r="L35" s="73"/>
    </row>
    <row r="36" spans="1:12" x14ac:dyDescent="0.25">
      <c r="A36" s="1199"/>
      <c r="B36" s="1201"/>
      <c r="C36" s="457" t="str">
        <f>IF('příjmy-paragraf'!C35=0," ",'příjmy-paragraf'!C35)</f>
        <v xml:space="preserve"> </v>
      </c>
      <c r="D36" s="1240"/>
      <c r="E36" s="343" t="str">
        <f>IF('příjmy-paragraf'!G35=0," ",'příjmy-paragraf'!G35)</f>
        <v xml:space="preserve"> </v>
      </c>
      <c r="F36" s="73"/>
      <c r="G36" s="1254"/>
      <c r="H36" s="1255"/>
      <c r="I36" s="682"/>
      <c r="J36" s="1251"/>
      <c r="K36" s="683"/>
      <c r="L36" s="73"/>
    </row>
    <row r="37" spans="1:12" x14ac:dyDescent="0.25">
      <c r="A37" s="589" t="str">
        <f>IF('příjmy-paragraf'!A36=0," ",'příjmy-paragraf'!A36)</f>
        <v xml:space="preserve"> </v>
      </c>
      <c r="B37" s="598" t="str">
        <f>IF('příjmy-paragraf'!B36=0," ",'příjmy-paragraf'!B36)</f>
        <v>Dotace</v>
      </c>
      <c r="C37" s="599" t="str">
        <f>IF('příjmy-paragraf'!C36=0," ",'příjmy-paragraf'!C36)</f>
        <v xml:space="preserve"> </v>
      </c>
      <c r="D37" s="592" t="str">
        <f>IF('příjmy-paragraf'!F36=0," ",'příjmy-paragraf'!F36)</f>
        <v xml:space="preserve"> </v>
      </c>
      <c r="E37" s="595">
        <f>SUM(D20:D36)</f>
        <v>29957861</v>
      </c>
      <c r="F37" s="73"/>
      <c r="G37" s="351">
        <f>IF('výdaje-paragraf'!A34=0," ",'výdaje-paragraf'!A34)</f>
        <v>4351</v>
      </c>
      <c r="H37" s="360" t="str">
        <f>IF('výdaje-paragraf'!B34=0," ",'výdaje-paragraf'!B34)</f>
        <v>osobní asist., peč. služba  …</v>
      </c>
      <c r="I37" s="471" t="str">
        <f>IF('výdaje-paragraf'!C34=0," ",'výdaje-paragraf'!C34)</f>
        <v>DPS</v>
      </c>
      <c r="J37" s="363">
        <f>IF('výdaje-paragraf'!F34=0," ",'výdaje-paragraf'!F34)</f>
        <v>2564000</v>
      </c>
      <c r="K37" s="363" t="str">
        <f>IF('výdaje-paragraf'!G34=0," ",'výdaje-paragraf'!G34)</f>
        <v xml:space="preserve"> </v>
      </c>
      <c r="L37" s="73"/>
    </row>
    <row r="38" spans="1:12" x14ac:dyDescent="0.25">
      <c r="A38" s="324">
        <f>IF('příjmy-paragraf'!A37=0," ",'příjmy-paragraf'!A37)</f>
        <v>1031</v>
      </c>
      <c r="B38" s="451" t="str">
        <f>IF('příjmy-paragraf'!B37=0," ",'příjmy-paragraf'!B37)</f>
        <v>pěstební činnost</v>
      </c>
      <c r="C38" s="451" t="str">
        <f>IF('příjmy-paragraf'!C37=0," ",'příjmy-paragraf'!C37)</f>
        <v>les</v>
      </c>
      <c r="D38" s="329">
        <f>IF('příjmy-paragraf'!F37=0," ",'příjmy-paragraf'!F37)</f>
        <v>400000</v>
      </c>
      <c r="E38" s="336" t="str">
        <f>IF('příjmy-paragraf'!G37=0," ",'příjmy-paragraf'!G37)</f>
        <v xml:space="preserve"> </v>
      </c>
      <c r="F38" s="76"/>
      <c r="G38" s="391">
        <f>IF('výdaje-paragraf'!A35=0," ",'výdaje-paragraf'!A35)</f>
        <v>5213</v>
      </c>
      <c r="H38" s="377" t="str">
        <f>IF('výdaje-paragraf'!B35=0," ",'výdaje-paragraf'!B35)</f>
        <v>krizová opatření</v>
      </c>
      <c r="I38" s="470" t="str">
        <f>IF('výdaje-paragraf'!C35=0," ",'výdaje-paragraf'!C35)</f>
        <v>krizová rezerva</v>
      </c>
      <c r="J38" s="379">
        <f>IF('výdaje-paragraf'!F35=0," ",'výdaje-paragraf'!F35)</f>
        <v>500000</v>
      </c>
      <c r="K38" s="379" t="str">
        <f>IF('výdaje-paragraf'!G35=0," ",'výdaje-paragraf'!G35)</f>
        <v xml:space="preserve"> </v>
      </c>
      <c r="L38" s="73"/>
    </row>
    <row r="39" spans="1:12" x14ac:dyDescent="0.25">
      <c r="A39" s="317">
        <f>IF('příjmy-paragraf'!A38=0," ",'příjmy-paragraf'!A38)</f>
        <v>2310</v>
      </c>
      <c r="B39" s="533" t="str">
        <f>IF('příjmy-paragraf'!B38=0," ",'příjmy-paragraf'!B38)</f>
        <v>prodej části vodovodu FvS</v>
      </c>
      <c r="C39" s="533" t="str">
        <f>IF('příjmy-paragraf'!C38=0," ",'příjmy-paragraf'!C38)</f>
        <v xml:space="preserve"> </v>
      </c>
      <c r="D39" s="1114">
        <f>IF('příjmy-paragraf'!F38=0," ",'příjmy-paragraf'!F38)</f>
        <v>536000</v>
      </c>
      <c r="E39" s="333" t="str">
        <f>IF('příjmy-paragraf'!G38=0," ",'příjmy-paragraf'!G38)</f>
        <v xml:space="preserve"> </v>
      </c>
      <c r="F39" s="76"/>
      <c r="G39" s="391"/>
      <c r="H39" s="377"/>
      <c r="I39" s="470"/>
      <c r="J39" s="379"/>
      <c r="K39" s="379"/>
      <c r="L39" s="73"/>
    </row>
    <row r="40" spans="1:12" x14ac:dyDescent="0.25">
      <c r="A40" s="317">
        <f>IF('příjmy-paragraf'!A39=0," ",'příjmy-paragraf'!A39)</f>
        <v>2321</v>
      </c>
      <c r="B40" s="533" t="str">
        <f>IF('příjmy-paragraf'!B39=0," ",'příjmy-paragraf'!B39)</f>
        <v>odvádění a čištění odpadních vod</v>
      </c>
      <c r="C40" s="533" t="str">
        <f>IF('příjmy-paragraf'!C39=0," ",'příjmy-paragraf'!C39)</f>
        <v>nájemné FVS</v>
      </c>
      <c r="D40" s="322">
        <f>IF('příjmy-paragraf'!F39=0," ",'příjmy-paragraf'!F39)</f>
        <v>363000</v>
      </c>
      <c r="E40" s="333" t="str">
        <f>IF('příjmy-paragraf'!G39=0," ",'příjmy-paragraf'!G39)</f>
        <v xml:space="preserve"> </v>
      </c>
      <c r="F40" s="73"/>
      <c r="G40" s="351">
        <f>IF('výdaje-paragraf'!A36=0," ",'výdaje-paragraf'!A36)</f>
        <v>5512</v>
      </c>
      <c r="H40" s="360" t="str">
        <f>IF('výdaje-paragraf'!B36=0," ",'výdaje-paragraf'!B36)</f>
        <v>požární ochrana - dobrovolná část</v>
      </c>
      <c r="I40" s="471" t="str">
        <f>IF('výdaje-paragraf'!C36=0," ",'výdaje-paragraf'!C36)</f>
        <v>JSDH</v>
      </c>
      <c r="J40" s="363">
        <f>IF('výdaje-paragraf'!F36=0," ",'výdaje-paragraf'!F36)</f>
        <v>1266000</v>
      </c>
      <c r="K40" s="363" t="str">
        <f>IF('výdaje-paragraf'!G36=0," ",'výdaje-paragraf'!G36)</f>
        <v xml:space="preserve"> </v>
      </c>
      <c r="L40" s="73"/>
    </row>
    <row r="41" spans="1:12" x14ac:dyDescent="0.25">
      <c r="A41" s="324">
        <f>IF('příjmy-paragraf'!A40=0," ",'příjmy-paragraf'!A40)</f>
        <v>3314</v>
      </c>
      <c r="B41" s="451" t="str">
        <f>IF('příjmy-paragraf'!B40=0," ",'příjmy-paragraf'!B40)</f>
        <v>činnosti knihovnické</v>
      </c>
      <c r="C41" s="451" t="str">
        <f>IF('příjmy-paragraf'!C40=0," ",'příjmy-paragraf'!C40)</f>
        <v>knihovna</v>
      </c>
      <c r="D41" s="329">
        <f>IF('příjmy-paragraf'!F40=0," ",'příjmy-paragraf'!F40)</f>
        <v>15000</v>
      </c>
      <c r="E41" s="336" t="str">
        <f>IF('příjmy-paragraf'!G40=0," ",'příjmy-paragraf'!G40)</f>
        <v xml:space="preserve"> </v>
      </c>
      <c r="F41" s="73"/>
      <c r="G41" s="391">
        <f>IF('výdaje-paragraf'!A37=0," ",'výdaje-paragraf'!A37)</f>
        <v>6112</v>
      </c>
      <c r="H41" s="377" t="str">
        <f>IF('výdaje-paragraf'!B37=0," ",'výdaje-paragraf'!B37)</f>
        <v>zastupitelstva obcí</v>
      </c>
      <c r="I41" s="470" t="str">
        <f>IF('výdaje-paragraf'!C37=0," ",'výdaje-paragraf'!C37)</f>
        <v>Město</v>
      </c>
      <c r="J41" s="379">
        <f>IF('výdaje-paragraf'!F37=0," ",'výdaje-paragraf'!F37)</f>
        <v>3248000</v>
      </c>
      <c r="K41" s="379" t="str">
        <f>IF('výdaje-paragraf'!G37=0," ",'výdaje-paragraf'!G37)</f>
        <v xml:space="preserve"> </v>
      </c>
      <c r="L41" s="73"/>
    </row>
    <row r="42" spans="1:12" x14ac:dyDescent="0.25">
      <c r="A42" s="324"/>
      <c r="B42" s="451"/>
      <c r="C42" s="451"/>
      <c r="D42" s="329"/>
      <c r="E42" s="336"/>
      <c r="F42" s="73"/>
      <c r="G42" s="1143">
        <f>IF('výdaje-paragraf'!A38=0," ",'výdaje-paragraf'!A38)</f>
        <v>6115</v>
      </c>
      <c r="H42" s="1125" t="str">
        <f>IF('výdaje-paragraf'!B38=0," ",'výdaje-paragraf'!B38)</f>
        <v>volby kraj 2024</v>
      </c>
      <c r="I42" s="1144" t="s">
        <v>649</v>
      </c>
      <c r="J42" s="1128">
        <f>IF('výdaje-paragraf'!F38=0," ",'výdaje-paragraf'!F38)</f>
        <v>146000</v>
      </c>
      <c r="K42" s="363" t="str">
        <f>IF('výdaje-paragraf'!G38=0," ",'výdaje-paragraf'!G38)</f>
        <v xml:space="preserve"> </v>
      </c>
      <c r="L42" s="73"/>
    </row>
    <row r="43" spans="1:12" x14ac:dyDescent="0.25">
      <c r="A43" s="317">
        <f>IF('příjmy-paragraf'!A41=0," ",'příjmy-paragraf'!A41)</f>
        <v>3315</v>
      </c>
      <c r="B43" s="533" t="str">
        <f>IF('příjmy-paragraf'!B41=0," ",'příjmy-paragraf'!B41)</f>
        <v>činosti muzeí a galerií</v>
      </c>
      <c r="C43" s="533" t="str">
        <f>IF('příjmy-paragraf'!C41=0," ",'příjmy-paragraf'!C41)</f>
        <v>muzeum</v>
      </c>
      <c r="D43" s="322" t="str">
        <f>IF('příjmy-paragraf'!F41=0," ",'příjmy-paragraf'!F41)</f>
        <v xml:space="preserve"> </v>
      </c>
      <c r="E43" s="333" t="str">
        <f>IF('příjmy-paragraf'!G41=0," ",'příjmy-paragraf'!G41)</f>
        <v xml:space="preserve"> </v>
      </c>
      <c r="F43" s="73"/>
      <c r="G43" s="1143">
        <f>IF('výdaje-paragraf'!A39=0," ",'výdaje-paragraf'!A39)</f>
        <v>6117</v>
      </c>
      <c r="H43" s="1125" t="str">
        <f>IF('výdaje-paragraf'!B39=0," ",'výdaje-paragraf'!B39)</f>
        <v>volby EP 2024</v>
      </c>
      <c r="I43" s="1144" t="s">
        <v>649</v>
      </c>
      <c r="J43" s="1128">
        <f>IF('výdaje-paragraf'!F39=0," ",'výdaje-paragraf'!F39)</f>
        <v>148000</v>
      </c>
      <c r="K43" s="363" t="str">
        <f>IF('výdaje-paragraf'!G39=0," ",'výdaje-paragraf'!G39)</f>
        <v xml:space="preserve"> </v>
      </c>
      <c r="L43" s="73"/>
    </row>
    <row r="44" spans="1:12" x14ac:dyDescent="0.25">
      <c r="A44" s="324">
        <f>IF('příjmy-paragraf'!A42=0," ",'příjmy-paragraf'!A42)</f>
        <v>3349</v>
      </c>
      <c r="B44" s="451" t="str">
        <f>IF('příjmy-paragraf'!B42=0," ",'příjmy-paragraf'!B42)</f>
        <v>záležitosti sdělovacích prostředků (noviny)</v>
      </c>
      <c r="C44" s="451" t="str">
        <f>IF('příjmy-paragraf'!C42=0," ",'příjmy-paragraf'!C42)</f>
        <v>noviny</v>
      </c>
      <c r="D44" s="329">
        <f>IF('příjmy-paragraf'!F42=0," ",'příjmy-paragraf'!F42)</f>
        <v>10000</v>
      </c>
      <c r="E44" s="336" t="str">
        <f>IF('příjmy-paragraf'!G42=0," ",'příjmy-paragraf'!G42)</f>
        <v xml:space="preserve"> </v>
      </c>
      <c r="F44" s="73"/>
      <c r="G44" s="1202">
        <f>IF('výdaje-paragraf'!A40=0," ",'výdaje-paragraf'!A40)</f>
        <v>6171</v>
      </c>
      <c r="H44" s="1205" t="str">
        <f>IF('výdaje-paragraf'!B40=0," ",'výdaje-paragraf'!B40)</f>
        <v>činnost místní správy</v>
      </c>
      <c r="I44" s="404" t="str">
        <f>IF('výdaje-paragraf'!C40=0," ",'výdaje-paragraf'!C40)</f>
        <v>Město</v>
      </c>
      <c r="J44" s="1208">
        <f>SUM(K44:K47)</f>
        <v>26876000</v>
      </c>
      <c r="K44" s="473">
        <f>IF('výdaje-paragraf'!G40=0," ",'výdaje-paragraf'!G40)</f>
        <v>265000</v>
      </c>
      <c r="L44" s="73"/>
    </row>
    <row r="45" spans="1:12" x14ac:dyDescent="0.25">
      <c r="A45" s="317">
        <f>IF('příjmy-paragraf'!A43=0," ",'příjmy-paragraf'!A43)</f>
        <v>3399</v>
      </c>
      <c r="B45" s="533" t="str">
        <f>IF('příjmy-paragraf'!B43=0," ",'příjmy-paragraf'!B43)</f>
        <v>vstupné na kulturní akce</v>
      </c>
      <c r="C45" s="533" t="str">
        <f>IF('příjmy-paragraf'!C43=0," ",'příjmy-paragraf'!C43)</f>
        <v>vstupné a dary na oslavy</v>
      </c>
      <c r="D45" s="1114">
        <f>IF('příjmy-paragraf'!F43=0," ",'příjmy-paragraf'!F43)</f>
        <v>424000</v>
      </c>
      <c r="E45" s="333" t="str">
        <f>IF('příjmy-paragraf'!G43=0," ",'příjmy-paragraf'!G43)</f>
        <v xml:space="preserve"> </v>
      </c>
      <c r="F45" s="73"/>
      <c r="G45" s="1203"/>
      <c r="H45" s="1206"/>
      <c r="I45" s="465"/>
      <c r="J45" s="1209"/>
      <c r="K45" s="468"/>
      <c r="L45" s="73"/>
    </row>
    <row r="46" spans="1:12" x14ac:dyDescent="0.25">
      <c r="A46" s="324">
        <f>IF('příjmy-paragraf'!A44=0," ",'příjmy-paragraf'!A44)</f>
        <v>3421</v>
      </c>
      <c r="B46" s="451" t="str">
        <f>IF('příjmy-paragraf'!B44=0," ",'příjmy-paragraf'!B44)</f>
        <v>SVČ příjem z odvodu PO</v>
      </c>
      <c r="C46" s="451" t="str">
        <f>IF('příjmy-paragraf'!C44=0," ",'příjmy-paragraf'!C44)</f>
        <v xml:space="preserve"> </v>
      </c>
      <c r="D46" s="1116">
        <f>IF('příjmy-paragraf'!F44=0," ",'příjmy-paragraf'!F44)</f>
        <v>700000</v>
      </c>
      <c r="E46" s="336" t="str">
        <f>IF('příjmy-paragraf'!G44=0," ",'příjmy-paragraf'!G44)</f>
        <v xml:space="preserve"> </v>
      </c>
      <c r="F46" s="73"/>
      <c r="G46" s="1203"/>
      <c r="H46" s="1206"/>
      <c r="I46" s="576"/>
      <c r="J46" s="1209"/>
      <c r="K46" s="535"/>
      <c r="L46" s="73"/>
    </row>
    <row r="47" spans="1:12" x14ac:dyDescent="0.25">
      <c r="A47" s="324">
        <f>IF('příjmy-paragraf'!A45=0," ",'příjmy-paragraf'!A45)</f>
        <v>3612</v>
      </c>
      <c r="B47" s="451" t="str">
        <f>IF('příjmy-paragraf'!B45=0," ",'příjmy-paragraf'!B45)</f>
        <v>bytové hospodářství</v>
      </c>
      <c r="C47" s="451" t="str">
        <f>IF('příjmy-paragraf'!C45=0," ",'příjmy-paragraf'!C45)</f>
        <v>nájem byty</v>
      </c>
      <c r="D47" s="1116">
        <f>IF('příjmy-paragraf'!F45=0," ",'příjmy-paragraf'!F45)</f>
        <v>29690000</v>
      </c>
      <c r="E47" s="336" t="str">
        <f>IF('příjmy-paragraf'!G45=0," ",'příjmy-paragraf'!G45)</f>
        <v xml:space="preserve"> </v>
      </c>
      <c r="F47" s="73"/>
      <c r="G47" s="1204"/>
      <c r="H47" s="1207"/>
      <c r="I47" s="472" t="str">
        <f>IF('výdaje-paragraf'!C41=0," ",'výdaje-paragraf'!C41)</f>
        <v>MěÚ</v>
      </c>
      <c r="J47" s="1210"/>
      <c r="K47" s="467">
        <f>IF('výdaje-paragraf'!G41=0," ",'výdaje-paragraf'!G41)</f>
        <v>26611000</v>
      </c>
      <c r="L47" s="73"/>
    </row>
    <row r="48" spans="1:12" x14ac:dyDescent="0.25">
      <c r="A48" s="317">
        <f>IF('příjmy-paragraf'!A46=0," ",'příjmy-paragraf'!A46)</f>
        <v>3613</v>
      </c>
      <c r="B48" s="533" t="str">
        <f>IF('příjmy-paragraf'!B46=0," ",'příjmy-paragraf'!B46)</f>
        <v>nebytové hospodářství</v>
      </c>
      <c r="C48" s="533" t="str">
        <f>IF('příjmy-paragraf'!C46=0," ",'příjmy-paragraf'!C46)</f>
        <v>nájem nebytový</v>
      </c>
      <c r="D48" s="1114">
        <f>IF('příjmy-paragraf'!F46=0," ",'příjmy-paragraf'!F46)</f>
        <v>2200000</v>
      </c>
      <c r="E48" s="333" t="str">
        <f>IF('příjmy-paragraf'!G46=0," ",'příjmy-paragraf'!G46)</f>
        <v xml:space="preserve"> </v>
      </c>
      <c r="F48" s="73"/>
      <c r="G48" s="351">
        <f>IF('výdaje-paragraf'!A42=0," ",'výdaje-paragraf'!A42)</f>
        <v>6223</v>
      </c>
      <c r="H48" s="360" t="str">
        <f>IF('výdaje-paragraf'!B42=0," ",'výdaje-paragraf'!B42)</f>
        <v>mezinárodní spolupráce</v>
      </c>
      <c r="I48" s="471" t="str">
        <f>IF('výdaje-paragraf'!C42=0," ",'výdaje-paragraf'!C42)</f>
        <v>Evropská Nová Města</v>
      </c>
      <c r="J48" s="363">
        <f>IF('výdaje-paragraf'!F42=0," ",'výdaje-paragraf'!F42)</f>
        <v>10000</v>
      </c>
      <c r="K48" s="363" t="str">
        <f>IF('výdaje-paragraf'!G42=0," ",'výdaje-paragraf'!G42)</f>
        <v xml:space="preserve"> </v>
      </c>
      <c r="L48" s="73"/>
    </row>
    <row r="49" spans="1:12" x14ac:dyDescent="0.25">
      <c r="A49" s="324">
        <f>IF('příjmy-paragraf'!A47=0," ",'příjmy-paragraf'!A47)</f>
        <v>3631</v>
      </c>
      <c r="B49" s="451" t="str">
        <f>IF('příjmy-paragraf'!B47=0," ",'příjmy-paragraf'!B47)</f>
        <v>veřejné osvětlení (pronájem plošiny)</v>
      </c>
      <c r="C49" s="451" t="str">
        <f>IF('příjmy-paragraf'!C47=0," ",'příjmy-paragraf'!C47)</f>
        <v>veřejné osvětlení</v>
      </c>
      <c r="D49" s="329">
        <f>IF('příjmy-paragraf'!F47=0," ",'příjmy-paragraf'!F47)</f>
        <v>10000</v>
      </c>
      <c r="E49" s="336" t="str">
        <f>IF('příjmy-paragraf'!G47=0," ",'příjmy-paragraf'!G47)</f>
        <v xml:space="preserve"> </v>
      </c>
      <c r="F49" s="73"/>
      <c r="G49" s="391">
        <f>IF('výdaje-paragraf'!A43=0," ",'výdaje-paragraf'!A43)</f>
        <v>6320</v>
      </c>
      <c r="H49" s="377" t="str">
        <f>IF('výdaje-paragraf'!B43=0," ",'výdaje-paragraf'!B43)</f>
        <v>pojištění funkčně nespecifikované</v>
      </c>
      <c r="I49" s="470" t="str">
        <f>IF('výdaje-paragraf'!C43=0," ",'výdaje-paragraf'!C43)</f>
        <v>pojištění majetku a odpovědnosti</v>
      </c>
      <c r="J49" s="379">
        <f>IF('výdaje-paragraf'!F43=0," ",'výdaje-paragraf'!F43)</f>
        <v>360000</v>
      </c>
      <c r="K49" s="379"/>
      <c r="L49" s="73"/>
    </row>
    <row r="50" spans="1:12" x14ac:dyDescent="0.25">
      <c r="A50" s="317">
        <f>IF('příjmy-paragraf'!A48=0," ",'příjmy-paragraf'!A48)</f>
        <v>3632</v>
      </c>
      <c r="B50" s="533" t="str">
        <f>IF('příjmy-paragraf'!B48=0," ",'příjmy-paragraf'!B48)</f>
        <v>pohřebnictví</v>
      </c>
      <c r="C50" s="533" t="str">
        <f>IF('příjmy-paragraf'!C48=0," ",'příjmy-paragraf'!C48)</f>
        <v>pohřebnictví</v>
      </c>
      <c r="D50" s="322">
        <f>IF('příjmy-paragraf'!F48=0," ",'příjmy-paragraf'!F48)</f>
        <v>50000</v>
      </c>
      <c r="E50" s="333" t="str">
        <f>IF('příjmy-paragraf'!G48=0," ",'příjmy-paragraf'!G48)</f>
        <v xml:space="preserve"> </v>
      </c>
      <c r="F50" s="73"/>
      <c r="G50" s="351">
        <f>IF('výdaje-paragraf'!A44=0," ",'výdaje-paragraf'!A44)</f>
        <v>6330</v>
      </c>
      <c r="H50" s="360" t="str">
        <f>IF('výdaje-paragraf'!B44=0," ",'výdaje-paragraf'!B44)</f>
        <v>převody vlastním fondům</v>
      </c>
      <c r="I50" s="471" t="str">
        <f>IF('výdaje-paragraf'!C44=0," ",'výdaje-paragraf'!C44)</f>
        <v>sociální fond</v>
      </c>
      <c r="J50" s="363">
        <f>IF('výdaje-paragraf'!F44=0," ",'výdaje-paragraf'!F44)</f>
        <v>630000</v>
      </c>
      <c r="K50" s="363" t="str">
        <f>IF('výdaje-paragraf'!G44=0," ",'výdaje-paragraf'!G44)</f>
        <v xml:space="preserve"> </v>
      </c>
      <c r="L50" s="73"/>
    </row>
    <row r="51" spans="1:12" x14ac:dyDescent="0.25">
      <c r="A51" s="658"/>
      <c r="B51" s="577"/>
      <c r="C51" s="577"/>
      <c r="D51" s="676"/>
      <c r="E51" s="336"/>
      <c r="F51" s="73"/>
      <c r="G51" s="391">
        <f>IF('výdaje-paragraf'!A45=0," ",'výdaje-paragraf'!A45)</f>
        <v>6399</v>
      </c>
      <c r="H51" s="377" t="str">
        <f>IF('výdaje-paragraf'!B45=0," ",'výdaje-paragraf'!B45)</f>
        <v>ostatní finanční operace</v>
      </c>
      <c r="I51" s="470" t="str">
        <f>IF('výdaje-paragraf'!C45=0," ",'výdaje-paragraf'!C45)</f>
        <v>Daně placené městem, DPH</v>
      </c>
      <c r="J51" s="1131">
        <f>IF('výdaje-paragraf'!F45=0," ",'výdaje-paragraf'!F45)</f>
        <v>12916000</v>
      </c>
      <c r="K51" s="379" t="str">
        <f>IF('výdaje-paragraf'!G45=0," ",'výdaje-paragraf'!G45)</f>
        <v xml:space="preserve"> </v>
      </c>
      <c r="L51" s="73"/>
    </row>
    <row r="52" spans="1:12" x14ac:dyDescent="0.25">
      <c r="A52" s="1192">
        <f>IF('příjmy-paragraf'!A49=0," ",'příjmy-paragraf'!A49)</f>
        <v>3639</v>
      </c>
      <c r="B52" s="1195" t="str">
        <f>IF('příjmy-paragraf'!B49=0," ",'příjmy-paragraf'!B49)</f>
        <v>územní rozvoj</v>
      </c>
      <c r="C52" s="577" t="str">
        <f>IF('příjmy-paragraf'!C49=0," ",'příjmy-paragraf'!C49)</f>
        <v>pronájem pozemků</v>
      </c>
      <c r="D52" s="1189">
        <f>SUM(E52:E55)</f>
        <v>5370000</v>
      </c>
      <c r="E52" s="336">
        <f>IF('příjmy-paragraf'!G49=0," ",'příjmy-paragraf'!G49)</f>
        <v>220000</v>
      </c>
      <c r="F52" s="73"/>
      <c r="G52" s="1143">
        <f>IF('výdaje-paragraf'!A46=0," ",'výdaje-paragraf'!A46)</f>
        <v>6402</v>
      </c>
      <c r="H52" s="1125" t="str">
        <f>IF('výdaje-paragraf'!B46=0," ",'výdaje-paragraf'!B46)</f>
        <v>finanční vypořádání</v>
      </c>
      <c r="I52" s="1144" t="str">
        <f>IF('výdaje-paragraf'!C46=0," ",'výdaje-paragraf'!C46)</f>
        <v>finanční vypořádání</v>
      </c>
      <c r="J52" s="1128">
        <f>IF('výdaje-paragraf'!F46=0," ",'výdaje-paragraf'!F46)</f>
        <v>18600</v>
      </c>
      <c r="K52" s="1128" t="str">
        <f>IF('výdaje-paragraf'!G46=0," ",'výdaje-paragraf'!G46)</f>
        <v xml:space="preserve"> </v>
      </c>
      <c r="L52" s="73"/>
    </row>
    <row r="53" spans="1:12" x14ac:dyDescent="0.25">
      <c r="A53" s="1193"/>
      <c r="B53" s="1196"/>
      <c r="C53" s="583" t="str">
        <f>IF('příjmy-paragraf'!C50=0," ",'příjmy-paragraf'!C50)</f>
        <v>prodej pozemků</v>
      </c>
      <c r="D53" s="1190"/>
      <c r="E53" s="1167">
        <f>IF('příjmy-paragraf'!G50=0," ",'příjmy-paragraf'!G50)</f>
        <v>5100000</v>
      </c>
      <c r="F53" s="73"/>
      <c r="G53" s="1202">
        <f>IF('výdaje-paragraf'!A48=0," ",'výdaje-paragraf'!A48)</f>
        <v>6409</v>
      </c>
      <c r="H53" s="1213" t="str">
        <f>IF('výdaje-paragraf'!B48=0," ",'výdaje-paragraf'!B48)</f>
        <v>ostatní činnosti</v>
      </c>
      <c r="I53" s="404" t="str">
        <f>IF('výdaje-paragraf'!C48=0," ",'výdaje-paragraf'!C48)</f>
        <v>Mikroregion Frýdlantsko</v>
      </c>
      <c r="J53" s="1216">
        <f>SUM(K53:K56)</f>
        <v>3874000</v>
      </c>
      <c r="K53" s="466">
        <f>IF('výdaje-paragraf'!G48=0," ",'výdaje-paragraf'!G48)</f>
        <v>3800000</v>
      </c>
      <c r="L53" s="73"/>
    </row>
    <row r="54" spans="1:12" x14ac:dyDescent="0.25">
      <c r="A54" s="1193"/>
      <c r="B54" s="1196"/>
      <c r="C54" s="583" t="str">
        <f>IF('příjmy-paragraf'!C51=0," ",'příjmy-paragraf'!C51)</f>
        <v>prodej budov a staveb</v>
      </c>
      <c r="D54" s="1190"/>
      <c r="E54" s="421">
        <f>IF('příjmy-paragraf'!G51=0," ",'příjmy-paragraf'!G51)</f>
        <v>50000</v>
      </c>
      <c r="F54" s="73"/>
      <c r="G54" s="1211"/>
      <c r="H54" s="1214"/>
      <c r="I54" s="465" t="str">
        <f>IF('výdaje-paragraf'!C49=0," ",'výdaje-paragraf'!C49)</f>
        <v>SO Smrk</v>
      </c>
      <c r="J54" s="1217"/>
      <c r="K54" s="468">
        <f>IF('výdaje-paragraf'!G49=0," ",'výdaje-paragraf'!G49)</f>
        <v>57000</v>
      </c>
      <c r="L54" s="73"/>
    </row>
    <row r="55" spans="1:12" x14ac:dyDescent="0.25">
      <c r="A55" s="1194"/>
      <c r="B55" s="1197"/>
      <c r="C55" s="582" t="str">
        <f>IF('příjmy-paragraf'!C52=0," ",'příjmy-paragraf'!C52)</f>
        <v>kraj-komunikace náměstí</v>
      </c>
      <c r="D55" s="1191"/>
      <c r="E55" s="584" t="str">
        <f>IF('příjmy-paragraf'!G52=0," ",'příjmy-paragraf'!G52)</f>
        <v xml:space="preserve"> </v>
      </c>
      <c r="F55" s="73"/>
      <c r="G55" s="1211"/>
      <c r="H55" s="1214"/>
      <c r="I55" s="465" t="str">
        <f>IF('výdaje-paragraf'!C50=0," ",'výdaje-paragraf'!C50)</f>
        <v>Svaz měst a obcí ČR</v>
      </c>
      <c r="J55" s="1217"/>
      <c r="K55" s="468">
        <f>IF('výdaje-paragraf'!G50=0," ",'výdaje-paragraf'!G50)</f>
        <v>17000</v>
      </c>
      <c r="L55" s="73"/>
    </row>
    <row r="56" spans="1:12" ht="13.8" thickBot="1" x14ac:dyDescent="0.3">
      <c r="A56" s="317">
        <f>IF('příjmy-paragraf'!A53=0," ",'příjmy-paragraf'!A53)</f>
        <v>3713</v>
      </c>
      <c r="B56" s="533" t="str">
        <f>IF('příjmy-paragraf'!B53=0," ",'příjmy-paragraf'!B53)</f>
        <v>technologie vytápění (Teplárenská)</v>
      </c>
      <c r="C56" s="533" t="str">
        <f>IF('příjmy-paragraf'!C53=0," ",'příjmy-paragraf'!C53)</f>
        <v>nájem Teplárenská</v>
      </c>
      <c r="D56" s="322" t="str">
        <f>IF('příjmy-paragraf'!F53=0," ",'příjmy-paragraf'!F53)</f>
        <v xml:space="preserve"> </v>
      </c>
      <c r="E56" s="333" t="str">
        <f>IF('příjmy-paragraf'!G53=0," ",'příjmy-paragraf'!G53)</f>
        <v xml:space="preserve"> </v>
      </c>
      <c r="F56" s="73"/>
      <c r="G56" s="1212"/>
      <c r="H56" s="1215"/>
      <c r="I56" s="1165"/>
      <c r="J56" s="1218"/>
      <c r="K56" s="467"/>
      <c r="L56" s="73"/>
    </row>
    <row r="57" spans="1:12" ht="15" thickTop="1" thickBot="1" x14ac:dyDescent="0.3">
      <c r="A57" s="324">
        <f>IF('příjmy-paragraf'!A54=0," ",'příjmy-paragraf'!A54)</f>
        <v>3722</v>
      </c>
      <c r="B57" s="451" t="str">
        <f>IF('příjmy-paragraf'!B54=0," ",'příjmy-paragraf'!B54)</f>
        <v>sběr a svoz komunálního odpadu</v>
      </c>
      <c r="C57" s="451" t="str">
        <f>IF('příjmy-paragraf'!C54=0," ",'příjmy-paragraf'!C54)</f>
        <v>kompenzace FCC</v>
      </c>
      <c r="D57" s="329" t="str">
        <f>IF('příjmy-paragraf'!F54=0," ",'příjmy-paragraf'!F54)</f>
        <v xml:space="preserve"> </v>
      </c>
      <c r="E57" s="336" t="str">
        <f>IF('příjmy-paragraf'!G54=0," ",'příjmy-paragraf'!G54)</f>
        <v xml:space="preserve"> </v>
      </c>
      <c r="F57" s="73"/>
      <c r="G57" s="463" t="s">
        <v>24</v>
      </c>
      <c r="H57" s="460"/>
      <c r="I57" s="460"/>
      <c r="J57" s="1164">
        <f>SUM(J4:J56)</f>
        <v>157837418</v>
      </c>
      <c r="K57" s="464"/>
      <c r="L57" s="73"/>
    </row>
    <row r="58" spans="1:12" ht="13.8" thickTop="1" x14ac:dyDescent="0.25">
      <c r="A58" s="317">
        <f>IF('příjmy-paragraf'!A55=0," ",'příjmy-paragraf'!A55)</f>
        <v>3723</v>
      </c>
      <c r="B58" s="533" t="str">
        <f>IF('příjmy-paragraf'!B55=0," ",'příjmy-paragraf'!B55)</f>
        <v>sběr a svoz odpadu</v>
      </c>
      <c r="C58" s="533" t="str">
        <f>IF('příjmy-paragraf'!C55=0," ",'příjmy-paragraf'!C55)</f>
        <v>využití odpadu EKOKOM</v>
      </c>
      <c r="D58" s="322">
        <f>IF('příjmy-paragraf'!F55=0," ",'příjmy-paragraf'!F55)</f>
        <v>52000</v>
      </c>
      <c r="E58" s="333" t="str">
        <f>IF('příjmy-paragraf'!G55=0," ",'příjmy-paragraf'!G55)</f>
        <v xml:space="preserve"> </v>
      </c>
      <c r="F58" s="73"/>
      <c r="L58" s="73"/>
    </row>
    <row r="59" spans="1:12" x14ac:dyDescent="0.25">
      <c r="A59" s="324">
        <f>IF('příjmy-paragraf'!A56=0," ",'příjmy-paragraf'!A56)</f>
        <v>3725</v>
      </c>
      <c r="B59" s="451" t="str">
        <f>IF('příjmy-paragraf'!B56=0," ",'příjmy-paragraf'!B56)</f>
        <v>využívání komun. odpadů (Eko-com,Asocol)</v>
      </c>
      <c r="C59" s="451" t="str">
        <f>IF('příjmy-paragraf'!C56=0," ",'příjmy-paragraf'!C56)</f>
        <v>odpady EKOKOM</v>
      </c>
      <c r="D59" s="329">
        <f>IF('příjmy-paragraf'!F56=0," ",'příjmy-paragraf'!F56)</f>
        <v>800000</v>
      </c>
      <c r="E59" s="336" t="str">
        <f>IF('příjmy-paragraf'!G56=0," ",'příjmy-paragraf'!G56)</f>
        <v xml:space="preserve"> </v>
      </c>
      <c r="F59" s="73"/>
      <c r="L59" s="73"/>
    </row>
    <row r="60" spans="1:12" x14ac:dyDescent="0.25">
      <c r="A60" s="317">
        <f>IF('příjmy-paragraf'!A57=0," ",'příjmy-paragraf'!A57)</f>
        <v>3745</v>
      </c>
      <c r="B60" s="533" t="str">
        <f>IF('příjmy-paragraf'!B57=0," ",'příjmy-paragraf'!B57)</f>
        <v>péče o vzhled obce</v>
      </c>
      <c r="C60" s="533" t="str">
        <f>IF('příjmy-paragraf'!C57=0," ",'příjmy-paragraf'!C57)</f>
        <v>čištění města</v>
      </c>
      <c r="D60" s="322">
        <f>IF('příjmy-paragraf'!F57=0," ",'příjmy-paragraf'!F57)</f>
        <v>50000</v>
      </c>
      <c r="E60" s="333" t="str">
        <f>IF('příjmy-paragraf'!G57=0," ",'příjmy-paragraf'!G57)</f>
        <v xml:space="preserve"> </v>
      </c>
      <c r="F60" s="73"/>
      <c r="L60" s="73"/>
    </row>
    <row r="61" spans="1:12" x14ac:dyDescent="0.25">
      <c r="A61" s="324">
        <f>IF('příjmy-paragraf'!A58=0," ",'příjmy-paragraf'!A58)</f>
        <v>4351</v>
      </c>
      <c r="B61" s="451" t="str">
        <f>IF('příjmy-paragraf'!B58=0," ",'příjmy-paragraf'!B58)</f>
        <v>pečovatelská služba</v>
      </c>
      <c r="C61" s="451" t="str">
        <f>IF('příjmy-paragraf'!C58=0," ",'příjmy-paragraf'!C58)</f>
        <v>DPS služby klientům</v>
      </c>
      <c r="D61" s="329">
        <f>IF('příjmy-paragraf'!F58=0," ",'příjmy-paragraf'!F58)</f>
        <v>330000</v>
      </c>
      <c r="E61" s="336" t="str">
        <f>IF('příjmy-paragraf'!G58=0," ",'příjmy-paragraf'!G58)</f>
        <v xml:space="preserve"> </v>
      </c>
      <c r="F61" s="73"/>
      <c r="L61" s="73"/>
    </row>
    <row r="62" spans="1:12" x14ac:dyDescent="0.25">
      <c r="A62" s="1198">
        <f>IF('příjmy-paragraf'!A59=0," ",'příjmy-paragraf'!A59)</f>
        <v>6171</v>
      </c>
      <c r="B62" s="1200" t="str">
        <f>IF('příjmy-paragraf'!B59=0," ",'příjmy-paragraf'!B59)</f>
        <v>činnost místní správy (nedaňové příjmy)</v>
      </c>
      <c r="C62" s="585" t="str">
        <f>IF('příjmy-paragraf'!C59=0," ",'příjmy-paragraf'!C59)</f>
        <v>ostatní nahodilé přijmy</v>
      </c>
      <c r="D62" s="1187">
        <f>SUM(E62:E63)</f>
        <v>588000</v>
      </c>
      <c r="E62" s="586">
        <f>IF('příjmy-paragraf'!G59=0," ",'příjmy-paragraf'!G59)</f>
        <v>188000</v>
      </c>
      <c r="F62" s="73"/>
      <c r="L62" s="73"/>
    </row>
    <row r="63" spans="1:12" x14ac:dyDescent="0.25">
      <c r="A63" s="1199"/>
      <c r="B63" s="1201"/>
      <c r="C63" s="587" t="str">
        <f>IF('příjmy-paragraf'!C60=0," ",'příjmy-paragraf'!C60)</f>
        <v>obědy</v>
      </c>
      <c r="D63" s="1188"/>
      <c r="E63" s="588">
        <f>IF('příjmy-paragraf'!G60=0," ",'příjmy-paragraf'!G60)</f>
        <v>400000</v>
      </c>
      <c r="F63" s="73"/>
      <c r="L63" s="73"/>
    </row>
    <row r="64" spans="1:12" ht="13.8" thickBot="1" x14ac:dyDescent="0.3">
      <c r="A64" s="324">
        <f>IF('příjmy-paragraf'!A61=0," ",'příjmy-paragraf'!A61)</f>
        <v>6330</v>
      </c>
      <c r="B64" s="451" t="str">
        <f>IF('příjmy-paragraf'!B61=0," ",'příjmy-paragraf'!B61)</f>
        <v>převody fondům (sociální fond)</v>
      </c>
      <c r="C64" s="451" t="str">
        <f>IF('příjmy-paragraf'!C61=0," ",'příjmy-paragraf'!C61)</f>
        <v>sociální fond</v>
      </c>
      <c r="D64" s="329">
        <f>IF('příjmy-paragraf'!F61=0," ",'příjmy-paragraf'!F61)</f>
        <v>630000</v>
      </c>
      <c r="E64" s="336" t="str">
        <f>IF('příjmy-paragraf'!G61=0," ",'příjmy-paragraf'!G61)</f>
        <v xml:space="preserve"> </v>
      </c>
      <c r="F64" s="73"/>
      <c r="L64" s="73"/>
    </row>
    <row r="65" spans="1:12" ht="15" thickTop="1" thickBot="1" x14ac:dyDescent="0.3">
      <c r="A65" s="459" t="s">
        <v>24</v>
      </c>
      <c r="B65" s="460"/>
      <c r="C65" s="461"/>
      <c r="D65" s="1164">
        <f>SUM(D4:D64)</f>
        <v>161418861</v>
      </c>
      <c r="E65" s="462"/>
      <c r="F65" s="73"/>
      <c r="L65" s="73"/>
    </row>
    <row r="66" spans="1:12" ht="14.4" thickTop="1" x14ac:dyDescent="0.25">
      <c r="D66" s="73"/>
      <c r="E66" s="75"/>
      <c r="F66" s="73"/>
      <c r="L66" s="73"/>
    </row>
    <row r="67" spans="1:12" x14ac:dyDescent="0.25">
      <c r="B67" s="90"/>
      <c r="C67" s="90"/>
      <c r="F67" s="73"/>
      <c r="G67" s="73"/>
      <c r="H67" s="73"/>
      <c r="I67" s="73"/>
      <c r="J67" s="73"/>
      <c r="K67" s="73"/>
      <c r="L67" s="73"/>
    </row>
    <row r="68" spans="1:12" x14ac:dyDescent="0.25">
      <c r="F68" s="73"/>
      <c r="G68" s="73"/>
      <c r="H68" s="73"/>
      <c r="I68" s="73"/>
      <c r="J68" s="73"/>
      <c r="K68" s="73"/>
      <c r="L68" s="73"/>
    </row>
    <row r="69" spans="1:12" x14ac:dyDescent="0.25">
      <c r="F69" s="73"/>
      <c r="G69" s="73"/>
      <c r="H69" s="73"/>
      <c r="I69" s="73"/>
      <c r="J69" s="73"/>
      <c r="K69" s="73"/>
      <c r="L69" s="73"/>
    </row>
    <row r="70" spans="1:12" x14ac:dyDescent="0.25">
      <c r="F70" s="73"/>
      <c r="G70" s="73"/>
      <c r="H70" s="73"/>
      <c r="I70" s="73"/>
      <c r="J70" s="73"/>
      <c r="K70" s="73"/>
      <c r="L70" s="73"/>
    </row>
    <row r="71" spans="1:12" x14ac:dyDescent="0.25">
      <c r="F71" s="73"/>
      <c r="G71" s="73"/>
      <c r="H71" s="73"/>
      <c r="I71" s="73"/>
      <c r="J71" s="73"/>
      <c r="K71" s="73"/>
      <c r="L71" s="73"/>
    </row>
    <row r="72" spans="1:12" x14ac:dyDescent="0.25">
      <c r="F72" s="73"/>
      <c r="G72" s="73"/>
      <c r="H72" s="73"/>
      <c r="I72" s="73"/>
      <c r="J72" s="73"/>
      <c r="K72" s="73"/>
      <c r="L72" s="73"/>
    </row>
    <row r="73" spans="1:12" x14ac:dyDescent="0.25">
      <c r="F73" s="73"/>
      <c r="G73" s="73"/>
      <c r="H73" s="73"/>
      <c r="I73" s="73"/>
      <c r="J73" s="73"/>
      <c r="K73" s="73"/>
      <c r="L73" s="73"/>
    </row>
    <row r="74" spans="1:12" x14ac:dyDescent="0.25">
      <c r="F74" s="73"/>
      <c r="G74" s="73"/>
      <c r="H74" s="73"/>
      <c r="I74" s="73"/>
      <c r="J74" s="73"/>
      <c r="K74" s="73"/>
      <c r="L74" s="73"/>
    </row>
    <row r="76" spans="1:12" x14ac:dyDescent="0.25">
      <c r="A76" s="91"/>
      <c r="B76" s="90"/>
      <c r="C76" s="90"/>
      <c r="D76" s="84"/>
    </row>
    <row r="77" spans="1:12" x14ac:dyDescent="0.25">
      <c r="A77" s="91"/>
      <c r="B77" s="90"/>
      <c r="C77" s="90"/>
    </row>
  </sheetData>
  <mergeCells count="33">
    <mergeCell ref="J27:J29"/>
    <mergeCell ref="G1:K1"/>
    <mergeCell ref="J33:J36"/>
    <mergeCell ref="G33:G36"/>
    <mergeCell ref="H33:H36"/>
    <mergeCell ref="G17:G20"/>
    <mergeCell ref="H17:H20"/>
    <mergeCell ref="J17:J20"/>
    <mergeCell ref="A32:A33"/>
    <mergeCell ref="B32:B33"/>
    <mergeCell ref="D32:D33"/>
    <mergeCell ref="D34:D36"/>
    <mergeCell ref="B34:B36"/>
    <mergeCell ref="A34:A36"/>
    <mergeCell ref="A1:E1"/>
    <mergeCell ref="A9:A13"/>
    <mergeCell ref="B9:B13"/>
    <mergeCell ref="D9:D13"/>
    <mergeCell ref="A23:A27"/>
    <mergeCell ref="B23:B27"/>
    <mergeCell ref="D23:D27"/>
    <mergeCell ref="G44:G47"/>
    <mergeCell ref="H44:H47"/>
    <mergeCell ref="J44:J47"/>
    <mergeCell ref="G53:G56"/>
    <mergeCell ref="H53:H56"/>
    <mergeCell ref="J53:J56"/>
    <mergeCell ref="D62:D63"/>
    <mergeCell ref="D52:D55"/>
    <mergeCell ref="A52:A55"/>
    <mergeCell ref="B52:B55"/>
    <mergeCell ref="A62:A63"/>
    <mergeCell ref="B62:B63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0"/>
  <sheetViews>
    <sheetView zoomScale="130" zoomScaleNormal="130" workbookViewId="0">
      <selection activeCell="G7" sqref="G7"/>
    </sheetView>
  </sheetViews>
  <sheetFormatPr defaultColWidth="9.109375" defaultRowHeight="13.8" x14ac:dyDescent="0.25"/>
  <cols>
    <col min="1" max="1" width="7.109375" style="92" customWidth="1"/>
    <col min="2" max="2" width="27.109375" style="92" customWidth="1"/>
    <col min="3" max="5" width="12.88671875" style="92" customWidth="1"/>
    <col min="6" max="7" width="13.5546875" style="92" customWidth="1"/>
    <col min="8" max="16384" width="9.109375" style="92"/>
  </cols>
  <sheetData>
    <row r="1" spans="1:10" ht="17.399999999999999" x14ac:dyDescent="0.3">
      <c r="B1" s="1299" t="s">
        <v>420</v>
      </c>
      <c r="C1" s="1300"/>
      <c r="D1" s="1300"/>
      <c r="E1" s="1300"/>
      <c r="F1" s="492" t="str">
        <f>IF('příjmy-paragraf'!F2=0," ",'příjmy-paragraf'!F2)</f>
        <v>rok 2024</v>
      </c>
    </row>
    <row r="2" spans="1:10" ht="14.4" thickBot="1" x14ac:dyDescent="0.3"/>
    <row r="3" spans="1:10" ht="15.6" x14ac:dyDescent="0.3">
      <c r="A3" s="759" t="s">
        <v>390</v>
      </c>
      <c r="B3" s="760" t="s">
        <v>232</v>
      </c>
      <c r="C3" s="761"/>
      <c r="D3" s="847"/>
      <c r="E3" s="847"/>
      <c r="F3" s="847"/>
      <c r="G3" s="763"/>
    </row>
    <row r="4" spans="1:10" ht="15.6" x14ac:dyDescent="0.3">
      <c r="A4" s="764"/>
      <c r="B4" s="765" t="s">
        <v>140</v>
      </c>
      <c r="C4" s="848"/>
      <c r="D4" s="849"/>
      <c r="E4" s="768" t="s">
        <v>141</v>
      </c>
      <c r="F4" s="849"/>
      <c r="G4" s="769"/>
    </row>
    <row r="5" spans="1:10" ht="14.4" x14ac:dyDescent="0.3">
      <c r="A5" s="1358" t="s">
        <v>142</v>
      </c>
      <c r="B5" s="1359" t="s">
        <v>143</v>
      </c>
      <c r="C5" s="850" t="s">
        <v>144</v>
      </c>
      <c r="D5" s="850" t="s">
        <v>110</v>
      </c>
      <c r="E5" s="850" t="s">
        <v>145</v>
      </c>
      <c r="F5" s="850" t="s">
        <v>111</v>
      </c>
      <c r="G5" s="851" t="s">
        <v>146</v>
      </c>
    </row>
    <row r="6" spans="1:10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</row>
    <row r="7" spans="1:10" ht="20.100000000000001" customHeight="1" x14ac:dyDescent="0.3">
      <c r="A7" s="852">
        <v>2111</v>
      </c>
      <c r="B7" s="853" t="s">
        <v>233</v>
      </c>
      <c r="C7" s="854">
        <v>30000</v>
      </c>
      <c r="D7" s="854">
        <v>26700</v>
      </c>
      <c r="E7" s="854">
        <v>35000</v>
      </c>
      <c r="F7" s="854">
        <v>30000</v>
      </c>
      <c r="G7" s="827">
        <f>H7+I7+J7</f>
        <v>424000</v>
      </c>
      <c r="H7" s="92">
        <v>30000</v>
      </c>
      <c r="I7" s="1170">
        <v>300000</v>
      </c>
      <c r="J7" s="1170">
        <v>94000</v>
      </c>
    </row>
    <row r="8" spans="1:10" ht="20.100000000000001" customHeight="1" x14ac:dyDescent="0.3">
      <c r="A8" s="855"/>
      <c r="B8" s="856"/>
      <c r="C8" s="857"/>
      <c r="D8" s="857"/>
      <c r="E8" s="857"/>
      <c r="F8" s="857"/>
      <c r="G8" s="829"/>
    </row>
    <row r="9" spans="1:10" ht="20.100000000000001" customHeight="1" thickBot="1" x14ac:dyDescent="0.35">
      <c r="A9" s="858"/>
      <c r="B9" s="859"/>
      <c r="C9" s="860"/>
      <c r="D9" s="860"/>
      <c r="E9" s="860"/>
      <c r="F9" s="860"/>
      <c r="G9" s="831"/>
    </row>
    <row r="10" spans="1:10" ht="20.100000000000001" customHeight="1" thickBot="1" x14ac:dyDescent="0.35">
      <c r="A10" s="955"/>
      <c r="B10" s="944" t="s">
        <v>59</v>
      </c>
      <c r="C10" s="968">
        <f>SUM(C7:C9)</f>
        <v>30000</v>
      </c>
      <c r="D10" s="968">
        <f>SUM(D7:D9)</f>
        <v>26700</v>
      </c>
      <c r="E10" s="968">
        <f>SUM(E7:E9)</f>
        <v>35000</v>
      </c>
      <c r="F10" s="968">
        <f>SUM(F7:F9)</f>
        <v>30000</v>
      </c>
      <c r="G10" s="969">
        <f>SUM(G7:G9)</f>
        <v>424000</v>
      </c>
    </row>
    <row r="11" spans="1:10" ht="14.4" x14ac:dyDescent="0.3">
      <c r="A11" s="206"/>
      <c r="B11" s="206"/>
      <c r="C11" s="207"/>
      <c r="D11" s="207"/>
      <c r="E11" s="207"/>
      <c r="F11" s="207"/>
      <c r="G11" s="207"/>
    </row>
    <row r="12" spans="1:10" ht="15" thickBot="1" x14ac:dyDescent="0.35">
      <c r="A12" s="206"/>
      <c r="B12" s="206"/>
      <c r="C12" s="206"/>
      <c r="D12" s="206"/>
      <c r="E12" s="206"/>
      <c r="F12" s="206"/>
    </row>
    <row r="13" spans="1:10" ht="15.6" x14ac:dyDescent="0.3">
      <c r="A13" s="790" t="s">
        <v>390</v>
      </c>
      <c r="B13" s="791" t="s">
        <v>232</v>
      </c>
      <c r="C13" s="792"/>
      <c r="D13" s="862"/>
      <c r="E13" s="862"/>
      <c r="F13" s="862"/>
      <c r="G13" s="794"/>
    </row>
    <row r="14" spans="1:10" ht="15.6" x14ac:dyDescent="0.3">
      <c r="A14" s="795"/>
      <c r="B14" s="796" t="s">
        <v>147</v>
      </c>
      <c r="C14" s="863"/>
      <c r="D14" s="864"/>
      <c r="E14" s="799" t="s">
        <v>141</v>
      </c>
      <c r="F14" s="864"/>
      <c r="G14" s="800"/>
    </row>
    <row r="15" spans="1:10" ht="14.4" x14ac:dyDescent="0.3">
      <c r="A15" s="1360" t="s">
        <v>142</v>
      </c>
      <c r="B15" s="1361" t="s">
        <v>143</v>
      </c>
      <c r="C15" s="865" t="s">
        <v>144</v>
      </c>
      <c r="D15" s="865" t="s">
        <v>110</v>
      </c>
      <c r="E15" s="865" t="s">
        <v>145</v>
      </c>
      <c r="F15" s="865" t="s">
        <v>111</v>
      </c>
      <c r="G15" s="866" t="s">
        <v>146</v>
      </c>
    </row>
    <row r="16" spans="1:10" ht="15" thickBot="1" x14ac:dyDescent="0.35">
      <c r="A16" s="1306"/>
      <c r="B16" s="1308"/>
      <c r="C16" s="804" t="str">
        <f>IF('příjmy-paragraf'!D2=0," ",'příjmy-paragraf'!D2)</f>
        <v>rok 2023</v>
      </c>
      <c r="D16" s="804" t="str">
        <f>IF('příjmy-paragraf'!E3=0," ",'příjmy-paragraf'!E3)</f>
        <v xml:space="preserve"> k 30.09.</v>
      </c>
      <c r="E16" s="867" t="str">
        <f>IF('1014-útulek'!E16=0," ",'1014-útulek'!E16)</f>
        <v>k 31.12.2023</v>
      </c>
      <c r="F16" s="806" t="str">
        <f>IF('příjmy-paragraf'!F2=0," ",'příjmy-paragraf'!F2)</f>
        <v>rok 2024</v>
      </c>
      <c r="G16" s="807" t="str">
        <f>IF('příjmy-paragraf'!F2=0," ",'příjmy-paragraf'!F2)</f>
        <v>rok 2024</v>
      </c>
    </row>
    <row r="17" spans="1:9" ht="20.100000000000001" customHeight="1" x14ac:dyDescent="0.3">
      <c r="A17" s="868">
        <v>5041</v>
      </c>
      <c r="B17" s="869" t="s">
        <v>501</v>
      </c>
      <c r="C17" s="870">
        <v>0</v>
      </c>
      <c r="D17" s="871">
        <v>3204</v>
      </c>
      <c r="E17" s="870">
        <v>3204</v>
      </c>
      <c r="F17" s="870">
        <v>0</v>
      </c>
      <c r="G17" s="872">
        <v>0</v>
      </c>
    </row>
    <row r="18" spans="1:9" ht="20.100000000000001" customHeight="1" x14ac:dyDescent="0.3">
      <c r="A18" s="868">
        <v>5139</v>
      </c>
      <c r="B18" s="869" t="s">
        <v>154</v>
      </c>
      <c r="C18" s="870">
        <v>50000</v>
      </c>
      <c r="D18" s="871">
        <v>74691</v>
      </c>
      <c r="E18" s="870">
        <v>80000</v>
      </c>
      <c r="F18" s="870">
        <v>80000</v>
      </c>
      <c r="G18" s="872">
        <v>80000</v>
      </c>
    </row>
    <row r="19" spans="1:9" ht="20.100000000000001" customHeight="1" x14ac:dyDescent="0.3">
      <c r="A19" s="868">
        <v>5169</v>
      </c>
      <c r="B19" s="869" t="s">
        <v>168</v>
      </c>
      <c r="C19" s="870">
        <v>400000</v>
      </c>
      <c r="D19" s="871">
        <v>210768</v>
      </c>
      <c r="E19" s="870">
        <v>350000</v>
      </c>
      <c r="F19" s="870">
        <v>400000</v>
      </c>
      <c r="G19" s="1171">
        <f>H19+I19</f>
        <v>725000</v>
      </c>
      <c r="H19" s="92">
        <v>400000</v>
      </c>
      <c r="I19" s="1170">
        <v>325000</v>
      </c>
    </row>
    <row r="20" spans="1:9" ht="20.100000000000001" customHeight="1" x14ac:dyDescent="0.3">
      <c r="A20" s="868">
        <v>5169</v>
      </c>
      <c r="B20" s="869" t="s">
        <v>168</v>
      </c>
      <c r="C20" s="870">
        <v>0</v>
      </c>
      <c r="D20" s="871">
        <v>0</v>
      </c>
      <c r="E20" s="870">
        <v>0</v>
      </c>
      <c r="F20" s="870">
        <v>1500000</v>
      </c>
      <c r="G20" s="872">
        <v>1500000</v>
      </c>
    </row>
    <row r="21" spans="1:9" ht="20.100000000000001" customHeight="1" x14ac:dyDescent="0.3">
      <c r="A21" s="873">
        <v>5175</v>
      </c>
      <c r="B21" s="874" t="s">
        <v>26</v>
      </c>
      <c r="C21" s="875">
        <v>0</v>
      </c>
      <c r="D21" s="875">
        <v>3418</v>
      </c>
      <c r="E21" s="875">
        <v>5000</v>
      </c>
      <c r="F21" s="875">
        <v>20000</v>
      </c>
      <c r="G21" s="876">
        <v>20000</v>
      </c>
      <c r="I21" s="208"/>
    </row>
    <row r="22" spans="1:9" ht="20.100000000000001" customHeight="1" thickBot="1" x14ac:dyDescent="0.35">
      <c r="A22" s="877">
        <v>5194</v>
      </c>
      <c r="B22" s="878" t="s">
        <v>219</v>
      </c>
      <c r="C22" s="879">
        <v>50000</v>
      </c>
      <c r="D22" s="879">
        <v>49703</v>
      </c>
      <c r="E22" s="879">
        <v>60000</v>
      </c>
      <c r="F22" s="879">
        <v>50000</v>
      </c>
      <c r="G22" s="880">
        <v>50000</v>
      </c>
      <c r="I22" s="208"/>
    </row>
    <row r="23" spans="1:9" ht="20.100000000000001" customHeight="1" thickBot="1" x14ac:dyDescent="0.35">
      <c r="A23" s="958"/>
      <c r="B23" s="948" t="s">
        <v>59</v>
      </c>
      <c r="C23" s="959">
        <f>SUM(C17:C22)</f>
        <v>500000</v>
      </c>
      <c r="D23" s="959">
        <f>SUM(D17:D22)</f>
        <v>341784</v>
      </c>
      <c r="E23" s="959">
        <f>SUM(E17:E22)</f>
        <v>498204</v>
      </c>
      <c r="F23" s="959">
        <f>SUM(F17:F22)</f>
        <v>2050000</v>
      </c>
      <c r="G23" s="967">
        <f>SUM(G17:G22)</f>
        <v>2375000</v>
      </c>
    </row>
    <row r="24" spans="1:9" ht="14.4" x14ac:dyDescent="0.3">
      <c r="A24" s="206"/>
      <c r="B24" s="206"/>
      <c r="C24" s="209"/>
      <c r="D24" s="209"/>
      <c r="E24" s="209"/>
      <c r="F24" s="209"/>
      <c r="G24" s="206"/>
    </row>
    <row r="25" spans="1:9" ht="14.4" x14ac:dyDescent="0.3">
      <c r="A25" s="206"/>
      <c r="B25" s="206"/>
      <c r="C25" s="209"/>
      <c r="D25" s="209"/>
      <c r="E25" s="209"/>
      <c r="F25" s="209"/>
      <c r="G25" s="206"/>
    </row>
    <row r="26" spans="1:9" ht="14.4" x14ac:dyDescent="0.3">
      <c r="A26" s="206"/>
      <c r="B26" s="210" t="s">
        <v>150</v>
      </c>
      <c r="C26" s="495">
        <v>45229</v>
      </c>
      <c r="E26" s="210" t="s">
        <v>151</v>
      </c>
      <c r="F26" s="634" t="s">
        <v>53</v>
      </c>
      <c r="G26" s="206"/>
    </row>
    <row r="27" spans="1:9" ht="14.4" x14ac:dyDescent="0.3">
      <c r="A27" s="206"/>
      <c r="B27" s="206"/>
      <c r="C27" s="206"/>
      <c r="D27" s="206"/>
      <c r="E27" s="206"/>
      <c r="F27" s="206"/>
      <c r="G27" s="206"/>
    </row>
    <row r="28" spans="1:9" ht="14.4" x14ac:dyDescent="0.3">
      <c r="B28" s="109" t="s">
        <v>17</v>
      </c>
      <c r="C28" s="110">
        <v>150000</v>
      </c>
      <c r="D28" s="110" t="s">
        <v>53</v>
      </c>
      <c r="E28" s="110" t="s">
        <v>53</v>
      </c>
      <c r="F28" s="494" t="s">
        <v>53</v>
      </c>
    </row>
    <row r="29" spans="1:9" ht="14.4" x14ac:dyDescent="0.3">
      <c r="B29" s="109" t="s">
        <v>234</v>
      </c>
      <c r="C29" s="110">
        <v>400000</v>
      </c>
      <c r="D29" s="110" t="s">
        <v>53</v>
      </c>
      <c r="E29" s="110" t="s">
        <v>53</v>
      </c>
      <c r="F29" s="494" t="s">
        <v>53</v>
      </c>
      <c r="H29" s="206"/>
    </row>
    <row r="30" spans="1:9" ht="14.4" x14ac:dyDescent="0.3">
      <c r="B30" s="109" t="s">
        <v>502</v>
      </c>
      <c r="C30" s="110">
        <v>1500000</v>
      </c>
      <c r="D30" s="109" t="s">
        <v>53</v>
      </c>
      <c r="E30" s="111" t="s">
        <v>53</v>
      </c>
      <c r="F30" s="494" t="s">
        <v>53</v>
      </c>
      <c r="H30" s="206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F4EED-AD0C-4A44-A700-8310CE58FADF}">
  <sheetPr>
    <pageSetUpPr fitToPage="1"/>
  </sheetPr>
  <dimension ref="A1:I68"/>
  <sheetViews>
    <sheetView showGridLines="0" topLeftCell="A31" zoomScale="130" zoomScaleNormal="130" zoomScalePageLayoutView="120" workbookViewId="0">
      <selection activeCell="E52" sqref="E52"/>
    </sheetView>
  </sheetViews>
  <sheetFormatPr defaultColWidth="9.109375" defaultRowHeight="14.4" x14ac:dyDescent="0.3"/>
  <cols>
    <col min="1" max="1" width="4.44140625" style="1040" customWidth="1"/>
    <col min="2" max="2" width="5" style="1040" customWidth="1"/>
    <col min="3" max="3" width="32.5546875" style="1040" customWidth="1"/>
    <col min="4" max="9" width="10" style="1040" customWidth="1"/>
    <col min="10" max="16384" width="9.109375" style="1040"/>
  </cols>
  <sheetData>
    <row r="1" spans="1:9" x14ac:dyDescent="0.3">
      <c r="A1" s="1039"/>
      <c r="B1" s="1039"/>
      <c r="C1" s="1310" t="s">
        <v>574</v>
      </c>
      <c r="D1" s="1311"/>
      <c r="E1" s="1311"/>
      <c r="F1" s="1041" t="s">
        <v>258</v>
      </c>
      <c r="G1" s="1042">
        <f>[4]P8!F1</f>
        <v>2024</v>
      </c>
      <c r="H1" s="1039"/>
      <c r="I1" s="970" t="s">
        <v>575</v>
      </c>
    </row>
    <row r="2" spans="1:9" s="1044" customFormat="1" ht="12" customHeight="1" x14ac:dyDescent="0.3">
      <c r="A2" s="1043"/>
      <c r="B2" s="1312" t="str">
        <f>[4]P8!B2</f>
        <v>Středisko volného času "ROROŠ", Nové Město pod Smrkem, příspěvková organizace</v>
      </c>
      <c r="C2" s="1311"/>
      <c r="D2" s="1311"/>
      <c r="E2" s="1311"/>
      <c r="F2" s="1311"/>
      <c r="G2" s="1311"/>
      <c r="H2" s="1043"/>
      <c r="I2" s="1043"/>
    </row>
    <row r="3" spans="1:9" s="1044" customFormat="1" ht="12" customHeight="1" thickBot="1" x14ac:dyDescent="0.25">
      <c r="A3" s="1313"/>
      <c r="B3" s="1313"/>
      <c r="C3" s="1313"/>
      <c r="D3" s="1313"/>
      <c r="E3" s="1313"/>
      <c r="F3" s="1313"/>
      <c r="G3" s="1313"/>
      <c r="H3" s="971"/>
      <c r="I3" s="116" t="s">
        <v>576</v>
      </c>
    </row>
    <row r="4" spans="1:9" s="1044" customFormat="1" ht="12" customHeight="1" thickBot="1" x14ac:dyDescent="0.25">
      <c r="A4" s="972"/>
      <c r="B4" s="973" t="s">
        <v>263</v>
      </c>
      <c r="C4" s="973" t="s">
        <v>264</v>
      </c>
      <c r="D4" s="974">
        <f>[4]P8!F1-1</f>
        <v>2023</v>
      </c>
      <c r="E4" s="973" t="s">
        <v>111</v>
      </c>
      <c r="F4" s="1045" t="s">
        <v>577</v>
      </c>
      <c r="G4" s="1045" t="s">
        <v>578</v>
      </c>
      <c r="H4" s="1045" t="s">
        <v>579</v>
      </c>
      <c r="I4" s="1046" t="s">
        <v>580</v>
      </c>
    </row>
    <row r="5" spans="1:9" s="1044" customFormat="1" ht="12" customHeight="1" thickBot="1" x14ac:dyDescent="0.25">
      <c r="A5" s="1314" t="s">
        <v>581</v>
      </c>
      <c r="B5" s="1315"/>
      <c r="C5" s="1316"/>
      <c r="D5" s="975">
        <f>D6+D9+D14+D20+D22+D27+D31+D33</f>
        <v>0</v>
      </c>
      <c r="E5" s="975">
        <f>E6+E9+E14+E20+E22+E27+E31+E33</f>
        <v>1869000</v>
      </c>
      <c r="F5" s="975">
        <f>F6+F9+F14+F20+F22+F27+F31+F33</f>
        <v>0</v>
      </c>
      <c r="G5" s="975">
        <f>G6+G9+G14+G20+G22+G27+G31+G33</f>
        <v>0</v>
      </c>
      <c r="H5" s="975">
        <f>H6+H9+H14+H20+H22+H27+H31+H33</f>
        <v>0</v>
      </c>
      <c r="I5" s="1047">
        <f t="shared" ref="I5:I37" si="0">SUM(E5:H5)</f>
        <v>1869000</v>
      </c>
    </row>
    <row r="6" spans="1:9" s="1044" customFormat="1" ht="12" customHeight="1" thickBot="1" x14ac:dyDescent="0.25">
      <c r="A6" s="976">
        <v>50</v>
      </c>
      <c r="B6" s="1317" t="s">
        <v>582</v>
      </c>
      <c r="C6" s="1318"/>
      <c r="D6" s="977">
        <f t="shared" ref="D6:H6" si="1">SUM(D7:D8)</f>
        <v>0</v>
      </c>
      <c r="E6" s="977">
        <f t="shared" si="1"/>
        <v>509000</v>
      </c>
      <c r="F6" s="977">
        <f t="shared" si="1"/>
        <v>0</v>
      </c>
      <c r="G6" s="977">
        <f t="shared" si="1"/>
        <v>0</v>
      </c>
      <c r="H6" s="977">
        <f t="shared" si="1"/>
        <v>0</v>
      </c>
      <c r="I6" s="1048">
        <f t="shared" si="0"/>
        <v>509000</v>
      </c>
    </row>
    <row r="7" spans="1:9" s="1044" customFormat="1" ht="12" customHeight="1" x14ac:dyDescent="0.2">
      <c r="A7" s="978"/>
      <c r="B7" s="978">
        <v>501</v>
      </c>
      <c r="C7" s="979" t="s">
        <v>583</v>
      </c>
      <c r="D7" s="980"/>
      <c r="E7" s="981">
        <f>[4]P8!D8</f>
        <v>318000</v>
      </c>
      <c r="F7" s="1049"/>
      <c r="G7" s="1049"/>
      <c r="H7" s="1049"/>
      <c r="I7" s="1050">
        <f t="shared" si="0"/>
        <v>318000</v>
      </c>
    </row>
    <row r="8" spans="1:9" s="1044" customFormat="1" ht="12" customHeight="1" thickBot="1" x14ac:dyDescent="0.25">
      <c r="A8" s="982"/>
      <c r="B8" s="982">
        <v>502</v>
      </c>
      <c r="C8" s="983" t="s">
        <v>584</v>
      </c>
      <c r="D8" s="984"/>
      <c r="E8" s="985">
        <f>[4]P8!D17</f>
        <v>191000</v>
      </c>
      <c r="F8" s="1051"/>
      <c r="G8" s="1051"/>
      <c r="H8" s="1051"/>
      <c r="I8" s="1052">
        <f t="shared" si="0"/>
        <v>191000</v>
      </c>
    </row>
    <row r="9" spans="1:9" s="1044" customFormat="1" ht="12" customHeight="1" thickBot="1" x14ac:dyDescent="0.25">
      <c r="A9" s="976">
        <v>51</v>
      </c>
      <c r="B9" s="1309" t="s">
        <v>585</v>
      </c>
      <c r="C9" s="1309"/>
      <c r="D9" s="977">
        <f t="shared" ref="D9:H9" si="2">SUM(D10:D13)</f>
        <v>0</v>
      </c>
      <c r="E9" s="977">
        <f t="shared" si="2"/>
        <v>685000</v>
      </c>
      <c r="F9" s="977">
        <f t="shared" si="2"/>
        <v>0</v>
      </c>
      <c r="G9" s="977">
        <f t="shared" si="2"/>
        <v>0</v>
      </c>
      <c r="H9" s="977">
        <f t="shared" si="2"/>
        <v>0</v>
      </c>
      <c r="I9" s="1048">
        <f t="shared" si="0"/>
        <v>685000</v>
      </c>
    </row>
    <row r="10" spans="1:9" s="1044" customFormat="1" ht="12" customHeight="1" x14ac:dyDescent="0.2">
      <c r="A10" s="978"/>
      <c r="B10" s="978">
        <v>511</v>
      </c>
      <c r="C10" s="986" t="s">
        <v>288</v>
      </c>
      <c r="D10" s="980"/>
      <c r="E10" s="981">
        <f>[4]P8!D23</f>
        <v>58000</v>
      </c>
      <c r="F10" s="980"/>
      <c r="G10" s="980"/>
      <c r="H10" s="980"/>
      <c r="I10" s="1050">
        <f t="shared" si="0"/>
        <v>58000</v>
      </c>
    </row>
    <row r="11" spans="1:9" s="1044" customFormat="1" ht="12" customHeight="1" x14ac:dyDescent="0.2">
      <c r="A11" s="982"/>
      <c r="B11" s="982">
        <v>512</v>
      </c>
      <c r="C11" s="983" t="s">
        <v>291</v>
      </c>
      <c r="D11" s="984"/>
      <c r="E11" s="985">
        <f>[4]P8!D26</f>
        <v>6000</v>
      </c>
      <c r="F11" s="984"/>
      <c r="G11" s="984"/>
      <c r="H11" s="984"/>
      <c r="I11" s="1052">
        <f t="shared" si="0"/>
        <v>6000</v>
      </c>
    </row>
    <row r="12" spans="1:9" s="1044" customFormat="1" ht="12" customHeight="1" x14ac:dyDescent="0.2">
      <c r="A12" s="987"/>
      <c r="B12" s="982">
        <v>513</v>
      </c>
      <c r="C12" s="983" t="s">
        <v>293</v>
      </c>
      <c r="D12" s="1051"/>
      <c r="E12" s="985">
        <f>[4]P8!D28</f>
        <v>12000</v>
      </c>
      <c r="F12" s="1051"/>
      <c r="G12" s="1051"/>
      <c r="H12" s="1051"/>
      <c r="I12" s="1052">
        <f t="shared" si="0"/>
        <v>12000</v>
      </c>
    </row>
    <row r="13" spans="1:9" s="1044" customFormat="1" ht="12" customHeight="1" thickBot="1" x14ac:dyDescent="0.25">
      <c r="A13" s="988"/>
      <c r="B13" s="989">
        <v>518</v>
      </c>
      <c r="C13" s="990" t="s">
        <v>586</v>
      </c>
      <c r="D13" s="980"/>
      <c r="E13" s="991">
        <f>[4]P8!D30</f>
        <v>609000</v>
      </c>
      <c r="F13" s="980"/>
      <c r="G13" s="980"/>
      <c r="H13" s="980"/>
      <c r="I13" s="1053">
        <f t="shared" si="0"/>
        <v>609000</v>
      </c>
    </row>
    <row r="14" spans="1:9" s="1044" customFormat="1" ht="12" customHeight="1" thickBot="1" x14ac:dyDescent="0.25">
      <c r="A14" s="976">
        <v>52</v>
      </c>
      <c r="B14" s="1309" t="s">
        <v>587</v>
      </c>
      <c r="C14" s="1309"/>
      <c r="D14" s="977">
        <f t="shared" ref="D14:H14" si="3">SUM(D15:D19)</f>
        <v>0</v>
      </c>
      <c r="E14" s="977">
        <f t="shared" si="3"/>
        <v>430000</v>
      </c>
      <c r="F14" s="977">
        <f t="shared" si="3"/>
        <v>0</v>
      </c>
      <c r="G14" s="977">
        <f t="shared" si="3"/>
        <v>0</v>
      </c>
      <c r="H14" s="977">
        <f t="shared" si="3"/>
        <v>0</v>
      </c>
      <c r="I14" s="1048">
        <f t="shared" si="0"/>
        <v>430000</v>
      </c>
    </row>
    <row r="15" spans="1:9" s="1044" customFormat="1" ht="12" customHeight="1" x14ac:dyDescent="0.2">
      <c r="A15" s="978"/>
      <c r="B15" s="978">
        <v>521</v>
      </c>
      <c r="C15" s="986" t="s">
        <v>310</v>
      </c>
      <c r="D15" s="1051"/>
      <c r="E15" s="981">
        <f>[4]P8!D45</f>
        <v>302000</v>
      </c>
      <c r="F15" s="1051"/>
      <c r="G15" s="1051"/>
      <c r="H15" s="1051"/>
      <c r="I15" s="1050">
        <f t="shared" si="0"/>
        <v>302000</v>
      </c>
    </row>
    <row r="16" spans="1:9" s="1044" customFormat="1" ht="12" customHeight="1" x14ac:dyDescent="0.2">
      <c r="A16" s="982"/>
      <c r="B16" s="982">
        <v>524</v>
      </c>
      <c r="C16" s="983" t="s">
        <v>588</v>
      </c>
      <c r="D16" s="1051"/>
      <c r="E16" s="981">
        <f>[4]P8!D47</f>
        <v>17000</v>
      </c>
      <c r="F16" s="1051"/>
      <c r="G16" s="1051"/>
      <c r="H16" s="1051"/>
      <c r="I16" s="1052">
        <f t="shared" si="0"/>
        <v>17000</v>
      </c>
    </row>
    <row r="17" spans="1:9" s="1044" customFormat="1" ht="12" customHeight="1" x14ac:dyDescent="0.2">
      <c r="A17" s="987"/>
      <c r="B17" s="982">
        <v>525</v>
      </c>
      <c r="C17" s="983" t="s">
        <v>589</v>
      </c>
      <c r="D17" s="1051"/>
      <c r="E17" s="981">
        <f>[4]P8!D49</f>
        <v>9000</v>
      </c>
      <c r="F17" s="1051"/>
      <c r="G17" s="1051"/>
      <c r="H17" s="1051"/>
      <c r="I17" s="1052">
        <f t="shared" si="0"/>
        <v>9000</v>
      </c>
    </row>
    <row r="18" spans="1:9" s="1044" customFormat="1" ht="12" customHeight="1" x14ac:dyDescent="0.2">
      <c r="A18" s="987"/>
      <c r="B18" s="982">
        <v>527</v>
      </c>
      <c r="C18" s="983" t="s">
        <v>313</v>
      </c>
      <c r="D18" s="1051"/>
      <c r="E18" s="981">
        <f>[4]P8!D51</f>
        <v>38000</v>
      </c>
      <c r="F18" s="1051"/>
      <c r="G18" s="1051"/>
      <c r="H18" s="1051"/>
      <c r="I18" s="1052">
        <f t="shared" si="0"/>
        <v>38000</v>
      </c>
    </row>
    <row r="19" spans="1:9" s="1044" customFormat="1" ht="12" customHeight="1" thickBot="1" x14ac:dyDescent="0.25">
      <c r="A19" s="988"/>
      <c r="B19" s="989">
        <v>528</v>
      </c>
      <c r="C19" s="990" t="s">
        <v>590</v>
      </c>
      <c r="D19" s="1051"/>
      <c r="E19" s="981">
        <f>[4]P8!D56</f>
        <v>64000</v>
      </c>
      <c r="F19" s="1051"/>
      <c r="G19" s="1051"/>
      <c r="H19" s="1051"/>
      <c r="I19" s="1053">
        <f t="shared" si="0"/>
        <v>64000</v>
      </c>
    </row>
    <row r="20" spans="1:9" s="1044" customFormat="1" ht="12" customHeight="1" thickBot="1" x14ac:dyDescent="0.25">
      <c r="A20" s="976">
        <v>53</v>
      </c>
      <c r="B20" s="1309" t="s">
        <v>591</v>
      </c>
      <c r="C20" s="1309"/>
      <c r="D20" s="977">
        <f t="shared" ref="D20:H20" si="4">D21</f>
        <v>0</v>
      </c>
      <c r="E20" s="977">
        <f t="shared" si="4"/>
        <v>2000</v>
      </c>
      <c r="F20" s="977">
        <f t="shared" si="4"/>
        <v>0</v>
      </c>
      <c r="G20" s="977">
        <f t="shared" si="4"/>
        <v>0</v>
      </c>
      <c r="H20" s="977">
        <f t="shared" si="4"/>
        <v>0</v>
      </c>
      <c r="I20" s="1048">
        <f t="shared" si="0"/>
        <v>2000</v>
      </c>
    </row>
    <row r="21" spans="1:9" s="1044" customFormat="1" ht="12" customHeight="1" thickBot="1" x14ac:dyDescent="0.25">
      <c r="A21" s="992"/>
      <c r="B21" s="992">
        <v>538</v>
      </c>
      <c r="C21" s="993" t="s">
        <v>320</v>
      </c>
      <c r="D21" s="1051"/>
      <c r="E21" s="994">
        <f>[4]P8!D59</f>
        <v>2000</v>
      </c>
      <c r="F21" s="1051"/>
      <c r="G21" s="1051"/>
      <c r="H21" s="1051"/>
      <c r="I21" s="1054">
        <f t="shared" si="0"/>
        <v>2000</v>
      </c>
    </row>
    <row r="22" spans="1:9" s="1044" customFormat="1" ht="12" customHeight="1" thickBot="1" x14ac:dyDescent="0.25">
      <c r="A22" s="976">
        <v>54</v>
      </c>
      <c r="B22" s="1309" t="s">
        <v>592</v>
      </c>
      <c r="C22" s="1309"/>
      <c r="D22" s="977">
        <f t="shared" ref="D22:H22" si="5">SUM(D23:D26)</f>
        <v>0</v>
      </c>
      <c r="E22" s="977">
        <f t="shared" si="5"/>
        <v>25000</v>
      </c>
      <c r="F22" s="977">
        <f t="shared" si="5"/>
        <v>0</v>
      </c>
      <c r="G22" s="977">
        <f t="shared" si="5"/>
        <v>0</v>
      </c>
      <c r="H22" s="977">
        <f t="shared" si="5"/>
        <v>0</v>
      </c>
      <c r="I22" s="1048">
        <f t="shared" si="0"/>
        <v>25000</v>
      </c>
    </row>
    <row r="23" spans="1:9" s="1044" customFormat="1" ht="12" customHeight="1" x14ac:dyDescent="0.2">
      <c r="A23" s="986"/>
      <c r="B23" s="978">
        <v>541</v>
      </c>
      <c r="C23" s="986" t="s">
        <v>322</v>
      </c>
      <c r="D23" s="1051"/>
      <c r="E23" s="981">
        <f>[4]P8!D62</f>
        <v>0</v>
      </c>
      <c r="F23" s="1051"/>
      <c r="G23" s="1051"/>
      <c r="H23" s="1051"/>
      <c r="I23" s="1050">
        <f t="shared" si="0"/>
        <v>0</v>
      </c>
    </row>
    <row r="24" spans="1:9" s="1044" customFormat="1" ht="12" customHeight="1" x14ac:dyDescent="0.2">
      <c r="A24" s="983"/>
      <c r="B24" s="982">
        <v>542</v>
      </c>
      <c r="C24" s="983" t="s">
        <v>593</v>
      </c>
      <c r="D24" s="1051"/>
      <c r="E24" s="981">
        <f>[4]P8!D64</f>
        <v>0</v>
      </c>
      <c r="F24" s="1051"/>
      <c r="G24" s="1051"/>
      <c r="H24" s="1051"/>
      <c r="I24" s="1052">
        <f t="shared" si="0"/>
        <v>0</v>
      </c>
    </row>
    <row r="25" spans="1:9" s="1044" customFormat="1" ht="12" customHeight="1" x14ac:dyDescent="0.2">
      <c r="A25" s="995"/>
      <c r="B25" s="982">
        <v>547</v>
      </c>
      <c r="C25" s="983" t="s">
        <v>324</v>
      </c>
      <c r="D25" s="1051"/>
      <c r="E25" s="981">
        <f>[4]P8!D66</f>
        <v>0</v>
      </c>
      <c r="F25" s="1051"/>
      <c r="G25" s="1051"/>
      <c r="H25" s="1051"/>
      <c r="I25" s="1052">
        <f t="shared" si="0"/>
        <v>0</v>
      </c>
    </row>
    <row r="26" spans="1:9" s="1044" customFormat="1" ht="12" customHeight="1" thickBot="1" x14ac:dyDescent="0.25">
      <c r="A26" s="990"/>
      <c r="B26" s="989">
        <v>549</v>
      </c>
      <c r="C26" s="990" t="s">
        <v>325</v>
      </c>
      <c r="D26" s="1051"/>
      <c r="E26" s="981">
        <f>[4]P8!D68</f>
        <v>25000</v>
      </c>
      <c r="F26" s="1051"/>
      <c r="G26" s="1051"/>
      <c r="H26" s="1051"/>
      <c r="I26" s="1053">
        <f t="shared" si="0"/>
        <v>25000</v>
      </c>
    </row>
    <row r="27" spans="1:9" s="1044" customFormat="1" ht="12" customHeight="1" thickBot="1" x14ac:dyDescent="0.25">
      <c r="A27" s="976">
        <v>55</v>
      </c>
      <c r="B27" s="1309" t="s">
        <v>594</v>
      </c>
      <c r="C27" s="1309"/>
      <c r="D27" s="977">
        <f>SUM(D28:D30)</f>
        <v>0</v>
      </c>
      <c r="E27" s="977">
        <f>SUM(E28:E30)</f>
        <v>218000</v>
      </c>
      <c r="F27" s="977">
        <f>SUM(F28:F30)</f>
        <v>0</v>
      </c>
      <c r="G27" s="977">
        <f>SUM(G28:G30)</f>
        <v>0</v>
      </c>
      <c r="H27" s="977">
        <f>SUM(H28:H30)</f>
        <v>0</v>
      </c>
      <c r="I27" s="1048">
        <f t="shared" si="0"/>
        <v>218000</v>
      </c>
    </row>
    <row r="28" spans="1:9" s="1044" customFormat="1" ht="12" customHeight="1" x14ac:dyDescent="0.2">
      <c r="A28" s="996"/>
      <c r="B28" s="997">
        <v>551</v>
      </c>
      <c r="C28" s="998" t="s">
        <v>328</v>
      </c>
      <c r="D28" s="1055"/>
      <c r="E28" s="999">
        <f>[4]P8!D71</f>
        <v>0</v>
      </c>
      <c r="F28" s="1055"/>
      <c r="G28" s="1055"/>
      <c r="H28" s="1055"/>
      <c r="I28" s="1056">
        <f t="shared" si="0"/>
        <v>0</v>
      </c>
    </row>
    <row r="29" spans="1:9" s="1044" customFormat="1" ht="12" customHeight="1" x14ac:dyDescent="0.2">
      <c r="A29" s="995"/>
      <c r="B29" s="982">
        <v>556</v>
      </c>
      <c r="C29" s="983" t="s">
        <v>329</v>
      </c>
      <c r="D29" s="1051"/>
      <c r="E29" s="981">
        <f>[4]P8!D73</f>
        <v>0</v>
      </c>
      <c r="F29" s="1051"/>
      <c r="G29" s="1051"/>
      <c r="H29" s="1051"/>
      <c r="I29" s="1052">
        <f t="shared" ref="I29" si="6">SUM(E29:H29)</f>
        <v>0</v>
      </c>
    </row>
    <row r="30" spans="1:9" s="1044" customFormat="1" ht="12" customHeight="1" thickBot="1" x14ac:dyDescent="0.25">
      <c r="A30" s="1000"/>
      <c r="B30" s="1001">
        <v>558</v>
      </c>
      <c r="C30" s="1002" t="s">
        <v>330</v>
      </c>
      <c r="D30" s="1051"/>
      <c r="E30" s="991">
        <f>[4]P8!D75</f>
        <v>218000</v>
      </c>
      <c r="F30" s="1049"/>
      <c r="G30" s="1049"/>
      <c r="H30" s="1049"/>
      <c r="I30" s="1053">
        <f t="shared" si="0"/>
        <v>218000</v>
      </c>
    </row>
    <row r="31" spans="1:9" s="1044" customFormat="1" ht="12" customHeight="1" thickBot="1" x14ac:dyDescent="0.25">
      <c r="A31" s="976">
        <v>56</v>
      </c>
      <c r="B31" s="1317" t="s">
        <v>595</v>
      </c>
      <c r="C31" s="1318"/>
      <c r="D31" s="977">
        <f>D32</f>
        <v>0</v>
      </c>
      <c r="E31" s="977">
        <f t="shared" ref="E31:H31" si="7">E32</f>
        <v>0</v>
      </c>
      <c r="F31" s="977">
        <f t="shared" si="7"/>
        <v>0</v>
      </c>
      <c r="G31" s="977">
        <f t="shared" si="7"/>
        <v>0</v>
      </c>
      <c r="H31" s="977">
        <f t="shared" si="7"/>
        <v>0</v>
      </c>
      <c r="I31" s="1048">
        <f t="shared" si="0"/>
        <v>0</v>
      </c>
    </row>
    <row r="32" spans="1:9" s="1044" customFormat="1" ht="12" customHeight="1" thickBot="1" x14ac:dyDescent="0.25">
      <c r="A32" s="1003"/>
      <c r="B32" s="992">
        <v>569</v>
      </c>
      <c r="C32" s="993" t="s">
        <v>334</v>
      </c>
      <c r="D32" s="1051"/>
      <c r="E32" s="994">
        <f>[4]P8!D79</f>
        <v>0</v>
      </c>
      <c r="F32" s="1051"/>
      <c r="G32" s="1051"/>
      <c r="H32" s="1051"/>
      <c r="I32" s="1054">
        <f t="shared" si="0"/>
        <v>0</v>
      </c>
    </row>
    <row r="33" spans="1:9" s="1044" customFormat="1" ht="12" customHeight="1" thickBot="1" x14ac:dyDescent="0.25">
      <c r="A33" s="976">
        <v>59</v>
      </c>
      <c r="B33" s="1309" t="s">
        <v>336</v>
      </c>
      <c r="C33" s="1309"/>
      <c r="D33" s="977">
        <f t="shared" ref="D33:H33" si="8">SUM(D34:D35)</f>
        <v>0</v>
      </c>
      <c r="E33" s="977">
        <f t="shared" si="8"/>
        <v>0</v>
      </c>
      <c r="F33" s="977">
        <f t="shared" si="8"/>
        <v>0</v>
      </c>
      <c r="G33" s="977">
        <f t="shared" si="8"/>
        <v>0</v>
      </c>
      <c r="H33" s="977">
        <f t="shared" si="8"/>
        <v>0</v>
      </c>
      <c r="I33" s="1048">
        <f t="shared" si="0"/>
        <v>0</v>
      </c>
    </row>
    <row r="34" spans="1:9" s="1044" customFormat="1" ht="12" customHeight="1" x14ac:dyDescent="0.2">
      <c r="A34" s="986"/>
      <c r="B34" s="978">
        <v>591</v>
      </c>
      <c r="C34" s="986" t="s">
        <v>336</v>
      </c>
      <c r="D34" s="1051"/>
      <c r="E34" s="981">
        <f>[4]P8!D82</f>
        <v>0</v>
      </c>
      <c r="F34" s="1051"/>
      <c r="G34" s="1051"/>
      <c r="H34" s="1051"/>
      <c r="I34" s="1050">
        <f t="shared" si="0"/>
        <v>0</v>
      </c>
    </row>
    <row r="35" spans="1:9" s="1044" customFormat="1" ht="12" customHeight="1" thickBot="1" x14ac:dyDescent="0.25">
      <c r="A35" s="1004"/>
      <c r="B35" s="1005">
        <v>595</v>
      </c>
      <c r="C35" s="1004" t="s">
        <v>337</v>
      </c>
      <c r="D35" s="1051"/>
      <c r="E35" s="981">
        <f>[4]P8!D84</f>
        <v>0</v>
      </c>
      <c r="F35" s="1051"/>
      <c r="G35" s="1051"/>
      <c r="H35" s="1051"/>
      <c r="I35" s="1057">
        <f t="shared" si="0"/>
        <v>0</v>
      </c>
    </row>
    <row r="36" spans="1:9" s="1044" customFormat="1" ht="12" customHeight="1" thickBot="1" x14ac:dyDescent="0.25">
      <c r="A36" s="1323" t="s">
        <v>596</v>
      </c>
      <c r="B36" s="1324"/>
      <c r="C36" s="1325"/>
      <c r="D36" s="1006">
        <f t="shared" ref="D36:H36" si="9">D37+D41+D46+D48</f>
        <v>0</v>
      </c>
      <c r="E36" s="1006">
        <f t="shared" si="9"/>
        <v>1460170</v>
      </c>
      <c r="F36" s="1006">
        <f t="shared" si="9"/>
        <v>0</v>
      </c>
      <c r="G36" s="1006">
        <f t="shared" si="9"/>
        <v>0</v>
      </c>
      <c r="H36" s="1006">
        <f t="shared" si="9"/>
        <v>0</v>
      </c>
      <c r="I36" s="1058">
        <f t="shared" si="0"/>
        <v>1460170</v>
      </c>
    </row>
    <row r="37" spans="1:9" s="1044" customFormat="1" ht="12" customHeight="1" thickBot="1" x14ac:dyDescent="0.25">
      <c r="A37" s="1007">
        <v>60</v>
      </c>
      <c r="B37" s="1326" t="s">
        <v>597</v>
      </c>
      <c r="C37" s="1326"/>
      <c r="D37" s="1008">
        <f t="shared" ref="D37:H37" si="10">SUM(D38:D40)</f>
        <v>0</v>
      </c>
      <c r="E37" s="1008">
        <f t="shared" si="10"/>
        <v>191000</v>
      </c>
      <c r="F37" s="1008">
        <f t="shared" si="10"/>
        <v>0</v>
      </c>
      <c r="G37" s="1008">
        <f t="shared" si="10"/>
        <v>0</v>
      </c>
      <c r="H37" s="1008">
        <f t="shared" si="10"/>
        <v>0</v>
      </c>
      <c r="I37" s="1059">
        <f t="shared" si="0"/>
        <v>191000</v>
      </c>
    </row>
    <row r="38" spans="1:9" s="1044" customFormat="1" ht="12" customHeight="1" x14ac:dyDescent="0.2">
      <c r="A38" s="1009"/>
      <c r="B38" s="1010">
        <v>602</v>
      </c>
      <c r="C38" s="1009" t="s">
        <v>598</v>
      </c>
      <c r="D38" s="1051"/>
      <c r="E38" s="1051">
        <v>191000</v>
      </c>
      <c r="F38" s="1051"/>
      <c r="G38" s="1051"/>
      <c r="H38" s="1051"/>
      <c r="I38" s="1060">
        <f>SUM(E38:H38)</f>
        <v>191000</v>
      </c>
    </row>
    <row r="39" spans="1:9" s="1044" customFormat="1" ht="12" customHeight="1" x14ac:dyDescent="0.2">
      <c r="A39" s="1011"/>
      <c r="B39" s="1012">
        <v>603</v>
      </c>
      <c r="C39" s="1011" t="s">
        <v>599</v>
      </c>
      <c r="D39" s="1051"/>
      <c r="E39" s="1051"/>
      <c r="F39" s="1051"/>
      <c r="G39" s="1051"/>
      <c r="H39" s="1051"/>
      <c r="I39" s="1061">
        <f>SUM(E39:H39)</f>
        <v>0</v>
      </c>
    </row>
    <row r="40" spans="1:9" s="1044" customFormat="1" ht="12" customHeight="1" thickBot="1" x14ac:dyDescent="0.25">
      <c r="A40" s="1013"/>
      <c r="B40" s="1014">
        <v>604</v>
      </c>
      <c r="C40" s="1013" t="s">
        <v>600</v>
      </c>
      <c r="D40" s="1051"/>
      <c r="E40" s="1051"/>
      <c r="F40" s="1051"/>
      <c r="G40" s="1051"/>
      <c r="H40" s="1051"/>
      <c r="I40" s="1062">
        <f t="shared" ref="I40:I54" si="11">SUM(E40:H40)</f>
        <v>0</v>
      </c>
    </row>
    <row r="41" spans="1:9" s="1044" customFormat="1" ht="12" customHeight="1" thickBot="1" x14ac:dyDescent="0.25">
      <c r="A41" s="1007">
        <v>64</v>
      </c>
      <c r="B41" s="1326" t="s">
        <v>601</v>
      </c>
      <c r="C41" s="1326"/>
      <c r="D41" s="1008">
        <f>SUM(D42:D45)</f>
        <v>0</v>
      </c>
      <c r="E41" s="1008">
        <f t="shared" ref="E41:H41" si="12">SUM(E42:E45)</f>
        <v>336000</v>
      </c>
      <c r="F41" s="1008">
        <f t="shared" si="12"/>
        <v>0</v>
      </c>
      <c r="G41" s="1008">
        <f t="shared" si="12"/>
        <v>0</v>
      </c>
      <c r="H41" s="1008">
        <f t="shared" si="12"/>
        <v>0</v>
      </c>
      <c r="I41" s="1059">
        <f t="shared" si="11"/>
        <v>336000</v>
      </c>
    </row>
    <row r="42" spans="1:9" s="1044" customFormat="1" ht="12" customHeight="1" x14ac:dyDescent="0.2">
      <c r="A42" s="1009"/>
      <c r="B42" s="1010">
        <v>641</v>
      </c>
      <c r="C42" s="1009" t="s">
        <v>322</v>
      </c>
      <c r="D42" s="1051"/>
      <c r="E42" s="1051"/>
      <c r="F42" s="1051"/>
      <c r="G42" s="1051"/>
      <c r="H42" s="1051"/>
      <c r="I42" s="1060">
        <f t="shared" si="11"/>
        <v>0</v>
      </c>
    </row>
    <row r="43" spans="1:9" s="1044" customFormat="1" ht="12" customHeight="1" x14ac:dyDescent="0.2">
      <c r="A43" s="1011"/>
      <c r="B43" s="1012">
        <v>643</v>
      </c>
      <c r="C43" s="1011" t="s">
        <v>602</v>
      </c>
      <c r="D43" s="1051"/>
      <c r="E43" s="1051"/>
      <c r="F43" s="1051"/>
      <c r="G43" s="1051"/>
      <c r="H43" s="1051"/>
      <c r="I43" s="1061">
        <f t="shared" si="11"/>
        <v>0</v>
      </c>
    </row>
    <row r="44" spans="1:9" s="1044" customFormat="1" ht="12" customHeight="1" x14ac:dyDescent="0.2">
      <c r="A44" s="1011"/>
      <c r="B44" s="1012">
        <v>648</v>
      </c>
      <c r="C44" s="1011" t="s">
        <v>603</v>
      </c>
      <c r="D44" s="1051"/>
      <c r="E44" s="1051">
        <v>336000</v>
      </c>
      <c r="F44" s="1051"/>
      <c r="G44" s="1051"/>
      <c r="H44" s="1051"/>
      <c r="I44" s="1061">
        <f t="shared" si="11"/>
        <v>336000</v>
      </c>
    </row>
    <row r="45" spans="1:9" s="1044" customFormat="1" ht="12" customHeight="1" thickBot="1" x14ac:dyDescent="0.25">
      <c r="A45" s="1013"/>
      <c r="B45" s="1014">
        <v>649</v>
      </c>
      <c r="C45" s="1013" t="s">
        <v>604</v>
      </c>
      <c r="D45" s="1051"/>
      <c r="E45" s="1051"/>
      <c r="F45" s="1051"/>
      <c r="G45" s="1051"/>
      <c r="H45" s="1051"/>
      <c r="I45" s="1062">
        <f t="shared" si="11"/>
        <v>0</v>
      </c>
    </row>
    <row r="46" spans="1:9" s="1044" customFormat="1" ht="12" customHeight="1" thickBot="1" x14ac:dyDescent="0.25">
      <c r="A46" s="1007">
        <v>66</v>
      </c>
      <c r="B46" s="1326" t="s">
        <v>605</v>
      </c>
      <c r="C46" s="1326"/>
      <c r="D46" s="1008">
        <f>D47</f>
        <v>0</v>
      </c>
      <c r="E46" s="1008">
        <f t="shared" ref="E46:H46" si="13">E47</f>
        <v>0</v>
      </c>
      <c r="F46" s="1008">
        <f t="shared" si="13"/>
        <v>0</v>
      </c>
      <c r="G46" s="1008">
        <f t="shared" si="13"/>
        <v>0</v>
      </c>
      <c r="H46" s="1008">
        <f t="shared" si="13"/>
        <v>0</v>
      </c>
      <c r="I46" s="1059">
        <f t="shared" si="11"/>
        <v>0</v>
      </c>
    </row>
    <row r="47" spans="1:9" s="1044" customFormat="1" ht="12" customHeight="1" thickBot="1" x14ac:dyDescent="0.25">
      <c r="A47" s="1015"/>
      <c r="B47" s="1016">
        <v>662</v>
      </c>
      <c r="C47" s="1015" t="s">
        <v>606</v>
      </c>
      <c r="D47" s="1063"/>
      <c r="E47" s="1063"/>
      <c r="F47" s="1063"/>
      <c r="G47" s="1063"/>
      <c r="H47" s="1063"/>
      <c r="I47" s="1060">
        <f t="shared" si="11"/>
        <v>0</v>
      </c>
    </row>
    <row r="48" spans="1:9" s="1044" customFormat="1" ht="12" customHeight="1" thickBot="1" x14ac:dyDescent="0.25">
      <c r="A48" s="1007">
        <v>67</v>
      </c>
      <c r="B48" s="1326" t="s">
        <v>607</v>
      </c>
      <c r="C48" s="1326"/>
      <c r="D48" s="1008">
        <f t="shared" ref="D48:H48" si="14">SUM(D49:D53)</f>
        <v>0</v>
      </c>
      <c r="E48" s="1137">
        <f t="shared" si="14"/>
        <v>933170</v>
      </c>
      <c r="F48" s="1008">
        <f t="shared" si="14"/>
        <v>0</v>
      </c>
      <c r="G48" s="1008">
        <f t="shared" si="14"/>
        <v>0</v>
      </c>
      <c r="H48" s="1008">
        <f t="shared" si="14"/>
        <v>0</v>
      </c>
      <c r="I48" s="1059">
        <f t="shared" si="11"/>
        <v>933170</v>
      </c>
    </row>
    <row r="49" spans="1:9" s="1044" customFormat="1" ht="12" customHeight="1" x14ac:dyDescent="0.2">
      <c r="A49" s="1010" t="s">
        <v>608</v>
      </c>
      <c r="B49" s="1010">
        <v>500</v>
      </c>
      <c r="C49" s="1009" t="s">
        <v>609</v>
      </c>
      <c r="D49" s="1051"/>
      <c r="E49" s="1049">
        <v>892000</v>
      </c>
      <c r="F49" s="1049"/>
      <c r="G49" s="1049"/>
      <c r="H49" s="1049"/>
      <c r="I49" s="1064">
        <f t="shared" si="11"/>
        <v>892000</v>
      </c>
    </row>
    <row r="50" spans="1:9" s="1044" customFormat="1" ht="12" customHeight="1" x14ac:dyDescent="0.2">
      <c r="A50" s="1010" t="s">
        <v>608</v>
      </c>
      <c r="B50" s="1010">
        <v>510</v>
      </c>
      <c r="C50" s="1009" t="s">
        <v>610</v>
      </c>
      <c r="D50" s="1051"/>
      <c r="E50" s="1049"/>
      <c r="F50" s="1049"/>
      <c r="G50" s="1049"/>
      <c r="H50" s="1049"/>
      <c r="I50" s="1064">
        <f t="shared" si="11"/>
        <v>0</v>
      </c>
    </row>
    <row r="51" spans="1:9" s="1044" customFormat="1" ht="12" customHeight="1" x14ac:dyDescent="0.2">
      <c r="A51" s="1010" t="s">
        <v>608</v>
      </c>
      <c r="B51" s="1010">
        <v>600</v>
      </c>
      <c r="C51" s="1009" t="s">
        <v>611</v>
      </c>
      <c r="D51" s="1051"/>
      <c r="E51" s="1123">
        <v>41170</v>
      </c>
      <c r="F51" s="1049"/>
      <c r="G51" s="1049"/>
      <c r="H51" s="1049"/>
      <c r="I51" s="1136">
        <f t="shared" si="11"/>
        <v>41170</v>
      </c>
    </row>
    <row r="52" spans="1:9" s="1044" customFormat="1" ht="12" customHeight="1" x14ac:dyDescent="0.2">
      <c r="A52" s="1010" t="s">
        <v>608</v>
      </c>
      <c r="B52" s="1010"/>
      <c r="C52" s="1009" t="s">
        <v>612</v>
      </c>
      <c r="D52" s="1051"/>
      <c r="E52" s="1049"/>
      <c r="F52" s="1049"/>
      <c r="G52" s="1049"/>
      <c r="H52" s="1049"/>
      <c r="I52" s="1064">
        <f t="shared" si="11"/>
        <v>0</v>
      </c>
    </row>
    <row r="53" spans="1:9" s="1044" customFormat="1" ht="12" customHeight="1" thickBot="1" x14ac:dyDescent="0.25">
      <c r="A53" s="1017" t="s">
        <v>608</v>
      </c>
      <c r="B53" s="1065"/>
      <c r="C53" s="1018" t="s">
        <v>613</v>
      </c>
      <c r="D53" s="1051"/>
      <c r="E53" s="1051"/>
      <c r="F53" s="1051"/>
      <c r="G53" s="1051"/>
      <c r="H53" s="1051"/>
      <c r="I53" s="1066">
        <f t="shared" si="11"/>
        <v>0</v>
      </c>
    </row>
    <row r="54" spans="1:9" s="1044" customFormat="1" ht="12" customHeight="1" thickBot="1" x14ac:dyDescent="0.25">
      <c r="A54" s="1019" t="s">
        <v>614</v>
      </c>
      <c r="B54" s="1019"/>
      <c r="C54" s="1020"/>
      <c r="D54" s="1021">
        <f>D36-D5</f>
        <v>0</v>
      </c>
      <c r="E54" s="1021">
        <f>E36-E5</f>
        <v>-408830</v>
      </c>
      <c r="F54" s="1021">
        <f>F36-F5</f>
        <v>0</v>
      </c>
      <c r="G54" s="1021">
        <f>G36-G5</f>
        <v>0</v>
      </c>
      <c r="H54" s="1021">
        <f>H36-H5</f>
        <v>0</v>
      </c>
      <c r="I54" s="1067">
        <f t="shared" si="11"/>
        <v>-408830</v>
      </c>
    </row>
    <row r="55" spans="1:9" s="1044" customFormat="1" ht="12" customHeight="1" thickBot="1" x14ac:dyDescent="0.25">
      <c r="A55" s="1319" t="s">
        <v>615</v>
      </c>
      <c r="B55" s="1320"/>
      <c r="C55" s="1320"/>
      <c r="D55" s="1321"/>
      <c r="E55" s="1321"/>
      <c r="F55" s="1321"/>
      <c r="G55" s="1321"/>
      <c r="H55" s="1321"/>
      <c r="I55" s="1322"/>
    </row>
    <row r="56" spans="1:9" s="1044" customFormat="1" ht="12" customHeight="1" thickBot="1" x14ac:dyDescent="0.25">
      <c r="A56" s="1019" t="s">
        <v>616</v>
      </c>
      <c r="B56" s="1019"/>
      <c r="C56" s="1020"/>
      <c r="D56" s="1022">
        <f t="shared" ref="D56:H56" si="15">SUM(D57:D58)</f>
        <v>0</v>
      </c>
      <c r="E56" s="1022">
        <f t="shared" si="15"/>
        <v>0</v>
      </c>
      <c r="F56" s="1022">
        <f t="shared" si="15"/>
        <v>0</v>
      </c>
      <c r="G56" s="1022">
        <f t="shared" si="15"/>
        <v>0</v>
      </c>
      <c r="H56" s="1022">
        <f t="shared" si="15"/>
        <v>0</v>
      </c>
      <c r="I56" s="1067">
        <f t="shared" ref="I56:I62" si="16">SUM(E56:H56)</f>
        <v>0</v>
      </c>
    </row>
    <row r="57" spans="1:9" s="1044" customFormat="1" ht="12" customHeight="1" x14ac:dyDescent="0.2">
      <c r="A57" s="1023" t="s">
        <v>617</v>
      </c>
      <c r="B57" s="1024" t="s">
        <v>618</v>
      </c>
      <c r="C57" s="1024"/>
      <c r="D57" s="1051"/>
      <c r="E57" s="1051"/>
      <c r="F57" s="1051"/>
      <c r="G57" s="1051"/>
      <c r="H57" s="1051"/>
      <c r="I57" s="1068">
        <f t="shared" si="16"/>
        <v>0</v>
      </c>
    </row>
    <row r="58" spans="1:9" s="1044" customFormat="1" ht="12" customHeight="1" thickBot="1" x14ac:dyDescent="0.25">
      <c r="A58" s="1025"/>
      <c r="B58" s="1026" t="s">
        <v>619</v>
      </c>
      <c r="C58" s="1026"/>
      <c r="D58" s="1051"/>
      <c r="E58" s="1051"/>
      <c r="F58" s="1051"/>
      <c r="G58" s="1051"/>
      <c r="H58" s="1051"/>
      <c r="I58" s="1069">
        <f t="shared" si="16"/>
        <v>0</v>
      </c>
    </row>
    <row r="59" spans="1:9" s="1044" customFormat="1" ht="12" customHeight="1" thickBot="1" x14ac:dyDescent="0.25">
      <c r="A59" s="1019" t="s">
        <v>620</v>
      </c>
      <c r="B59" s="1019"/>
      <c r="C59" s="1019"/>
      <c r="D59" s="1021">
        <f t="shared" ref="D59:H59" si="17">SUM(D60:D62)</f>
        <v>0</v>
      </c>
      <c r="E59" s="1021">
        <f t="shared" si="17"/>
        <v>0</v>
      </c>
      <c r="F59" s="1021">
        <f t="shared" si="17"/>
        <v>0</v>
      </c>
      <c r="G59" s="1021">
        <f t="shared" si="17"/>
        <v>0</v>
      </c>
      <c r="H59" s="1021">
        <f t="shared" si="17"/>
        <v>0</v>
      </c>
      <c r="I59" s="1067">
        <f t="shared" si="16"/>
        <v>0</v>
      </c>
    </row>
    <row r="60" spans="1:9" s="1044" customFormat="1" ht="12" customHeight="1" x14ac:dyDescent="0.2">
      <c r="A60" s="1027" t="s">
        <v>621</v>
      </c>
      <c r="B60" s="1028" t="s">
        <v>622</v>
      </c>
      <c r="C60" s="1028"/>
      <c r="D60" s="1055"/>
      <c r="E60" s="1055"/>
      <c r="F60" s="1055"/>
      <c r="G60" s="1055"/>
      <c r="H60" s="1055"/>
      <c r="I60" s="1068">
        <f t="shared" si="16"/>
        <v>0</v>
      </c>
    </row>
    <row r="61" spans="1:9" s="1044" customFormat="1" ht="12" customHeight="1" x14ac:dyDescent="0.2">
      <c r="A61" s="1029"/>
      <c r="B61" s="1030" t="s">
        <v>623</v>
      </c>
      <c r="C61" s="1030"/>
      <c r="D61" s="1051"/>
      <c r="E61" s="1051"/>
      <c r="F61" s="1051"/>
      <c r="G61" s="1051"/>
      <c r="H61" s="1051"/>
      <c r="I61" s="1070">
        <f t="shared" si="16"/>
        <v>0</v>
      </c>
    </row>
    <row r="62" spans="1:9" s="1044" customFormat="1" ht="12" customHeight="1" thickBot="1" x14ac:dyDescent="0.25">
      <c r="A62" s="1031"/>
      <c r="B62" s="1032" t="s">
        <v>624</v>
      </c>
      <c r="C62" s="1032"/>
      <c r="D62" s="1071"/>
      <c r="E62" s="1071"/>
      <c r="F62" s="1071"/>
      <c r="G62" s="1071"/>
      <c r="H62" s="1071"/>
      <c r="I62" s="1072">
        <f t="shared" si="16"/>
        <v>0</v>
      </c>
    </row>
    <row r="63" spans="1:9" s="1044" customFormat="1" ht="12" customHeight="1" x14ac:dyDescent="0.2">
      <c r="A63" s="1033"/>
      <c r="B63" s="199"/>
      <c r="C63" s="199"/>
      <c r="D63" s="1034"/>
      <c r="E63" s="1035"/>
    </row>
    <row r="64" spans="1:9" s="1044" customFormat="1" ht="12" customHeight="1" x14ac:dyDescent="0.2">
      <c r="A64" s="1036" t="s">
        <v>338</v>
      </c>
      <c r="B64" s="199"/>
      <c r="C64" s="1073" t="str">
        <f>[4]P8!C89</f>
        <v>Mgr. Yveta Svobodová</v>
      </c>
      <c r="D64" s="200" t="s">
        <v>339</v>
      </c>
      <c r="E64" s="1035"/>
      <c r="F64" s="1074"/>
      <c r="G64" s="1037" t="s">
        <v>625</v>
      </c>
      <c r="H64" s="1075" t="s">
        <v>626</v>
      </c>
    </row>
    <row r="65" spans="1:9" s="1044" customFormat="1" ht="7.5" customHeight="1" x14ac:dyDescent="0.2">
      <c r="D65" s="200"/>
      <c r="E65" s="199"/>
      <c r="F65" s="1074"/>
      <c r="G65" s="1074"/>
      <c r="H65" s="1074"/>
      <c r="I65" s="1074"/>
    </row>
    <row r="66" spans="1:9" s="1044" customFormat="1" ht="12" customHeight="1" x14ac:dyDescent="0.2">
      <c r="A66" s="1036" t="s">
        <v>341</v>
      </c>
      <c r="B66" s="199"/>
      <c r="C66" s="1073" t="str">
        <f>[4]P8!C91</f>
        <v>Mgr. Yveta Svobodová</v>
      </c>
      <c r="D66" s="200" t="s">
        <v>339</v>
      </c>
      <c r="E66" s="1038"/>
      <c r="F66" s="1074"/>
      <c r="G66" s="1074"/>
      <c r="H66" s="1074"/>
      <c r="I66" s="1074"/>
    </row>
    <row r="67" spans="1:9" s="1044" customFormat="1" ht="7.5" customHeight="1" x14ac:dyDescent="0.2">
      <c r="A67" s="1074"/>
      <c r="B67" s="1074"/>
      <c r="C67" s="1074"/>
      <c r="D67" s="1074"/>
      <c r="E67" s="1074"/>
      <c r="F67" s="1074"/>
      <c r="G67" s="1074"/>
      <c r="H67" s="1074"/>
      <c r="I67" s="1074"/>
    </row>
    <row r="68" spans="1:9" x14ac:dyDescent="0.3">
      <c r="A68" s="201" t="s">
        <v>627</v>
      </c>
      <c r="B68" s="1076"/>
      <c r="C68" s="1076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scale="96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8B54-EDFC-43AF-8C3B-7369850A20FD}">
  <sheetPr>
    <pageSetUpPr fitToPage="1"/>
  </sheetPr>
  <dimension ref="A1:K94"/>
  <sheetViews>
    <sheetView showGridLines="0" topLeftCell="A55" zoomScale="130" zoomScaleNormal="130" zoomScaleSheetLayoutView="110" workbookViewId="0">
      <selection activeCell="K73" sqref="K73"/>
    </sheetView>
  </sheetViews>
  <sheetFormatPr defaultColWidth="9.109375" defaultRowHeight="14.4" x14ac:dyDescent="0.3"/>
  <cols>
    <col min="1" max="1" width="4.44140625" style="1040" customWidth="1"/>
    <col min="2" max="2" width="5" style="1040" customWidth="1"/>
    <col min="3" max="3" width="33.88671875" style="1040" customWidth="1"/>
    <col min="4" max="8" width="10" style="1040" customWidth="1"/>
    <col min="9" max="16384" width="9.109375" style="1040"/>
  </cols>
  <sheetData>
    <row r="1" spans="1:11" x14ac:dyDescent="0.3">
      <c r="A1" s="1077"/>
      <c r="B1" s="1077"/>
      <c r="C1" s="1078" t="s">
        <v>257</v>
      </c>
      <c r="D1" s="1077"/>
      <c r="E1" s="1079" t="s">
        <v>258</v>
      </c>
      <c r="F1" s="1080">
        <v>2024</v>
      </c>
      <c r="G1" s="1077"/>
      <c r="H1" s="112" t="s">
        <v>259</v>
      </c>
    </row>
    <row r="2" spans="1:11" s="1044" customFormat="1" ht="11.4" customHeight="1" x14ac:dyDescent="0.2">
      <c r="A2" s="113"/>
      <c r="B2" s="1327" t="s">
        <v>345</v>
      </c>
      <c r="C2" s="1327"/>
      <c r="D2" s="1327"/>
      <c r="E2" s="1327"/>
      <c r="F2" s="1327"/>
      <c r="G2" s="1327"/>
      <c r="H2" s="114"/>
      <c r="I2" s="115"/>
      <c r="J2" s="1074"/>
      <c r="K2" s="1074"/>
    </row>
    <row r="3" spans="1:11" s="1044" customFormat="1" ht="11.4" customHeight="1" thickBot="1" x14ac:dyDescent="0.25">
      <c r="A3" s="113"/>
      <c r="B3" s="113"/>
      <c r="C3" s="113" t="s">
        <v>261</v>
      </c>
      <c r="D3" s="113"/>
      <c r="E3" s="113"/>
      <c r="F3" s="113"/>
      <c r="G3" s="113"/>
      <c r="H3" s="116" t="s">
        <v>262</v>
      </c>
      <c r="I3" s="115"/>
      <c r="J3" s="1074"/>
      <c r="K3" s="1074"/>
    </row>
    <row r="4" spans="1:11" s="1044" customFormat="1" ht="11.4" customHeight="1" x14ac:dyDescent="0.2">
      <c r="A4" s="1328"/>
      <c r="B4" s="1330" t="s">
        <v>263</v>
      </c>
      <c r="C4" s="1332" t="s">
        <v>264</v>
      </c>
      <c r="D4" s="1334" t="s">
        <v>265</v>
      </c>
      <c r="E4" s="1336" t="s">
        <v>266</v>
      </c>
      <c r="F4" s="1330" t="s">
        <v>267</v>
      </c>
      <c r="G4" s="1330"/>
      <c r="H4" s="1338"/>
      <c r="I4" s="115"/>
      <c r="J4" s="1074"/>
      <c r="K4" s="1074"/>
    </row>
    <row r="5" spans="1:11" s="1044" customFormat="1" ht="11.4" customHeight="1" thickBot="1" x14ac:dyDescent="0.25">
      <c r="A5" s="1329"/>
      <c r="B5" s="1331"/>
      <c r="C5" s="1333"/>
      <c r="D5" s="1335"/>
      <c r="E5" s="1337"/>
      <c r="F5" s="501" t="s">
        <v>268</v>
      </c>
      <c r="G5" s="501" t="s">
        <v>269</v>
      </c>
      <c r="H5" s="117" t="s">
        <v>270</v>
      </c>
      <c r="I5" s="115"/>
      <c r="J5" s="1074"/>
      <c r="K5" s="1074"/>
    </row>
    <row r="6" spans="1:11" s="1044" customFormat="1" ht="11.4" customHeight="1" thickBot="1" x14ac:dyDescent="0.25">
      <c r="A6" s="1341" t="s">
        <v>271</v>
      </c>
      <c r="B6" s="1342"/>
      <c r="C6" s="1343"/>
      <c r="D6" s="118">
        <f>D7+D22+D44+D58+D61+D70+D78+D81</f>
        <v>1869000</v>
      </c>
      <c r="E6" s="119">
        <f>E7+E22+E44+E58+E61+E70+E78+E81</f>
        <v>892000</v>
      </c>
      <c r="F6" s="120">
        <f>F7+F22+F44+F58+F61+F70+F78+F81</f>
        <v>191000</v>
      </c>
      <c r="G6" s="120">
        <f>G7+G22+G44+G58+G61+G70+G78+G81</f>
        <v>336000</v>
      </c>
      <c r="H6" s="121">
        <f>H7+H22+H44+H58+H61+H70+H78+H81</f>
        <v>450000</v>
      </c>
      <c r="I6" s="115"/>
      <c r="J6" s="1074"/>
      <c r="K6" s="1074"/>
    </row>
    <row r="7" spans="1:11" s="1044" customFormat="1" ht="11.4" customHeight="1" thickBot="1" x14ac:dyDescent="0.25">
      <c r="A7" s="122">
        <v>50</v>
      </c>
      <c r="B7" s="1344" t="s">
        <v>272</v>
      </c>
      <c r="C7" s="1345"/>
      <c r="D7" s="123">
        <f>SUM(E7:H7)</f>
        <v>509000</v>
      </c>
      <c r="E7" s="124">
        <f>SUM(E8+E17)</f>
        <v>279000</v>
      </c>
      <c r="F7" s="125">
        <f>SUM(F8+F17)</f>
        <v>19000</v>
      </c>
      <c r="G7" s="125">
        <f>SUM(G8+G17)</f>
        <v>111000</v>
      </c>
      <c r="H7" s="126">
        <f>SUM(H8+H17)</f>
        <v>100000</v>
      </c>
      <c r="I7" s="115"/>
      <c r="J7" s="1074"/>
      <c r="K7" s="1074"/>
    </row>
    <row r="8" spans="1:11" s="1044" customFormat="1" ht="11.4" customHeight="1" thickBot="1" x14ac:dyDescent="0.25">
      <c r="A8" s="127">
        <v>501</v>
      </c>
      <c r="B8" s="1346" t="s">
        <v>273</v>
      </c>
      <c r="C8" s="1347"/>
      <c r="D8" s="128">
        <f>SUM(E8:H8)</f>
        <v>318000</v>
      </c>
      <c r="E8" s="129">
        <f>SUM(E9:E16)</f>
        <v>138000</v>
      </c>
      <c r="F8" s="130">
        <f>SUM(F9:F16)</f>
        <v>19000</v>
      </c>
      <c r="G8" s="130">
        <f>SUM(G9:G16)</f>
        <v>61000</v>
      </c>
      <c r="H8" s="131">
        <f>SUM(H9:H16)</f>
        <v>100000</v>
      </c>
      <c r="I8" s="115"/>
      <c r="J8" s="1074"/>
      <c r="K8" s="1074"/>
    </row>
    <row r="9" spans="1:11" s="1044" customFormat="1" ht="11.4" customHeight="1" x14ac:dyDescent="0.2">
      <c r="A9" s="132">
        <v>501</v>
      </c>
      <c r="B9" s="133">
        <v>310</v>
      </c>
      <c r="C9" s="134" t="s">
        <v>274</v>
      </c>
      <c r="D9" s="135">
        <f>SUM(E9:H9)</f>
        <v>245000</v>
      </c>
      <c r="E9" s="1081">
        <v>96000</v>
      </c>
      <c r="F9" s="1082">
        <v>9000</v>
      </c>
      <c r="G9" s="1082">
        <v>40000</v>
      </c>
      <c r="H9" s="1083">
        <v>100000</v>
      </c>
      <c r="I9" s="115"/>
      <c r="J9" s="1074"/>
      <c r="K9" s="1074"/>
    </row>
    <row r="10" spans="1:11" s="1044" customFormat="1" ht="11.4" customHeight="1" x14ac:dyDescent="0.2">
      <c r="A10" s="136">
        <v>501</v>
      </c>
      <c r="B10" s="137">
        <v>320</v>
      </c>
      <c r="C10" s="138" t="s">
        <v>275</v>
      </c>
      <c r="D10" s="139">
        <f t="shared" ref="D10:D85" si="0">SUM(E10:H10)</f>
        <v>30000</v>
      </c>
      <c r="E10" s="1084">
        <v>10000</v>
      </c>
      <c r="F10" s="1085">
        <v>10000</v>
      </c>
      <c r="G10" s="1085">
        <v>10000</v>
      </c>
      <c r="H10" s="1086"/>
      <c r="I10" s="115"/>
      <c r="J10" s="1074"/>
      <c r="K10" s="1074"/>
    </row>
    <row r="11" spans="1:11" s="1044" customFormat="1" ht="11.4" customHeight="1" x14ac:dyDescent="0.2">
      <c r="A11" s="136">
        <v>501</v>
      </c>
      <c r="B11" s="137">
        <v>330</v>
      </c>
      <c r="C11" s="138" t="s">
        <v>276</v>
      </c>
      <c r="D11" s="139">
        <f t="shared" si="0"/>
        <v>5000</v>
      </c>
      <c r="E11" s="1084">
        <v>5000</v>
      </c>
      <c r="F11" s="1085"/>
      <c r="G11" s="1085"/>
      <c r="H11" s="1086"/>
      <c r="I11" s="115"/>
      <c r="J11" s="1074"/>
      <c r="K11" s="1074"/>
    </row>
    <row r="12" spans="1:11" s="1044" customFormat="1" ht="11.4" customHeight="1" x14ac:dyDescent="0.2">
      <c r="A12" s="136">
        <v>501</v>
      </c>
      <c r="B12" s="137">
        <v>340</v>
      </c>
      <c r="C12" s="138" t="s">
        <v>277</v>
      </c>
      <c r="D12" s="139">
        <f t="shared" si="0"/>
        <v>2000</v>
      </c>
      <c r="E12" s="1084">
        <v>2000</v>
      </c>
      <c r="F12" s="1085"/>
      <c r="G12" s="1085"/>
      <c r="H12" s="1086"/>
      <c r="I12" s="115"/>
      <c r="J12" s="1074"/>
      <c r="K12" s="1074"/>
    </row>
    <row r="13" spans="1:11" s="1044" customFormat="1" ht="11.4" customHeight="1" x14ac:dyDescent="0.2">
      <c r="A13" s="136">
        <v>501</v>
      </c>
      <c r="B13" s="137">
        <v>360</v>
      </c>
      <c r="C13" s="138" t="s">
        <v>278</v>
      </c>
      <c r="D13" s="139">
        <f t="shared" si="0"/>
        <v>26000</v>
      </c>
      <c r="E13" s="1084">
        <v>15000</v>
      </c>
      <c r="F13" s="1085"/>
      <c r="G13" s="1085">
        <v>11000</v>
      </c>
      <c r="H13" s="1086"/>
      <c r="I13" s="115"/>
      <c r="J13" s="1074"/>
      <c r="K13" s="1074"/>
    </row>
    <row r="14" spans="1:11" s="1044" customFormat="1" ht="11.4" customHeight="1" x14ac:dyDescent="0.2">
      <c r="A14" s="136">
        <v>501</v>
      </c>
      <c r="B14" s="137">
        <v>370</v>
      </c>
      <c r="C14" s="138" t="s">
        <v>279</v>
      </c>
      <c r="D14" s="139">
        <f t="shared" si="0"/>
        <v>0</v>
      </c>
      <c r="E14" s="1084"/>
      <c r="F14" s="1085"/>
      <c r="G14" s="1085"/>
      <c r="H14" s="1086"/>
      <c r="I14" s="115"/>
      <c r="J14" s="1074"/>
      <c r="K14" s="1074"/>
    </row>
    <row r="15" spans="1:11" s="1044" customFormat="1" ht="11.4" customHeight="1" x14ac:dyDescent="0.2">
      <c r="A15" s="136">
        <v>501</v>
      </c>
      <c r="B15" s="137">
        <v>380</v>
      </c>
      <c r="C15" s="138" t="s">
        <v>280</v>
      </c>
      <c r="D15" s="139">
        <f t="shared" si="0"/>
        <v>10000</v>
      </c>
      <c r="E15" s="1084">
        <v>10000</v>
      </c>
      <c r="F15" s="1085"/>
      <c r="G15" s="1085"/>
      <c r="H15" s="1086"/>
      <c r="I15" s="115"/>
      <c r="J15" s="1074"/>
      <c r="K15" s="1074"/>
    </row>
    <row r="16" spans="1:11" s="1044" customFormat="1" ht="11.4" customHeight="1" thickBot="1" x14ac:dyDescent="0.25">
      <c r="A16" s="140">
        <v>501</v>
      </c>
      <c r="B16" s="141">
        <v>390</v>
      </c>
      <c r="C16" s="142" t="s">
        <v>281</v>
      </c>
      <c r="D16" s="143">
        <f t="shared" si="0"/>
        <v>0</v>
      </c>
      <c r="E16" s="1087"/>
      <c r="F16" s="1088"/>
      <c r="G16" s="1088"/>
      <c r="H16" s="1089"/>
      <c r="I16" s="115"/>
      <c r="J16" s="1074"/>
      <c r="K16" s="1074"/>
    </row>
    <row r="17" spans="1:11" s="1044" customFormat="1" ht="11.4" customHeight="1" thickBot="1" x14ac:dyDescent="0.25">
      <c r="A17" s="127">
        <v>502</v>
      </c>
      <c r="B17" s="1346" t="s">
        <v>282</v>
      </c>
      <c r="C17" s="1347"/>
      <c r="D17" s="128">
        <f t="shared" si="0"/>
        <v>191000</v>
      </c>
      <c r="E17" s="144">
        <f>SUM(E18:E21)</f>
        <v>141000</v>
      </c>
      <c r="F17" s="145">
        <f>SUM(F18:F21)</f>
        <v>0</v>
      </c>
      <c r="G17" s="145">
        <f>SUM(G18:G21)</f>
        <v>50000</v>
      </c>
      <c r="H17" s="146">
        <f>SUM(H18:H21)</f>
        <v>0</v>
      </c>
      <c r="I17" s="115"/>
      <c r="J17" s="1074"/>
      <c r="K17" s="1074"/>
    </row>
    <row r="18" spans="1:11" s="1044" customFormat="1" ht="11.4" customHeight="1" x14ac:dyDescent="0.2">
      <c r="A18" s="132">
        <v>502</v>
      </c>
      <c r="B18" s="133">
        <v>310</v>
      </c>
      <c r="C18" s="134" t="s">
        <v>283</v>
      </c>
      <c r="D18" s="135">
        <f t="shared" si="0"/>
        <v>34000</v>
      </c>
      <c r="E18" s="1081">
        <v>34000</v>
      </c>
      <c r="F18" s="1082"/>
      <c r="G18" s="1082"/>
      <c r="H18" s="1083"/>
      <c r="I18" s="115"/>
      <c r="J18" s="1074"/>
      <c r="K18" s="1074"/>
    </row>
    <row r="19" spans="1:11" s="1044" customFormat="1" ht="11.4" customHeight="1" x14ac:dyDescent="0.2">
      <c r="A19" s="136">
        <v>502</v>
      </c>
      <c r="B19" s="137">
        <v>320</v>
      </c>
      <c r="C19" s="138" t="s">
        <v>284</v>
      </c>
      <c r="D19" s="139">
        <f t="shared" si="0"/>
        <v>0</v>
      </c>
      <c r="E19" s="1084"/>
      <c r="F19" s="1085"/>
      <c r="G19" s="1085"/>
      <c r="H19" s="1086"/>
      <c r="I19" s="115"/>
      <c r="J19" s="1074"/>
      <c r="K19" s="1074"/>
    </row>
    <row r="20" spans="1:11" s="1044" customFormat="1" ht="11.4" customHeight="1" x14ac:dyDescent="0.2">
      <c r="A20" s="136">
        <v>502</v>
      </c>
      <c r="B20" s="137">
        <v>330</v>
      </c>
      <c r="C20" s="138" t="s">
        <v>285</v>
      </c>
      <c r="D20" s="139">
        <f t="shared" si="0"/>
        <v>150000</v>
      </c>
      <c r="E20" s="1084">
        <v>100000</v>
      </c>
      <c r="F20" s="1085"/>
      <c r="G20" s="1085">
        <v>50000</v>
      </c>
      <c r="H20" s="1086"/>
      <c r="I20" s="115"/>
      <c r="J20" s="1074"/>
      <c r="K20" s="1074"/>
    </row>
    <row r="21" spans="1:11" s="1044" customFormat="1" ht="11.4" customHeight="1" thickBot="1" x14ac:dyDescent="0.25">
      <c r="A21" s="140">
        <v>502</v>
      </c>
      <c r="B21" s="141">
        <v>340</v>
      </c>
      <c r="C21" s="142" t="s">
        <v>286</v>
      </c>
      <c r="D21" s="143">
        <f t="shared" si="0"/>
        <v>7000</v>
      </c>
      <c r="E21" s="1084">
        <v>7000</v>
      </c>
      <c r="F21" s="1085"/>
      <c r="G21" s="1085"/>
      <c r="H21" s="1086"/>
      <c r="I21" s="115"/>
      <c r="J21" s="1074"/>
      <c r="K21" s="1074"/>
    </row>
    <row r="22" spans="1:11" s="1044" customFormat="1" ht="11.4" customHeight="1" thickBot="1" x14ac:dyDescent="0.25">
      <c r="A22" s="147">
        <v>51</v>
      </c>
      <c r="B22" s="1348" t="s">
        <v>287</v>
      </c>
      <c r="C22" s="1349"/>
      <c r="D22" s="148">
        <f t="shared" si="0"/>
        <v>685000</v>
      </c>
      <c r="E22" s="149">
        <f>SUM(E23+E26+E28+E30)</f>
        <v>449000</v>
      </c>
      <c r="F22" s="149">
        <f>SUM(F23+F26+F28+F30)</f>
        <v>78000</v>
      </c>
      <c r="G22" s="149">
        <f>SUM(G23+G26+G28+G30)</f>
        <v>158000</v>
      </c>
      <c r="H22" s="149">
        <f>SUM(H23+H26+H28+H30)</f>
        <v>0</v>
      </c>
      <c r="I22" s="115"/>
      <c r="J22" s="1074"/>
      <c r="K22" s="1074"/>
    </row>
    <row r="23" spans="1:11" s="1044" customFormat="1" ht="11.4" customHeight="1" thickBot="1" x14ac:dyDescent="0.25">
      <c r="A23" s="150">
        <v>511</v>
      </c>
      <c r="B23" s="1350" t="s">
        <v>288</v>
      </c>
      <c r="C23" s="1351"/>
      <c r="D23" s="151">
        <f t="shared" ref="D23" si="1">SUM(E23:H23)</f>
        <v>58000</v>
      </c>
      <c r="E23" s="152">
        <f>SUM(E24:E25)</f>
        <v>38000</v>
      </c>
      <c r="F23" s="152">
        <f>SUM(F24:F25)</f>
        <v>0</v>
      </c>
      <c r="G23" s="152">
        <f>SUM(G24:G25)</f>
        <v>20000</v>
      </c>
      <c r="H23" s="152">
        <f>SUM(H24:H25)</f>
        <v>0</v>
      </c>
      <c r="I23" s="115"/>
      <c r="J23" s="1074"/>
      <c r="K23" s="1074"/>
    </row>
    <row r="24" spans="1:11" s="1044" customFormat="1" ht="11.4" customHeight="1" x14ac:dyDescent="0.2">
      <c r="A24" s="153">
        <v>511</v>
      </c>
      <c r="B24" s="154">
        <v>300</v>
      </c>
      <c r="C24" s="155" t="s">
        <v>289</v>
      </c>
      <c r="D24" s="156">
        <f t="shared" si="0"/>
        <v>50000</v>
      </c>
      <c r="E24" s="1084">
        <v>30000</v>
      </c>
      <c r="F24" s="1085"/>
      <c r="G24" s="1085">
        <v>20000</v>
      </c>
      <c r="H24" s="1086"/>
      <c r="I24" s="115"/>
      <c r="J24" s="1074"/>
      <c r="K24" s="1074"/>
    </row>
    <row r="25" spans="1:11" s="1044" customFormat="1" ht="11.4" customHeight="1" thickBot="1" x14ac:dyDescent="0.25">
      <c r="A25" s="157">
        <v>511</v>
      </c>
      <c r="B25" s="158">
        <v>310</v>
      </c>
      <c r="C25" s="159" t="s">
        <v>290</v>
      </c>
      <c r="D25" s="160">
        <f t="shared" si="0"/>
        <v>8000</v>
      </c>
      <c r="E25" s="1084">
        <v>8000</v>
      </c>
      <c r="F25" s="1085"/>
      <c r="G25" s="1085"/>
      <c r="H25" s="1086"/>
      <c r="I25" s="115"/>
      <c r="J25" s="1074"/>
      <c r="K25" s="1074"/>
    </row>
    <row r="26" spans="1:11" s="1044" customFormat="1" ht="11.4" customHeight="1" thickBot="1" x14ac:dyDescent="0.25">
      <c r="A26" s="150">
        <v>512</v>
      </c>
      <c r="B26" s="1350" t="s">
        <v>291</v>
      </c>
      <c r="C26" s="1351"/>
      <c r="D26" s="151">
        <f t="shared" si="0"/>
        <v>6000</v>
      </c>
      <c r="E26" s="152">
        <f>SUM(E27:E27)</f>
        <v>6000</v>
      </c>
      <c r="F26" s="152">
        <f>SUM(F27:F27)</f>
        <v>0</v>
      </c>
      <c r="G26" s="152">
        <f>SUM(G27:G27)</f>
        <v>0</v>
      </c>
      <c r="H26" s="152">
        <f>SUM(H27:H27)</f>
        <v>0</v>
      </c>
      <c r="I26" s="115"/>
      <c r="J26" s="1074"/>
      <c r="K26" s="1074"/>
    </row>
    <row r="27" spans="1:11" s="1044" customFormat="1" ht="11.4" customHeight="1" thickBot="1" x14ac:dyDescent="0.25">
      <c r="A27" s="157">
        <v>512</v>
      </c>
      <c r="B27" s="158">
        <v>300</v>
      </c>
      <c r="C27" s="159" t="s">
        <v>292</v>
      </c>
      <c r="D27" s="160">
        <f t="shared" si="0"/>
        <v>6000</v>
      </c>
      <c r="E27" s="1084">
        <v>6000</v>
      </c>
      <c r="F27" s="1085"/>
      <c r="G27" s="1085"/>
      <c r="H27" s="1086"/>
      <c r="I27" s="115"/>
      <c r="J27" s="1074"/>
      <c r="K27" s="1074"/>
    </row>
    <row r="28" spans="1:11" s="1044" customFormat="1" ht="11.4" customHeight="1" thickBot="1" x14ac:dyDescent="0.25">
      <c r="A28" s="150">
        <v>513</v>
      </c>
      <c r="B28" s="1350" t="s">
        <v>293</v>
      </c>
      <c r="C28" s="1351"/>
      <c r="D28" s="151">
        <f t="shared" si="0"/>
        <v>12000</v>
      </c>
      <c r="E28" s="152">
        <f>SUM(E29:E29)</f>
        <v>8000</v>
      </c>
      <c r="F28" s="152">
        <f>SUM(F29:F29)</f>
        <v>0</v>
      </c>
      <c r="G28" s="152">
        <f>SUM(G29:G29)</f>
        <v>4000</v>
      </c>
      <c r="H28" s="152">
        <f>SUM(H29:H29)</f>
        <v>0</v>
      </c>
      <c r="I28" s="115"/>
      <c r="J28" s="1074"/>
      <c r="K28" s="1074"/>
    </row>
    <row r="29" spans="1:11" s="1044" customFormat="1" ht="11.4" customHeight="1" thickBot="1" x14ac:dyDescent="0.25">
      <c r="A29" s="157">
        <v>513</v>
      </c>
      <c r="B29" s="158">
        <v>300</v>
      </c>
      <c r="C29" s="159" t="s">
        <v>294</v>
      </c>
      <c r="D29" s="160">
        <f t="shared" si="0"/>
        <v>12000</v>
      </c>
      <c r="E29" s="1084">
        <v>8000</v>
      </c>
      <c r="F29" s="1085"/>
      <c r="G29" s="1085">
        <v>4000</v>
      </c>
      <c r="H29" s="1086"/>
      <c r="I29" s="115"/>
      <c r="J29" s="1074"/>
      <c r="K29" s="1074"/>
    </row>
    <row r="30" spans="1:11" s="1044" customFormat="1" ht="11.4" customHeight="1" thickBot="1" x14ac:dyDescent="0.25">
      <c r="A30" s="150">
        <v>518</v>
      </c>
      <c r="B30" s="1350" t="s">
        <v>295</v>
      </c>
      <c r="C30" s="1351"/>
      <c r="D30" s="151">
        <f t="shared" si="0"/>
        <v>609000</v>
      </c>
      <c r="E30" s="152">
        <f>SUM(E31:E43)</f>
        <v>397000</v>
      </c>
      <c r="F30" s="152">
        <f>SUM(F31:F43)</f>
        <v>78000</v>
      </c>
      <c r="G30" s="152">
        <f>SUM(G31:G43)</f>
        <v>134000</v>
      </c>
      <c r="H30" s="152">
        <f>SUM(H31:H43)</f>
        <v>0</v>
      </c>
      <c r="I30" s="115"/>
      <c r="J30" s="1074"/>
      <c r="K30" s="1074"/>
    </row>
    <row r="31" spans="1:11" s="1044" customFormat="1" ht="11.4" customHeight="1" x14ac:dyDescent="0.2">
      <c r="A31" s="157">
        <v>518</v>
      </c>
      <c r="B31" s="158">
        <v>310</v>
      </c>
      <c r="C31" s="159" t="s">
        <v>296</v>
      </c>
      <c r="D31" s="160">
        <f t="shared" si="0"/>
        <v>2000</v>
      </c>
      <c r="E31" s="1084">
        <v>2000</v>
      </c>
      <c r="F31" s="1085"/>
      <c r="G31" s="1085"/>
      <c r="H31" s="1086"/>
      <c r="I31" s="115"/>
      <c r="J31" s="1074"/>
      <c r="K31" s="1074"/>
    </row>
    <row r="32" spans="1:11" s="1044" customFormat="1" ht="11.4" customHeight="1" x14ac:dyDescent="0.2">
      <c r="A32" s="157">
        <v>518</v>
      </c>
      <c r="B32" s="158">
        <v>320</v>
      </c>
      <c r="C32" s="159" t="s">
        <v>297</v>
      </c>
      <c r="D32" s="160">
        <f t="shared" si="0"/>
        <v>14000</v>
      </c>
      <c r="E32" s="1084">
        <v>14000</v>
      </c>
      <c r="F32" s="1085"/>
      <c r="G32" s="1085"/>
      <c r="H32" s="1086"/>
      <c r="I32" s="115"/>
      <c r="J32" s="1074"/>
      <c r="K32" s="1074"/>
    </row>
    <row r="33" spans="1:11" s="1044" customFormat="1" ht="11.4" customHeight="1" x14ac:dyDescent="0.2">
      <c r="A33" s="157">
        <v>518</v>
      </c>
      <c r="B33" s="158">
        <v>330</v>
      </c>
      <c r="C33" s="159" t="s">
        <v>298</v>
      </c>
      <c r="D33" s="160">
        <f t="shared" si="0"/>
        <v>2000</v>
      </c>
      <c r="E33" s="1084">
        <v>2000</v>
      </c>
      <c r="F33" s="1085"/>
      <c r="G33" s="1085"/>
      <c r="H33" s="1086"/>
      <c r="I33" s="115"/>
      <c r="J33" s="1090"/>
      <c r="K33" s="1074"/>
    </row>
    <row r="34" spans="1:11" s="1044" customFormat="1" ht="11.4" customHeight="1" x14ac:dyDescent="0.2">
      <c r="A34" s="157">
        <v>518</v>
      </c>
      <c r="B34" s="158">
        <v>340</v>
      </c>
      <c r="C34" s="159" t="s">
        <v>299</v>
      </c>
      <c r="D34" s="160">
        <f t="shared" si="0"/>
        <v>44000</v>
      </c>
      <c r="E34" s="1084">
        <v>35000</v>
      </c>
      <c r="F34" s="1085"/>
      <c r="G34" s="1085">
        <v>9000</v>
      </c>
      <c r="H34" s="1086"/>
      <c r="I34" s="115"/>
      <c r="J34" s="1074"/>
      <c r="K34" s="1074"/>
    </row>
    <row r="35" spans="1:11" s="1044" customFormat="1" ht="11.4" customHeight="1" x14ac:dyDescent="0.2">
      <c r="A35" s="157">
        <v>518</v>
      </c>
      <c r="B35" s="158">
        <v>350</v>
      </c>
      <c r="C35" s="159" t="s">
        <v>300</v>
      </c>
      <c r="D35" s="160">
        <f t="shared" si="0"/>
        <v>240000</v>
      </c>
      <c r="E35" s="1084">
        <v>160000</v>
      </c>
      <c r="F35" s="1085"/>
      <c r="G35" s="1085">
        <v>80000</v>
      </c>
      <c r="H35" s="1086"/>
      <c r="I35" s="115"/>
      <c r="J35" s="1074"/>
      <c r="K35" s="1074"/>
    </row>
    <row r="36" spans="1:11" s="1044" customFormat="1" ht="11.4" customHeight="1" x14ac:dyDescent="0.2">
      <c r="A36" s="157">
        <v>518</v>
      </c>
      <c r="B36" s="158">
        <v>370</v>
      </c>
      <c r="C36" s="159" t="s">
        <v>301</v>
      </c>
      <c r="D36" s="160">
        <f t="shared" si="0"/>
        <v>18000</v>
      </c>
      <c r="E36" s="1084">
        <v>12000</v>
      </c>
      <c r="F36" s="1085">
        <v>4000</v>
      </c>
      <c r="G36" s="1085">
        <v>2000</v>
      </c>
      <c r="H36" s="1086"/>
      <c r="I36" s="115"/>
      <c r="J36" s="1074"/>
      <c r="K36" s="1074"/>
    </row>
    <row r="37" spans="1:11" s="1044" customFormat="1" ht="11.4" customHeight="1" x14ac:dyDescent="0.2">
      <c r="A37" s="157">
        <v>518</v>
      </c>
      <c r="B37" s="158">
        <v>400</v>
      </c>
      <c r="C37" s="159" t="s">
        <v>302</v>
      </c>
      <c r="D37" s="160">
        <f t="shared" si="0"/>
        <v>6000</v>
      </c>
      <c r="E37" s="1084">
        <v>6000</v>
      </c>
      <c r="F37" s="1085"/>
      <c r="G37" s="1085"/>
      <c r="H37" s="1086"/>
      <c r="I37" s="115"/>
      <c r="J37" s="1074"/>
      <c r="K37" s="1074"/>
    </row>
    <row r="38" spans="1:11" s="1044" customFormat="1" ht="11.4" customHeight="1" x14ac:dyDescent="0.2">
      <c r="A38" s="157">
        <v>518</v>
      </c>
      <c r="B38" s="158">
        <v>440</v>
      </c>
      <c r="C38" s="159" t="s">
        <v>303</v>
      </c>
      <c r="D38" s="160">
        <f t="shared" si="0"/>
        <v>120000</v>
      </c>
      <c r="E38" s="1084">
        <v>67000</v>
      </c>
      <c r="F38" s="1085">
        <v>40000</v>
      </c>
      <c r="G38" s="1085">
        <v>13000</v>
      </c>
      <c r="H38" s="1086"/>
      <c r="I38" s="115"/>
      <c r="J38" s="1074"/>
      <c r="K38" s="1074"/>
    </row>
    <row r="39" spans="1:11" s="1044" customFormat="1" ht="11.4" customHeight="1" x14ac:dyDescent="0.2">
      <c r="A39" s="157">
        <v>518</v>
      </c>
      <c r="B39" s="158">
        <v>450</v>
      </c>
      <c r="C39" s="159" t="s">
        <v>304</v>
      </c>
      <c r="D39" s="160">
        <f t="shared" si="0"/>
        <v>0</v>
      </c>
      <c r="E39" s="1084"/>
      <c r="F39" s="1085"/>
      <c r="G39" s="1085"/>
      <c r="H39" s="1086"/>
      <c r="I39" s="115"/>
      <c r="J39" s="1074"/>
      <c r="K39" s="1074"/>
    </row>
    <row r="40" spans="1:11" s="1044" customFormat="1" ht="11.4" customHeight="1" x14ac:dyDescent="0.2">
      <c r="A40" s="157">
        <v>518</v>
      </c>
      <c r="B40" s="158">
        <v>460</v>
      </c>
      <c r="C40" s="159" t="s">
        <v>305</v>
      </c>
      <c r="D40" s="160">
        <f t="shared" si="0"/>
        <v>0</v>
      </c>
      <c r="E40" s="1084"/>
      <c r="F40" s="1085"/>
      <c r="G40" s="1085"/>
      <c r="H40" s="1086"/>
      <c r="I40" s="115"/>
      <c r="J40" s="1074"/>
      <c r="K40" s="1074"/>
    </row>
    <row r="41" spans="1:11" s="1044" customFormat="1" ht="11.4" customHeight="1" x14ac:dyDescent="0.2">
      <c r="A41" s="157">
        <v>518</v>
      </c>
      <c r="B41" s="158">
        <v>470</v>
      </c>
      <c r="C41" s="159" t="s">
        <v>306</v>
      </c>
      <c r="D41" s="160">
        <f t="shared" si="0"/>
        <v>0</v>
      </c>
      <c r="E41" s="1084"/>
      <c r="F41" s="1085"/>
      <c r="G41" s="1085"/>
      <c r="H41" s="1086"/>
      <c r="I41" s="115"/>
      <c r="J41" s="1074"/>
      <c r="K41" s="1074"/>
    </row>
    <row r="42" spans="1:11" s="1044" customFormat="1" ht="11.4" customHeight="1" x14ac:dyDescent="0.2">
      <c r="A42" s="157">
        <v>518</v>
      </c>
      <c r="B42" s="158">
        <v>480</v>
      </c>
      <c r="C42" s="159" t="s">
        <v>307</v>
      </c>
      <c r="D42" s="160">
        <f t="shared" si="0"/>
        <v>3000</v>
      </c>
      <c r="E42" s="1084">
        <v>3000</v>
      </c>
      <c r="F42" s="1085"/>
      <c r="G42" s="1085"/>
      <c r="H42" s="1086"/>
      <c r="I42" s="115"/>
      <c r="J42" s="1074"/>
      <c r="K42" s="1074"/>
    </row>
    <row r="43" spans="1:11" s="1044" customFormat="1" ht="11.4" customHeight="1" thickBot="1" x14ac:dyDescent="0.25">
      <c r="A43" s="161">
        <v>518</v>
      </c>
      <c r="B43" s="162">
        <v>520</v>
      </c>
      <c r="C43" s="163" t="s">
        <v>308</v>
      </c>
      <c r="D43" s="164">
        <f t="shared" si="0"/>
        <v>160000</v>
      </c>
      <c r="E43" s="1084">
        <v>96000</v>
      </c>
      <c r="F43" s="1085">
        <v>34000</v>
      </c>
      <c r="G43" s="1085">
        <v>30000</v>
      </c>
      <c r="H43" s="1086"/>
      <c r="I43" s="115"/>
      <c r="J43" s="1074"/>
      <c r="K43" s="1074"/>
    </row>
    <row r="44" spans="1:11" s="1044" customFormat="1" ht="11.4" customHeight="1" thickBot="1" x14ac:dyDescent="0.25">
      <c r="A44" s="165">
        <v>52</v>
      </c>
      <c r="B44" s="1352" t="s">
        <v>309</v>
      </c>
      <c r="C44" s="1353"/>
      <c r="D44" s="166">
        <f t="shared" si="0"/>
        <v>430000</v>
      </c>
      <c r="E44" s="167">
        <f>SUM(E45+E47+E49+E51+E56)</f>
        <v>112000</v>
      </c>
      <c r="F44" s="167">
        <f>SUM(F45+F47+F49+F51+F56)</f>
        <v>44000</v>
      </c>
      <c r="G44" s="167">
        <f>SUM(G45+G47+G49+G51+G56)</f>
        <v>24000</v>
      </c>
      <c r="H44" s="167">
        <f>SUM(H45+H47+H49+H51+H56)</f>
        <v>250000</v>
      </c>
      <c r="I44" s="115"/>
      <c r="J44" s="1074"/>
      <c r="K44" s="1074"/>
    </row>
    <row r="45" spans="1:11" s="1044" customFormat="1" ht="11.4" customHeight="1" thickBot="1" x14ac:dyDescent="0.25">
      <c r="A45" s="168">
        <v>521</v>
      </c>
      <c r="B45" s="1339" t="s">
        <v>310</v>
      </c>
      <c r="C45" s="1340"/>
      <c r="D45" s="169">
        <f t="shared" si="0"/>
        <v>302000</v>
      </c>
      <c r="E45" s="170">
        <f>SUM(E46:E46)</f>
        <v>40000</v>
      </c>
      <c r="F45" s="170">
        <f>SUM(F46:F46)</f>
        <v>0</v>
      </c>
      <c r="G45" s="170">
        <f>SUM(G46:G46)</f>
        <v>12000</v>
      </c>
      <c r="H45" s="170">
        <f>SUM(H46:H46)</f>
        <v>250000</v>
      </c>
      <c r="I45" s="115"/>
      <c r="J45" s="1074"/>
      <c r="K45" s="1074"/>
    </row>
    <row r="46" spans="1:11" s="1044" customFormat="1" ht="11.4" customHeight="1" thickBot="1" x14ac:dyDescent="0.25">
      <c r="A46" s="171">
        <v>521</v>
      </c>
      <c r="B46" s="172"/>
      <c r="C46" s="173" t="s">
        <v>310</v>
      </c>
      <c r="D46" s="174">
        <f t="shared" si="0"/>
        <v>302000</v>
      </c>
      <c r="E46" s="1084">
        <v>40000</v>
      </c>
      <c r="F46" s="1085"/>
      <c r="G46" s="1085">
        <v>12000</v>
      </c>
      <c r="H46" s="1086">
        <v>250000</v>
      </c>
      <c r="I46" s="115"/>
      <c r="J46" s="1074"/>
      <c r="K46" s="1074"/>
    </row>
    <row r="47" spans="1:11" s="1044" customFormat="1" ht="11.4" customHeight="1" thickBot="1" x14ac:dyDescent="0.25">
      <c r="A47" s="168">
        <v>524</v>
      </c>
      <c r="B47" s="1339" t="s">
        <v>311</v>
      </c>
      <c r="C47" s="1340"/>
      <c r="D47" s="169">
        <f t="shared" si="0"/>
        <v>17000</v>
      </c>
      <c r="E47" s="170">
        <f>SUM(E48:E48)</f>
        <v>12000</v>
      </c>
      <c r="F47" s="170">
        <f>SUM(F48:F48)</f>
        <v>0</v>
      </c>
      <c r="G47" s="170">
        <f>SUM(G48:G48)</f>
        <v>5000</v>
      </c>
      <c r="H47" s="170">
        <f>SUM(H48:H48)</f>
        <v>0</v>
      </c>
      <c r="I47" s="115"/>
      <c r="J47" s="1074"/>
      <c r="K47" s="1074"/>
    </row>
    <row r="48" spans="1:11" s="1044" customFormat="1" ht="11.4" customHeight="1" thickBot="1" x14ac:dyDescent="0.25">
      <c r="A48" s="171">
        <v>524</v>
      </c>
      <c r="B48" s="172"/>
      <c r="C48" s="173" t="s">
        <v>311</v>
      </c>
      <c r="D48" s="174">
        <f t="shared" si="0"/>
        <v>17000</v>
      </c>
      <c r="E48" s="1084">
        <v>12000</v>
      </c>
      <c r="F48" s="1085"/>
      <c r="G48" s="1085">
        <v>5000</v>
      </c>
      <c r="H48" s="1086"/>
      <c r="I48" s="115"/>
      <c r="J48" s="1074"/>
      <c r="K48" s="1074"/>
    </row>
    <row r="49" spans="1:11" s="1044" customFormat="1" ht="11.4" customHeight="1" thickBot="1" x14ac:dyDescent="0.25">
      <c r="A49" s="168">
        <v>525</v>
      </c>
      <c r="B49" s="1339" t="s">
        <v>312</v>
      </c>
      <c r="C49" s="1340"/>
      <c r="D49" s="169">
        <f t="shared" si="0"/>
        <v>9000</v>
      </c>
      <c r="E49" s="170">
        <f>SUM(E50:E50)</f>
        <v>9000</v>
      </c>
      <c r="F49" s="170">
        <f>SUM(F50:F50)</f>
        <v>0</v>
      </c>
      <c r="G49" s="170">
        <f>SUM(G50:G50)</f>
        <v>0</v>
      </c>
      <c r="H49" s="170">
        <f>SUM(H50:H50)</f>
        <v>0</v>
      </c>
      <c r="I49" s="115"/>
      <c r="J49" s="1074"/>
      <c r="K49" s="1074"/>
    </row>
    <row r="50" spans="1:11" s="1044" customFormat="1" ht="11.4" customHeight="1" x14ac:dyDescent="0.2">
      <c r="A50" s="171">
        <v>525</v>
      </c>
      <c r="B50" s="172"/>
      <c r="C50" s="173" t="s">
        <v>312</v>
      </c>
      <c r="D50" s="174">
        <f t="shared" si="0"/>
        <v>9000</v>
      </c>
      <c r="E50" s="1084">
        <v>9000</v>
      </c>
      <c r="F50" s="1085"/>
      <c r="G50" s="1085"/>
      <c r="H50" s="1086"/>
      <c r="I50" s="115"/>
      <c r="J50" s="1074"/>
      <c r="K50" s="1074"/>
    </row>
    <row r="51" spans="1:11" s="1044" customFormat="1" ht="11.4" customHeight="1" x14ac:dyDescent="0.2">
      <c r="A51" s="175">
        <v>527</v>
      </c>
      <c r="B51" s="1354" t="s">
        <v>313</v>
      </c>
      <c r="C51" s="1355"/>
      <c r="D51" s="176">
        <f t="shared" si="0"/>
        <v>38000</v>
      </c>
      <c r="E51" s="177">
        <f>SUM(E52:E55)</f>
        <v>19000</v>
      </c>
      <c r="F51" s="177">
        <f>SUM(F52:F55)</f>
        <v>12000</v>
      </c>
      <c r="G51" s="177">
        <f>SUM(G52:G55)</f>
        <v>7000</v>
      </c>
      <c r="H51" s="177">
        <f>SUM(H52:H55)</f>
        <v>0</v>
      </c>
      <c r="I51" s="115"/>
      <c r="J51" s="1074"/>
      <c r="K51" s="1074"/>
    </row>
    <row r="52" spans="1:11" s="1044" customFormat="1" ht="11.4" customHeight="1" x14ac:dyDescent="0.2">
      <c r="A52" s="171">
        <v>527</v>
      </c>
      <c r="B52" s="172"/>
      <c r="C52" s="173" t="s">
        <v>314</v>
      </c>
      <c r="D52" s="174">
        <f t="shared" si="0"/>
        <v>5000</v>
      </c>
      <c r="E52" s="1084">
        <v>3000</v>
      </c>
      <c r="F52" s="1085"/>
      <c r="G52" s="1085">
        <v>2000</v>
      </c>
      <c r="H52" s="1086"/>
      <c r="I52" s="115"/>
      <c r="J52" s="1074"/>
      <c r="K52" s="1074"/>
    </row>
    <row r="53" spans="1:11" s="1044" customFormat="1" ht="11.4" customHeight="1" x14ac:dyDescent="0.2">
      <c r="A53" s="171">
        <v>527</v>
      </c>
      <c r="B53" s="172">
        <v>400</v>
      </c>
      <c r="C53" s="173" t="s">
        <v>315</v>
      </c>
      <c r="D53" s="174">
        <f t="shared" si="0"/>
        <v>3000</v>
      </c>
      <c r="E53" s="1084">
        <v>3000</v>
      </c>
      <c r="F53" s="1085"/>
      <c r="G53" s="1085"/>
      <c r="H53" s="1086"/>
      <c r="I53" s="115"/>
      <c r="J53" s="1074"/>
      <c r="K53" s="1074"/>
    </row>
    <row r="54" spans="1:11" s="1044" customFormat="1" ht="11.4" customHeight="1" x14ac:dyDescent="0.2">
      <c r="A54" s="171">
        <v>527</v>
      </c>
      <c r="B54" s="172">
        <v>500</v>
      </c>
      <c r="C54" s="173" t="s">
        <v>316</v>
      </c>
      <c r="D54" s="174">
        <f t="shared" si="0"/>
        <v>3000</v>
      </c>
      <c r="E54" s="1084">
        <v>3000</v>
      </c>
      <c r="F54" s="1085"/>
      <c r="G54" s="1085"/>
      <c r="H54" s="1086"/>
      <c r="I54" s="115"/>
      <c r="J54" s="1074"/>
      <c r="K54" s="1074"/>
    </row>
    <row r="55" spans="1:11" s="1044" customFormat="1" ht="11.4" customHeight="1" thickBot="1" x14ac:dyDescent="0.25">
      <c r="A55" s="171">
        <v>527</v>
      </c>
      <c r="B55" s="172">
        <v>600</v>
      </c>
      <c r="C55" s="173" t="s">
        <v>317</v>
      </c>
      <c r="D55" s="174">
        <f t="shared" si="0"/>
        <v>27000</v>
      </c>
      <c r="E55" s="1084">
        <v>10000</v>
      </c>
      <c r="F55" s="1085">
        <v>12000</v>
      </c>
      <c r="G55" s="1085">
        <v>5000</v>
      </c>
      <c r="H55" s="1086"/>
      <c r="I55" s="115"/>
      <c r="J55" s="1074"/>
      <c r="K55" s="1074"/>
    </row>
    <row r="56" spans="1:11" s="1044" customFormat="1" ht="11.4" customHeight="1" thickBot="1" x14ac:dyDescent="0.25">
      <c r="A56" s="168">
        <v>528</v>
      </c>
      <c r="B56" s="1339" t="s">
        <v>318</v>
      </c>
      <c r="C56" s="1340"/>
      <c r="D56" s="169">
        <f t="shared" si="0"/>
        <v>64000</v>
      </c>
      <c r="E56" s="170">
        <f>SUM(E57:E57)</f>
        <v>32000</v>
      </c>
      <c r="F56" s="170">
        <f>SUM(F57:F57)</f>
        <v>32000</v>
      </c>
      <c r="G56" s="170">
        <f>SUM(G57:G57)</f>
        <v>0</v>
      </c>
      <c r="H56" s="170">
        <f>SUM(H57:H57)</f>
        <v>0</v>
      </c>
      <c r="I56" s="115"/>
      <c r="J56" s="1074"/>
      <c r="K56" s="1074"/>
    </row>
    <row r="57" spans="1:11" s="1044" customFormat="1" ht="11.4" customHeight="1" thickBot="1" x14ac:dyDescent="0.25">
      <c r="A57" s="171">
        <v>528</v>
      </c>
      <c r="B57" s="172"/>
      <c r="C57" s="173" t="s">
        <v>318</v>
      </c>
      <c r="D57" s="174">
        <f t="shared" si="0"/>
        <v>64000</v>
      </c>
      <c r="E57" s="1084">
        <v>32000</v>
      </c>
      <c r="F57" s="1085">
        <v>32000</v>
      </c>
      <c r="G57" s="1085"/>
      <c r="H57" s="1086"/>
      <c r="I57" s="115"/>
      <c r="J57" s="1074"/>
      <c r="K57" s="1074"/>
    </row>
    <row r="58" spans="1:11" s="1044" customFormat="1" ht="11.4" customHeight="1" thickBot="1" x14ac:dyDescent="0.25">
      <c r="A58" s="122">
        <v>53</v>
      </c>
      <c r="B58" s="1344" t="s">
        <v>319</v>
      </c>
      <c r="C58" s="1345"/>
      <c r="D58" s="123">
        <f t="shared" si="0"/>
        <v>2000</v>
      </c>
      <c r="E58" s="124">
        <f t="shared" ref="E58:H59" si="2">SUM(E59:E59)</f>
        <v>2000</v>
      </c>
      <c r="F58" s="124">
        <f t="shared" si="2"/>
        <v>0</v>
      </c>
      <c r="G58" s="124">
        <f t="shared" si="2"/>
        <v>0</v>
      </c>
      <c r="H58" s="124">
        <f t="shared" si="2"/>
        <v>0</v>
      </c>
      <c r="I58" s="115"/>
      <c r="J58" s="1074"/>
      <c r="K58" s="1074"/>
    </row>
    <row r="59" spans="1:11" s="1044" customFormat="1" ht="11.4" customHeight="1" thickBot="1" x14ac:dyDescent="0.25">
      <c r="A59" s="127">
        <v>538</v>
      </c>
      <c r="B59" s="1346" t="s">
        <v>320</v>
      </c>
      <c r="C59" s="1347"/>
      <c r="D59" s="128">
        <f t="shared" si="0"/>
        <v>2000</v>
      </c>
      <c r="E59" s="144">
        <f t="shared" si="2"/>
        <v>2000</v>
      </c>
      <c r="F59" s="144">
        <f t="shared" si="2"/>
        <v>0</v>
      </c>
      <c r="G59" s="144">
        <f t="shared" si="2"/>
        <v>0</v>
      </c>
      <c r="H59" s="144">
        <f t="shared" si="2"/>
        <v>0</v>
      </c>
      <c r="I59" s="115"/>
      <c r="J59" s="1074"/>
      <c r="K59" s="1074"/>
    </row>
    <row r="60" spans="1:11" s="1044" customFormat="1" ht="11.4" customHeight="1" thickBot="1" x14ac:dyDescent="0.25">
      <c r="A60" s="178">
        <v>538</v>
      </c>
      <c r="B60" s="179"/>
      <c r="C60" s="180" t="s">
        <v>320</v>
      </c>
      <c r="D60" s="181">
        <f t="shared" si="0"/>
        <v>2000</v>
      </c>
      <c r="E60" s="1084">
        <v>2000</v>
      </c>
      <c r="F60" s="1085"/>
      <c r="G60" s="1085"/>
      <c r="H60" s="1086"/>
      <c r="I60" s="115"/>
      <c r="J60" s="1074"/>
      <c r="K60" s="1074"/>
    </row>
    <row r="61" spans="1:11" s="1044" customFormat="1" ht="11.4" customHeight="1" thickBot="1" x14ac:dyDescent="0.25">
      <c r="A61" s="147">
        <v>54</v>
      </c>
      <c r="B61" s="1348" t="s">
        <v>321</v>
      </c>
      <c r="C61" s="1349"/>
      <c r="D61" s="148">
        <f t="shared" si="0"/>
        <v>25000</v>
      </c>
      <c r="E61" s="149">
        <f>SUM(E62+E64+E66+E68)</f>
        <v>20000</v>
      </c>
      <c r="F61" s="149">
        <f>SUM(F62+F64+F66+F68)</f>
        <v>0</v>
      </c>
      <c r="G61" s="149">
        <f>SUM(G62+G64+G66+G68)</f>
        <v>5000</v>
      </c>
      <c r="H61" s="149">
        <f>SUM(H62+H64+H66+H68)</f>
        <v>0</v>
      </c>
      <c r="I61" s="115"/>
      <c r="J61" s="1074"/>
      <c r="K61" s="1074"/>
    </row>
    <row r="62" spans="1:11" s="1044" customFormat="1" ht="11.4" customHeight="1" thickBot="1" x14ac:dyDescent="0.25">
      <c r="A62" s="150">
        <v>541</v>
      </c>
      <c r="B62" s="1350" t="s">
        <v>322</v>
      </c>
      <c r="C62" s="1351"/>
      <c r="D62" s="151">
        <f t="shared" si="0"/>
        <v>0</v>
      </c>
      <c r="E62" s="152">
        <f>SUM(E63:E63)</f>
        <v>0</v>
      </c>
      <c r="F62" s="152">
        <f>SUM(F63:F63)</f>
        <v>0</v>
      </c>
      <c r="G62" s="152">
        <f>SUM(G63:G63)</f>
        <v>0</v>
      </c>
      <c r="H62" s="152">
        <f>SUM(H63:H63)</f>
        <v>0</v>
      </c>
      <c r="I62" s="115"/>
      <c r="J62" s="1074"/>
      <c r="K62" s="1074"/>
    </row>
    <row r="63" spans="1:11" s="1044" customFormat="1" ht="11.4" customHeight="1" thickBot="1" x14ac:dyDescent="0.25">
      <c r="A63" s="157">
        <v>541</v>
      </c>
      <c r="B63" s="158"/>
      <c r="C63" s="159" t="s">
        <v>322</v>
      </c>
      <c r="D63" s="160">
        <f t="shared" si="0"/>
        <v>0</v>
      </c>
      <c r="E63" s="1091"/>
      <c r="F63" s="1092"/>
      <c r="G63" s="1092"/>
      <c r="H63" s="1093"/>
      <c r="I63" s="115"/>
      <c r="J63" s="1074"/>
      <c r="K63" s="1074"/>
    </row>
    <row r="64" spans="1:11" s="1044" customFormat="1" ht="11.4" customHeight="1" thickBot="1" x14ac:dyDescent="0.25">
      <c r="A64" s="150">
        <v>542</v>
      </c>
      <c r="B64" s="1350" t="s">
        <v>323</v>
      </c>
      <c r="C64" s="1351"/>
      <c r="D64" s="151">
        <f t="shared" si="0"/>
        <v>0</v>
      </c>
      <c r="E64" s="152">
        <f>SUM(E65:E65)</f>
        <v>0</v>
      </c>
      <c r="F64" s="152">
        <f>SUM(F65:F65)</f>
        <v>0</v>
      </c>
      <c r="G64" s="152">
        <f>SUM(G65:G65)</f>
        <v>0</v>
      </c>
      <c r="H64" s="152">
        <f>SUM(H65:H65)</f>
        <v>0</v>
      </c>
      <c r="I64" s="115"/>
      <c r="J64" s="1074"/>
      <c r="K64" s="1074"/>
    </row>
    <row r="65" spans="1:11" s="1044" customFormat="1" ht="11.4" customHeight="1" thickBot="1" x14ac:dyDescent="0.25">
      <c r="A65" s="157">
        <v>542</v>
      </c>
      <c r="B65" s="158"/>
      <c r="C65" s="159" t="s">
        <v>323</v>
      </c>
      <c r="D65" s="160">
        <f t="shared" si="0"/>
        <v>0</v>
      </c>
      <c r="E65" s="1084"/>
      <c r="F65" s="1085"/>
      <c r="G65" s="1085"/>
      <c r="H65" s="1086"/>
      <c r="I65" s="115"/>
      <c r="J65" s="1074"/>
      <c r="K65" s="1074"/>
    </row>
    <row r="66" spans="1:11" s="1044" customFormat="1" ht="11.4" customHeight="1" thickBot="1" x14ac:dyDescent="0.25">
      <c r="A66" s="150">
        <v>547</v>
      </c>
      <c r="B66" s="1350" t="s">
        <v>324</v>
      </c>
      <c r="C66" s="1351"/>
      <c r="D66" s="151">
        <f t="shared" si="0"/>
        <v>0</v>
      </c>
      <c r="E66" s="152">
        <f>SUM(E67:E67)</f>
        <v>0</v>
      </c>
      <c r="F66" s="152">
        <f>SUM(F67:F67)</f>
        <v>0</v>
      </c>
      <c r="G66" s="152">
        <f>SUM(G67:G67)</f>
        <v>0</v>
      </c>
      <c r="H66" s="152">
        <f>SUM(H67:H67)</f>
        <v>0</v>
      </c>
      <c r="I66" s="115"/>
      <c r="J66" s="1074"/>
      <c r="K66" s="1074"/>
    </row>
    <row r="67" spans="1:11" s="1044" customFormat="1" ht="11.4" customHeight="1" x14ac:dyDescent="0.2">
      <c r="A67" s="157">
        <v>547</v>
      </c>
      <c r="B67" s="158"/>
      <c r="C67" s="159" t="s">
        <v>324</v>
      </c>
      <c r="D67" s="160">
        <f t="shared" si="0"/>
        <v>0</v>
      </c>
      <c r="E67" s="1084"/>
      <c r="F67" s="1085"/>
      <c r="G67" s="1085"/>
      <c r="H67" s="1086"/>
      <c r="I67" s="115"/>
      <c r="J67" s="1074"/>
      <c r="K67" s="1074"/>
    </row>
    <row r="68" spans="1:11" s="1044" customFormat="1" ht="11.4" customHeight="1" x14ac:dyDescent="0.2">
      <c r="A68" s="182">
        <v>549</v>
      </c>
      <c r="B68" s="1356" t="s">
        <v>325</v>
      </c>
      <c r="C68" s="1357"/>
      <c r="D68" s="183">
        <f t="shared" si="0"/>
        <v>25000</v>
      </c>
      <c r="E68" s="184">
        <f>SUM(E69:E69)</f>
        <v>20000</v>
      </c>
      <c r="F68" s="184">
        <f>SUM(F69:F69)</f>
        <v>0</v>
      </c>
      <c r="G68" s="184">
        <f>SUM(G69:G69)</f>
        <v>5000</v>
      </c>
      <c r="H68" s="184">
        <f>SUM(H69:H69)</f>
        <v>0</v>
      </c>
      <c r="I68" s="115"/>
      <c r="J68" s="1074"/>
      <c r="K68" s="1074"/>
    </row>
    <row r="69" spans="1:11" s="1044" customFormat="1" ht="11.4" customHeight="1" thickBot="1" x14ac:dyDescent="0.25">
      <c r="A69" s="157">
        <v>549</v>
      </c>
      <c r="B69" s="158">
        <v>320</v>
      </c>
      <c r="C69" s="159" t="s">
        <v>326</v>
      </c>
      <c r="D69" s="160">
        <f t="shared" si="0"/>
        <v>25000</v>
      </c>
      <c r="E69" s="1084">
        <v>20000</v>
      </c>
      <c r="F69" s="1085"/>
      <c r="G69" s="1085">
        <v>5000</v>
      </c>
      <c r="H69" s="1086"/>
      <c r="I69" s="115"/>
      <c r="J69" s="1074"/>
      <c r="K69" s="1074"/>
    </row>
    <row r="70" spans="1:11" s="1044" customFormat="1" ht="11.4" customHeight="1" thickBot="1" x14ac:dyDescent="0.25">
      <c r="A70" s="165">
        <v>55</v>
      </c>
      <c r="B70" s="1352" t="s">
        <v>327</v>
      </c>
      <c r="C70" s="1353"/>
      <c r="D70" s="166">
        <f t="shared" si="0"/>
        <v>218000</v>
      </c>
      <c r="E70" s="167">
        <f>SUM(E71+E73+E75)</f>
        <v>30000</v>
      </c>
      <c r="F70" s="167">
        <f>SUM(F71+F73+F75)</f>
        <v>50000</v>
      </c>
      <c r="G70" s="167">
        <f>SUM(G71+G73+G75)</f>
        <v>38000</v>
      </c>
      <c r="H70" s="167">
        <f>SUM(H71+H73+H75)</f>
        <v>100000</v>
      </c>
      <c r="I70" s="115"/>
      <c r="J70" s="1074"/>
      <c r="K70" s="1074"/>
    </row>
    <row r="71" spans="1:11" s="1044" customFormat="1" ht="11.4" customHeight="1" thickBot="1" x14ac:dyDescent="0.25">
      <c r="A71" s="168">
        <v>551</v>
      </c>
      <c r="B71" s="1339" t="s">
        <v>328</v>
      </c>
      <c r="C71" s="1340"/>
      <c r="D71" s="169">
        <f t="shared" ref="D71:D72" si="3">SUM(E71:H71)</f>
        <v>0</v>
      </c>
      <c r="E71" s="170">
        <f>SUM(E72:E72)</f>
        <v>0</v>
      </c>
      <c r="F71" s="170">
        <f>SUM(F72:F72)</f>
        <v>0</v>
      </c>
      <c r="G71" s="170">
        <f>SUM(G72:G72)</f>
        <v>0</v>
      </c>
      <c r="H71" s="170">
        <f>SUM(H72:H72)</f>
        <v>0</v>
      </c>
      <c r="I71" s="115"/>
      <c r="J71" s="1074"/>
      <c r="K71" s="1074"/>
    </row>
    <row r="72" spans="1:11" s="1044" customFormat="1" ht="11.4" customHeight="1" thickBot="1" x14ac:dyDescent="0.25">
      <c r="A72" s="171">
        <v>551</v>
      </c>
      <c r="B72" s="172"/>
      <c r="C72" s="173" t="s">
        <v>328</v>
      </c>
      <c r="D72" s="174">
        <f t="shared" si="3"/>
        <v>0</v>
      </c>
      <c r="E72" s="1091"/>
      <c r="F72" s="1092"/>
      <c r="G72" s="1092"/>
      <c r="H72" s="1093"/>
      <c r="I72" s="115"/>
      <c r="J72" s="1074"/>
      <c r="K72" s="1074"/>
    </row>
    <row r="73" spans="1:11" s="1044" customFormat="1" ht="11.4" customHeight="1" thickBot="1" x14ac:dyDescent="0.25">
      <c r="A73" s="168">
        <v>556</v>
      </c>
      <c r="B73" s="1339" t="s">
        <v>329</v>
      </c>
      <c r="C73" s="1340"/>
      <c r="D73" s="169">
        <f t="shared" ref="D73:D74" si="4">SUM(E73:H73)</f>
        <v>0</v>
      </c>
      <c r="E73" s="170">
        <f>SUM(E74:E74)</f>
        <v>0</v>
      </c>
      <c r="F73" s="170">
        <f>SUM(F74:F74)</f>
        <v>0</v>
      </c>
      <c r="G73" s="170">
        <f>SUM(G74:G74)</f>
        <v>0</v>
      </c>
      <c r="H73" s="170">
        <f>SUM(H74:H74)</f>
        <v>0</v>
      </c>
      <c r="I73" s="115"/>
      <c r="J73" s="1074"/>
      <c r="K73" s="1074"/>
    </row>
    <row r="74" spans="1:11" s="1044" customFormat="1" ht="11.4" customHeight="1" x14ac:dyDescent="0.2">
      <c r="A74" s="171">
        <v>556</v>
      </c>
      <c r="B74" s="172"/>
      <c r="C74" s="173" t="s">
        <v>329</v>
      </c>
      <c r="D74" s="174">
        <f t="shared" si="4"/>
        <v>0</v>
      </c>
      <c r="E74" s="1091"/>
      <c r="F74" s="1092"/>
      <c r="G74" s="1092"/>
      <c r="H74" s="1093"/>
      <c r="I74" s="115"/>
      <c r="J74" s="1074"/>
      <c r="K74" s="1074"/>
    </row>
    <row r="75" spans="1:11" s="1044" customFormat="1" ht="11.4" customHeight="1" x14ac:dyDescent="0.2">
      <c r="A75" s="175">
        <v>558</v>
      </c>
      <c r="B75" s="1354" t="s">
        <v>330</v>
      </c>
      <c r="C75" s="1355"/>
      <c r="D75" s="176">
        <f t="shared" si="0"/>
        <v>218000</v>
      </c>
      <c r="E75" s="177">
        <f>SUM(E76:E77)</f>
        <v>30000</v>
      </c>
      <c r="F75" s="177">
        <f>SUM(F76:F77)</f>
        <v>50000</v>
      </c>
      <c r="G75" s="177">
        <f>SUM(G76:G77)</f>
        <v>38000</v>
      </c>
      <c r="H75" s="177">
        <f>SUM(H76:H77)</f>
        <v>100000</v>
      </c>
      <c r="I75" s="115"/>
      <c r="J75" s="1074"/>
      <c r="K75" s="1074"/>
    </row>
    <row r="76" spans="1:11" s="1044" customFormat="1" ht="11.4" customHeight="1" x14ac:dyDescent="0.2">
      <c r="A76" s="185">
        <v>558</v>
      </c>
      <c r="B76" s="186">
        <v>300</v>
      </c>
      <c r="C76" s="187" t="s">
        <v>331</v>
      </c>
      <c r="D76" s="188">
        <f t="shared" si="0"/>
        <v>188000</v>
      </c>
      <c r="E76" s="1084">
        <v>15000</v>
      </c>
      <c r="F76" s="1085">
        <v>50000</v>
      </c>
      <c r="G76" s="1085">
        <v>23000</v>
      </c>
      <c r="H76" s="1086">
        <v>100000</v>
      </c>
      <c r="I76" s="115"/>
      <c r="J76" s="1074"/>
      <c r="K76" s="1074"/>
    </row>
    <row r="77" spans="1:11" s="1044" customFormat="1" ht="11.4" customHeight="1" thickBot="1" x14ac:dyDescent="0.25">
      <c r="A77" s="189">
        <v>558</v>
      </c>
      <c r="B77" s="190">
        <v>330</v>
      </c>
      <c r="C77" s="191" t="s">
        <v>332</v>
      </c>
      <c r="D77" s="192">
        <f t="shared" si="0"/>
        <v>30000</v>
      </c>
      <c r="E77" s="1084">
        <v>15000</v>
      </c>
      <c r="F77" s="1085"/>
      <c r="G77" s="1085">
        <v>15000</v>
      </c>
      <c r="H77" s="1086"/>
      <c r="I77" s="115"/>
      <c r="J77" s="1074"/>
      <c r="K77" s="1074"/>
    </row>
    <row r="78" spans="1:11" s="1044" customFormat="1" ht="11.4" customHeight="1" thickBot="1" x14ac:dyDescent="0.25">
      <c r="A78" s="122">
        <v>56</v>
      </c>
      <c r="B78" s="1344" t="s">
        <v>333</v>
      </c>
      <c r="C78" s="1345"/>
      <c r="D78" s="123">
        <f t="shared" si="0"/>
        <v>0</v>
      </c>
      <c r="E78" s="124">
        <f t="shared" ref="E78:H79" si="5">SUM(E79:E79)</f>
        <v>0</v>
      </c>
      <c r="F78" s="124">
        <f t="shared" si="5"/>
        <v>0</v>
      </c>
      <c r="G78" s="124">
        <f t="shared" si="5"/>
        <v>0</v>
      </c>
      <c r="H78" s="124">
        <f t="shared" si="5"/>
        <v>0</v>
      </c>
      <c r="I78" s="115"/>
      <c r="J78" s="1074"/>
      <c r="K78" s="1074"/>
    </row>
    <row r="79" spans="1:11" s="1044" customFormat="1" ht="11.4" customHeight="1" thickBot="1" x14ac:dyDescent="0.25">
      <c r="A79" s="127">
        <v>569</v>
      </c>
      <c r="B79" s="1346" t="s">
        <v>334</v>
      </c>
      <c r="C79" s="1347"/>
      <c r="D79" s="128">
        <f t="shared" si="0"/>
        <v>0</v>
      </c>
      <c r="E79" s="144">
        <f t="shared" si="5"/>
        <v>0</v>
      </c>
      <c r="F79" s="144">
        <f t="shared" si="5"/>
        <v>0</v>
      </c>
      <c r="G79" s="144">
        <f t="shared" si="5"/>
        <v>0</v>
      </c>
      <c r="H79" s="144">
        <f t="shared" si="5"/>
        <v>0</v>
      </c>
      <c r="I79" s="115"/>
      <c r="J79" s="1074"/>
      <c r="K79" s="1074"/>
    </row>
    <row r="80" spans="1:11" s="1044" customFormat="1" ht="11.4" customHeight="1" thickBot="1" x14ac:dyDescent="0.25">
      <c r="A80" s="178">
        <v>569</v>
      </c>
      <c r="B80" s="179"/>
      <c r="C80" s="180" t="s">
        <v>334</v>
      </c>
      <c r="D80" s="181">
        <f t="shared" si="0"/>
        <v>0</v>
      </c>
      <c r="E80" s="1084"/>
      <c r="F80" s="1085"/>
      <c r="G80" s="1085"/>
      <c r="H80" s="1086"/>
      <c r="I80" s="115"/>
      <c r="J80" s="1074"/>
      <c r="K80" s="1074"/>
    </row>
    <row r="81" spans="1:11" s="1044" customFormat="1" ht="11.4" customHeight="1" thickBot="1" x14ac:dyDescent="0.25">
      <c r="A81" s="147">
        <v>59</v>
      </c>
      <c r="B81" s="1348" t="s">
        <v>335</v>
      </c>
      <c r="C81" s="1349"/>
      <c r="D81" s="148">
        <f t="shared" si="0"/>
        <v>0</v>
      </c>
      <c r="E81" s="149">
        <f>SUM(E82:E84)</f>
        <v>0</v>
      </c>
      <c r="F81" s="149">
        <f>SUM(F82:F84)</f>
        <v>0</v>
      </c>
      <c r="G81" s="149">
        <f>SUM(G82:G84)</f>
        <v>0</v>
      </c>
      <c r="H81" s="149">
        <f>SUM(H82:H84)</f>
        <v>0</v>
      </c>
      <c r="I81" s="115"/>
      <c r="J81" s="1074"/>
      <c r="K81" s="1074"/>
    </row>
    <row r="82" spans="1:11" s="1044" customFormat="1" ht="11.4" customHeight="1" thickBot="1" x14ac:dyDescent="0.25">
      <c r="A82" s="150">
        <v>591</v>
      </c>
      <c r="B82" s="1350" t="s">
        <v>336</v>
      </c>
      <c r="C82" s="1351"/>
      <c r="D82" s="151">
        <f t="shared" si="0"/>
        <v>0</v>
      </c>
      <c r="E82" s="152">
        <f>SUM(E83:E83)</f>
        <v>0</v>
      </c>
      <c r="F82" s="152">
        <f>SUM(F83:F83)</f>
        <v>0</v>
      </c>
      <c r="G82" s="152">
        <f>SUM(G83:G83)</f>
        <v>0</v>
      </c>
      <c r="H82" s="152">
        <f>SUM(H83:H83)</f>
        <v>0</v>
      </c>
      <c r="I82" s="115"/>
      <c r="J82" s="1074"/>
      <c r="K82" s="1074"/>
    </row>
    <row r="83" spans="1:11" s="1044" customFormat="1" ht="11.4" customHeight="1" thickBot="1" x14ac:dyDescent="0.25">
      <c r="A83" s="153">
        <v>591</v>
      </c>
      <c r="B83" s="154">
        <v>300</v>
      </c>
      <c r="C83" s="155" t="s">
        <v>336</v>
      </c>
      <c r="D83" s="156">
        <f t="shared" si="0"/>
        <v>0</v>
      </c>
      <c r="E83" s="1094"/>
      <c r="F83" s="1095"/>
      <c r="G83" s="1095"/>
      <c r="H83" s="1096"/>
      <c r="I83" s="115"/>
      <c r="J83" s="1074"/>
      <c r="K83" s="1074"/>
    </row>
    <row r="84" spans="1:11" s="1044" customFormat="1" ht="11.4" customHeight="1" thickBot="1" x14ac:dyDescent="0.25">
      <c r="A84" s="150">
        <v>595</v>
      </c>
      <c r="B84" s="1350" t="s">
        <v>337</v>
      </c>
      <c r="C84" s="1351"/>
      <c r="D84" s="151">
        <f t="shared" si="0"/>
        <v>0</v>
      </c>
      <c r="E84" s="152">
        <f>SUM(E85:E85)</f>
        <v>0</v>
      </c>
      <c r="F84" s="152">
        <f>SUM(F85:F85)</f>
        <v>0</v>
      </c>
      <c r="G84" s="152">
        <f>SUM(G85:G85)</f>
        <v>0</v>
      </c>
      <c r="H84" s="152">
        <f>SUM(H85:H85)</f>
        <v>0</v>
      </c>
      <c r="I84" s="115"/>
      <c r="J84" s="1074"/>
      <c r="K84" s="1074"/>
    </row>
    <row r="85" spans="1:11" s="1044" customFormat="1" ht="11.4" customHeight="1" thickBot="1" x14ac:dyDescent="0.25">
      <c r="A85" s="193">
        <v>595</v>
      </c>
      <c r="B85" s="194">
        <v>300</v>
      </c>
      <c r="C85" s="195" t="s">
        <v>337</v>
      </c>
      <c r="D85" s="196">
        <f t="shared" si="0"/>
        <v>0</v>
      </c>
      <c r="E85" s="1087"/>
      <c r="F85" s="1088"/>
      <c r="G85" s="1088"/>
      <c r="H85" s="1089"/>
      <c r="I85" s="115"/>
      <c r="J85" s="1074"/>
      <c r="K85" s="1074"/>
    </row>
    <row r="86" spans="1:11" s="1044" customFormat="1" ht="11.4" customHeight="1" x14ac:dyDescent="0.2">
      <c r="A86" s="197"/>
      <c r="B86" s="197"/>
      <c r="C86" s="115"/>
      <c r="D86" s="198"/>
      <c r="E86" s="1097"/>
      <c r="F86" s="1097"/>
      <c r="G86" s="1097"/>
      <c r="H86" s="1097"/>
      <c r="I86" s="115"/>
      <c r="J86" s="1074"/>
      <c r="K86" s="1074"/>
    </row>
    <row r="87" spans="1:11" s="1044" customFormat="1" ht="11.4" customHeight="1" x14ac:dyDescent="0.2">
      <c r="A87" s="197"/>
      <c r="B87" s="197"/>
      <c r="C87" s="115"/>
      <c r="D87" s="198"/>
      <c r="E87" s="1097"/>
      <c r="F87" s="1097"/>
      <c r="G87" s="1097"/>
      <c r="H87" s="1097"/>
      <c r="I87" s="115"/>
      <c r="J87" s="1074"/>
      <c r="K87" s="1074"/>
    </row>
    <row r="88" spans="1:11" s="1044" customFormat="1" ht="11.4" customHeight="1" x14ac:dyDescent="0.2">
      <c r="A88" s="197"/>
      <c r="B88" s="197"/>
      <c r="C88" s="115"/>
      <c r="D88" s="198"/>
      <c r="E88" s="1097"/>
      <c r="F88" s="1097"/>
      <c r="G88" s="1097"/>
      <c r="H88" s="1097"/>
      <c r="I88" s="115"/>
      <c r="J88" s="1074"/>
      <c r="K88" s="1074"/>
    </row>
    <row r="89" spans="1:11" s="1044" customFormat="1" ht="11.4" customHeight="1" x14ac:dyDescent="0.2">
      <c r="A89" s="199" t="s">
        <v>338</v>
      </c>
      <c r="B89" s="200"/>
      <c r="C89" s="1075" t="s">
        <v>346</v>
      </c>
      <c r="D89" s="200" t="s">
        <v>339</v>
      </c>
      <c r="E89" s="1098"/>
      <c r="F89" s="1037" t="s">
        <v>340</v>
      </c>
      <c r="G89" s="1099" t="s">
        <v>632</v>
      </c>
      <c r="J89" s="1074"/>
      <c r="K89" s="1074"/>
    </row>
    <row r="90" spans="1:11" ht="7.5" customHeight="1" x14ac:dyDescent="0.3"/>
    <row r="91" spans="1:11" s="1044" customFormat="1" ht="11.4" customHeight="1" x14ac:dyDescent="0.2">
      <c r="A91" s="199" t="s">
        <v>341</v>
      </c>
      <c r="B91" s="200"/>
      <c r="C91" s="1075" t="s">
        <v>346</v>
      </c>
      <c r="D91" s="200" t="s">
        <v>339</v>
      </c>
      <c r="E91" s="115"/>
      <c r="F91" s="115"/>
      <c r="G91" s="115"/>
      <c r="H91" s="115"/>
      <c r="I91" s="1074"/>
      <c r="J91" s="1074"/>
      <c r="K91" s="1074"/>
    </row>
    <row r="92" spans="1:11" s="1044" customFormat="1" ht="7.5" customHeight="1" x14ac:dyDescent="0.2">
      <c r="B92" s="1074"/>
      <c r="C92" s="1074"/>
      <c r="D92" s="1074"/>
      <c r="E92" s="1074"/>
      <c r="F92" s="1074"/>
      <c r="G92" s="1074"/>
      <c r="H92" s="1074"/>
      <c r="I92" s="1074"/>
      <c r="J92" s="1074"/>
      <c r="K92" s="1074"/>
    </row>
    <row r="93" spans="1:11" s="1044" customFormat="1" ht="10.199999999999999" x14ac:dyDescent="0.2">
      <c r="A93" s="201" t="s">
        <v>342</v>
      </c>
      <c r="B93" s="1074"/>
      <c r="C93" s="1100" t="s">
        <v>629</v>
      </c>
      <c r="D93" s="1074"/>
      <c r="E93" s="1074"/>
      <c r="F93" s="1074"/>
      <c r="G93" s="1074"/>
      <c r="H93" s="1074"/>
      <c r="I93" s="1074"/>
      <c r="J93" s="1074"/>
      <c r="K93" s="1074"/>
    </row>
    <row r="94" spans="1:11" x14ac:dyDescent="0.3">
      <c r="A94" s="1074"/>
      <c r="B94" s="1074"/>
      <c r="C94" s="1074"/>
      <c r="D94" s="1074"/>
      <c r="E94" s="1074"/>
      <c r="F94" s="1074"/>
      <c r="G94" s="1074"/>
      <c r="H94" s="1074"/>
    </row>
  </sheetData>
  <sheetProtection password="CA25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EEF01721-EE02-460A-A2EE-97061CF3CF04}">
      <formula1>Org</formula1>
    </dataValidation>
    <dataValidation type="list" allowBlank="1" showInputMessage="1" showErrorMessage="1" sqref="C91 C89" xr:uid="{8AE85FA1-02EC-4490-ADD0-8CDAEBF6EFB3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7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9886C-1F29-4A83-844B-0DC022DC62C0}">
  <sheetPr>
    <pageSetUpPr fitToPage="1"/>
  </sheetPr>
  <dimension ref="A1:I68"/>
  <sheetViews>
    <sheetView showGridLines="0" zoomScale="130" zoomScaleNormal="130" zoomScalePageLayoutView="120" workbookViewId="0">
      <selection activeCell="G64" sqref="G64"/>
    </sheetView>
  </sheetViews>
  <sheetFormatPr defaultColWidth="9.109375" defaultRowHeight="14.4" x14ac:dyDescent="0.3"/>
  <cols>
    <col min="1" max="1" width="4.44140625" style="1040" customWidth="1"/>
    <col min="2" max="2" width="5" style="1040" customWidth="1"/>
    <col min="3" max="3" width="32.5546875" style="1040" customWidth="1"/>
    <col min="4" max="9" width="10" style="1040" customWidth="1"/>
    <col min="10" max="16384" width="9.109375" style="1040"/>
  </cols>
  <sheetData>
    <row r="1" spans="1:9" x14ac:dyDescent="0.3">
      <c r="A1" s="1039"/>
      <c r="B1" s="1039"/>
      <c r="C1" s="1310" t="s">
        <v>574</v>
      </c>
      <c r="D1" s="1311"/>
      <c r="E1" s="1311"/>
      <c r="F1" s="1041" t="s">
        <v>258</v>
      </c>
      <c r="G1" s="1042">
        <f>[5]P8!F1</f>
        <v>2024</v>
      </c>
      <c r="H1" s="1039"/>
      <c r="I1" s="970" t="s">
        <v>575</v>
      </c>
    </row>
    <row r="2" spans="1:9" s="1044" customFormat="1" ht="12" customHeight="1" x14ac:dyDescent="0.3">
      <c r="A2" s="1043"/>
      <c r="B2" s="1312" t="str">
        <f>[5]P8!B2</f>
        <v>Sportovní a relaxační centrum, příspěvková organizace</v>
      </c>
      <c r="C2" s="1311"/>
      <c r="D2" s="1311"/>
      <c r="E2" s="1311"/>
      <c r="F2" s="1311"/>
      <c r="G2" s="1311"/>
      <c r="H2" s="1043"/>
      <c r="I2" s="1043"/>
    </row>
    <row r="3" spans="1:9" s="1044" customFormat="1" ht="12" customHeight="1" thickBot="1" x14ac:dyDescent="0.25">
      <c r="A3" s="1313"/>
      <c r="B3" s="1313"/>
      <c r="C3" s="1313"/>
      <c r="D3" s="1313"/>
      <c r="E3" s="1313"/>
      <c r="F3" s="1313"/>
      <c r="G3" s="1313"/>
      <c r="H3" s="971"/>
      <c r="I3" s="116" t="s">
        <v>576</v>
      </c>
    </row>
    <row r="4" spans="1:9" s="1044" customFormat="1" ht="12" customHeight="1" thickBot="1" x14ac:dyDescent="0.25">
      <c r="A4" s="972"/>
      <c r="B4" s="973" t="s">
        <v>263</v>
      </c>
      <c r="C4" s="973" t="s">
        <v>264</v>
      </c>
      <c r="D4" s="974">
        <f>[5]P8!F1-1</f>
        <v>2023</v>
      </c>
      <c r="E4" s="973" t="s">
        <v>111</v>
      </c>
      <c r="F4" s="1045" t="s">
        <v>577</v>
      </c>
      <c r="G4" s="1045" t="s">
        <v>578</v>
      </c>
      <c r="H4" s="1045" t="s">
        <v>579</v>
      </c>
      <c r="I4" s="1046" t="s">
        <v>580</v>
      </c>
    </row>
    <row r="5" spans="1:9" s="1044" customFormat="1" ht="12" customHeight="1" thickBot="1" x14ac:dyDescent="0.25">
      <c r="A5" s="1314" t="s">
        <v>581</v>
      </c>
      <c r="B5" s="1315"/>
      <c r="C5" s="1316"/>
      <c r="D5" s="975">
        <f>D6+D9+D14+D20+D22+D27+D31+D33</f>
        <v>8686500</v>
      </c>
      <c r="E5" s="975">
        <f>E6+E9+E14+E20+E22+E27+E31+E33</f>
        <v>10349000</v>
      </c>
      <c r="F5" s="975">
        <f>F6+F9+F14+F20+F22+F27+F31+F33</f>
        <v>0</v>
      </c>
      <c r="G5" s="975">
        <f>G6+G9+G14+G20+G22+G27+G31+G33</f>
        <v>0</v>
      </c>
      <c r="H5" s="975">
        <f>H6+H9+H14+H20+H22+H27+H31+H33</f>
        <v>0</v>
      </c>
      <c r="I5" s="1047">
        <f t="shared" ref="I5:I37" si="0">SUM(E5:H5)</f>
        <v>10349000</v>
      </c>
    </row>
    <row r="6" spans="1:9" s="1044" customFormat="1" ht="12" customHeight="1" thickBot="1" x14ac:dyDescent="0.25">
      <c r="A6" s="976">
        <v>50</v>
      </c>
      <c r="B6" s="1317" t="s">
        <v>582</v>
      </c>
      <c r="C6" s="1318"/>
      <c r="D6" s="977">
        <f t="shared" ref="D6:H6" si="1">SUM(D7:D8)</f>
        <v>3323000</v>
      </c>
      <c r="E6" s="977">
        <f t="shared" si="1"/>
        <v>4418000</v>
      </c>
      <c r="F6" s="977">
        <f t="shared" si="1"/>
        <v>0</v>
      </c>
      <c r="G6" s="977">
        <f t="shared" si="1"/>
        <v>0</v>
      </c>
      <c r="H6" s="977">
        <f t="shared" si="1"/>
        <v>0</v>
      </c>
      <c r="I6" s="1048">
        <f t="shared" si="0"/>
        <v>4418000</v>
      </c>
    </row>
    <row r="7" spans="1:9" s="1044" customFormat="1" ht="12" customHeight="1" x14ac:dyDescent="0.2">
      <c r="A7" s="978"/>
      <c r="B7" s="978">
        <v>501</v>
      </c>
      <c r="C7" s="979" t="s">
        <v>583</v>
      </c>
      <c r="D7" s="980">
        <v>253000</v>
      </c>
      <c r="E7" s="981">
        <f>[5]P8!D8</f>
        <v>282000</v>
      </c>
      <c r="F7" s="1049"/>
      <c r="G7" s="1049"/>
      <c r="H7" s="1049"/>
      <c r="I7" s="1050">
        <f t="shared" si="0"/>
        <v>282000</v>
      </c>
    </row>
    <row r="8" spans="1:9" s="1044" customFormat="1" ht="12" customHeight="1" thickBot="1" x14ac:dyDescent="0.25">
      <c r="A8" s="982"/>
      <c r="B8" s="982">
        <v>502</v>
      </c>
      <c r="C8" s="983" t="s">
        <v>584</v>
      </c>
      <c r="D8" s="984">
        <v>3070000</v>
      </c>
      <c r="E8" s="985">
        <f>[5]P8!D17</f>
        <v>4136000</v>
      </c>
      <c r="F8" s="1051"/>
      <c r="G8" s="1051"/>
      <c r="H8" s="1051"/>
      <c r="I8" s="1052">
        <f t="shared" si="0"/>
        <v>4136000</v>
      </c>
    </row>
    <row r="9" spans="1:9" s="1044" customFormat="1" ht="12" customHeight="1" thickBot="1" x14ac:dyDescent="0.25">
      <c r="A9" s="976">
        <v>51</v>
      </c>
      <c r="B9" s="1309" t="s">
        <v>585</v>
      </c>
      <c r="C9" s="1309"/>
      <c r="D9" s="977">
        <f t="shared" ref="D9:H9" si="2">SUM(D10:D13)</f>
        <v>839500</v>
      </c>
      <c r="E9" s="977">
        <f t="shared" si="2"/>
        <v>1051000</v>
      </c>
      <c r="F9" s="977">
        <f t="shared" si="2"/>
        <v>0</v>
      </c>
      <c r="G9" s="977">
        <f t="shared" si="2"/>
        <v>0</v>
      </c>
      <c r="H9" s="977">
        <f t="shared" si="2"/>
        <v>0</v>
      </c>
      <c r="I9" s="1048">
        <f t="shared" si="0"/>
        <v>1051000</v>
      </c>
    </row>
    <row r="10" spans="1:9" s="1044" customFormat="1" ht="12" customHeight="1" x14ac:dyDescent="0.2">
      <c r="A10" s="978"/>
      <c r="B10" s="978">
        <v>511</v>
      </c>
      <c r="C10" s="986" t="s">
        <v>288</v>
      </c>
      <c r="D10" s="980">
        <v>145000</v>
      </c>
      <c r="E10" s="981">
        <f>[5]P8!D23</f>
        <v>505000</v>
      </c>
      <c r="F10" s="980"/>
      <c r="G10" s="980"/>
      <c r="H10" s="980"/>
      <c r="I10" s="1050">
        <f t="shared" si="0"/>
        <v>505000</v>
      </c>
    </row>
    <row r="11" spans="1:9" s="1044" customFormat="1" ht="12" customHeight="1" x14ac:dyDescent="0.2">
      <c r="A11" s="982"/>
      <c r="B11" s="982">
        <v>512</v>
      </c>
      <c r="C11" s="983" t="s">
        <v>291</v>
      </c>
      <c r="D11" s="984">
        <v>5000</v>
      </c>
      <c r="E11" s="985">
        <f>[5]P8!D26</f>
        <v>5000</v>
      </c>
      <c r="F11" s="984"/>
      <c r="G11" s="984"/>
      <c r="H11" s="984"/>
      <c r="I11" s="1052">
        <f t="shared" si="0"/>
        <v>5000</v>
      </c>
    </row>
    <row r="12" spans="1:9" s="1044" customFormat="1" ht="12" customHeight="1" x14ac:dyDescent="0.2">
      <c r="A12" s="987"/>
      <c r="B12" s="982">
        <v>513</v>
      </c>
      <c r="C12" s="983" t="s">
        <v>293</v>
      </c>
      <c r="D12" s="1051">
        <v>3000</v>
      </c>
      <c r="E12" s="985">
        <f>[5]P8!D28</f>
        <v>3000</v>
      </c>
      <c r="F12" s="1051"/>
      <c r="G12" s="1051"/>
      <c r="H12" s="1051"/>
      <c r="I12" s="1052">
        <f t="shared" si="0"/>
        <v>3000</v>
      </c>
    </row>
    <row r="13" spans="1:9" s="1044" customFormat="1" ht="12" customHeight="1" thickBot="1" x14ac:dyDescent="0.25">
      <c r="A13" s="988"/>
      <c r="B13" s="989">
        <v>518</v>
      </c>
      <c r="C13" s="990" t="s">
        <v>586</v>
      </c>
      <c r="D13" s="980">
        <v>686500</v>
      </c>
      <c r="E13" s="991">
        <f>[5]P8!D30</f>
        <v>538000</v>
      </c>
      <c r="F13" s="980"/>
      <c r="G13" s="980"/>
      <c r="H13" s="980"/>
      <c r="I13" s="1053">
        <f t="shared" si="0"/>
        <v>538000</v>
      </c>
    </row>
    <row r="14" spans="1:9" s="1044" customFormat="1" ht="12" customHeight="1" thickBot="1" x14ac:dyDescent="0.25">
      <c r="A14" s="976">
        <v>52</v>
      </c>
      <c r="B14" s="1309" t="s">
        <v>587</v>
      </c>
      <c r="C14" s="1309"/>
      <c r="D14" s="977">
        <f t="shared" ref="D14:H14" si="3">SUM(D15:D19)</f>
        <v>4464000</v>
      </c>
      <c r="E14" s="977">
        <f t="shared" si="3"/>
        <v>4618000</v>
      </c>
      <c r="F14" s="977">
        <f t="shared" si="3"/>
        <v>0</v>
      </c>
      <c r="G14" s="977">
        <f t="shared" si="3"/>
        <v>0</v>
      </c>
      <c r="H14" s="977">
        <f t="shared" si="3"/>
        <v>0</v>
      </c>
      <c r="I14" s="1048">
        <f t="shared" si="0"/>
        <v>4618000</v>
      </c>
    </row>
    <row r="15" spans="1:9" s="1044" customFormat="1" ht="12" customHeight="1" x14ac:dyDescent="0.2">
      <c r="A15" s="978"/>
      <c r="B15" s="978">
        <v>521</v>
      </c>
      <c r="C15" s="986" t="s">
        <v>310</v>
      </c>
      <c r="D15" s="1051">
        <v>3300000</v>
      </c>
      <c r="E15" s="981">
        <f>[5]P8!D45</f>
        <v>3360000</v>
      </c>
      <c r="F15" s="1051"/>
      <c r="G15" s="1051"/>
      <c r="H15" s="1051"/>
      <c r="I15" s="1050">
        <f t="shared" si="0"/>
        <v>3360000</v>
      </c>
    </row>
    <row r="16" spans="1:9" s="1044" customFormat="1" ht="12" customHeight="1" x14ac:dyDescent="0.2">
      <c r="A16" s="982"/>
      <c r="B16" s="982">
        <v>524</v>
      </c>
      <c r="C16" s="983" t="s">
        <v>588</v>
      </c>
      <c r="D16" s="1051">
        <v>990000</v>
      </c>
      <c r="E16" s="981">
        <f>[5]P8!D47</f>
        <v>1120000</v>
      </c>
      <c r="F16" s="1051"/>
      <c r="G16" s="1051"/>
      <c r="H16" s="1051"/>
      <c r="I16" s="1052">
        <f t="shared" si="0"/>
        <v>1120000</v>
      </c>
    </row>
    <row r="17" spans="1:9" s="1044" customFormat="1" ht="12" customHeight="1" x14ac:dyDescent="0.2">
      <c r="A17" s="987"/>
      <c r="B17" s="982">
        <v>525</v>
      </c>
      <c r="C17" s="983" t="s">
        <v>589</v>
      </c>
      <c r="D17" s="1051">
        <v>27000</v>
      </c>
      <c r="E17" s="981">
        <f>[5]P8!D49</f>
        <v>30000</v>
      </c>
      <c r="F17" s="1051"/>
      <c r="G17" s="1051"/>
      <c r="H17" s="1051"/>
      <c r="I17" s="1052">
        <f t="shared" si="0"/>
        <v>30000</v>
      </c>
    </row>
    <row r="18" spans="1:9" s="1044" customFormat="1" ht="12" customHeight="1" x14ac:dyDescent="0.2">
      <c r="A18" s="987"/>
      <c r="B18" s="982">
        <v>527</v>
      </c>
      <c r="C18" s="983" t="s">
        <v>313</v>
      </c>
      <c r="D18" s="1051">
        <v>147000</v>
      </c>
      <c r="E18" s="981">
        <f>[5]P8!D51</f>
        <v>108000</v>
      </c>
      <c r="F18" s="1051"/>
      <c r="G18" s="1051"/>
      <c r="H18" s="1051"/>
      <c r="I18" s="1052">
        <f t="shared" si="0"/>
        <v>108000</v>
      </c>
    </row>
    <row r="19" spans="1:9" s="1044" customFormat="1" ht="12" customHeight="1" thickBot="1" x14ac:dyDescent="0.25">
      <c r="A19" s="988"/>
      <c r="B19" s="989">
        <v>528</v>
      </c>
      <c r="C19" s="990" t="s">
        <v>590</v>
      </c>
      <c r="D19" s="1051"/>
      <c r="E19" s="981">
        <f>[5]P8!D56</f>
        <v>0</v>
      </c>
      <c r="F19" s="1051"/>
      <c r="G19" s="1051"/>
      <c r="H19" s="1051"/>
      <c r="I19" s="1053">
        <f t="shared" si="0"/>
        <v>0</v>
      </c>
    </row>
    <row r="20" spans="1:9" s="1044" customFormat="1" ht="12" customHeight="1" thickBot="1" x14ac:dyDescent="0.25">
      <c r="A20" s="976">
        <v>53</v>
      </c>
      <c r="B20" s="1309" t="s">
        <v>591</v>
      </c>
      <c r="C20" s="1309"/>
      <c r="D20" s="977">
        <f t="shared" ref="D20:H20" si="4">D21</f>
        <v>0</v>
      </c>
      <c r="E20" s="977">
        <f t="shared" si="4"/>
        <v>2000</v>
      </c>
      <c r="F20" s="977">
        <f t="shared" si="4"/>
        <v>0</v>
      </c>
      <c r="G20" s="977">
        <f t="shared" si="4"/>
        <v>0</v>
      </c>
      <c r="H20" s="977">
        <f t="shared" si="4"/>
        <v>0</v>
      </c>
      <c r="I20" s="1048">
        <f t="shared" si="0"/>
        <v>2000</v>
      </c>
    </row>
    <row r="21" spans="1:9" s="1044" customFormat="1" ht="12" customHeight="1" thickBot="1" x14ac:dyDescent="0.25">
      <c r="A21" s="992"/>
      <c r="B21" s="992">
        <v>538</v>
      </c>
      <c r="C21" s="993" t="s">
        <v>320</v>
      </c>
      <c r="D21" s="1051"/>
      <c r="E21" s="994">
        <f>[5]P8!D59</f>
        <v>2000</v>
      </c>
      <c r="F21" s="1051"/>
      <c r="G21" s="1051"/>
      <c r="H21" s="1051"/>
      <c r="I21" s="1054">
        <f t="shared" si="0"/>
        <v>2000</v>
      </c>
    </row>
    <row r="22" spans="1:9" s="1044" customFormat="1" ht="12" customHeight="1" thickBot="1" x14ac:dyDescent="0.25">
      <c r="A22" s="976">
        <v>54</v>
      </c>
      <c r="B22" s="1309" t="s">
        <v>592</v>
      </c>
      <c r="C22" s="1309"/>
      <c r="D22" s="977">
        <f t="shared" ref="D22:H22" si="5">SUM(D23:D26)</f>
        <v>10000</v>
      </c>
      <c r="E22" s="977">
        <f t="shared" si="5"/>
        <v>10000</v>
      </c>
      <c r="F22" s="977">
        <f t="shared" si="5"/>
        <v>0</v>
      </c>
      <c r="G22" s="977">
        <f t="shared" si="5"/>
        <v>0</v>
      </c>
      <c r="H22" s="977">
        <f t="shared" si="5"/>
        <v>0</v>
      </c>
      <c r="I22" s="1048">
        <f t="shared" si="0"/>
        <v>10000</v>
      </c>
    </row>
    <row r="23" spans="1:9" s="1044" customFormat="1" ht="12" customHeight="1" x14ac:dyDescent="0.2">
      <c r="A23" s="986"/>
      <c r="B23" s="978">
        <v>541</v>
      </c>
      <c r="C23" s="986" t="s">
        <v>322</v>
      </c>
      <c r="D23" s="1051"/>
      <c r="E23" s="981">
        <f>[5]P8!D62</f>
        <v>0</v>
      </c>
      <c r="F23" s="1051"/>
      <c r="G23" s="1051"/>
      <c r="H23" s="1051"/>
      <c r="I23" s="1050">
        <f t="shared" si="0"/>
        <v>0</v>
      </c>
    </row>
    <row r="24" spans="1:9" s="1044" customFormat="1" ht="12" customHeight="1" x14ac:dyDescent="0.2">
      <c r="A24" s="983"/>
      <c r="B24" s="982">
        <v>542</v>
      </c>
      <c r="C24" s="983" t="s">
        <v>593</v>
      </c>
      <c r="D24" s="1051"/>
      <c r="E24" s="981">
        <f>[5]P8!D64</f>
        <v>0</v>
      </c>
      <c r="F24" s="1051"/>
      <c r="G24" s="1051"/>
      <c r="H24" s="1051"/>
      <c r="I24" s="1052">
        <f t="shared" si="0"/>
        <v>0</v>
      </c>
    </row>
    <row r="25" spans="1:9" s="1044" customFormat="1" ht="12" customHeight="1" x14ac:dyDescent="0.2">
      <c r="A25" s="995"/>
      <c r="B25" s="982">
        <v>547</v>
      </c>
      <c r="C25" s="983" t="s">
        <v>324</v>
      </c>
      <c r="D25" s="1051"/>
      <c r="E25" s="981">
        <f>[5]P8!D66</f>
        <v>0</v>
      </c>
      <c r="F25" s="1051"/>
      <c r="G25" s="1051"/>
      <c r="H25" s="1051"/>
      <c r="I25" s="1052">
        <f t="shared" si="0"/>
        <v>0</v>
      </c>
    </row>
    <row r="26" spans="1:9" s="1044" customFormat="1" ht="12" customHeight="1" thickBot="1" x14ac:dyDescent="0.25">
      <c r="A26" s="990"/>
      <c r="B26" s="989">
        <v>549</v>
      </c>
      <c r="C26" s="990" t="s">
        <v>325</v>
      </c>
      <c r="D26" s="1051">
        <v>10000</v>
      </c>
      <c r="E26" s="981">
        <f>[5]P8!D68</f>
        <v>10000</v>
      </c>
      <c r="F26" s="1051"/>
      <c r="G26" s="1051"/>
      <c r="H26" s="1051"/>
      <c r="I26" s="1053">
        <f t="shared" si="0"/>
        <v>10000</v>
      </c>
    </row>
    <row r="27" spans="1:9" s="1044" customFormat="1" ht="12" customHeight="1" thickBot="1" x14ac:dyDescent="0.25">
      <c r="A27" s="976">
        <v>55</v>
      </c>
      <c r="B27" s="1309" t="s">
        <v>594</v>
      </c>
      <c r="C27" s="1309"/>
      <c r="D27" s="977">
        <f>SUM(D28:D30)</f>
        <v>50000</v>
      </c>
      <c r="E27" s="977">
        <f>SUM(E28:E30)</f>
        <v>250000</v>
      </c>
      <c r="F27" s="977">
        <f>SUM(F28:F30)</f>
        <v>0</v>
      </c>
      <c r="G27" s="977">
        <f>SUM(G28:G30)</f>
        <v>0</v>
      </c>
      <c r="H27" s="977">
        <f>SUM(H28:H30)</f>
        <v>0</v>
      </c>
      <c r="I27" s="1048">
        <f t="shared" si="0"/>
        <v>250000</v>
      </c>
    </row>
    <row r="28" spans="1:9" s="1044" customFormat="1" ht="12" customHeight="1" x14ac:dyDescent="0.2">
      <c r="A28" s="996"/>
      <c r="B28" s="997">
        <v>551</v>
      </c>
      <c r="C28" s="998" t="s">
        <v>328</v>
      </c>
      <c r="D28" s="1055"/>
      <c r="E28" s="999">
        <f>[5]P8!D71</f>
        <v>0</v>
      </c>
      <c r="F28" s="1055"/>
      <c r="G28" s="1055"/>
      <c r="H28" s="1055"/>
      <c r="I28" s="1056">
        <f t="shared" si="0"/>
        <v>0</v>
      </c>
    </row>
    <row r="29" spans="1:9" s="1044" customFormat="1" ht="12" customHeight="1" x14ac:dyDescent="0.2">
      <c r="A29" s="995"/>
      <c r="B29" s="982">
        <v>556</v>
      </c>
      <c r="C29" s="983" t="s">
        <v>329</v>
      </c>
      <c r="D29" s="1051"/>
      <c r="E29" s="981">
        <f>[5]P8!D73</f>
        <v>0</v>
      </c>
      <c r="F29" s="1051"/>
      <c r="G29" s="1051"/>
      <c r="H29" s="1051"/>
      <c r="I29" s="1052">
        <f t="shared" ref="I29" si="6">SUM(E29:H29)</f>
        <v>0</v>
      </c>
    </row>
    <row r="30" spans="1:9" s="1044" customFormat="1" ht="12" customHeight="1" thickBot="1" x14ac:dyDescent="0.25">
      <c r="A30" s="1000"/>
      <c r="B30" s="1001">
        <v>558</v>
      </c>
      <c r="C30" s="1002" t="s">
        <v>330</v>
      </c>
      <c r="D30" s="1051">
        <v>50000</v>
      </c>
      <c r="E30" s="991">
        <f>[5]P8!D75</f>
        <v>250000</v>
      </c>
      <c r="F30" s="1049"/>
      <c r="G30" s="1049"/>
      <c r="H30" s="1049"/>
      <c r="I30" s="1053">
        <f t="shared" si="0"/>
        <v>250000</v>
      </c>
    </row>
    <row r="31" spans="1:9" s="1044" customFormat="1" ht="12" customHeight="1" thickBot="1" x14ac:dyDescent="0.25">
      <c r="A31" s="976">
        <v>56</v>
      </c>
      <c r="B31" s="1317" t="s">
        <v>595</v>
      </c>
      <c r="C31" s="1318"/>
      <c r="D31" s="977">
        <f>D32</f>
        <v>0</v>
      </c>
      <c r="E31" s="977">
        <f t="shared" ref="E31:H31" si="7">E32</f>
        <v>0</v>
      </c>
      <c r="F31" s="977">
        <f t="shared" si="7"/>
        <v>0</v>
      </c>
      <c r="G31" s="977">
        <f t="shared" si="7"/>
        <v>0</v>
      </c>
      <c r="H31" s="977">
        <f t="shared" si="7"/>
        <v>0</v>
      </c>
      <c r="I31" s="1048">
        <f t="shared" si="0"/>
        <v>0</v>
      </c>
    </row>
    <row r="32" spans="1:9" s="1044" customFormat="1" ht="12" customHeight="1" thickBot="1" x14ac:dyDescent="0.25">
      <c r="A32" s="1003"/>
      <c r="B32" s="992">
        <v>569</v>
      </c>
      <c r="C32" s="993" t="s">
        <v>334</v>
      </c>
      <c r="D32" s="1051"/>
      <c r="E32" s="994">
        <f>[5]P8!D79</f>
        <v>0</v>
      </c>
      <c r="F32" s="1051"/>
      <c r="G32" s="1051"/>
      <c r="H32" s="1051"/>
      <c r="I32" s="1054">
        <f t="shared" si="0"/>
        <v>0</v>
      </c>
    </row>
    <row r="33" spans="1:9" s="1044" customFormat="1" ht="12" customHeight="1" thickBot="1" x14ac:dyDescent="0.25">
      <c r="A33" s="976">
        <v>59</v>
      </c>
      <c r="B33" s="1309" t="s">
        <v>336</v>
      </c>
      <c r="C33" s="1309"/>
      <c r="D33" s="977">
        <f t="shared" ref="D33:H33" si="8">SUM(D34:D35)</f>
        <v>0</v>
      </c>
      <c r="E33" s="977">
        <f t="shared" si="8"/>
        <v>0</v>
      </c>
      <c r="F33" s="977">
        <f t="shared" si="8"/>
        <v>0</v>
      </c>
      <c r="G33" s="977">
        <f t="shared" si="8"/>
        <v>0</v>
      </c>
      <c r="H33" s="977">
        <f t="shared" si="8"/>
        <v>0</v>
      </c>
      <c r="I33" s="1048">
        <f t="shared" si="0"/>
        <v>0</v>
      </c>
    </row>
    <row r="34" spans="1:9" s="1044" customFormat="1" ht="12" customHeight="1" x14ac:dyDescent="0.2">
      <c r="A34" s="986"/>
      <c r="B34" s="978">
        <v>591</v>
      </c>
      <c r="C34" s="986" t="s">
        <v>336</v>
      </c>
      <c r="D34" s="1051"/>
      <c r="E34" s="981">
        <f>[5]P8!D82</f>
        <v>0</v>
      </c>
      <c r="F34" s="1051"/>
      <c r="G34" s="1051"/>
      <c r="H34" s="1051"/>
      <c r="I34" s="1050">
        <f t="shared" si="0"/>
        <v>0</v>
      </c>
    </row>
    <row r="35" spans="1:9" s="1044" customFormat="1" ht="12" customHeight="1" thickBot="1" x14ac:dyDescent="0.25">
      <c r="A35" s="1004"/>
      <c r="B35" s="1005">
        <v>595</v>
      </c>
      <c r="C35" s="1004" t="s">
        <v>337</v>
      </c>
      <c r="D35" s="1051"/>
      <c r="E35" s="981">
        <f>[5]P8!D84</f>
        <v>0</v>
      </c>
      <c r="F35" s="1051"/>
      <c r="G35" s="1051"/>
      <c r="H35" s="1051"/>
      <c r="I35" s="1057">
        <f t="shared" si="0"/>
        <v>0</v>
      </c>
    </row>
    <row r="36" spans="1:9" s="1044" customFormat="1" ht="12" customHeight="1" thickBot="1" x14ac:dyDescent="0.25">
      <c r="A36" s="1323" t="s">
        <v>596</v>
      </c>
      <c r="B36" s="1324"/>
      <c r="C36" s="1325"/>
      <c r="D36" s="1006">
        <f t="shared" ref="D36:H36" si="9">D37+D41+D46+D48</f>
        <v>8686500</v>
      </c>
      <c r="E36" s="1006">
        <f t="shared" si="9"/>
        <v>10349000</v>
      </c>
      <c r="F36" s="1006">
        <f t="shared" si="9"/>
        <v>0</v>
      </c>
      <c r="G36" s="1006">
        <f t="shared" si="9"/>
        <v>0</v>
      </c>
      <c r="H36" s="1006">
        <f t="shared" si="9"/>
        <v>0</v>
      </c>
      <c r="I36" s="1058">
        <f t="shared" si="0"/>
        <v>10349000</v>
      </c>
    </row>
    <row r="37" spans="1:9" s="1044" customFormat="1" ht="12" customHeight="1" thickBot="1" x14ac:dyDescent="0.25">
      <c r="A37" s="1007">
        <v>60</v>
      </c>
      <c r="B37" s="1326" t="s">
        <v>597</v>
      </c>
      <c r="C37" s="1326"/>
      <c r="D37" s="1008">
        <f t="shared" ref="D37:H37" si="10">SUM(D38:D40)</f>
        <v>2147000</v>
      </c>
      <c r="E37" s="1008">
        <f t="shared" si="10"/>
        <v>2611000</v>
      </c>
      <c r="F37" s="1008">
        <f t="shared" si="10"/>
        <v>0</v>
      </c>
      <c r="G37" s="1008">
        <f t="shared" si="10"/>
        <v>0</v>
      </c>
      <c r="H37" s="1008">
        <f t="shared" si="10"/>
        <v>0</v>
      </c>
      <c r="I37" s="1059">
        <f t="shared" si="0"/>
        <v>2611000</v>
      </c>
    </row>
    <row r="38" spans="1:9" s="1044" customFormat="1" ht="12" customHeight="1" x14ac:dyDescent="0.2">
      <c r="A38" s="1009"/>
      <c r="B38" s="1010">
        <v>602</v>
      </c>
      <c r="C38" s="1009" t="s">
        <v>598</v>
      </c>
      <c r="D38" s="1051">
        <v>2117000</v>
      </c>
      <c r="E38" s="1051">
        <v>2576000</v>
      </c>
      <c r="F38" s="1051"/>
      <c r="G38" s="1051"/>
      <c r="H38" s="1051"/>
      <c r="I38" s="1060">
        <f>SUM(E38:H38)</f>
        <v>2576000</v>
      </c>
    </row>
    <row r="39" spans="1:9" s="1044" customFormat="1" ht="12" customHeight="1" x14ac:dyDescent="0.2">
      <c r="A39" s="1011"/>
      <c r="B39" s="1012">
        <v>603</v>
      </c>
      <c r="C39" s="1011" t="s">
        <v>599</v>
      </c>
      <c r="D39" s="1051"/>
      <c r="E39" s="1051"/>
      <c r="F39" s="1051"/>
      <c r="G39" s="1051"/>
      <c r="H39" s="1051"/>
      <c r="I39" s="1061">
        <f>SUM(E39:H39)</f>
        <v>0</v>
      </c>
    </row>
    <row r="40" spans="1:9" s="1044" customFormat="1" ht="12" customHeight="1" thickBot="1" x14ac:dyDescent="0.25">
      <c r="A40" s="1013"/>
      <c r="B40" s="1014">
        <v>604</v>
      </c>
      <c r="C40" s="1013" t="s">
        <v>600</v>
      </c>
      <c r="D40" s="1051">
        <v>30000</v>
      </c>
      <c r="E40" s="1051">
        <v>35000</v>
      </c>
      <c r="F40" s="1051"/>
      <c r="G40" s="1051"/>
      <c r="H40" s="1051"/>
      <c r="I40" s="1062">
        <f t="shared" ref="I40:I54" si="11">SUM(E40:H40)</f>
        <v>35000</v>
      </c>
    </row>
    <row r="41" spans="1:9" s="1044" customFormat="1" ht="12" customHeight="1" thickBot="1" x14ac:dyDescent="0.25">
      <c r="A41" s="1007">
        <v>64</v>
      </c>
      <c r="B41" s="1326" t="s">
        <v>601</v>
      </c>
      <c r="C41" s="1326"/>
      <c r="D41" s="1008">
        <f>SUM(D42:D45)</f>
        <v>655500</v>
      </c>
      <c r="E41" s="1008">
        <f t="shared" ref="E41:H41" si="12">SUM(E42:E45)</f>
        <v>550000</v>
      </c>
      <c r="F41" s="1008">
        <f t="shared" si="12"/>
        <v>0</v>
      </c>
      <c r="G41" s="1008">
        <f t="shared" si="12"/>
        <v>0</v>
      </c>
      <c r="H41" s="1008">
        <f t="shared" si="12"/>
        <v>0</v>
      </c>
      <c r="I41" s="1059">
        <f t="shared" si="11"/>
        <v>550000</v>
      </c>
    </row>
    <row r="42" spans="1:9" s="1044" customFormat="1" ht="12" customHeight="1" x14ac:dyDescent="0.2">
      <c r="A42" s="1009"/>
      <c r="B42" s="1010">
        <v>641</v>
      </c>
      <c r="C42" s="1009" t="s">
        <v>322</v>
      </c>
      <c r="D42" s="1051"/>
      <c r="E42" s="1051"/>
      <c r="F42" s="1051"/>
      <c r="G42" s="1051"/>
      <c r="H42" s="1051"/>
      <c r="I42" s="1060">
        <f t="shared" si="11"/>
        <v>0</v>
      </c>
    </row>
    <row r="43" spans="1:9" s="1044" customFormat="1" ht="12" customHeight="1" x14ac:dyDescent="0.2">
      <c r="A43" s="1011"/>
      <c r="B43" s="1012">
        <v>643</v>
      </c>
      <c r="C43" s="1011" t="s">
        <v>602</v>
      </c>
      <c r="D43" s="1051"/>
      <c r="E43" s="1051"/>
      <c r="F43" s="1051"/>
      <c r="G43" s="1051"/>
      <c r="H43" s="1051"/>
      <c r="I43" s="1061">
        <f t="shared" si="11"/>
        <v>0</v>
      </c>
    </row>
    <row r="44" spans="1:9" s="1044" customFormat="1" ht="12" customHeight="1" x14ac:dyDescent="0.2">
      <c r="A44" s="1011"/>
      <c r="B44" s="1012">
        <v>648</v>
      </c>
      <c r="C44" s="1011" t="s">
        <v>603</v>
      </c>
      <c r="D44" s="1051">
        <v>545500</v>
      </c>
      <c r="E44" s="1051">
        <v>400000</v>
      </c>
      <c r="F44" s="1051"/>
      <c r="G44" s="1051"/>
      <c r="H44" s="1051"/>
      <c r="I44" s="1061">
        <f t="shared" si="11"/>
        <v>400000</v>
      </c>
    </row>
    <row r="45" spans="1:9" s="1044" customFormat="1" ht="12" customHeight="1" thickBot="1" x14ac:dyDescent="0.25">
      <c r="A45" s="1013"/>
      <c r="B45" s="1014">
        <v>649</v>
      </c>
      <c r="C45" s="1013" t="s">
        <v>604</v>
      </c>
      <c r="D45" s="1051">
        <v>110000</v>
      </c>
      <c r="E45" s="1051">
        <v>150000</v>
      </c>
      <c r="F45" s="1051"/>
      <c r="G45" s="1051"/>
      <c r="H45" s="1051"/>
      <c r="I45" s="1062">
        <f t="shared" si="11"/>
        <v>150000</v>
      </c>
    </row>
    <row r="46" spans="1:9" s="1044" customFormat="1" ht="12" customHeight="1" thickBot="1" x14ac:dyDescent="0.25">
      <c r="A46" s="1007">
        <v>66</v>
      </c>
      <c r="B46" s="1326" t="s">
        <v>605</v>
      </c>
      <c r="C46" s="1326"/>
      <c r="D46" s="1008">
        <f>D47</f>
        <v>0</v>
      </c>
      <c r="E46" s="1008">
        <f t="shared" ref="E46:H46" si="13">E47</f>
        <v>0</v>
      </c>
      <c r="F46" s="1008">
        <f t="shared" si="13"/>
        <v>0</v>
      </c>
      <c r="G46" s="1008">
        <f t="shared" si="13"/>
        <v>0</v>
      </c>
      <c r="H46" s="1008">
        <f t="shared" si="13"/>
        <v>0</v>
      </c>
      <c r="I46" s="1059">
        <f t="shared" si="11"/>
        <v>0</v>
      </c>
    </row>
    <row r="47" spans="1:9" s="1044" customFormat="1" ht="12" customHeight="1" thickBot="1" x14ac:dyDescent="0.25">
      <c r="A47" s="1015"/>
      <c r="B47" s="1016">
        <v>662</v>
      </c>
      <c r="C47" s="1015" t="s">
        <v>606</v>
      </c>
      <c r="D47" s="1063"/>
      <c r="E47" s="1063"/>
      <c r="F47" s="1063"/>
      <c r="G47" s="1063"/>
      <c r="H47" s="1063"/>
      <c r="I47" s="1060">
        <f t="shared" si="11"/>
        <v>0</v>
      </c>
    </row>
    <row r="48" spans="1:9" s="1044" customFormat="1" ht="12" customHeight="1" thickBot="1" x14ac:dyDescent="0.25">
      <c r="A48" s="1007">
        <v>67</v>
      </c>
      <c r="B48" s="1326" t="s">
        <v>607</v>
      </c>
      <c r="C48" s="1326"/>
      <c r="D48" s="1008">
        <f t="shared" ref="D48:H48" si="14">SUM(D49:D53)</f>
        <v>5884000</v>
      </c>
      <c r="E48" s="1008">
        <f t="shared" si="14"/>
        <v>7188000</v>
      </c>
      <c r="F48" s="1008">
        <f t="shared" si="14"/>
        <v>0</v>
      </c>
      <c r="G48" s="1008">
        <f t="shared" si="14"/>
        <v>0</v>
      </c>
      <c r="H48" s="1008">
        <f t="shared" si="14"/>
        <v>0</v>
      </c>
      <c r="I48" s="1059">
        <f t="shared" si="11"/>
        <v>7188000</v>
      </c>
    </row>
    <row r="49" spans="1:9" s="1044" customFormat="1" ht="12" customHeight="1" x14ac:dyDescent="0.2">
      <c r="A49" s="1010" t="s">
        <v>608</v>
      </c>
      <c r="B49" s="1010">
        <v>500</v>
      </c>
      <c r="C49" s="1009" t="s">
        <v>609</v>
      </c>
      <c r="D49" s="1051">
        <v>5884000</v>
      </c>
      <c r="E49" s="1049">
        <v>7188000</v>
      </c>
      <c r="F49" s="1049"/>
      <c r="G49" s="1049"/>
      <c r="H49" s="1049"/>
      <c r="I49" s="1064">
        <f t="shared" si="11"/>
        <v>7188000</v>
      </c>
    </row>
    <row r="50" spans="1:9" s="1044" customFormat="1" ht="12" customHeight="1" x14ac:dyDescent="0.2">
      <c r="A50" s="1010" t="s">
        <v>608</v>
      </c>
      <c r="B50" s="1010">
        <v>510</v>
      </c>
      <c r="C50" s="1009" t="s">
        <v>610</v>
      </c>
      <c r="D50" s="1051"/>
      <c r="E50" s="1049"/>
      <c r="F50" s="1049"/>
      <c r="G50" s="1049"/>
      <c r="H50" s="1049"/>
      <c r="I50" s="1064">
        <f t="shared" si="11"/>
        <v>0</v>
      </c>
    </row>
    <row r="51" spans="1:9" s="1044" customFormat="1" ht="12" customHeight="1" x14ac:dyDescent="0.2">
      <c r="A51" s="1010" t="s">
        <v>608</v>
      </c>
      <c r="B51" s="1010">
        <v>600</v>
      </c>
      <c r="C51" s="1009" t="s">
        <v>611</v>
      </c>
      <c r="D51" s="1051"/>
      <c r="E51" s="1049"/>
      <c r="F51" s="1049"/>
      <c r="G51" s="1049"/>
      <c r="H51" s="1049"/>
      <c r="I51" s="1064">
        <f t="shared" si="11"/>
        <v>0</v>
      </c>
    </row>
    <row r="52" spans="1:9" s="1044" customFormat="1" ht="12" customHeight="1" x14ac:dyDescent="0.2">
      <c r="A52" s="1010" t="s">
        <v>608</v>
      </c>
      <c r="B52" s="1010"/>
      <c r="C52" s="1009" t="s">
        <v>612</v>
      </c>
      <c r="D52" s="1051"/>
      <c r="E52" s="1049"/>
      <c r="F52" s="1049"/>
      <c r="G52" s="1049"/>
      <c r="H52" s="1049"/>
      <c r="I52" s="1064">
        <f t="shared" si="11"/>
        <v>0</v>
      </c>
    </row>
    <row r="53" spans="1:9" s="1044" customFormat="1" ht="12" customHeight="1" thickBot="1" x14ac:dyDescent="0.25">
      <c r="A53" s="1017" t="s">
        <v>608</v>
      </c>
      <c r="B53" s="1065"/>
      <c r="C53" s="1018" t="s">
        <v>613</v>
      </c>
      <c r="D53" s="1051"/>
      <c r="E53" s="1051"/>
      <c r="F53" s="1051"/>
      <c r="G53" s="1051"/>
      <c r="H53" s="1051"/>
      <c r="I53" s="1066">
        <f t="shared" si="11"/>
        <v>0</v>
      </c>
    </row>
    <row r="54" spans="1:9" s="1044" customFormat="1" ht="12" customHeight="1" thickBot="1" x14ac:dyDescent="0.25">
      <c r="A54" s="1019" t="s">
        <v>614</v>
      </c>
      <c r="B54" s="1019"/>
      <c r="C54" s="1020"/>
      <c r="D54" s="1021">
        <f>D36-D5</f>
        <v>0</v>
      </c>
      <c r="E54" s="1021">
        <f>E36-E5</f>
        <v>0</v>
      </c>
      <c r="F54" s="1021">
        <f>F36-F5</f>
        <v>0</v>
      </c>
      <c r="G54" s="1021">
        <f>G36-G5</f>
        <v>0</v>
      </c>
      <c r="H54" s="1021">
        <f>H36-H5</f>
        <v>0</v>
      </c>
      <c r="I54" s="1067">
        <f t="shared" si="11"/>
        <v>0</v>
      </c>
    </row>
    <row r="55" spans="1:9" s="1044" customFormat="1" ht="12" customHeight="1" thickBot="1" x14ac:dyDescent="0.25">
      <c r="A55" s="1319" t="s">
        <v>615</v>
      </c>
      <c r="B55" s="1320"/>
      <c r="C55" s="1320"/>
      <c r="D55" s="1321"/>
      <c r="E55" s="1321"/>
      <c r="F55" s="1321"/>
      <c r="G55" s="1321"/>
      <c r="H55" s="1321"/>
      <c r="I55" s="1322"/>
    </row>
    <row r="56" spans="1:9" s="1044" customFormat="1" ht="12" customHeight="1" thickBot="1" x14ac:dyDescent="0.25">
      <c r="A56" s="1019" t="s">
        <v>616</v>
      </c>
      <c r="B56" s="1019"/>
      <c r="C56" s="1020"/>
      <c r="D56" s="1022">
        <f t="shared" ref="D56:H56" si="15">SUM(D57:D58)</f>
        <v>0</v>
      </c>
      <c r="E56" s="1022">
        <f t="shared" si="15"/>
        <v>0</v>
      </c>
      <c r="F56" s="1022">
        <f t="shared" si="15"/>
        <v>0</v>
      </c>
      <c r="G56" s="1022">
        <f t="shared" si="15"/>
        <v>0</v>
      </c>
      <c r="H56" s="1022">
        <f t="shared" si="15"/>
        <v>0</v>
      </c>
      <c r="I56" s="1067">
        <f t="shared" ref="I56:I62" si="16">SUM(E56:H56)</f>
        <v>0</v>
      </c>
    </row>
    <row r="57" spans="1:9" s="1044" customFormat="1" ht="12" customHeight="1" x14ac:dyDescent="0.2">
      <c r="A57" s="1023" t="s">
        <v>617</v>
      </c>
      <c r="B57" s="1024" t="s">
        <v>618</v>
      </c>
      <c r="C57" s="1024"/>
      <c r="D57" s="1051"/>
      <c r="E57" s="1051"/>
      <c r="F57" s="1051"/>
      <c r="G57" s="1051"/>
      <c r="H57" s="1051"/>
      <c r="I57" s="1068">
        <f t="shared" si="16"/>
        <v>0</v>
      </c>
    </row>
    <row r="58" spans="1:9" s="1044" customFormat="1" ht="12" customHeight="1" thickBot="1" x14ac:dyDescent="0.25">
      <c r="A58" s="1025"/>
      <c r="B58" s="1026" t="s">
        <v>619</v>
      </c>
      <c r="C58" s="1026"/>
      <c r="D58" s="1051"/>
      <c r="E58" s="1051"/>
      <c r="F58" s="1051"/>
      <c r="G58" s="1051"/>
      <c r="H58" s="1051"/>
      <c r="I58" s="1069">
        <f t="shared" si="16"/>
        <v>0</v>
      </c>
    </row>
    <row r="59" spans="1:9" s="1044" customFormat="1" ht="12" customHeight="1" thickBot="1" x14ac:dyDescent="0.25">
      <c r="A59" s="1019" t="s">
        <v>620</v>
      </c>
      <c r="B59" s="1019"/>
      <c r="C59" s="1019"/>
      <c r="D59" s="1021">
        <f t="shared" ref="D59:H59" si="17">SUM(D60:D62)</f>
        <v>0</v>
      </c>
      <c r="E59" s="1021">
        <f t="shared" si="17"/>
        <v>0</v>
      </c>
      <c r="F59" s="1021">
        <f t="shared" si="17"/>
        <v>0</v>
      </c>
      <c r="G59" s="1021">
        <f t="shared" si="17"/>
        <v>0</v>
      </c>
      <c r="H59" s="1021">
        <f t="shared" si="17"/>
        <v>0</v>
      </c>
      <c r="I59" s="1067">
        <f t="shared" si="16"/>
        <v>0</v>
      </c>
    </row>
    <row r="60" spans="1:9" s="1044" customFormat="1" ht="12" customHeight="1" x14ac:dyDescent="0.2">
      <c r="A60" s="1027" t="s">
        <v>621</v>
      </c>
      <c r="B60" s="1028" t="s">
        <v>622</v>
      </c>
      <c r="C60" s="1028"/>
      <c r="D60" s="1055"/>
      <c r="E60" s="1055"/>
      <c r="F60" s="1055"/>
      <c r="G60" s="1055"/>
      <c r="H60" s="1055"/>
      <c r="I60" s="1068">
        <f t="shared" si="16"/>
        <v>0</v>
      </c>
    </row>
    <row r="61" spans="1:9" s="1044" customFormat="1" ht="12" customHeight="1" x14ac:dyDescent="0.2">
      <c r="A61" s="1029"/>
      <c r="B61" s="1030" t="s">
        <v>623</v>
      </c>
      <c r="C61" s="1030"/>
      <c r="D61" s="1051"/>
      <c r="E61" s="1051"/>
      <c r="F61" s="1051"/>
      <c r="G61" s="1051"/>
      <c r="H61" s="1051"/>
      <c r="I61" s="1070">
        <f t="shared" si="16"/>
        <v>0</v>
      </c>
    </row>
    <row r="62" spans="1:9" s="1044" customFormat="1" ht="12" customHeight="1" thickBot="1" x14ac:dyDescent="0.25">
      <c r="A62" s="1031"/>
      <c r="B62" s="1032" t="s">
        <v>624</v>
      </c>
      <c r="C62" s="1032"/>
      <c r="D62" s="1071"/>
      <c r="E62" s="1071"/>
      <c r="F62" s="1071"/>
      <c r="G62" s="1071"/>
      <c r="H62" s="1071"/>
      <c r="I62" s="1072">
        <f t="shared" si="16"/>
        <v>0</v>
      </c>
    </row>
    <row r="63" spans="1:9" s="1044" customFormat="1" ht="12" customHeight="1" x14ac:dyDescent="0.2">
      <c r="A63" s="1033"/>
      <c r="B63" s="199"/>
      <c r="C63" s="199"/>
      <c r="D63" s="1034"/>
      <c r="E63" s="1035"/>
    </row>
    <row r="64" spans="1:9" s="1044" customFormat="1" ht="12" customHeight="1" x14ac:dyDescent="0.2">
      <c r="A64" s="1036" t="s">
        <v>338</v>
      </c>
      <c r="B64" s="199"/>
      <c r="C64" s="1073" t="str">
        <f>[5]P8!C89</f>
        <v>Ing. Pavel Jakoubek</v>
      </c>
      <c r="D64" s="200" t="s">
        <v>339</v>
      </c>
      <c r="E64" s="1035"/>
      <c r="F64" s="1074"/>
      <c r="G64" s="1037" t="s">
        <v>631</v>
      </c>
      <c r="H64" s="1075" t="s">
        <v>626</v>
      </c>
    </row>
    <row r="65" spans="1:9" s="1044" customFormat="1" ht="7.5" customHeight="1" x14ac:dyDescent="0.2">
      <c r="D65" s="200"/>
      <c r="E65" s="199"/>
      <c r="F65" s="1074"/>
      <c r="G65" s="1074"/>
      <c r="H65" s="1074"/>
      <c r="I65" s="1074"/>
    </row>
    <row r="66" spans="1:9" s="1044" customFormat="1" ht="12" customHeight="1" x14ac:dyDescent="0.2">
      <c r="A66" s="1036" t="s">
        <v>341</v>
      </c>
      <c r="B66" s="199"/>
      <c r="C66" s="1073" t="str">
        <f>[5]P8!C91</f>
        <v>Ing. Pavel Jakoubek</v>
      </c>
      <c r="D66" s="200" t="s">
        <v>339</v>
      </c>
      <c r="E66" s="1038"/>
      <c r="F66" s="1074"/>
      <c r="G66" s="1074"/>
      <c r="H66" s="1074"/>
      <c r="I66" s="1074"/>
    </row>
    <row r="67" spans="1:9" s="1044" customFormat="1" ht="7.5" customHeight="1" x14ac:dyDescent="0.2">
      <c r="A67" s="1074"/>
      <c r="B67" s="1074"/>
      <c r="C67" s="1074"/>
      <c r="D67" s="1074"/>
      <c r="E67" s="1074"/>
      <c r="F67" s="1074"/>
      <c r="G67" s="1074"/>
      <c r="H67" s="1074"/>
      <c r="I67" s="1074"/>
    </row>
    <row r="68" spans="1:9" x14ac:dyDescent="0.3">
      <c r="A68" s="201" t="s">
        <v>627</v>
      </c>
      <c r="B68" s="1076"/>
      <c r="C68" s="1076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scale="96" fitToHeight="0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3047-5519-4121-A070-780FD726F898}">
  <sheetPr>
    <pageSetUpPr fitToPage="1"/>
  </sheetPr>
  <dimension ref="A1:K94"/>
  <sheetViews>
    <sheetView showGridLines="0" zoomScale="130" zoomScaleNormal="130" zoomScaleSheetLayoutView="110" workbookViewId="0">
      <selection activeCell="H14" sqref="H14"/>
    </sheetView>
  </sheetViews>
  <sheetFormatPr defaultColWidth="9.109375" defaultRowHeight="14.4" x14ac:dyDescent="0.3"/>
  <cols>
    <col min="1" max="1" width="4.44140625" style="1040" customWidth="1"/>
    <col min="2" max="2" width="5" style="1040" customWidth="1"/>
    <col min="3" max="3" width="33.88671875" style="1040" customWidth="1"/>
    <col min="4" max="8" width="10" style="1040" customWidth="1"/>
    <col min="9" max="16384" width="9.109375" style="1040"/>
  </cols>
  <sheetData>
    <row r="1" spans="1:11" x14ac:dyDescent="0.3">
      <c r="A1" s="1077"/>
      <c r="B1" s="1077"/>
      <c r="C1" s="1078" t="s">
        <v>257</v>
      </c>
      <c r="D1" s="1077"/>
      <c r="E1" s="1079" t="s">
        <v>258</v>
      </c>
      <c r="F1" s="1080">
        <v>2024</v>
      </c>
      <c r="G1" s="1077"/>
      <c r="H1" s="112" t="s">
        <v>259</v>
      </c>
    </row>
    <row r="2" spans="1:11" s="1044" customFormat="1" ht="11.4" customHeight="1" x14ac:dyDescent="0.2">
      <c r="A2" s="113"/>
      <c r="B2" s="1327" t="s">
        <v>347</v>
      </c>
      <c r="C2" s="1327"/>
      <c r="D2" s="1327"/>
      <c r="E2" s="1327"/>
      <c r="F2" s="1327"/>
      <c r="G2" s="1327"/>
      <c r="H2" s="114"/>
      <c r="I2" s="115"/>
      <c r="J2" s="1074"/>
      <c r="K2" s="1074"/>
    </row>
    <row r="3" spans="1:11" s="1044" customFormat="1" ht="11.4" customHeight="1" thickBot="1" x14ac:dyDescent="0.25">
      <c r="A3" s="113"/>
      <c r="B3" s="113"/>
      <c r="C3" s="113" t="s">
        <v>261</v>
      </c>
      <c r="D3" s="113"/>
      <c r="E3" s="113"/>
      <c r="F3" s="113"/>
      <c r="G3" s="113"/>
      <c r="H3" s="116" t="s">
        <v>262</v>
      </c>
      <c r="I3" s="115"/>
      <c r="J3" s="1074"/>
      <c r="K3" s="1074"/>
    </row>
    <row r="4" spans="1:11" s="1044" customFormat="1" ht="11.4" customHeight="1" x14ac:dyDescent="0.2">
      <c r="A4" s="1328"/>
      <c r="B4" s="1330" t="s">
        <v>263</v>
      </c>
      <c r="C4" s="1332" t="s">
        <v>264</v>
      </c>
      <c r="D4" s="1334" t="s">
        <v>265</v>
      </c>
      <c r="E4" s="1336" t="s">
        <v>266</v>
      </c>
      <c r="F4" s="1330" t="s">
        <v>267</v>
      </c>
      <c r="G4" s="1330"/>
      <c r="H4" s="1338"/>
      <c r="I4" s="115"/>
      <c r="J4" s="1074"/>
      <c r="K4" s="1074"/>
    </row>
    <row r="5" spans="1:11" s="1044" customFormat="1" ht="11.4" customHeight="1" thickBot="1" x14ac:dyDescent="0.25">
      <c r="A5" s="1329"/>
      <c r="B5" s="1331"/>
      <c r="C5" s="1333"/>
      <c r="D5" s="1335"/>
      <c r="E5" s="1337"/>
      <c r="F5" s="501" t="s">
        <v>268</v>
      </c>
      <c r="G5" s="501" t="s">
        <v>269</v>
      </c>
      <c r="H5" s="117" t="s">
        <v>270</v>
      </c>
      <c r="I5" s="115"/>
      <c r="J5" s="1074"/>
      <c r="K5" s="1074"/>
    </row>
    <row r="6" spans="1:11" s="1044" customFormat="1" ht="11.4" customHeight="1" thickBot="1" x14ac:dyDescent="0.25">
      <c r="A6" s="1341" t="s">
        <v>271</v>
      </c>
      <c r="B6" s="1342"/>
      <c r="C6" s="1343"/>
      <c r="D6" s="118">
        <f>D7+D22+D44+D58+D61+D70+D78+D81</f>
        <v>10349000</v>
      </c>
      <c r="E6" s="119">
        <f>E7+E22+E44+E58+E61+E70+E78+E81</f>
        <v>7188000</v>
      </c>
      <c r="F6" s="120">
        <f>F7+F22+F44+F58+F61+F70+F78+F81</f>
        <v>2761000</v>
      </c>
      <c r="G6" s="120">
        <f>G7+G22+G44+G58+G61+G70+G78+G81</f>
        <v>400000</v>
      </c>
      <c r="H6" s="121">
        <f>H7+H22+H44+H58+H61+H70+H78+H81</f>
        <v>0</v>
      </c>
      <c r="I6" s="115"/>
      <c r="J6" s="1074"/>
      <c r="K6" s="1074"/>
    </row>
    <row r="7" spans="1:11" s="1044" customFormat="1" ht="11.4" customHeight="1" thickBot="1" x14ac:dyDescent="0.25">
      <c r="A7" s="122">
        <v>50</v>
      </c>
      <c r="B7" s="1344" t="s">
        <v>272</v>
      </c>
      <c r="C7" s="1345"/>
      <c r="D7" s="123">
        <f>SUM(E7:H7)</f>
        <v>4418000</v>
      </c>
      <c r="E7" s="124">
        <f>SUM(E8+E17)</f>
        <v>2950000</v>
      </c>
      <c r="F7" s="125">
        <f>SUM(F8+F17)</f>
        <v>1468000</v>
      </c>
      <c r="G7" s="125">
        <f>SUM(G8+G17)</f>
        <v>0</v>
      </c>
      <c r="H7" s="126">
        <f>SUM(H8+H17)</f>
        <v>0</v>
      </c>
      <c r="I7" s="115"/>
      <c r="J7" s="1074"/>
      <c r="K7" s="1074"/>
    </row>
    <row r="8" spans="1:11" s="1044" customFormat="1" ht="11.4" customHeight="1" thickBot="1" x14ac:dyDescent="0.25">
      <c r="A8" s="127">
        <v>501</v>
      </c>
      <c r="B8" s="1346" t="s">
        <v>273</v>
      </c>
      <c r="C8" s="1347"/>
      <c r="D8" s="128">
        <f>SUM(E8:H8)</f>
        <v>282000</v>
      </c>
      <c r="E8" s="129">
        <f>SUM(E9:E16)</f>
        <v>0</v>
      </c>
      <c r="F8" s="130">
        <f>SUM(F9:F16)</f>
        <v>282000</v>
      </c>
      <c r="G8" s="130">
        <f>SUM(G9:G16)</f>
        <v>0</v>
      </c>
      <c r="H8" s="131">
        <f>SUM(H9:H16)</f>
        <v>0</v>
      </c>
      <c r="I8" s="115"/>
      <c r="J8" s="1074"/>
      <c r="K8" s="1074"/>
    </row>
    <row r="9" spans="1:11" s="1044" customFormat="1" ht="11.4" customHeight="1" x14ac:dyDescent="0.2">
      <c r="A9" s="132">
        <v>501</v>
      </c>
      <c r="B9" s="133">
        <v>310</v>
      </c>
      <c r="C9" s="134" t="s">
        <v>274</v>
      </c>
      <c r="D9" s="135">
        <f>SUM(E9:H9)</f>
        <v>150000</v>
      </c>
      <c r="E9" s="1081"/>
      <c r="F9" s="1082">
        <v>150000</v>
      </c>
      <c r="G9" s="1082"/>
      <c r="H9" s="1083"/>
      <c r="I9" s="115"/>
      <c r="J9" s="1074"/>
      <c r="K9" s="1074"/>
    </row>
    <row r="10" spans="1:11" s="1044" customFormat="1" ht="11.4" customHeight="1" x14ac:dyDescent="0.2">
      <c r="A10" s="136">
        <v>501</v>
      </c>
      <c r="B10" s="137">
        <v>320</v>
      </c>
      <c r="C10" s="138" t="s">
        <v>275</v>
      </c>
      <c r="D10" s="139">
        <f t="shared" ref="D10:D85" si="0">SUM(E10:H10)</f>
        <v>5000</v>
      </c>
      <c r="E10" s="1084"/>
      <c r="F10" s="1085">
        <v>5000</v>
      </c>
      <c r="G10" s="1085"/>
      <c r="H10" s="1086"/>
      <c r="I10" s="115"/>
      <c r="J10" s="1074"/>
      <c r="K10" s="1074"/>
    </row>
    <row r="11" spans="1:11" s="1044" customFormat="1" ht="11.4" customHeight="1" x14ac:dyDescent="0.2">
      <c r="A11" s="136">
        <v>501</v>
      </c>
      <c r="B11" s="137">
        <v>330</v>
      </c>
      <c r="C11" s="138" t="s">
        <v>276</v>
      </c>
      <c r="D11" s="139">
        <f t="shared" si="0"/>
        <v>15000</v>
      </c>
      <c r="E11" s="1084"/>
      <c r="F11" s="1085">
        <v>15000</v>
      </c>
      <c r="G11" s="1085"/>
      <c r="H11" s="1086"/>
      <c r="I11" s="115"/>
      <c r="J11" s="1074"/>
      <c r="K11" s="1074"/>
    </row>
    <row r="12" spans="1:11" s="1044" customFormat="1" ht="11.4" customHeight="1" x14ac:dyDescent="0.2">
      <c r="A12" s="136">
        <v>501</v>
      </c>
      <c r="B12" s="137">
        <v>340</v>
      </c>
      <c r="C12" s="138" t="s">
        <v>277</v>
      </c>
      <c r="D12" s="139">
        <f t="shared" si="0"/>
        <v>2000</v>
      </c>
      <c r="E12" s="1084"/>
      <c r="F12" s="1085">
        <v>2000</v>
      </c>
      <c r="G12" s="1085"/>
      <c r="H12" s="1086"/>
      <c r="I12" s="115"/>
      <c r="J12" s="1074"/>
      <c r="K12" s="1074"/>
    </row>
    <row r="13" spans="1:11" s="1044" customFormat="1" ht="11.4" customHeight="1" x14ac:dyDescent="0.2">
      <c r="A13" s="136">
        <v>501</v>
      </c>
      <c r="B13" s="137">
        <v>360</v>
      </c>
      <c r="C13" s="138" t="s">
        <v>278</v>
      </c>
      <c r="D13" s="139">
        <f t="shared" si="0"/>
        <v>15000</v>
      </c>
      <c r="E13" s="1084"/>
      <c r="F13" s="1085">
        <v>15000</v>
      </c>
      <c r="G13" s="1085"/>
      <c r="H13" s="1086"/>
      <c r="I13" s="115"/>
      <c r="J13" s="1074"/>
      <c r="K13" s="1074"/>
    </row>
    <row r="14" spans="1:11" s="1044" customFormat="1" ht="11.4" customHeight="1" x14ac:dyDescent="0.2">
      <c r="A14" s="136">
        <v>501</v>
      </c>
      <c r="B14" s="137">
        <v>370</v>
      </c>
      <c r="C14" s="138" t="s">
        <v>279</v>
      </c>
      <c r="D14" s="139">
        <f t="shared" si="0"/>
        <v>0</v>
      </c>
      <c r="E14" s="1084"/>
      <c r="F14" s="1085"/>
      <c r="G14" s="1085"/>
      <c r="H14" s="1086"/>
      <c r="I14" s="115"/>
      <c r="J14" s="1074"/>
      <c r="K14" s="1074"/>
    </row>
    <row r="15" spans="1:11" s="1044" customFormat="1" ht="11.4" customHeight="1" x14ac:dyDescent="0.2">
      <c r="A15" s="136">
        <v>501</v>
      </c>
      <c r="B15" s="137">
        <v>380</v>
      </c>
      <c r="C15" s="138" t="s">
        <v>280</v>
      </c>
      <c r="D15" s="139">
        <f t="shared" si="0"/>
        <v>60000</v>
      </c>
      <c r="E15" s="1084"/>
      <c r="F15" s="1085">
        <v>60000</v>
      </c>
      <c r="G15" s="1085"/>
      <c r="H15" s="1086"/>
      <c r="I15" s="115"/>
      <c r="J15" s="1074"/>
      <c r="K15" s="1074"/>
    </row>
    <row r="16" spans="1:11" s="1044" customFormat="1" ht="11.4" customHeight="1" thickBot="1" x14ac:dyDescent="0.25">
      <c r="A16" s="140">
        <v>501</v>
      </c>
      <c r="B16" s="141">
        <v>390</v>
      </c>
      <c r="C16" s="142" t="s">
        <v>281</v>
      </c>
      <c r="D16" s="143">
        <f t="shared" si="0"/>
        <v>35000</v>
      </c>
      <c r="E16" s="1087"/>
      <c r="F16" s="1088">
        <v>35000</v>
      </c>
      <c r="G16" s="1088"/>
      <c r="H16" s="1089"/>
      <c r="I16" s="115"/>
      <c r="J16" s="1074"/>
      <c r="K16" s="1074"/>
    </row>
    <row r="17" spans="1:11" s="1044" customFormat="1" ht="11.4" customHeight="1" thickBot="1" x14ac:dyDescent="0.25">
      <c r="A17" s="127">
        <v>502</v>
      </c>
      <c r="B17" s="1346" t="s">
        <v>282</v>
      </c>
      <c r="C17" s="1347"/>
      <c r="D17" s="128">
        <f t="shared" si="0"/>
        <v>4136000</v>
      </c>
      <c r="E17" s="144">
        <f>SUM(E18:E21)</f>
        <v>2950000</v>
      </c>
      <c r="F17" s="145">
        <f>SUM(F18:F21)</f>
        <v>1186000</v>
      </c>
      <c r="G17" s="145">
        <f>SUM(G18:G21)</f>
        <v>0</v>
      </c>
      <c r="H17" s="146">
        <f>SUM(H18:H21)</f>
        <v>0</v>
      </c>
      <c r="I17" s="115"/>
      <c r="J17" s="1074"/>
      <c r="K17" s="1074"/>
    </row>
    <row r="18" spans="1:11" s="1044" customFormat="1" ht="11.4" customHeight="1" x14ac:dyDescent="0.2">
      <c r="A18" s="132">
        <v>502</v>
      </c>
      <c r="B18" s="133">
        <v>310</v>
      </c>
      <c r="C18" s="134" t="s">
        <v>283</v>
      </c>
      <c r="D18" s="135">
        <f t="shared" si="0"/>
        <v>1300000</v>
      </c>
      <c r="E18" s="1081">
        <v>750000</v>
      </c>
      <c r="F18" s="1082">
        <v>550000</v>
      </c>
      <c r="G18" s="1082"/>
      <c r="H18" s="1083"/>
      <c r="I18" s="115"/>
      <c r="J18" s="1074"/>
      <c r="K18" s="1074"/>
    </row>
    <row r="19" spans="1:11" s="1044" customFormat="1" ht="11.4" customHeight="1" x14ac:dyDescent="0.2">
      <c r="A19" s="136">
        <v>502</v>
      </c>
      <c r="B19" s="137">
        <v>320</v>
      </c>
      <c r="C19" s="138" t="s">
        <v>284</v>
      </c>
      <c r="D19" s="139">
        <f t="shared" si="0"/>
        <v>2050000</v>
      </c>
      <c r="E19" s="1084">
        <v>1700000</v>
      </c>
      <c r="F19" s="1085">
        <v>350000</v>
      </c>
      <c r="G19" s="1085"/>
      <c r="H19" s="1086"/>
      <c r="I19" s="115"/>
      <c r="J19" s="1074"/>
      <c r="K19" s="1074"/>
    </row>
    <row r="20" spans="1:11" s="1044" customFormat="1" ht="11.4" customHeight="1" x14ac:dyDescent="0.2">
      <c r="A20" s="136">
        <v>502</v>
      </c>
      <c r="B20" s="137">
        <v>330</v>
      </c>
      <c r="C20" s="138" t="s">
        <v>285</v>
      </c>
      <c r="D20" s="139">
        <f t="shared" si="0"/>
        <v>306000</v>
      </c>
      <c r="E20" s="1084">
        <v>200000</v>
      </c>
      <c r="F20" s="1085">
        <v>106000</v>
      </c>
      <c r="G20" s="1085"/>
      <c r="H20" s="1086"/>
      <c r="I20" s="115"/>
      <c r="J20" s="1074"/>
      <c r="K20" s="1074"/>
    </row>
    <row r="21" spans="1:11" s="1044" customFormat="1" ht="11.4" customHeight="1" thickBot="1" x14ac:dyDescent="0.25">
      <c r="A21" s="140">
        <v>502</v>
      </c>
      <c r="B21" s="141">
        <v>340</v>
      </c>
      <c r="C21" s="142" t="s">
        <v>286</v>
      </c>
      <c r="D21" s="143">
        <f t="shared" si="0"/>
        <v>480000</v>
      </c>
      <c r="E21" s="1084">
        <v>300000</v>
      </c>
      <c r="F21" s="1085">
        <v>180000</v>
      </c>
      <c r="G21" s="1085"/>
      <c r="H21" s="1086"/>
      <c r="I21" s="115"/>
      <c r="J21" s="1074"/>
      <c r="K21" s="1074"/>
    </row>
    <row r="22" spans="1:11" s="1044" customFormat="1" ht="11.4" customHeight="1" thickBot="1" x14ac:dyDescent="0.25">
      <c r="A22" s="147">
        <v>51</v>
      </c>
      <c r="B22" s="1348" t="s">
        <v>287</v>
      </c>
      <c r="C22" s="1349"/>
      <c r="D22" s="148">
        <f t="shared" si="0"/>
        <v>1051000</v>
      </c>
      <c r="E22" s="149">
        <f>SUM(E23+E26+E28+E30)</f>
        <v>0</v>
      </c>
      <c r="F22" s="149">
        <f>SUM(F23+F26+F28+F30)</f>
        <v>651000</v>
      </c>
      <c r="G22" s="149">
        <f>SUM(G23+G26+G28+G30)</f>
        <v>400000</v>
      </c>
      <c r="H22" s="149">
        <f>SUM(H23+H26+H28+H30)</f>
        <v>0</v>
      </c>
      <c r="I22" s="115"/>
      <c r="J22" s="1074"/>
      <c r="K22" s="1074"/>
    </row>
    <row r="23" spans="1:11" s="1044" customFormat="1" ht="11.4" customHeight="1" thickBot="1" x14ac:dyDescent="0.25">
      <c r="A23" s="150">
        <v>511</v>
      </c>
      <c r="B23" s="1350" t="s">
        <v>288</v>
      </c>
      <c r="C23" s="1351"/>
      <c r="D23" s="151">
        <f t="shared" ref="D23" si="1">SUM(E23:H23)</f>
        <v>505000</v>
      </c>
      <c r="E23" s="152">
        <f>SUM(E24:E25)</f>
        <v>0</v>
      </c>
      <c r="F23" s="152">
        <f>SUM(F24:F25)</f>
        <v>105000</v>
      </c>
      <c r="G23" s="152">
        <f>SUM(G24:G25)</f>
        <v>400000</v>
      </c>
      <c r="H23" s="152">
        <f>SUM(H24:H25)</f>
        <v>0</v>
      </c>
      <c r="I23" s="115"/>
      <c r="J23" s="1074"/>
      <c r="K23" s="1074"/>
    </row>
    <row r="24" spans="1:11" s="1044" customFormat="1" ht="11.4" customHeight="1" x14ac:dyDescent="0.2">
      <c r="A24" s="153">
        <v>511</v>
      </c>
      <c r="B24" s="154">
        <v>300</v>
      </c>
      <c r="C24" s="155" t="s">
        <v>289</v>
      </c>
      <c r="D24" s="156">
        <f t="shared" si="0"/>
        <v>500000</v>
      </c>
      <c r="E24" s="1084"/>
      <c r="F24" s="1085">
        <v>100000</v>
      </c>
      <c r="G24" s="1085">
        <v>400000</v>
      </c>
      <c r="H24" s="1086"/>
      <c r="I24" s="115"/>
      <c r="J24" s="1074"/>
      <c r="K24" s="1074"/>
    </row>
    <row r="25" spans="1:11" s="1044" customFormat="1" ht="11.4" customHeight="1" thickBot="1" x14ac:dyDescent="0.25">
      <c r="A25" s="157">
        <v>511</v>
      </c>
      <c r="B25" s="158">
        <v>310</v>
      </c>
      <c r="C25" s="159" t="s">
        <v>290</v>
      </c>
      <c r="D25" s="160">
        <f t="shared" si="0"/>
        <v>5000</v>
      </c>
      <c r="E25" s="1084"/>
      <c r="F25" s="1085">
        <v>5000</v>
      </c>
      <c r="G25" s="1085"/>
      <c r="H25" s="1086"/>
      <c r="I25" s="115"/>
      <c r="J25" s="1074"/>
      <c r="K25" s="1074"/>
    </row>
    <row r="26" spans="1:11" s="1044" customFormat="1" ht="11.4" customHeight="1" thickBot="1" x14ac:dyDescent="0.25">
      <c r="A26" s="150">
        <v>512</v>
      </c>
      <c r="B26" s="1350" t="s">
        <v>291</v>
      </c>
      <c r="C26" s="1351"/>
      <c r="D26" s="151">
        <f t="shared" si="0"/>
        <v>5000</v>
      </c>
      <c r="E26" s="152">
        <f>SUM(E27:E27)</f>
        <v>0</v>
      </c>
      <c r="F26" s="152">
        <f>SUM(F27:F27)</f>
        <v>5000</v>
      </c>
      <c r="G26" s="152">
        <f>SUM(G27:G27)</f>
        <v>0</v>
      </c>
      <c r="H26" s="152">
        <f>SUM(H27:H27)</f>
        <v>0</v>
      </c>
      <c r="I26" s="115"/>
      <c r="J26" s="1074"/>
      <c r="K26" s="1074"/>
    </row>
    <row r="27" spans="1:11" s="1044" customFormat="1" ht="11.4" customHeight="1" thickBot="1" x14ac:dyDescent="0.25">
      <c r="A27" s="157">
        <v>512</v>
      </c>
      <c r="B27" s="158">
        <v>300</v>
      </c>
      <c r="C27" s="159" t="s">
        <v>292</v>
      </c>
      <c r="D27" s="160">
        <f t="shared" si="0"/>
        <v>5000</v>
      </c>
      <c r="E27" s="1084"/>
      <c r="F27" s="1085">
        <v>5000</v>
      </c>
      <c r="G27" s="1085"/>
      <c r="H27" s="1086"/>
      <c r="I27" s="115"/>
      <c r="J27" s="1074"/>
      <c r="K27" s="1074"/>
    </row>
    <row r="28" spans="1:11" s="1044" customFormat="1" ht="11.4" customHeight="1" thickBot="1" x14ac:dyDescent="0.25">
      <c r="A28" s="150">
        <v>513</v>
      </c>
      <c r="B28" s="1350" t="s">
        <v>293</v>
      </c>
      <c r="C28" s="1351"/>
      <c r="D28" s="151">
        <f t="shared" si="0"/>
        <v>3000</v>
      </c>
      <c r="E28" s="152">
        <f>SUM(E29:E29)</f>
        <v>0</v>
      </c>
      <c r="F28" s="152">
        <f>SUM(F29:F29)</f>
        <v>3000</v>
      </c>
      <c r="G28" s="152">
        <f>SUM(G29:G29)</f>
        <v>0</v>
      </c>
      <c r="H28" s="152">
        <f>SUM(H29:H29)</f>
        <v>0</v>
      </c>
      <c r="I28" s="115"/>
      <c r="J28" s="1074"/>
      <c r="K28" s="1074"/>
    </row>
    <row r="29" spans="1:11" s="1044" customFormat="1" ht="11.4" customHeight="1" thickBot="1" x14ac:dyDescent="0.25">
      <c r="A29" s="157">
        <v>513</v>
      </c>
      <c r="B29" s="158">
        <v>300</v>
      </c>
      <c r="C29" s="159" t="s">
        <v>294</v>
      </c>
      <c r="D29" s="160">
        <f t="shared" si="0"/>
        <v>3000</v>
      </c>
      <c r="E29" s="1084"/>
      <c r="F29" s="1085">
        <v>3000</v>
      </c>
      <c r="G29" s="1085"/>
      <c r="H29" s="1086"/>
      <c r="I29" s="115"/>
      <c r="J29" s="1074"/>
      <c r="K29" s="1074"/>
    </row>
    <row r="30" spans="1:11" s="1044" customFormat="1" ht="11.4" customHeight="1" thickBot="1" x14ac:dyDescent="0.25">
      <c r="A30" s="150">
        <v>518</v>
      </c>
      <c r="B30" s="1350" t="s">
        <v>295</v>
      </c>
      <c r="C30" s="1351"/>
      <c r="D30" s="151">
        <f t="shared" si="0"/>
        <v>538000</v>
      </c>
      <c r="E30" s="152">
        <f>SUM(E31:E43)</f>
        <v>0</v>
      </c>
      <c r="F30" s="152">
        <f>SUM(F31:F43)</f>
        <v>538000</v>
      </c>
      <c r="G30" s="152">
        <f>SUM(G31:G43)</f>
        <v>0</v>
      </c>
      <c r="H30" s="152">
        <f>SUM(H31:H43)</f>
        <v>0</v>
      </c>
      <c r="I30" s="115"/>
      <c r="J30" s="1074"/>
      <c r="K30" s="1074"/>
    </row>
    <row r="31" spans="1:11" s="1044" customFormat="1" ht="11.4" customHeight="1" x14ac:dyDescent="0.2">
      <c r="A31" s="157">
        <v>518</v>
      </c>
      <c r="B31" s="158">
        <v>310</v>
      </c>
      <c r="C31" s="159" t="s">
        <v>296</v>
      </c>
      <c r="D31" s="160">
        <f t="shared" si="0"/>
        <v>50000</v>
      </c>
      <c r="E31" s="1084"/>
      <c r="F31" s="1085">
        <v>50000</v>
      </c>
      <c r="G31" s="1085"/>
      <c r="H31" s="1086"/>
      <c r="I31" s="115"/>
      <c r="J31" s="1074"/>
      <c r="K31" s="1074"/>
    </row>
    <row r="32" spans="1:11" s="1044" customFormat="1" ht="11.4" customHeight="1" x14ac:dyDescent="0.2">
      <c r="A32" s="157">
        <v>518</v>
      </c>
      <c r="B32" s="158">
        <v>320</v>
      </c>
      <c r="C32" s="159" t="s">
        <v>297</v>
      </c>
      <c r="D32" s="160">
        <f t="shared" si="0"/>
        <v>25000</v>
      </c>
      <c r="E32" s="1084"/>
      <c r="F32" s="1085">
        <v>25000</v>
      </c>
      <c r="G32" s="1085"/>
      <c r="H32" s="1086"/>
      <c r="I32" s="115"/>
      <c r="J32" s="1074"/>
      <c r="K32" s="1074"/>
    </row>
    <row r="33" spans="1:11" s="1044" customFormat="1" ht="11.4" customHeight="1" x14ac:dyDescent="0.2">
      <c r="A33" s="157">
        <v>518</v>
      </c>
      <c r="B33" s="158">
        <v>330</v>
      </c>
      <c r="C33" s="159" t="s">
        <v>298</v>
      </c>
      <c r="D33" s="160">
        <f t="shared" si="0"/>
        <v>0</v>
      </c>
      <c r="E33" s="1084"/>
      <c r="F33" s="1085"/>
      <c r="G33" s="1085"/>
      <c r="H33" s="1086"/>
      <c r="I33" s="115"/>
      <c r="J33" s="1090"/>
      <c r="K33" s="1074"/>
    </row>
    <row r="34" spans="1:11" s="1044" customFormat="1" ht="11.4" customHeight="1" x14ac:dyDescent="0.2">
      <c r="A34" s="157">
        <v>518</v>
      </c>
      <c r="B34" s="158">
        <v>340</v>
      </c>
      <c r="C34" s="159" t="s">
        <v>299</v>
      </c>
      <c r="D34" s="160">
        <f t="shared" si="0"/>
        <v>25000</v>
      </c>
      <c r="E34" s="1084"/>
      <c r="F34" s="1085">
        <v>25000</v>
      </c>
      <c r="G34" s="1085"/>
      <c r="H34" s="1086"/>
      <c r="I34" s="115"/>
      <c r="J34" s="1074"/>
      <c r="K34" s="1074"/>
    </row>
    <row r="35" spans="1:11" s="1044" customFormat="1" ht="11.4" customHeight="1" x14ac:dyDescent="0.2">
      <c r="A35" s="157">
        <v>518</v>
      </c>
      <c r="B35" s="158">
        <v>350</v>
      </c>
      <c r="C35" s="159" t="s">
        <v>300</v>
      </c>
      <c r="D35" s="160">
        <f t="shared" si="0"/>
        <v>150000</v>
      </c>
      <c r="E35" s="1084"/>
      <c r="F35" s="1085">
        <v>150000</v>
      </c>
      <c r="G35" s="1085"/>
      <c r="H35" s="1086"/>
      <c r="I35" s="115"/>
      <c r="J35" s="1074"/>
      <c r="K35" s="1074"/>
    </row>
    <row r="36" spans="1:11" s="1044" customFormat="1" ht="11.4" customHeight="1" x14ac:dyDescent="0.2">
      <c r="A36" s="157">
        <v>518</v>
      </c>
      <c r="B36" s="158">
        <v>370</v>
      </c>
      <c r="C36" s="159" t="s">
        <v>301</v>
      </c>
      <c r="D36" s="160">
        <f t="shared" si="0"/>
        <v>0</v>
      </c>
      <c r="E36" s="1084"/>
      <c r="F36" s="1085"/>
      <c r="G36" s="1085"/>
      <c r="H36" s="1086"/>
      <c r="I36" s="115"/>
      <c r="J36" s="1074"/>
      <c r="K36" s="1074"/>
    </row>
    <row r="37" spans="1:11" s="1044" customFormat="1" ht="11.4" customHeight="1" x14ac:dyDescent="0.2">
      <c r="A37" s="157">
        <v>518</v>
      </c>
      <c r="B37" s="158">
        <v>400</v>
      </c>
      <c r="C37" s="159" t="s">
        <v>302</v>
      </c>
      <c r="D37" s="160">
        <f t="shared" si="0"/>
        <v>30000</v>
      </c>
      <c r="E37" s="1084"/>
      <c r="F37" s="1085">
        <v>30000</v>
      </c>
      <c r="G37" s="1085"/>
      <c r="H37" s="1086"/>
      <c r="I37" s="115"/>
      <c r="J37" s="1074"/>
      <c r="K37" s="1074"/>
    </row>
    <row r="38" spans="1:11" s="1044" customFormat="1" ht="11.4" customHeight="1" x14ac:dyDescent="0.2">
      <c r="A38" s="157">
        <v>518</v>
      </c>
      <c r="B38" s="158">
        <v>440</v>
      </c>
      <c r="C38" s="159" t="s">
        <v>303</v>
      </c>
      <c r="D38" s="160">
        <f t="shared" si="0"/>
        <v>0</v>
      </c>
      <c r="E38" s="1084"/>
      <c r="F38" s="1085"/>
      <c r="G38" s="1085"/>
      <c r="H38" s="1086"/>
      <c r="I38" s="115"/>
      <c r="J38" s="1074"/>
      <c r="K38" s="1074"/>
    </row>
    <row r="39" spans="1:11" s="1044" customFormat="1" ht="11.4" customHeight="1" x14ac:dyDescent="0.2">
      <c r="A39" s="157">
        <v>518</v>
      </c>
      <c r="B39" s="158">
        <v>450</v>
      </c>
      <c r="C39" s="159" t="s">
        <v>304</v>
      </c>
      <c r="D39" s="160">
        <f t="shared" si="0"/>
        <v>18000</v>
      </c>
      <c r="E39" s="1084"/>
      <c r="F39" s="1085">
        <v>18000</v>
      </c>
      <c r="G39" s="1085"/>
      <c r="H39" s="1086"/>
      <c r="I39" s="115"/>
      <c r="J39" s="1074"/>
      <c r="K39" s="1074"/>
    </row>
    <row r="40" spans="1:11" s="1044" customFormat="1" ht="11.4" customHeight="1" x14ac:dyDescent="0.2">
      <c r="A40" s="157">
        <v>518</v>
      </c>
      <c r="B40" s="158">
        <v>460</v>
      </c>
      <c r="C40" s="159" t="s">
        <v>305</v>
      </c>
      <c r="D40" s="160">
        <f t="shared" si="0"/>
        <v>0</v>
      </c>
      <c r="E40" s="1084"/>
      <c r="F40" s="1085"/>
      <c r="G40" s="1085"/>
      <c r="H40" s="1086"/>
      <c r="I40" s="115"/>
      <c r="J40" s="1074"/>
      <c r="K40" s="1074"/>
    </row>
    <row r="41" spans="1:11" s="1044" customFormat="1" ht="11.4" customHeight="1" x14ac:dyDescent="0.2">
      <c r="A41" s="157">
        <v>518</v>
      </c>
      <c r="B41" s="158">
        <v>470</v>
      </c>
      <c r="C41" s="159" t="s">
        <v>306</v>
      </c>
      <c r="D41" s="160">
        <f t="shared" si="0"/>
        <v>90000</v>
      </c>
      <c r="E41" s="1084"/>
      <c r="F41" s="1085">
        <v>90000</v>
      </c>
      <c r="G41" s="1085"/>
      <c r="H41" s="1086"/>
      <c r="I41" s="115"/>
      <c r="J41" s="1074"/>
      <c r="K41" s="1074"/>
    </row>
    <row r="42" spans="1:11" s="1044" customFormat="1" ht="11.4" customHeight="1" x14ac:dyDescent="0.2">
      <c r="A42" s="157">
        <v>518</v>
      </c>
      <c r="B42" s="158">
        <v>480</v>
      </c>
      <c r="C42" s="159" t="s">
        <v>307</v>
      </c>
      <c r="D42" s="160">
        <f t="shared" si="0"/>
        <v>150000</v>
      </c>
      <c r="E42" s="1084"/>
      <c r="F42" s="1085">
        <v>150000</v>
      </c>
      <c r="G42" s="1085"/>
      <c r="H42" s="1086"/>
      <c r="I42" s="115"/>
      <c r="J42" s="1074"/>
      <c r="K42" s="1074"/>
    </row>
    <row r="43" spans="1:11" s="1044" customFormat="1" ht="11.4" customHeight="1" thickBot="1" x14ac:dyDescent="0.25">
      <c r="A43" s="161">
        <v>518</v>
      </c>
      <c r="B43" s="162">
        <v>520</v>
      </c>
      <c r="C43" s="163" t="s">
        <v>308</v>
      </c>
      <c r="D43" s="164">
        <f t="shared" si="0"/>
        <v>0</v>
      </c>
      <c r="E43" s="1084"/>
      <c r="F43" s="1085"/>
      <c r="G43" s="1085"/>
      <c r="H43" s="1086"/>
      <c r="I43" s="115"/>
      <c r="J43" s="1074"/>
      <c r="K43" s="1074"/>
    </row>
    <row r="44" spans="1:11" s="1044" customFormat="1" ht="11.4" customHeight="1" thickBot="1" x14ac:dyDescent="0.25">
      <c r="A44" s="165">
        <v>52</v>
      </c>
      <c r="B44" s="1352" t="s">
        <v>309</v>
      </c>
      <c r="C44" s="1353"/>
      <c r="D44" s="166">
        <f t="shared" si="0"/>
        <v>4618000</v>
      </c>
      <c r="E44" s="167">
        <f>SUM(E45+E47+E49+E51+E56)</f>
        <v>4088000</v>
      </c>
      <c r="F44" s="167">
        <f>SUM(F45+F47+F49+F51+F56)</f>
        <v>530000</v>
      </c>
      <c r="G44" s="167">
        <f>SUM(G45+G47+G49+G51+G56)</f>
        <v>0</v>
      </c>
      <c r="H44" s="167">
        <f>SUM(H45+H47+H49+H51+H56)</f>
        <v>0</v>
      </c>
      <c r="I44" s="115"/>
      <c r="J44" s="1074"/>
      <c r="K44" s="1074"/>
    </row>
    <row r="45" spans="1:11" s="1044" customFormat="1" ht="11.4" customHeight="1" thickBot="1" x14ac:dyDescent="0.25">
      <c r="A45" s="168">
        <v>521</v>
      </c>
      <c r="B45" s="1339" t="s">
        <v>310</v>
      </c>
      <c r="C45" s="1340"/>
      <c r="D45" s="169">
        <f t="shared" si="0"/>
        <v>3360000</v>
      </c>
      <c r="E45" s="170">
        <f>SUM(E46:E46)</f>
        <v>3100000</v>
      </c>
      <c r="F45" s="170">
        <f>SUM(F46:F46)</f>
        <v>260000</v>
      </c>
      <c r="G45" s="170">
        <f>SUM(G46:G46)</f>
        <v>0</v>
      </c>
      <c r="H45" s="170">
        <f>SUM(H46:H46)</f>
        <v>0</v>
      </c>
      <c r="I45" s="115"/>
      <c r="J45" s="1074"/>
      <c r="K45" s="1074"/>
    </row>
    <row r="46" spans="1:11" s="1044" customFormat="1" ht="11.4" customHeight="1" thickBot="1" x14ac:dyDescent="0.25">
      <c r="A46" s="171">
        <v>521</v>
      </c>
      <c r="B46" s="172"/>
      <c r="C46" s="173" t="s">
        <v>310</v>
      </c>
      <c r="D46" s="174">
        <f t="shared" si="0"/>
        <v>3360000</v>
      </c>
      <c r="E46" s="1084">
        <v>3100000</v>
      </c>
      <c r="F46" s="1085">
        <v>260000</v>
      </c>
      <c r="G46" s="1085"/>
      <c r="H46" s="1086"/>
      <c r="I46" s="115"/>
      <c r="J46" s="1074"/>
      <c r="K46" s="1074"/>
    </row>
    <row r="47" spans="1:11" s="1044" customFormat="1" ht="11.4" customHeight="1" thickBot="1" x14ac:dyDescent="0.25">
      <c r="A47" s="168">
        <v>524</v>
      </c>
      <c r="B47" s="1339" t="s">
        <v>311</v>
      </c>
      <c r="C47" s="1340"/>
      <c r="D47" s="169">
        <f t="shared" si="0"/>
        <v>1120000</v>
      </c>
      <c r="E47" s="170">
        <f>SUM(E48:E48)</f>
        <v>890000</v>
      </c>
      <c r="F47" s="170">
        <f>SUM(F48:F48)</f>
        <v>230000</v>
      </c>
      <c r="G47" s="170">
        <f>SUM(G48:G48)</f>
        <v>0</v>
      </c>
      <c r="H47" s="170">
        <f>SUM(H48:H48)</f>
        <v>0</v>
      </c>
      <c r="I47" s="115"/>
      <c r="J47" s="1074"/>
      <c r="K47" s="1074"/>
    </row>
    <row r="48" spans="1:11" s="1044" customFormat="1" ht="11.4" customHeight="1" thickBot="1" x14ac:dyDescent="0.25">
      <c r="A48" s="171">
        <v>524</v>
      </c>
      <c r="B48" s="172"/>
      <c r="C48" s="173" t="s">
        <v>311</v>
      </c>
      <c r="D48" s="174">
        <f t="shared" si="0"/>
        <v>1120000</v>
      </c>
      <c r="E48" s="1084">
        <v>890000</v>
      </c>
      <c r="F48" s="1085">
        <v>230000</v>
      </c>
      <c r="G48" s="1085"/>
      <c r="H48" s="1086"/>
      <c r="I48" s="115"/>
      <c r="J48" s="1074"/>
      <c r="K48" s="1074"/>
    </row>
    <row r="49" spans="1:11" s="1044" customFormat="1" ht="11.4" customHeight="1" thickBot="1" x14ac:dyDescent="0.25">
      <c r="A49" s="168">
        <v>525</v>
      </c>
      <c r="B49" s="1339" t="s">
        <v>312</v>
      </c>
      <c r="C49" s="1340"/>
      <c r="D49" s="169">
        <f t="shared" si="0"/>
        <v>30000</v>
      </c>
      <c r="E49" s="170">
        <f>SUM(E50:E50)</f>
        <v>18000</v>
      </c>
      <c r="F49" s="170">
        <f>SUM(F50:F50)</f>
        <v>12000</v>
      </c>
      <c r="G49" s="170">
        <f>SUM(G50:G50)</f>
        <v>0</v>
      </c>
      <c r="H49" s="170">
        <f>SUM(H50:H50)</f>
        <v>0</v>
      </c>
      <c r="I49" s="115"/>
      <c r="J49" s="1074"/>
      <c r="K49" s="1074"/>
    </row>
    <row r="50" spans="1:11" s="1044" customFormat="1" ht="11.4" customHeight="1" x14ac:dyDescent="0.2">
      <c r="A50" s="171">
        <v>525</v>
      </c>
      <c r="B50" s="172"/>
      <c r="C50" s="173" t="s">
        <v>312</v>
      </c>
      <c r="D50" s="174">
        <f t="shared" si="0"/>
        <v>30000</v>
      </c>
      <c r="E50" s="1084">
        <v>18000</v>
      </c>
      <c r="F50" s="1085">
        <v>12000</v>
      </c>
      <c r="G50" s="1085"/>
      <c r="H50" s="1086"/>
      <c r="I50" s="115"/>
      <c r="J50" s="1074"/>
      <c r="K50" s="1074"/>
    </row>
    <row r="51" spans="1:11" s="1044" customFormat="1" ht="11.4" customHeight="1" x14ac:dyDescent="0.2">
      <c r="A51" s="175">
        <v>527</v>
      </c>
      <c r="B51" s="1354" t="s">
        <v>313</v>
      </c>
      <c r="C51" s="1355"/>
      <c r="D51" s="176">
        <f t="shared" si="0"/>
        <v>108000</v>
      </c>
      <c r="E51" s="177">
        <f>SUM(E52:E55)</f>
        <v>80000</v>
      </c>
      <c r="F51" s="177">
        <f>SUM(F52:F55)</f>
        <v>28000</v>
      </c>
      <c r="G51" s="177">
        <f>SUM(G52:G55)</f>
        <v>0</v>
      </c>
      <c r="H51" s="177">
        <f>SUM(H52:H55)</f>
        <v>0</v>
      </c>
      <c r="I51" s="115"/>
      <c r="J51" s="1074"/>
      <c r="K51" s="1074"/>
    </row>
    <row r="52" spans="1:11" s="1044" customFormat="1" ht="11.4" customHeight="1" x14ac:dyDescent="0.2">
      <c r="A52" s="171">
        <v>527</v>
      </c>
      <c r="B52" s="172"/>
      <c r="C52" s="173" t="s">
        <v>314</v>
      </c>
      <c r="D52" s="174">
        <f t="shared" si="0"/>
        <v>80000</v>
      </c>
      <c r="E52" s="1084">
        <v>80000</v>
      </c>
      <c r="F52" s="1085"/>
      <c r="G52" s="1085"/>
      <c r="H52" s="1086"/>
      <c r="I52" s="115"/>
      <c r="J52" s="1074"/>
      <c r="K52" s="1074"/>
    </row>
    <row r="53" spans="1:11" s="1044" customFormat="1" ht="11.4" customHeight="1" x14ac:dyDescent="0.2">
      <c r="A53" s="171">
        <v>527</v>
      </c>
      <c r="B53" s="172">
        <v>400</v>
      </c>
      <c r="C53" s="173" t="s">
        <v>315</v>
      </c>
      <c r="D53" s="174">
        <f t="shared" si="0"/>
        <v>10000</v>
      </c>
      <c r="E53" s="1084"/>
      <c r="F53" s="1085">
        <v>10000</v>
      </c>
      <c r="G53" s="1085"/>
      <c r="H53" s="1086"/>
      <c r="I53" s="115"/>
      <c r="J53" s="1074"/>
      <c r="K53" s="1074"/>
    </row>
    <row r="54" spans="1:11" s="1044" customFormat="1" ht="11.4" customHeight="1" x14ac:dyDescent="0.2">
      <c r="A54" s="171">
        <v>527</v>
      </c>
      <c r="B54" s="172">
        <v>500</v>
      </c>
      <c r="C54" s="173" t="s">
        <v>316</v>
      </c>
      <c r="D54" s="174">
        <f t="shared" si="0"/>
        <v>3000</v>
      </c>
      <c r="E54" s="1084"/>
      <c r="F54" s="1085">
        <v>3000</v>
      </c>
      <c r="G54" s="1085"/>
      <c r="H54" s="1086"/>
      <c r="I54" s="115"/>
      <c r="J54" s="1074"/>
      <c r="K54" s="1074"/>
    </row>
    <row r="55" spans="1:11" s="1044" customFormat="1" ht="11.4" customHeight="1" thickBot="1" x14ac:dyDescent="0.25">
      <c r="A55" s="171">
        <v>527</v>
      </c>
      <c r="B55" s="172">
        <v>600</v>
      </c>
      <c r="C55" s="173" t="s">
        <v>317</v>
      </c>
      <c r="D55" s="174">
        <f t="shared" si="0"/>
        <v>15000</v>
      </c>
      <c r="E55" s="1084"/>
      <c r="F55" s="1085">
        <v>15000</v>
      </c>
      <c r="G55" s="1085"/>
      <c r="H55" s="1086"/>
      <c r="I55" s="115"/>
      <c r="J55" s="1074"/>
      <c r="K55" s="1074"/>
    </row>
    <row r="56" spans="1:11" s="1044" customFormat="1" ht="11.4" customHeight="1" thickBot="1" x14ac:dyDescent="0.25">
      <c r="A56" s="168">
        <v>528</v>
      </c>
      <c r="B56" s="1339" t="s">
        <v>318</v>
      </c>
      <c r="C56" s="1340"/>
      <c r="D56" s="169">
        <f t="shared" si="0"/>
        <v>0</v>
      </c>
      <c r="E56" s="170">
        <f>SUM(E57:E57)</f>
        <v>0</v>
      </c>
      <c r="F56" s="170">
        <f>SUM(F57:F57)</f>
        <v>0</v>
      </c>
      <c r="G56" s="170">
        <f>SUM(G57:G57)</f>
        <v>0</v>
      </c>
      <c r="H56" s="170">
        <f>SUM(H57:H57)</f>
        <v>0</v>
      </c>
      <c r="I56" s="115"/>
      <c r="J56" s="1074"/>
      <c r="K56" s="1074"/>
    </row>
    <row r="57" spans="1:11" s="1044" customFormat="1" ht="11.4" customHeight="1" thickBot="1" x14ac:dyDescent="0.25">
      <c r="A57" s="171">
        <v>528</v>
      </c>
      <c r="B57" s="172"/>
      <c r="C57" s="173" t="s">
        <v>318</v>
      </c>
      <c r="D57" s="174">
        <f t="shared" si="0"/>
        <v>0</v>
      </c>
      <c r="E57" s="1084"/>
      <c r="F57" s="1085">
        <v>0</v>
      </c>
      <c r="G57" s="1085"/>
      <c r="H57" s="1086"/>
      <c r="I57" s="115"/>
      <c r="J57" s="1074"/>
      <c r="K57" s="1074"/>
    </row>
    <row r="58" spans="1:11" s="1044" customFormat="1" ht="11.4" customHeight="1" thickBot="1" x14ac:dyDescent="0.25">
      <c r="A58" s="122">
        <v>53</v>
      </c>
      <c r="B58" s="1344" t="s">
        <v>319</v>
      </c>
      <c r="C58" s="1345"/>
      <c r="D58" s="123">
        <f t="shared" si="0"/>
        <v>2000</v>
      </c>
      <c r="E58" s="124">
        <f t="shared" ref="E58:H59" si="2">SUM(E59:E59)</f>
        <v>0</v>
      </c>
      <c r="F58" s="124">
        <f t="shared" si="2"/>
        <v>2000</v>
      </c>
      <c r="G58" s="124">
        <f t="shared" si="2"/>
        <v>0</v>
      </c>
      <c r="H58" s="124">
        <f t="shared" si="2"/>
        <v>0</v>
      </c>
      <c r="I58" s="115"/>
      <c r="J58" s="1074"/>
      <c r="K58" s="1074"/>
    </row>
    <row r="59" spans="1:11" s="1044" customFormat="1" ht="11.4" customHeight="1" thickBot="1" x14ac:dyDescent="0.25">
      <c r="A59" s="127">
        <v>538</v>
      </c>
      <c r="B59" s="1346" t="s">
        <v>320</v>
      </c>
      <c r="C59" s="1347"/>
      <c r="D59" s="128">
        <f t="shared" si="0"/>
        <v>2000</v>
      </c>
      <c r="E59" s="144">
        <f t="shared" si="2"/>
        <v>0</v>
      </c>
      <c r="F59" s="144">
        <f t="shared" si="2"/>
        <v>2000</v>
      </c>
      <c r="G59" s="144">
        <f t="shared" si="2"/>
        <v>0</v>
      </c>
      <c r="H59" s="144">
        <f t="shared" si="2"/>
        <v>0</v>
      </c>
      <c r="I59" s="115"/>
      <c r="J59" s="1074"/>
      <c r="K59" s="1074"/>
    </row>
    <row r="60" spans="1:11" s="1044" customFormat="1" ht="11.4" customHeight="1" thickBot="1" x14ac:dyDescent="0.25">
      <c r="A60" s="178">
        <v>538</v>
      </c>
      <c r="B60" s="179"/>
      <c r="C60" s="180" t="s">
        <v>320</v>
      </c>
      <c r="D60" s="181">
        <f t="shared" si="0"/>
        <v>2000</v>
      </c>
      <c r="E60" s="1084"/>
      <c r="F60" s="1085">
        <v>2000</v>
      </c>
      <c r="G60" s="1085"/>
      <c r="H60" s="1086"/>
      <c r="I60" s="115"/>
      <c r="J60" s="1074"/>
      <c r="K60" s="1074"/>
    </row>
    <row r="61" spans="1:11" s="1044" customFormat="1" ht="11.4" customHeight="1" thickBot="1" x14ac:dyDescent="0.25">
      <c r="A61" s="147">
        <v>54</v>
      </c>
      <c r="B61" s="1348" t="s">
        <v>321</v>
      </c>
      <c r="C61" s="1349"/>
      <c r="D61" s="148">
        <f t="shared" si="0"/>
        <v>10000</v>
      </c>
      <c r="E61" s="149">
        <f>SUM(E62+E64+E66+E68)</f>
        <v>0</v>
      </c>
      <c r="F61" s="149">
        <f>SUM(F62+F64+F66+F68)</f>
        <v>10000</v>
      </c>
      <c r="G61" s="149">
        <f>SUM(G62+G64+G66+G68)</f>
        <v>0</v>
      </c>
      <c r="H61" s="149">
        <f>SUM(H62+H64+H66+H68)</f>
        <v>0</v>
      </c>
      <c r="I61" s="115"/>
      <c r="J61" s="1074"/>
      <c r="K61" s="1074"/>
    </row>
    <row r="62" spans="1:11" s="1044" customFormat="1" ht="11.4" customHeight="1" thickBot="1" x14ac:dyDescent="0.25">
      <c r="A62" s="150">
        <v>541</v>
      </c>
      <c r="B62" s="1350" t="s">
        <v>322</v>
      </c>
      <c r="C62" s="1351"/>
      <c r="D62" s="151">
        <f t="shared" si="0"/>
        <v>0</v>
      </c>
      <c r="E62" s="152">
        <f>SUM(E63:E63)</f>
        <v>0</v>
      </c>
      <c r="F62" s="152">
        <f>SUM(F63:F63)</f>
        <v>0</v>
      </c>
      <c r="G62" s="152">
        <f>SUM(G63:G63)</f>
        <v>0</v>
      </c>
      <c r="H62" s="152">
        <f>SUM(H63:H63)</f>
        <v>0</v>
      </c>
      <c r="I62" s="115"/>
      <c r="J62" s="1074"/>
      <c r="K62" s="1074"/>
    </row>
    <row r="63" spans="1:11" s="1044" customFormat="1" ht="11.4" customHeight="1" thickBot="1" x14ac:dyDescent="0.25">
      <c r="A63" s="157">
        <v>541</v>
      </c>
      <c r="B63" s="158"/>
      <c r="C63" s="159" t="s">
        <v>322</v>
      </c>
      <c r="D63" s="160">
        <f t="shared" si="0"/>
        <v>0</v>
      </c>
      <c r="E63" s="1091"/>
      <c r="F63" s="1092"/>
      <c r="G63" s="1092"/>
      <c r="H63" s="1093"/>
      <c r="I63" s="115"/>
      <c r="J63" s="1074"/>
      <c r="K63" s="1074"/>
    </row>
    <row r="64" spans="1:11" s="1044" customFormat="1" ht="11.4" customHeight="1" thickBot="1" x14ac:dyDescent="0.25">
      <c r="A64" s="150">
        <v>542</v>
      </c>
      <c r="B64" s="1350" t="s">
        <v>323</v>
      </c>
      <c r="C64" s="1351"/>
      <c r="D64" s="151">
        <f t="shared" si="0"/>
        <v>0</v>
      </c>
      <c r="E64" s="152">
        <f>SUM(E65:E65)</f>
        <v>0</v>
      </c>
      <c r="F64" s="152">
        <f>SUM(F65:F65)</f>
        <v>0</v>
      </c>
      <c r="G64" s="152">
        <f>SUM(G65:G65)</f>
        <v>0</v>
      </c>
      <c r="H64" s="152">
        <f>SUM(H65:H65)</f>
        <v>0</v>
      </c>
      <c r="I64" s="115"/>
      <c r="J64" s="1074"/>
      <c r="K64" s="1074"/>
    </row>
    <row r="65" spans="1:11" s="1044" customFormat="1" ht="11.4" customHeight="1" thickBot="1" x14ac:dyDescent="0.25">
      <c r="A65" s="157">
        <v>542</v>
      </c>
      <c r="B65" s="158"/>
      <c r="C65" s="159" t="s">
        <v>323</v>
      </c>
      <c r="D65" s="160">
        <f t="shared" si="0"/>
        <v>0</v>
      </c>
      <c r="E65" s="1084"/>
      <c r="F65" s="1085"/>
      <c r="G65" s="1085"/>
      <c r="H65" s="1086"/>
      <c r="I65" s="115"/>
      <c r="J65" s="1074"/>
      <c r="K65" s="1074"/>
    </row>
    <row r="66" spans="1:11" s="1044" customFormat="1" ht="11.4" customHeight="1" thickBot="1" x14ac:dyDescent="0.25">
      <c r="A66" s="150">
        <v>547</v>
      </c>
      <c r="B66" s="1350" t="s">
        <v>324</v>
      </c>
      <c r="C66" s="1351"/>
      <c r="D66" s="151">
        <f t="shared" si="0"/>
        <v>0</v>
      </c>
      <c r="E66" s="152">
        <f>SUM(E67:E67)</f>
        <v>0</v>
      </c>
      <c r="F66" s="152">
        <f>SUM(F67:F67)</f>
        <v>0</v>
      </c>
      <c r="G66" s="152">
        <f>SUM(G67:G67)</f>
        <v>0</v>
      </c>
      <c r="H66" s="152">
        <f>SUM(H67:H67)</f>
        <v>0</v>
      </c>
      <c r="I66" s="115"/>
      <c r="J66" s="1074"/>
      <c r="K66" s="1074"/>
    </row>
    <row r="67" spans="1:11" s="1044" customFormat="1" ht="11.4" customHeight="1" x14ac:dyDescent="0.2">
      <c r="A67" s="157">
        <v>547</v>
      </c>
      <c r="B67" s="158"/>
      <c r="C67" s="159" t="s">
        <v>324</v>
      </c>
      <c r="D67" s="160">
        <f t="shared" si="0"/>
        <v>0</v>
      </c>
      <c r="E67" s="1084"/>
      <c r="F67" s="1085"/>
      <c r="G67" s="1085"/>
      <c r="H67" s="1086"/>
      <c r="I67" s="115"/>
      <c r="J67" s="1074"/>
      <c r="K67" s="1074"/>
    </row>
    <row r="68" spans="1:11" s="1044" customFormat="1" ht="11.4" customHeight="1" x14ac:dyDescent="0.2">
      <c r="A68" s="182">
        <v>549</v>
      </c>
      <c r="B68" s="1356" t="s">
        <v>325</v>
      </c>
      <c r="C68" s="1357"/>
      <c r="D68" s="183">
        <f t="shared" si="0"/>
        <v>10000</v>
      </c>
      <c r="E68" s="184">
        <f>SUM(E69:E69)</f>
        <v>0</v>
      </c>
      <c r="F68" s="184">
        <f>SUM(F69:F69)</f>
        <v>10000</v>
      </c>
      <c r="G68" s="184">
        <f>SUM(G69:G69)</f>
        <v>0</v>
      </c>
      <c r="H68" s="184">
        <f>SUM(H69:H69)</f>
        <v>0</v>
      </c>
      <c r="I68" s="115"/>
      <c r="J68" s="1074"/>
      <c r="K68" s="1074"/>
    </row>
    <row r="69" spans="1:11" s="1044" customFormat="1" ht="11.4" customHeight="1" thickBot="1" x14ac:dyDescent="0.25">
      <c r="A69" s="157">
        <v>549</v>
      </c>
      <c r="B69" s="158">
        <v>320</v>
      </c>
      <c r="C69" s="159" t="s">
        <v>326</v>
      </c>
      <c r="D69" s="160">
        <f t="shared" si="0"/>
        <v>10000</v>
      </c>
      <c r="E69" s="1084"/>
      <c r="F69" s="1085">
        <v>10000</v>
      </c>
      <c r="G69" s="1085"/>
      <c r="H69" s="1086"/>
      <c r="I69" s="115"/>
      <c r="J69" s="1074"/>
      <c r="K69" s="1074"/>
    </row>
    <row r="70" spans="1:11" s="1044" customFormat="1" ht="11.4" customHeight="1" thickBot="1" x14ac:dyDescent="0.25">
      <c r="A70" s="165">
        <v>55</v>
      </c>
      <c r="B70" s="1352" t="s">
        <v>327</v>
      </c>
      <c r="C70" s="1353"/>
      <c r="D70" s="166">
        <f t="shared" si="0"/>
        <v>250000</v>
      </c>
      <c r="E70" s="167">
        <f>SUM(E71+E73+E75)</f>
        <v>150000</v>
      </c>
      <c r="F70" s="167">
        <f>SUM(F71+F73+F75)</f>
        <v>100000</v>
      </c>
      <c r="G70" s="167">
        <f>SUM(G71+G73+G75)</f>
        <v>0</v>
      </c>
      <c r="H70" s="167">
        <f>SUM(H71+H73+H75)</f>
        <v>0</v>
      </c>
      <c r="I70" s="115"/>
      <c r="J70" s="1074"/>
      <c r="K70" s="1074"/>
    </row>
    <row r="71" spans="1:11" s="1044" customFormat="1" ht="11.4" customHeight="1" thickBot="1" x14ac:dyDescent="0.25">
      <c r="A71" s="168">
        <v>551</v>
      </c>
      <c r="B71" s="1339" t="s">
        <v>328</v>
      </c>
      <c r="C71" s="1340"/>
      <c r="D71" s="169">
        <f t="shared" ref="D71:D72" si="3">SUM(E71:H71)</f>
        <v>0</v>
      </c>
      <c r="E71" s="170">
        <f>SUM(E72:E72)</f>
        <v>0</v>
      </c>
      <c r="F71" s="170">
        <f>SUM(F72:F72)</f>
        <v>0</v>
      </c>
      <c r="G71" s="170">
        <f>SUM(G72:G72)</f>
        <v>0</v>
      </c>
      <c r="H71" s="170">
        <f>SUM(H72:H72)</f>
        <v>0</v>
      </c>
      <c r="I71" s="115"/>
      <c r="J71" s="1074"/>
      <c r="K71" s="1074"/>
    </row>
    <row r="72" spans="1:11" s="1044" customFormat="1" ht="11.4" customHeight="1" thickBot="1" x14ac:dyDescent="0.25">
      <c r="A72" s="171">
        <v>551</v>
      </c>
      <c r="B72" s="172"/>
      <c r="C72" s="173" t="s">
        <v>328</v>
      </c>
      <c r="D72" s="174">
        <f t="shared" si="3"/>
        <v>0</v>
      </c>
      <c r="E72" s="1091"/>
      <c r="F72" s="1092"/>
      <c r="G72" s="1092"/>
      <c r="H72" s="1093"/>
      <c r="I72" s="115"/>
      <c r="J72" s="1074"/>
      <c r="K72" s="1074"/>
    </row>
    <row r="73" spans="1:11" s="1044" customFormat="1" ht="11.4" customHeight="1" thickBot="1" x14ac:dyDescent="0.25">
      <c r="A73" s="168">
        <v>556</v>
      </c>
      <c r="B73" s="1339" t="s">
        <v>329</v>
      </c>
      <c r="C73" s="1340"/>
      <c r="D73" s="169">
        <f t="shared" ref="D73:D74" si="4">SUM(E73:H73)</f>
        <v>0</v>
      </c>
      <c r="E73" s="170">
        <f>SUM(E74:E74)</f>
        <v>0</v>
      </c>
      <c r="F73" s="170">
        <f>SUM(F74:F74)</f>
        <v>0</v>
      </c>
      <c r="G73" s="170">
        <f>SUM(G74:G74)</f>
        <v>0</v>
      </c>
      <c r="H73" s="170">
        <f>SUM(H74:H74)</f>
        <v>0</v>
      </c>
      <c r="I73" s="115"/>
      <c r="J73" s="1074"/>
      <c r="K73" s="1074"/>
    </row>
    <row r="74" spans="1:11" s="1044" customFormat="1" ht="11.4" customHeight="1" x14ac:dyDescent="0.2">
      <c r="A74" s="171">
        <v>556</v>
      </c>
      <c r="B74" s="172"/>
      <c r="C74" s="173" t="s">
        <v>329</v>
      </c>
      <c r="D74" s="174">
        <f t="shared" si="4"/>
        <v>0</v>
      </c>
      <c r="E74" s="1091"/>
      <c r="F74" s="1092"/>
      <c r="G74" s="1092"/>
      <c r="H74" s="1093"/>
      <c r="I74" s="115"/>
      <c r="J74" s="1074"/>
      <c r="K74" s="1074"/>
    </row>
    <row r="75" spans="1:11" s="1044" customFormat="1" ht="11.4" customHeight="1" x14ac:dyDescent="0.2">
      <c r="A75" s="175">
        <v>558</v>
      </c>
      <c r="B75" s="1354" t="s">
        <v>330</v>
      </c>
      <c r="C75" s="1355"/>
      <c r="D75" s="176">
        <f t="shared" si="0"/>
        <v>250000</v>
      </c>
      <c r="E75" s="177">
        <f>SUM(E76:E77)</f>
        <v>150000</v>
      </c>
      <c r="F75" s="177">
        <f>SUM(F76:F77)</f>
        <v>100000</v>
      </c>
      <c r="G75" s="177">
        <f>SUM(G76:G77)</f>
        <v>0</v>
      </c>
      <c r="H75" s="177">
        <f>SUM(H76:H77)</f>
        <v>0</v>
      </c>
      <c r="I75" s="115"/>
      <c r="J75" s="1074"/>
      <c r="K75" s="1074"/>
    </row>
    <row r="76" spans="1:11" s="1044" customFormat="1" ht="11.4" customHeight="1" x14ac:dyDescent="0.2">
      <c r="A76" s="185">
        <v>558</v>
      </c>
      <c r="B76" s="186">
        <v>300</v>
      </c>
      <c r="C76" s="187" t="s">
        <v>331</v>
      </c>
      <c r="D76" s="188">
        <f t="shared" si="0"/>
        <v>50000</v>
      </c>
      <c r="E76" s="1084"/>
      <c r="F76" s="1085">
        <v>50000</v>
      </c>
      <c r="G76" s="1085"/>
      <c r="H76" s="1086"/>
      <c r="I76" s="115"/>
      <c r="J76" s="1074"/>
      <c r="K76" s="1074"/>
    </row>
    <row r="77" spans="1:11" s="1044" customFormat="1" ht="11.4" customHeight="1" thickBot="1" x14ac:dyDescent="0.25">
      <c r="A77" s="189">
        <v>558</v>
      </c>
      <c r="B77" s="190">
        <v>330</v>
      </c>
      <c r="C77" s="191" t="s">
        <v>332</v>
      </c>
      <c r="D77" s="192">
        <f t="shared" si="0"/>
        <v>200000</v>
      </c>
      <c r="E77" s="1084">
        <v>150000</v>
      </c>
      <c r="F77" s="1085">
        <v>50000</v>
      </c>
      <c r="G77" s="1085"/>
      <c r="H77" s="1086"/>
      <c r="I77" s="115"/>
      <c r="J77" s="1074"/>
      <c r="K77" s="1074"/>
    </row>
    <row r="78" spans="1:11" s="1044" customFormat="1" ht="11.4" customHeight="1" thickBot="1" x14ac:dyDescent="0.25">
      <c r="A78" s="122">
        <v>56</v>
      </c>
      <c r="B78" s="1344" t="s">
        <v>333</v>
      </c>
      <c r="C78" s="1345"/>
      <c r="D78" s="123">
        <f t="shared" si="0"/>
        <v>0</v>
      </c>
      <c r="E78" s="124">
        <f t="shared" ref="E78:H79" si="5">SUM(E79:E79)</f>
        <v>0</v>
      </c>
      <c r="F78" s="124">
        <f t="shared" si="5"/>
        <v>0</v>
      </c>
      <c r="G78" s="124">
        <f t="shared" si="5"/>
        <v>0</v>
      </c>
      <c r="H78" s="124">
        <f t="shared" si="5"/>
        <v>0</v>
      </c>
      <c r="I78" s="115"/>
      <c r="J78" s="1074"/>
      <c r="K78" s="1074"/>
    </row>
    <row r="79" spans="1:11" s="1044" customFormat="1" ht="11.4" customHeight="1" thickBot="1" x14ac:dyDescent="0.25">
      <c r="A79" s="127">
        <v>569</v>
      </c>
      <c r="B79" s="1346" t="s">
        <v>334</v>
      </c>
      <c r="C79" s="1347"/>
      <c r="D79" s="128">
        <f t="shared" si="0"/>
        <v>0</v>
      </c>
      <c r="E79" s="144">
        <f t="shared" si="5"/>
        <v>0</v>
      </c>
      <c r="F79" s="144">
        <f t="shared" si="5"/>
        <v>0</v>
      </c>
      <c r="G79" s="144">
        <f t="shared" si="5"/>
        <v>0</v>
      </c>
      <c r="H79" s="144">
        <f t="shared" si="5"/>
        <v>0</v>
      </c>
      <c r="I79" s="115"/>
      <c r="J79" s="1074"/>
      <c r="K79" s="1074"/>
    </row>
    <row r="80" spans="1:11" s="1044" customFormat="1" ht="11.4" customHeight="1" thickBot="1" x14ac:dyDescent="0.25">
      <c r="A80" s="178">
        <v>569</v>
      </c>
      <c r="B80" s="179"/>
      <c r="C80" s="180" t="s">
        <v>334</v>
      </c>
      <c r="D80" s="181">
        <f t="shared" si="0"/>
        <v>0</v>
      </c>
      <c r="E80" s="1084"/>
      <c r="F80" s="1085"/>
      <c r="G80" s="1085"/>
      <c r="H80" s="1086"/>
      <c r="I80" s="115"/>
      <c r="J80" s="1074"/>
      <c r="K80" s="1074"/>
    </row>
    <row r="81" spans="1:11" s="1044" customFormat="1" ht="11.4" customHeight="1" thickBot="1" x14ac:dyDescent="0.25">
      <c r="A81" s="147">
        <v>59</v>
      </c>
      <c r="B81" s="1348" t="s">
        <v>335</v>
      </c>
      <c r="C81" s="1349"/>
      <c r="D81" s="148">
        <f t="shared" si="0"/>
        <v>0</v>
      </c>
      <c r="E81" s="149">
        <f>SUM(E82:E84)</f>
        <v>0</v>
      </c>
      <c r="F81" s="149">
        <f>SUM(F82:F84)</f>
        <v>0</v>
      </c>
      <c r="G81" s="149">
        <f>SUM(G82:G84)</f>
        <v>0</v>
      </c>
      <c r="H81" s="149">
        <f>SUM(H82:H84)</f>
        <v>0</v>
      </c>
      <c r="I81" s="115"/>
      <c r="J81" s="1074"/>
      <c r="K81" s="1074"/>
    </row>
    <row r="82" spans="1:11" s="1044" customFormat="1" ht="11.4" customHeight="1" thickBot="1" x14ac:dyDescent="0.25">
      <c r="A82" s="150">
        <v>591</v>
      </c>
      <c r="B82" s="1350" t="s">
        <v>336</v>
      </c>
      <c r="C82" s="1351"/>
      <c r="D82" s="151">
        <f t="shared" si="0"/>
        <v>0</v>
      </c>
      <c r="E82" s="152">
        <f>SUM(E83:E83)</f>
        <v>0</v>
      </c>
      <c r="F82" s="152">
        <f>SUM(F83:F83)</f>
        <v>0</v>
      </c>
      <c r="G82" s="152">
        <f>SUM(G83:G83)</f>
        <v>0</v>
      </c>
      <c r="H82" s="152">
        <f>SUM(H83:H83)</f>
        <v>0</v>
      </c>
      <c r="I82" s="115"/>
      <c r="J82" s="1074"/>
      <c r="K82" s="1074"/>
    </row>
    <row r="83" spans="1:11" s="1044" customFormat="1" ht="11.4" customHeight="1" thickBot="1" x14ac:dyDescent="0.25">
      <c r="A83" s="153">
        <v>591</v>
      </c>
      <c r="B83" s="154">
        <v>300</v>
      </c>
      <c r="C83" s="155" t="s">
        <v>336</v>
      </c>
      <c r="D83" s="156">
        <f t="shared" si="0"/>
        <v>0</v>
      </c>
      <c r="E83" s="1094"/>
      <c r="F83" s="1095"/>
      <c r="G83" s="1095"/>
      <c r="H83" s="1096"/>
      <c r="I83" s="115"/>
      <c r="J83" s="1074"/>
      <c r="K83" s="1074"/>
    </row>
    <row r="84" spans="1:11" s="1044" customFormat="1" ht="11.4" customHeight="1" thickBot="1" x14ac:dyDescent="0.25">
      <c r="A84" s="150">
        <v>595</v>
      </c>
      <c r="B84" s="1350" t="s">
        <v>337</v>
      </c>
      <c r="C84" s="1351"/>
      <c r="D84" s="151">
        <f t="shared" si="0"/>
        <v>0</v>
      </c>
      <c r="E84" s="152">
        <f>SUM(E85:E85)</f>
        <v>0</v>
      </c>
      <c r="F84" s="152">
        <f>SUM(F85:F85)</f>
        <v>0</v>
      </c>
      <c r="G84" s="152">
        <f>SUM(G85:G85)</f>
        <v>0</v>
      </c>
      <c r="H84" s="152">
        <f>SUM(H85:H85)</f>
        <v>0</v>
      </c>
      <c r="I84" s="115"/>
      <c r="J84" s="1074"/>
      <c r="K84" s="1074"/>
    </row>
    <row r="85" spans="1:11" s="1044" customFormat="1" ht="11.4" customHeight="1" thickBot="1" x14ac:dyDescent="0.25">
      <c r="A85" s="193">
        <v>595</v>
      </c>
      <c r="B85" s="194">
        <v>300</v>
      </c>
      <c r="C85" s="195" t="s">
        <v>337</v>
      </c>
      <c r="D85" s="196">
        <f t="shared" si="0"/>
        <v>0</v>
      </c>
      <c r="E85" s="1087"/>
      <c r="F85" s="1088"/>
      <c r="G85" s="1088"/>
      <c r="H85" s="1089"/>
      <c r="I85" s="115"/>
      <c r="J85" s="1074"/>
      <c r="K85" s="1074"/>
    </row>
    <row r="86" spans="1:11" s="1044" customFormat="1" ht="11.4" customHeight="1" x14ac:dyDescent="0.2">
      <c r="A86" s="197"/>
      <c r="B86" s="197"/>
      <c r="C86" s="115"/>
      <c r="D86" s="198"/>
      <c r="E86" s="1097"/>
      <c r="F86" s="1097"/>
      <c r="G86" s="1097"/>
      <c r="H86" s="1097"/>
      <c r="I86" s="115"/>
      <c r="J86" s="1074"/>
      <c r="K86" s="1074"/>
    </row>
    <row r="87" spans="1:11" s="1044" customFormat="1" ht="11.4" customHeight="1" x14ac:dyDescent="0.2">
      <c r="A87" s="197"/>
      <c r="B87" s="197"/>
      <c r="C87" s="115"/>
      <c r="D87" s="198"/>
      <c r="E87" s="1097"/>
      <c r="F87" s="1097"/>
      <c r="G87" s="1097"/>
      <c r="H87" s="1097"/>
      <c r="I87" s="115"/>
      <c r="J87" s="1074"/>
      <c r="K87" s="1074"/>
    </row>
    <row r="88" spans="1:11" s="1044" customFormat="1" ht="11.4" customHeight="1" x14ac:dyDescent="0.2">
      <c r="A88" s="197"/>
      <c r="B88" s="197"/>
      <c r="C88" s="115"/>
      <c r="D88" s="198"/>
      <c r="E88" s="1097"/>
      <c r="F88" s="1097"/>
      <c r="G88" s="1097"/>
      <c r="H88" s="1097"/>
      <c r="I88" s="115"/>
      <c r="J88" s="1074"/>
      <c r="K88" s="1074"/>
    </row>
    <row r="89" spans="1:11" s="1044" customFormat="1" ht="11.4" customHeight="1" x14ac:dyDescent="0.2">
      <c r="A89" s="199" t="s">
        <v>338</v>
      </c>
      <c r="B89" s="200"/>
      <c r="C89" s="1075" t="s">
        <v>348</v>
      </c>
      <c r="D89" s="200" t="s">
        <v>339</v>
      </c>
      <c r="E89" s="1098"/>
      <c r="F89" s="1037" t="s">
        <v>340</v>
      </c>
      <c r="G89" s="1099" t="s">
        <v>495</v>
      </c>
      <c r="J89" s="1074"/>
      <c r="K89" s="1074"/>
    </row>
    <row r="90" spans="1:11" ht="7.5" customHeight="1" x14ac:dyDescent="0.3"/>
    <row r="91" spans="1:11" s="1044" customFormat="1" ht="11.4" customHeight="1" x14ac:dyDescent="0.2">
      <c r="A91" s="199" t="s">
        <v>341</v>
      </c>
      <c r="B91" s="200"/>
      <c r="C91" s="1075" t="s">
        <v>348</v>
      </c>
      <c r="D91" s="200" t="s">
        <v>339</v>
      </c>
      <c r="E91" s="115"/>
      <c r="F91" s="115"/>
      <c r="G91" s="115"/>
      <c r="H91" s="115"/>
      <c r="I91" s="1074"/>
      <c r="J91" s="1074"/>
      <c r="K91" s="1074"/>
    </row>
    <row r="92" spans="1:11" s="1044" customFormat="1" ht="7.5" customHeight="1" x14ac:dyDescent="0.2">
      <c r="B92" s="1074"/>
      <c r="C92" s="1074"/>
      <c r="D92" s="1074"/>
      <c r="E92" s="1074"/>
      <c r="F92" s="1074"/>
      <c r="G92" s="1074"/>
      <c r="H92" s="1074"/>
      <c r="I92" s="1074"/>
      <c r="J92" s="1074"/>
      <c r="K92" s="1074"/>
    </row>
    <row r="93" spans="1:11" s="1044" customFormat="1" ht="10.199999999999999" x14ac:dyDescent="0.2">
      <c r="A93" s="201" t="s">
        <v>342</v>
      </c>
      <c r="B93" s="1074"/>
      <c r="C93" s="1100" t="s">
        <v>629</v>
      </c>
      <c r="D93" s="1074"/>
      <c r="E93" s="1074"/>
      <c r="F93" s="1074"/>
      <c r="G93" s="1074"/>
      <c r="H93" s="1074"/>
      <c r="I93" s="1074"/>
      <c r="J93" s="1074"/>
      <c r="K93" s="1074"/>
    </row>
    <row r="94" spans="1:11" x14ac:dyDescent="0.3">
      <c r="A94" s="1074"/>
      <c r="B94" s="1074"/>
      <c r="C94" s="1074"/>
      <c r="D94" s="1074"/>
      <c r="E94" s="1074"/>
      <c r="F94" s="1074"/>
      <c r="G94" s="1074"/>
      <c r="H94" s="1074"/>
    </row>
  </sheetData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A7E1A5B1-2C43-439F-A82E-9CAE3BECC217}">
      <formula1>Org</formula1>
    </dataValidation>
    <dataValidation type="list" allowBlank="1" showInputMessage="1" showErrorMessage="1" sqref="C91 C89" xr:uid="{8969B07A-6978-4D23-AEBB-DC7CBF25D2BE}">
      <formula1>Ředitelé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3"/>
  <sheetViews>
    <sheetView topLeftCell="A40" zoomScale="130" zoomScaleNormal="130" workbookViewId="0">
      <selection activeCell="I42" sqref="I42"/>
    </sheetView>
  </sheetViews>
  <sheetFormatPr defaultColWidth="9.109375" defaultRowHeight="13.8" x14ac:dyDescent="0.25"/>
  <cols>
    <col min="1" max="1" width="7.109375" style="92" customWidth="1"/>
    <col min="2" max="2" width="27.109375" style="92" customWidth="1"/>
    <col min="3" max="5" width="12.88671875" style="92" customWidth="1"/>
    <col min="6" max="7" width="13.5546875" style="92" customWidth="1"/>
    <col min="8" max="8" width="11.88671875" style="92" customWidth="1"/>
    <col min="9" max="9" width="9.88671875" style="92" bestFit="1" customWidth="1"/>
    <col min="10" max="16384" width="9.109375" style="92"/>
  </cols>
  <sheetData>
    <row r="1" spans="1:9" ht="17.399999999999999" x14ac:dyDescent="0.3">
      <c r="B1" s="1299" t="s">
        <v>421</v>
      </c>
      <c r="C1" s="1300"/>
      <c r="D1" s="1300"/>
      <c r="E1" s="1300"/>
      <c r="F1" s="492" t="str">
        <f>IF('příjmy-paragraf'!F2=0," ",'příjmy-paragraf'!F2)</f>
        <v>rok 2024</v>
      </c>
    </row>
    <row r="2" spans="1:9" ht="14.4" thickBot="1" x14ac:dyDescent="0.3"/>
    <row r="3" spans="1:9" ht="15.6" x14ac:dyDescent="0.3">
      <c r="A3" s="759" t="s">
        <v>389</v>
      </c>
      <c r="B3" s="760" t="s">
        <v>220</v>
      </c>
      <c r="C3" s="761"/>
      <c r="D3" s="762"/>
      <c r="E3" s="762"/>
      <c r="F3" s="762"/>
      <c r="G3" s="763"/>
      <c r="H3" s="1172"/>
      <c r="I3" s="1172"/>
    </row>
    <row r="4" spans="1:9" ht="15.6" x14ac:dyDescent="0.3">
      <c r="A4" s="764"/>
      <c r="B4" s="765" t="s">
        <v>140</v>
      </c>
      <c r="C4" s="766"/>
      <c r="D4" s="767"/>
      <c r="E4" s="768" t="s">
        <v>141</v>
      </c>
      <c r="F4" s="767"/>
      <c r="G4" s="769"/>
      <c r="H4" s="1172"/>
      <c r="I4" s="1172"/>
    </row>
    <row r="5" spans="1:9" ht="14.4" x14ac:dyDescent="0.3">
      <c r="A5" s="1301" t="s">
        <v>142</v>
      </c>
      <c r="B5" s="1303" t="s">
        <v>143</v>
      </c>
      <c r="C5" s="770" t="s">
        <v>144</v>
      </c>
      <c r="D5" s="770" t="s">
        <v>110</v>
      </c>
      <c r="E5" s="770" t="s">
        <v>145</v>
      </c>
      <c r="F5" s="770" t="s">
        <v>111</v>
      </c>
      <c r="G5" s="771" t="s">
        <v>146</v>
      </c>
      <c r="H5" s="1173" t="s">
        <v>663</v>
      </c>
      <c r="I5" s="1173" t="s">
        <v>578</v>
      </c>
    </row>
    <row r="6" spans="1:9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  <c r="H6" s="1173"/>
      <c r="I6" s="1173"/>
    </row>
    <row r="7" spans="1:9" ht="20.100000000000001" customHeight="1" x14ac:dyDescent="0.3">
      <c r="A7" s="775">
        <v>2111</v>
      </c>
      <c r="B7" s="776" t="s">
        <v>176</v>
      </c>
      <c r="C7" s="826">
        <v>14100000</v>
      </c>
      <c r="D7" s="826">
        <v>11203737</v>
      </c>
      <c r="E7" s="826">
        <v>14938000</v>
      </c>
      <c r="F7" s="826">
        <v>15045000</v>
      </c>
      <c r="G7" s="827">
        <v>15045000</v>
      </c>
      <c r="H7" s="1173"/>
      <c r="I7" s="1173"/>
    </row>
    <row r="8" spans="1:9" ht="20.100000000000001" customHeight="1" x14ac:dyDescent="0.3">
      <c r="A8" s="779">
        <v>2119</v>
      </c>
      <c r="B8" s="882" t="s">
        <v>503</v>
      </c>
      <c r="C8" s="828">
        <v>0</v>
      </c>
      <c r="D8" s="828">
        <v>496100</v>
      </c>
      <c r="E8" s="828">
        <v>496100</v>
      </c>
      <c r="F8" s="828">
        <v>0</v>
      </c>
      <c r="G8" s="829">
        <v>0</v>
      </c>
      <c r="H8" s="1173"/>
      <c r="I8" s="1173"/>
    </row>
    <row r="9" spans="1:9" ht="20.100000000000001" customHeight="1" x14ac:dyDescent="0.3">
      <c r="A9" s="779">
        <v>2132</v>
      </c>
      <c r="B9" s="882" t="s">
        <v>177</v>
      </c>
      <c r="C9" s="828">
        <v>13500000</v>
      </c>
      <c r="D9" s="828">
        <v>9784601</v>
      </c>
      <c r="E9" s="828">
        <v>13046000</v>
      </c>
      <c r="F9" s="828">
        <v>13045000</v>
      </c>
      <c r="G9" s="829">
        <f>H9+I9</f>
        <v>14545000</v>
      </c>
      <c r="H9" s="1179">
        <v>13045000</v>
      </c>
      <c r="I9" s="1173">
        <v>1500000</v>
      </c>
    </row>
    <row r="10" spans="1:9" ht="20.100000000000001" customHeight="1" thickBot="1" x14ac:dyDescent="0.35">
      <c r="A10" s="783">
        <v>2324</v>
      </c>
      <c r="B10" s="784" t="s">
        <v>221</v>
      </c>
      <c r="C10" s="830">
        <v>720000</v>
      </c>
      <c r="D10" s="830">
        <v>674043</v>
      </c>
      <c r="E10" s="830">
        <v>674043</v>
      </c>
      <c r="F10" s="830">
        <v>100000</v>
      </c>
      <c r="G10" s="831">
        <v>100000</v>
      </c>
      <c r="H10" s="1173"/>
      <c r="I10" s="1173"/>
    </row>
    <row r="11" spans="1:9" ht="20.100000000000001" customHeight="1" thickBot="1" x14ac:dyDescent="0.35">
      <c r="A11" s="943"/>
      <c r="B11" s="944" t="s">
        <v>59</v>
      </c>
      <c r="C11" s="945">
        <f>SUM(C7:C10)</f>
        <v>28320000</v>
      </c>
      <c r="D11" s="945">
        <f>SUM(D7:D10)</f>
        <v>22158481</v>
      </c>
      <c r="E11" s="945">
        <f>SUM(E7:E10)</f>
        <v>29154143</v>
      </c>
      <c r="F11" s="945">
        <f>SUM(F7:F10)</f>
        <v>28190000</v>
      </c>
      <c r="G11" s="946">
        <f>SUM(G7:G10)</f>
        <v>29690000</v>
      </c>
      <c r="H11" s="1173"/>
      <c r="I11" s="1173"/>
    </row>
    <row r="12" spans="1:9" ht="14.4" x14ac:dyDescent="0.3">
      <c r="A12" s="102"/>
      <c r="B12" s="102"/>
      <c r="C12" s="103"/>
      <c r="D12" s="103"/>
      <c r="E12" s="103"/>
      <c r="F12" s="103"/>
      <c r="G12" s="103"/>
      <c r="H12" s="1173"/>
      <c r="I12" s="1173"/>
    </row>
    <row r="13" spans="1:9" ht="15" thickBot="1" x14ac:dyDescent="0.35">
      <c r="A13" s="102"/>
      <c r="B13" s="102"/>
      <c r="C13" s="102"/>
      <c r="D13" s="102"/>
      <c r="E13" s="102"/>
      <c r="F13" s="102"/>
      <c r="H13" s="1173"/>
      <c r="I13" s="1173"/>
    </row>
    <row r="14" spans="1:9" ht="15.6" x14ac:dyDescent="0.3">
      <c r="A14" s="790" t="s">
        <v>389</v>
      </c>
      <c r="B14" s="791" t="s">
        <v>220</v>
      </c>
      <c r="C14" s="792"/>
      <c r="D14" s="793"/>
      <c r="E14" s="793"/>
      <c r="F14" s="793"/>
      <c r="G14" s="794"/>
      <c r="H14" s="1173"/>
      <c r="I14" s="1173"/>
    </row>
    <row r="15" spans="1:9" ht="15.6" x14ac:dyDescent="0.3">
      <c r="A15" s="795"/>
      <c r="B15" s="796" t="s">
        <v>147</v>
      </c>
      <c r="C15" s="797"/>
      <c r="D15" s="798"/>
      <c r="E15" s="799" t="s">
        <v>141</v>
      </c>
      <c r="F15" s="798"/>
      <c r="G15" s="800"/>
      <c r="H15" s="1173"/>
      <c r="I15" s="1173"/>
    </row>
    <row r="16" spans="1:9" ht="14.4" x14ac:dyDescent="0.3">
      <c r="A16" s="1305" t="s">
        <v>142</v>
      </c>
      <c r="B16" s="1307" t="s">
        <v>143</v>
      </c>
      <c r="C16" s="801" t="s">
        <v>144</v>
      </c>
      <c r="D16" s="801" t="s">
        <v>110</v>
      </c>
      <c r="E16" s="801" t="s">
        <v>145</v>
      </c>
      <c r="F16" s="801" t="s">
        <v>111</v>
      </c>
      <c r="G16" s="803" t="s">
        <v>146</v>
      </c>
      <c r="H16" s="1173"/>
      <c r="I16" s="1173"/>
    </row>
    <row r="17" spans="1:11" ht="15" thickBot="1" x14ac:dyDescent="0.35">
      <c r="A17" s="1306"/>
      <c r="B17" s="1308"/>
      <c r="C17" s="804" t="str">
        <f>IF('příjmy-paragraf'!D2=0," ",'příjmy-paragraf'!D2)</f>
        <v>rok 2023</v>
      </c>
      <c r="D17" s="804" t="str">
        <f>IF('příjmy-paragraf'!E3=0," ",'příjmy-paragraf'!E3)</f>
        <v xml:space="preserve"> k 30.09.</v>
      </c>
      <c r="E17" s="804" t="str">
        <f>IF('1014-útulek'!E16=0," ",'1014-útulek'!E16)</f>
        <v>k 31.12.2023</v>
      </c>
      <c r="F17" s="806" t="str">
        <f>IF('příjmy-paragraf'!F2=0," ",'příjmy-paragraf'!F2)</f>
        <v>rok 2024</v>
      </c>
      <c r="G17" s="807" t="str">
        <f>IF('příjmy-paragraf'!F2=0," ",'příjmy-paragraf'!F2)</f>
        <v>rok 2024</v>
      </c>
      <c r="H17" s="1173"/>
      <c r="I17" s="1173"/>
    </row>
    <row r="18" spans="1:11" ht="20.100000000000001" customHeight="1" x14ac:dyDescent="0.3">
      <c r="A18" s="808">
        <v>5011</v>
      </c>
      <c r="B18" s="883" t="s">
        <v>18</v>
      </c>
      <c r="C18" s="810">
        <v>1600000</v>
      </c>
      <c r="D18" s="811">
        <v>1090462</v>
      </c>
      <c r="E18" s="810">
        <v>1600000</v>
      </c>
      <c r="F18" s="810">
        <v>1600000</v>
      </c>
      <c r="G18" s="884">
        <v>1600000</v>
      </c>
      <c r="H18" s="1173"/>
      <c r="I18" s="1173"/>
    </row>
    <row r="19" spans="1:11" ht="20.100000000000001" customHeight="1" x14ac:dyDescent="0.3">
      <c r="A19" s="832">
        <v>5021</v>
      </c>
      <c r="B19" s="885" t="s">
        <v>217</v>
      </c>
      <c r="C19" s="834">
        <v>15000</v>
      </c>
      <c r="D19" s="834">
        <v>27594</v>
      </c>
      <c r="E19" s="834">
        <v>45000</v>
      </c>
      <c r="F19" s="834">
        <v>50000</v>
      </c>
      <c r="G19" s="886">
        <v>50000</v>
      </c>
      <c r="H19" s="1173"/>
      <c r="I19" s="1173"/>
    </row>
    <row r="20" spans="1:11" ht="20.100000000000001" customHeight="1" x14ac:dyDescent="0.3">
      <c r="A20" s="832">
        <v>5031</v>
      </c>
      <c r="B20" s="885" t="s">
        <v>206</v>
      </c>
      <c r="C20" s="834">
        <v>397000</v>
      </c>
      <c r="D20" s="834">
        <v>274625</v>
      </c>
      <c r="E20" s="834">
        <v>397000</v>
      </c>
      <c r="F20" s="834">
        <v>397000</v>
      </c>
      <c r="G20" s="886">
        <v>397000</v>
      </c>
      <c r="H20" s="1173"/>
      <c r="I20" s="1173"/>
    </row>
    <row r="21" spans="1:11" ht="20.100000000000001" customHeight="1" x14ac:dyDescent="0.3">
      <c r="A21" s="832">
        <v>5032</v>
      </c>
      <c r="B21" s="885" t="s">
        <v>207</v>
      </c>
      <c r="C21" s="834">
        <v>135000</v>
      </c>
      <c r="D21" s="834">
        <v>98957</v>
      </c>
      <c r="E21" s="834">
        <v>135000</v>
      </c>
      <c r="F21" s="834">
        <v>144000</v>
      </c>
      <c r="G21" s="886">
        <v>144000</v>
      </c>
      <c r="H21" s="1173"/>
      <c r="I21" s="1173"/>
    </row>
    <row r="22" spans="1:11" ht="20.100000000000001" customHeight="1" x14ac:dyDescent="0.3">
      <c r="A22" s="832">
        <v>5038</v>
      </c>
      <c r="B22" s="885" t="s">
        <v>222</v>
      </c>
      <c r="C22" s="834">
        <v>7000</v>
      </c>
      <c r="D22" s="834">
        <v>4855</v>
      </c>
      <c r="E22" s="834">
        <v>7000</v>
      </c>
      <c r="F22" s="834">
        <v>7000</v>
      </c>
      <c r="G22" s="886">
        <v>7000</v>
      </c>
      <c r="H22" s="1173"/>
      <c r="I22" s="1178" t="s">
        <v>53</v>
      </c>
      <c r="J22" s="635" t="s">
        <v>53</v>
      </c>
      <c r="K22" s="549"/>
    </row>
    <row r="23" spans="1:11" ht="20.100000000000001" customHeight="1" x14ac:dyDescent="0.3">
      <c r="A23" s="832">
        <v>5132</v>
      </c>
      <c r="B23" s="887" t="s">
        <v>162</v>
      </c>
      <c r="C23" s="834">
        <v>0</v>
      </c>
      <c r="D23" s="834">
        <v>175</v>
      </c>
      <c r="E23" s="834">
        <v>175</v>
      </c>
      <c r="F23" s="834">
        <v>1000</v>
      </c>
      <c r="G23" s="886">
        <v>1000</v>
      </c>
      <c r="H23" s="1173"/>
      <c r="I23" s="1173"/>
    </row>
    <row r="24" spans="1:11" ht="20.100000000000001" customHeight="1" x14ac:dyDescent="0.3">
      <c r="A24" s="832">
        <v>5134</v>
      </c>
      <c r="B24" s="885" t="s">
        <v>179</v>
      </c>
      <c r="C24" s="834">
        <v>1000</v>
      </c>
      <c r="D24" s="834">
        <v>450</v>
      </c>
      <c r="E24" s="834">
        <v>450</v>
      </c>
      <c r="F24" s="834">
        <v>1000</v>
      </c>
      <c r="G24" s="886">
        <v>1000</v>
      </c>
      <c r="H24" s="1173"/>
      <c r="I24" s="1173"/>
    </row>
    <row r="25" spans="1:11" ht="20.100000000000001" customHeight="1" x14ac:dyDescent="0.3">
      <c r="A25" s="832">
        <v>5136</v>
      </c>
      <c r="B25" s="885" t="s">
        <v>164</v>
      </c>
      <c r="C25" s="834">
        <v>1000</v>
      </c>
      <c r="D25" s="834">
        <v>0</v>
      </c>
      <c r="E25" s="834">
        <v>0</v>
      </c>
      <c r="F25" s="834">
        <v>1000</v>
      </c>
      <c r="G25" s="886">
        <v>1000</v>
      </c>
      <c r="H25" s="1173"/>
      <c r="I25" s="1173"/>
    </row>
    <row r="26" spans="1:11" ht="20.100000000000001" customHeight="1" x14ac:dyDescent="0.3">
      <c r="A26" s="832">
        <v>5137</v>
      </c>
      <c r="B26" s="885" t="s">
        <v>19</v>
      </c>
      <c r="C26" s="834">
        <v>15000</v>
      </c>
      <c r="D26" s="834">
        <v>8990</v>
      </c>
      <c r="E26" s="834">
        <v>10000</v>
      </c>
      <c r="F26" s="834">
        <v>15000</v>
      </c>
      <c r="G26" s="886">
        <v>15000</v>
      </c>
      <c r="H26" s="1173"/>
      <c r="I26" s="1173"/>
    </row>
    <row r="27" spans="1:11" ht="20.100000000000001" customHeight="1" x14ac:dyDescent="0.3">
      <c r="A27" s="832">
        <v>5139</v>
      </c>
      <c r="B27" s="885" t="s">
        <v>154</v>
      </c>
      <c r="C27" s="834">
        <v>1600000</v>
      </c>
      <c r="D27" s="834">
        <v>1208606</v>
      </c>
      <c r="E27" s="834">
        <v>1500000</v>
      </c>
      <c r="F27" s="834">
        <v>1500000</v>
      </c>
      <c r="G27" s="886">
        <v>1500000</v>
      </c>
      <c r="H27" s="1173"/>
      <c r="I27" s="1173"/>
    </row>
    <row r="28" spans="1:11" ht="20.100000000000001" customHeight="1" x14ac:dyDescent="0.3">
      <c r="A28" s="832">
        <v>5141</v>
      </c>
      <c r="B28" s="885" t="s">
        <v>223</v>
      </c>
      <c r="C28" s="834">
        <v>1000</v>
      </c>
      <c r="D28" s="834">
        <v>58</v>
      </c>
      <c r="E28" s="834">
        <v>200</v>
      </c>
      <c r="F28" s="834">
        <v>1000</v>
      </c>
      <c r="G28" s="886">
        <v>1000</v>
      </c>
      <c r="H28" s="1173"/>
      <c r="I28" s="1173"/>
    </row>
    <row r="29" spans="1:11" ht="20.100000000000001" customHeight="1" x14ac:dyDescent="0.3">
      <c r="A29" s="832">
        <v>5151</v>
      </c>
      <c r="B29" s="885" t="s">
        <v>20</v>
      </c>
      <c r="C29" s="834">
        <v>3100000</v>
      </c>
      <c r="D29" s="834">
        <v>2141660</v>
      </c>
      <c r="E29" s="834">
        <v>3000000</v>
      </c>
      <c r="F29" s="834">
        <v>3000000</v>
      </c>
      <c r="G29" s="886">
        <v>3000000</v>
      </c>
      <c r="H29" s="1173"/>
      <c r="I29" s="1173"/>
    </row>
    <row r="30" spans="1:11" ht="20.100000000000001" customHeight="1" x14ac:dyDescent="0.3">
      <c r="A30" s="832">
        <v>5152</v>
      </c>
      <c r="B30" s="885" t="s">
        <v>45</v>
      </c>
      <c r="C30" s="834">
        <v>10500000</v>
      </c>
      <c r="D30" s="834">
        <v>6613466</v>
      </c>
      <c r="E30" s="834">
        <v>10500000</v>
      </c>
      <c r="F30" s="834">
        <v>10600000</v>
      </c>
      <c r="G30" s="886">
        <v>10600000</v>
      </c>
      <c r="H30" s="1173"/>
      <c r="I30" s="1173"/>
    </row>
    <row r="31" spans="1:11" ht="20.100000000000001" customHeight="1" x14ac:dyDescent="0.3">
      <c r="A31" s="832">
        <v>5154</v>
      </c>
      <c r="B31" s="885" t="s">
        <v>166</v>
      </c>
      <c r="C31" s="834">
        <v>1100000</v>
      </c>
      <c r="D31" s="834">
        <v>490600</v>
      </c>
      <c r="E31" s="834">
        <v>700000</v>
      </c>
      <c r="F31" s="834">
        <v>800000</v>
      </c>
      <c r="G31" s="886">
        <v>800000</v>
      </c>
      <c r="H31" s="1173"/>
      <c r="I31" s="1173"/>
    </row>
    <row r="32" spans="1:11" ht="20.100000000000001" customHeight="1" x14ac:dyDescent="0.3">
      <c r="A32" s="832">
        <v>5156</v>
      </c>
      <c r="B32" s="885" t="s">
        <v>180</v>
      </c>
      <c r="C32" s="834">
        <v>21000</v>
      </c>
      <c r="D32" s="834">
        <v>13407</v>
      </c>
      <c r="E32" s="834">
        <v>20000</v>
      </c>
      <c r="F32" s="834">
        <v>20000</v>
      </c>
      <c r="G32" s="886">
        <v>20000</v>
      </c>
      <c r="H32" s="1173"/>
      <c r="I32" s="1173"/>
    </row>
    <row r="33" spans="1:9" ht="20.100000000000001" customHeight="1" x14ac:dyDescent="0.3">
      <c r="A33" s="832">
        <v>5162</v>
      </c>
      <c r="B33" s="885" t="s">
        <v>210</v>
      </c>
      <c r="C33" s="834">
        <v>8000</v>
      </c>
      <c r="D33" s="834">
        <v>4335</v>
      </c>
      <c r="E33" s="834">
        <v>6000</v>
      </c>
      <c r="F33" s="834">
        <v>6000</v>
      </c>
      <c r="G33" s="886">
        <v>6000</v>
      </c>
      <c r="H33" s="1173"/>
      <c r="I33" s="1173"/>
    </row>
    <row r="34" spans="1:9" ht="20.100000000000001" customHeight="1" x14ac:dyDescent="0.3">
      <c r="A34" s="832">
        <v>5163</v>
      </c>
      <c r="B34" s="885" t="s">
        <v>199</v>
      </c>
      <c r="C34" s="834">
        <v>10000</v>
      </c>
      <c r="D34" s="834">
        <v>11229</v>
      </c>
      <c r="E34" s="834">
        <v>11229</v>
      </c>
      <c r="F34" s="834">
        <v>12000</v>
      </c>
      <c r="G34" s="886">
        <v>12000</v>
      </c>
      <c r="H34" s="1173"/>
      <c r="I34" s="1173"/>
    </row>
    <row r="35" spans="1:9" ht="20.100000000000001" customHeight="1" x14ac:dyDescent="0.3">
      <c r="A35" s="832">
        <v>5164</v>
      </c>
      <c r="B35" s="885" t="s">
        <v>23</v>
      </c>
      <c r="C35" s="834">
        <v>25000</v>
      </c>
      <c r="D35" s="834">
        <v>27126</v>
      </c>
      <c r="E35" s="834">
        <v>27126</v>
      </c>
      <c r="F35" s="834">
        <v>28000</v>
      </c>
      <c r="G35" s="886">
        <v>28000</v>
      </c>
      <c r="H35" s="1173"/>
      <c r="I35" s="1173"/>
    </row>
    <row r="36" spans="1:9" ht="20.100000000000001" customHeight="1" x14ac:dyDescent="0.3">
      <c r="A36" s="832">
        <v>5166</v>
      </c>
      <c r="B36" s="885" t="s">
        <v>224</v>
      </c>
      <c r="C36" s="834">
        <v>109000</v>
      </c>
      <c r="D36" s="834">
        <v>63635</v>
      </c>
      <c r="E36" s="834">
        <v>109000</v>
      </c>
      <c r="F36" s="834">
        <v>109000</v>
      </c>
      <c r="G36" s="886">
        <v>109000</v>
      </c>
      <c r="H36" s="1173"/>
      <c r="I36" s="1173"/>
    </row>
    <row r="37" spans="1:9" ht="20.100000000000001" customHeight="1" x14ac:dyDescent="0.3">
      <c r="A37" s="832">
        <v>5167</v>
      </c>
      <c r="B37" s="885" t="s">
        <v>225</v>
      </c>
      <c r="C37" s="834">
        <v>5000</v>
      </c>
      <c r="D37" s="834">
        <v>1990</v>
      </c>
      <c r="E37" s="834">
        <v>5000</v>
      </c>
      <c r="F37" s="834">
        <v>5000</v>
      </c>
      <c r="G37" s="886">
        <v>5000</v>
      </c>
      <c r="H37" s="1173"/>
      <c r="I37" s="1173"/>
    </row>
    <row r="38" spans="1:9" ht="20.100000000000001" customHeight="1" x14ac:dyDescent="0.3">
      <c r="A38" s="832">
        <v>5168</v>
      </c>
      <c r="B38" s="885" t="s">
        <v>226</v>
      </c>
      <c r="C38" s="834">
        <v>7000</v>
      </c>
      <c r="D38" s="834">
        <v>6129</v>
      </c>
      <c r="E38" s="834">
        <v>10000</v>
      </c>
      <c r="F38" s="834">
        <v>15000</v>
      </c>
      <c r="G38" s="886">
        <v>15000</v>
      </c>
      <c r="H38" s="1173"/>
      <c r="I38" s="1173"/>
    </row>
    <row r="39" spans="1:9" ht="20.100000000000001" customHeight="1" x14ac:dyDescent="0.3">
      <c r="A39" s="832">
        <v>5169</v>
      </c>
      <c r="B39" s="885" t="s">
        <v>148</v>
      </c>
      <c r="C39" s="834">
        <v>800000</v>
      </c>
      <c r="D39" s="834">
        <v>284105</v>
      </c>
      <c r="E39" s="834">
        <v>450000</v>
      </c>
      <c r="F39" s="834">
        <v>500000</v>
      </c>
      <c r="G39" s="886">
        <f>H39+I39</f>
        <v>2000000</v>
      </c>
      <c r="H39" s="1180">
        <v>500000</v>
      </c>
      <c r="I39" s="1173">
        <v>1500000</v>
      </c>
    </row>
    <row r="40" spans="1:9" ht="20.100000000000001" customHeight="1" x14ac:dyDescent="0.3">
      <c r="A40" s="832">
        <v>5171</v>
      </c>
      <c r="B40" s="885" t="s">
        <v>169</v>
      </c>
      <c r="C40" s="834">
        <v>10046000</v>
      </c>
      <c r="D40" s="834">
        <v>8127427</v>
      </c>
      <c r="E40" s="834">
        <v>10600000</v>
      </c>
      <c r="F40" s="834">
        <v>8540000</v>
      </c>
      <c r="G40" s="886">
        <v>8540000</v>
      </c>
      <c r="H40" s="1173"/>
      <c r="I40" s="1173"/>
    </row>
    <row r="41" spans="1:9" ht="20.100000000000001" customHeight="1" x14ac:dyDescent="0.3">
      <c r="A41" s="832">
        <v>5173</v>
      </c>
      <c r="B41" s="885" t="s">
        <v>22</v>
      </c>
      <c r="C41" s="834">
        <v>1000</v>
      </c>
      <c r="D41" s="834">
        <v>0</v>
      </c>
      <c r="E41" s="834">
        <v>0</v>
      </c>
      <c r="F41" s="834">
        <v>1000</v>
      </c>
      <c r="G41" s="886">
        <v>1000</v>
      </c>
      <c r="H41" s="1173"/>
      <c r="I41" s="1173"/>
    </row>
    <row r="42" spans="1:9" ht="20.100000000000001" customHeight="1" x14ac:dyDescent="0.3">
      <c r="A42" s="832">
        <v>5175</v>
      </c>
      <c r="B42" s="885" t="s">
        <v>26</v>
      </c>
      <c r="C42" s="834">
        <v>1000</v>
      </c>
      <c r="D42" s="834">
        <v>0</v>
      </c>
      <c r="E42" s="834">
        <v>0</v>
      </c>
      <c r="F42" s="834">
        <v>1000</v>
      </c>
      <c r="G42" s="886">
        <v>1000</v>
      </c>
      <c r="H42" s="1173"/>
      <c r="I42" s="1173"/>
    </row>
    <row r="43" spans="1:9" ht="20.100000000000001" customHeight="1" x14ac:dyDescent="0.3">
      <c r="A43" s="832">
        <v>5179</v>
      </c>
      <c r="B43" s="885" t="s">
        <v>37</v>
      </c>
      <c r="C43" s="834">
        <v>6000</v>
      </c>
      <c r="D43" s="834">
        <v>3000</v>
      </c>
      <c r="E43" s="834">
        <v>6000</v>
      </c>
      <c r="F43" s="834">
        <v>6000</v>
      </c>
      <c r="G43" s="886">
        <v>6000</v>
      </c>
      <c r="H43" s="1173"/>
      <c r="I43" s="1173"/>
    </row>
    <row r="44" spans="1:9" ht="20.100000000000001" customHeight="1" x14ac:dyDescent="0.3">
      <c r="A44" s="832">
        <v>5181</v>
      </c>
      <c r="B44" s="885" t="s">
        <v>227</v>
      </c>
      <c r="C44" s="834">
        <v>0</v>
      </c>
      <c r="D44" s="834">
        <v>5000</v>
      </c>
      <c r="E44" s="834">
        <v>5000</v>
      </c>
      <c r="F44" s="834">
        <v>0</v>
      </c>
      <c r="G44" s="886">
        <v>0</v>
      </c>
      <c r="H44" s="1173"/>
      <c r="I44" s="1173"/>
    </row>
    <row r="45" spans="1:9" ht="20.100000000000001" customHeight="1" x14ac:dyDescent="0.3">
      <c r="A45" s="832">
        <v>5191</v>
      </c>
      <c r="B45" s="887" t="s">
        <v>504</v>
      </c>
      <c r="C45" s="834">
        <v>0</v>
      </c>
      <c r="D45" s="834">
        <v>13544</v>
      </c>
      <c r="E45" s="834">
        <v>13544</v>
      </c>
      <c r="F45" s="834">
        <v>15000</v>
      </c>
      <c r="G45" s="886">
        <v>15000</v>
      </c>
      <c r="H45" s="1173"/>
      <c r="I45" s="1173"/>
    </row>
    <row r="46" spans="1:9" ht="20.100000000000001" customHeight="1" x14ac:dyDescent="0.3">
      <c r="A46" s="832">
        <v>5424</v>
      </c>
      <c r="B46" s="885" t="s">
        <v>229</v>
      </c>
      <c r="C46" s="834">
        <v>15000</v>
      </c>
      <c r="D46" s="834">
        <v>0</v>
      </c>
      <c r="E46" s="834">
        <v>0</v>
      </c>
      <c r="F46" s="834">
        <v>15000</v>
      </c>
      <c r="G46" s="886">
        <v>15000</v>
      </c>
      <c r="H46" s="1173"/>
      <c r="I46" s="1173"/>
    </row>
    <row r="47" spans="1:9" ht="20.100000000000001" customHeight="1" x14ac:dyDescent="0.3">
      <c r="A47" s="832">
        <v>5909</v>
      </c>
      <c r="B47" s="885" t="s">
        <v>230</v>
      </c>
      <c r="C47" s="834">
        <v>900000</v>
      </c>
      <c r="D47" s="834">
        <v>1378932</v>
      </c>
      <c r="E47" s="834">
        <v>1378932</v>
      </c>
      <c r="F47" s="834">
        <v>800000</v>
      </c>
      <c r="G47" s="886">
        <v>800000</v>
      </c>
      <c r="H47" s="1173"/>
      <c r="I47" s="1173"/>
    </row>
    <row r="48" spans="1:9" ht="20.100000000000001" customHeight="1" thickBot="1" x14ac:dyDescent="0.35">
      <c r="A48" s="814">
        <v>6121</v>
      </c>
      <c r="B48" s="824" t="s">
        <v>38</v>
      </c>
      <c r="C48" s="816">
        <v>0</v>
      </c>
      <c r="D48" s="816">
        <v>0</v>
      </c>
      <c r="E48" s="816">
        <v>0</v>
      </c>
      <c r="F48" s="816">
        <v>0</v>
      </c>
      <c r="G48" s="888">
        <v>0</v>
      </c>
      <c r="H48" s="1173"/>
      <c r="I48" s="1173"/>
    </row>
    <row r="49" spans="1:9" ht="20.100000000000001" customHeight="1" thickBot="1" x14ac:dyDescent="0.35">
      <c r="A49" s="961"/>
      <c r="B49" s="948" t="s">
        <v>59</v>
      </c>
      <c r="C49" s="959">
        <f>SUM(C18:C48)</f>
        <v>30426000</v>
      </c>
      <c r="D49" s="959">
        <f>SUM(D18:D48)</f>
        <v>21900357</v>
      </c>
      <c r="E49" s="959">
        <f>SUM(E18:E48)</f>
        <v>30536656</v>
      </c>
      <c r="F49" s="959">
        <f>SUM(F18:F48)</f>
        <v>28190000</v>
      </c>
      <c r="G49" s="963">
        <f>SUM(G18:G48)</f>
        <v>29690000</v>
      </c>
      <c r="H49" s="1173"/>
      <c r="I49" s="1173"/>
    </row>
    <row r="50" spans="1:9" ht="14.4" x14ac:dyDescent="0.3">
      <c r="A50" s="102"/>
      <c r="B50" s="102"/>
      <c r="C50" s="105"/>
      <c r="D50" s="105"/>
      <c r="E50" s="105"/>
      <c r="F50" s="105"/>
      <c r="G50" s="102"/>
    </row>
    <row r="51" spans="1:9" ht="14.4" x14ac:dyDescent="0.3">
      <c r="A51" s="102"/>
      <c r="B51" s="102"/>
      <c r="C51" s="105"/>
      <c r="D51" s="105"/>
      <c r="E51" s="105"/>
      <c r="F51" s="105"/>
      <c r="G51" s="102"/>
    </row>
    <row r="52" spans="1:9" ht="14.4" x14ac:dyDescent="0.3">
      <c r="A52" s="102"/>
      <c r="B52" s="106" t="s">
        <v>150</v>
      </c>
      <c r="C52" s="495">
        <v>45226</v>
      </c>
      <c r="E52" s="106" t="s">
        <v>151</v>
      </c>
      <c r="F52" s="106" t="s">
        <v>231</v>
      </c>
      <c r="G52" s="102"/>
    </row>
    <row r="53" spans="1:9" ht="14.4" x14ac:dyDescent="0.3">
      <c r="A53" s="102"/>
      <c r="B53" s="102"/>
      <c r="C53" s="102"/>
      <c r="D53" s="102"/>
      <c r="E53" s="102"/>
      <c r="F53" s="102"/>
      <c r="G53" s="102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33"/>
  <sheetViews>
    <sheetView topLeftCell="A16" zoomScale="130" zoomScaleNormal="130" workbookViewId="0">
      <selection activeCell="I15" sqref="I15"/>
    </sheetView>
  </sheetViews>
  <sheetFormatPr defaultColWidth="9.109375" defaultRowHeight="13.8" x14ac:dyDescent="0.25"/>
  <cols>
    <col min="1" max="1" width="7.109375" style="92" customWidth="1"/>
    <col min="2" max="2" width="27.109375" style="92" customWidth="1"/>
    <col min="3" max="5" width="12.88671875" style="92" customWidth="1"/>
    <col min="6" max="7" width="13.5546875" style="92" customWidth="1"/>
    <col min="8" max="16384" width="9.109375" style="92"/>
  </cols>
  <sheetData>
    <row r="1" spans="1:9" ht="17.399999999999999" x14ac:dyDescent="0.3">
      <c r="B1" s="1299" t="s">
        <v>422</v>
      </c>
      <c r="C1" s="1300"/>
      <c r="D1" s="1300"/>
      <c r="E1" s="1300"/>
      <c r="F1" s="492" t="str">
        <f>IF('příjmy-paragraf'!F2=0," ",'příjmy-paragraf'!F2)</f>
        <v>rok 2024</v>
      </c>
    </row>
    <row r="2" spans="1:9" ht="14.4" thickBot="1" x14ac:dyDescent="0.3"/>
    <row r="3" spans="1:9" ht="15.6" x14ac:dyDescent="0.3">
      <c r="A3" s="759" t="s">
        <v>388</v>
      </c>
      <c r="B3" s="760" t="s">
        <v>175</v>
      </c>
      <c r="C3" s="761"/>
      <c r="D3" s="762"/>
      <c r="E3" s="762"/>
      <c r="F3" s="762"/>
      <c r="G3" s="763"/>
    </row>
    <row r="4" spans="1:9" ht="15.6" x14ac:dyDescent="0.3">
      <c r="A4" s="764"/>
      <c r="B4" s="765" t="s">
        <v>140</v>
      </c>
      <c r="C4" s="766"/>
      <c r="D4" s="767"/>
      <c r="E4" s="768" t="s">
        <v>141</v>
      </c>
      <c r="F4" s="767"/>
      <c r="G4" s="769"/>
    </row>
    <row r="5" spans="1:9" ht="14.4" x14ac:dyDescent="0.3">
      <c r="A5" s="1301" t="s">
        <v>142</v>
      </c>
      <c r="B5" s="1303" t="s">
        <v>143</v>
      </c>
      <c r="C5" s="770" t="s">
        <v>144</v>
      </c>
      <c r="D5" s="770" t="s">
        <v>110</v>
      </c>
      <c r="E5" s="770" t="s">
        <v>145</v>
      </c>
      <c r="F5" s="770" t="s">
        <v>111</v>
      </c>
      <c r="G5" s="771" t="s">
        <v>146</v>
      </c>
    </row>
    <row r="6" spans="1:9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  <c r="H6" s="109" t="s">
        <v>146</v>
      </c>
      <c r="I6" s="109" t="s">
        <v>578</v>
      </c>
    </row>
    <row r="7" spans="1:9" ht="20.100000000000001" customHeight="1" x14ac:dyDescent="0.3">
      <c r="A7" s="775">
        <v>2111</v>
      </c>
      <c r="B7" s="825" t="s">
        <v>176</v>
      </c>
      <c r="C7" s="826">
        <v>500000</v>
      </c>
      <c r="D7" s="826">
        <v>868513</v>
      </c>
      <c r="E7" s="826">
        <v>1160000</v>
      </c>
      <c r="F7" s="826">
        <v>1200000</v>
      </c>
      <c r="G7" s="827">
        <v>1200000</v>
      </c>
      <c r="H7" s="109"/>
      <c r="I7" s="109"/>
    </row>
    <row r="8" spans="1:9" ht="20.100000000000001" customHeight="1" x14ac:dyDescent="0.3">
      <c r="A8" s="779">
        <v>2132</v>
      </c>
      <c r="B8" s="891" t="s">
        <v>177</v>
      </c>
      <c r="C8" s="828">
        <v>1800000</v>
      </c>
      <c r="D8" s="828">
        <v>339318</v>
      </c>
      <c r="E8" s="828">
        <v>440000</v>
      </c>
      <c r="F8" s="828">
        <v>500000</v>
      </c>
      <c r="G8" s="829">
        <f>H8+I8</f>
        <v>1000000</v>
      </c>
      <c r="H8" s="1179">
        <v>500000</v>
      </c>
      <c r="I8" s="1183">
        <v>500000</v>
      </c>
    </row>
    <row r="9" spans="1:9" ht="20.100000000000001" customHeight="1" thickBot="1" x14ac:dyDescent="0.35">
      <c r="A9" s="783">
        <v>2324</v>
      </c>
      <c r="B9" s="892" t="s">
        <v>178</v>
      </c>
      <c r="C9" s="830">
        <v>0</v>
      </c>
      <c r="D9" s="830">
        <v>243415</v>
      </c>
      <c r="E9" s="830">
        <v>243415</v>
      </c>
      <c r="F9" s="830">
        <v>0</v>
      </c>
      <c r="G9" s="831">
        <v>0</v>
      </c>
      <c r="H9" s="109"/>
      <c r="I9" s="109"/>
    </row>
    <row r="10" spans="1:9" ht="20.100000000000001" customHeight="1" thickBot="1" x14ac:dyDescent="0.35">
      <c r="A10" s="943"/>
      <c r="B10" s="944" t="s">
        <v>59</v>
      </c>
      <c r="C10" s="945">
        <f>SUM(C7:C9)</f>
        <v>2300000</v>
      </c>
      <c r="D10" s="945">
        <f>SUM(D7:D9)</f>
        <v>1451246</v>
      </c>
      <c r="E10" s="945">
        <f>SUM(E7:E9)</f>
        <v>1843415</v>
      </c>
      <c r="F10" s="945">
        <f>SUM(F7:F9)</f>
        <v>1700000</v>
      </c>
      <c r="G10" s="946">
        <f>SUM(G7:G9)</f>
        <v>2200000</v>
      </c>
      <c r="H10" s="109"/>
      <c r="I10" s="109"/>
    </row>
    <row r="11" spans="1:9" ht="14.4" x14ac:dyDescent="0.3">
      <c r="A11" s="102"/>
      <c r="B11" s="102"/>
      <c r="C11" s="103"/>
      <c r="D11" s="103"/>
      <c r="E11" s="103"/>
      <c r="F11" s="103"/>
      <c r="G11" s="103"/>
    </row>
    <row r="12" spans="1:9" ht="15" thickBot="1" x14ac:dyDescent="0.35">
      <c r="A12" s="102"/>
      <c r="B12" s="102"/>
      <c r="C12" s="102"/>
      <c r="D12" s="102"/>
      <c r="E12" s="102"/>
      <c r="F12" s="102"/>
    </row>
    <row r="13" spans="1:9" ht="15.6" x14ac:dyDescent="0.3">
      <c r="A13" s="790" t="s">
        <v>388</v>
      </c>
      <c r="B13" s="791" t="s">
        <v>175</v>
      </c>
      <c r="C13" s="792"/>
      <c r="D13" s="793"/>
      <c r="E13" s="793"/>
      <c r="F13" s="793"/>
      <c r="G13" s="794"/>
    </row>
    <row r="14" spans="1:9" ht="15.6" x14ac:dyDescent="0.3">
      <c r="A14" s="795"/>
      <c r="B14" s="796" t="s">
        <v>147</v>
      </c>
      <c r="C14" s="797"/>
      <c r="D14" s="798"/>
      <c r="E14" s="799" t="s">
        <v>141</v>
      </c>
      <c r="F14" s="798"/>
      <c r="G14" s="800"/>
    </row>
    <row r="15" spans="1:9" ht="14.4" x14ac:dyDescent="0.3">
      <c r="A15" s="1305" t="s">
        <v>142</v>
      </c>
      <c r="B15" s="1307" t="s">
        <v>143</v>
      </c>
      <c r="C15" s="801" t="s">
        <v>144</v>
      </c>
      <c r="D15" s="801" t="s">
        <v>110</v>
      </c>
      <c r="E15" s="801" t="s">
        <v>145</v>
      </c>
      <c r="F15" s="801" t="s">
        <v>111</v>
      </c>
      <c r="G15" s="803" t="s">
        <v>146</v>
      </c>
    </row>
    <row r="16" spans="1:9" ht="15" thickBot="1" x14ac:dyDescent="0.35">
      <c r="A16" s="1306"/>
      <c r="B16" s="1308"/>
      <c r="C16" s="804" t="str">
        <f>IF('příjmy-paragraf'!D2=0," ",'příjmy-paragraf'!D2)</f>
        <v>rok 2023</v>
      </c>
      <c r="D16" s="804" t="str">
        <f>IF('příjmy-paragraf'!E3=0," ",'příjmy-paragraf'!E3)</f>
        <v xml:space="preserve"> k 30.09.</v>
      </c>
      <c r="E16" s="804" t="str">
        <f>IF('1014-útulek'!E16=0," ",'1014-útulek'!E16)</f>
        <v>k 31.12.2023</v>
      </c>
      <c r="F16" s="806" t="str">
        <f>IF('příjmy-paragraf'!F2=0," ",'příjmy-paragraf'!F2)</f>
        <v>rok 2024</v>
      </c>
      <c r="G16" s="807" t="str">
        <f>IF('příjmy-paragraf'!F2=0," ",'příjmy-paragraf'!F2)</f>
        <v>rok 2024</v>
      </c>
    </row>
    <row r="17" spans="1:7" ht="20.100000000000001" customHeight="1" x14ac:dyDescent="0.3">
      <c r="A17" s="808">
        <v>5133</v>
      </c>
      <c r="B17" s="823" t="s">
        <v>163</v>
      </c>
      <c r="C17" s="810">
        <v>0</v>
      </c>
      <c r="D17" s="811">
        <v>0</v>
      </c>
      <c r="E17" s="810">
        <v>0</v>
      </c>
      <c r="F17" s="810">
        <v>0</v>
      </c>
      <c r="G17" s="813">
        <v>0</v>
      </c>
    </row>
    <row r="18" spans="1:7" ht="20.100000000000001" customHeight="1" x14ac:dyDescent="0.3">
      <c r="A18" s="832">
        <v>5134</v>
      </c>
      <c r="B18" s="837" t="s">
        <v>179</v>
      </c>
      <c r="C18" s="834">
        <v>15000</v>
      </c>
      <c r="D18" s="834">
        <v>1399</v>
      </c>
      <c r="E18" s="834">
        <v>12000</v>
      </c>
      <c r="F18" s="834">
        <v>15000</v>
      </c>
      <c r="G18" s="836">
        <v>15000</v>
      </c>
    </row>
    <row r="19" spans="1:7" ht="20.100000000000001" customHeight="1" x14ac:dyDescent="0.3">
      <c r="A19" s="832">
        <v>5137</v>
      </c>
      <c r="B19" s="837" t="s">
        <v>19</v>
      </c>
      <c r="C19" s="834">
        <v>30000</v>
      </c>
      <c r="D19" s="834">
        <v>16615</v>
      </c>
      <c r="E19" s="834">
        <v>25000</v>
      </c>
      <c r="F19" s="834">
        <v>30000</v>
      </c>
      <c r="G19" s="836">
        <v>30000</v>
      </c>
    </row>
    <row r="20" spans="1:7" ht="20.100000000000001" customHeight="1" x14ac:dyDescent="0.3">
      <c r="A20" s="832">
        <v>5139</v>
      </c>
      <c r="B20" s="837" t="s">
        <v>154</v>
      </c>
      <c r="C20" s="834">
        <v>80000</v>
      </c>
      <c r="D20" s="834">
        <v>70506</v>
      </c>
      <c r="E20" s="834">
        <v>90000</v>
      </c>
      <c r="F20" s="834">
        <v>90000</v>
      </c>
      <c r="G20" s="836">
        <v>90000</v>
      </c>
    </row>
    <row r="21" spans="1:7" ht="20.100000000000001" customHeight="1" x14ac:dyDescent="0.3">
      <c r="A21" s="832">
        <v>5151</v>
      </c>
      <c r="B21" s="837" t="s">
        <v>20</v>
      </c>
      <c r="C21" s="834">
        <v>320000</v>
      </c>
      <c r="D21" s="834">
        <v>124537</v>
      </c>
      <c r="E21" s="834">
        <v>180000</v>
      </c>
      <c r="F21" s="834">
        <v>300000</v>
      </c>
      <c r="G21" s="836">
        <v>300000</v>
      </c>
    </row>
    <row r="22" spans="1:7" ht="20.100000000000001" customHeight="1" x14ac:dyDescent="0.3">
      <c r="A22" s="832">
        <v>5152</v>
      </c>
      <c r="B22" s="837" t="s">
        <v>45</v>
      </c>
      <c r="C22" s="834">
        <v>450000</v>
      </c>
      <c r="D22" s="834">
        <v>494954</v>
      </c>
      <c r="E22" s="834">
        <v>650000</v>
      </c>
      <c r="F22" s="834">
        <v>550000</v>
      </c>
      <c r="G22" s="836">
        <v>550000</v>
      </c>
    </row>
    <row r="23" spans="1:7" ht="20.100000000000001" customHeight="1" x14ac:dyDescent="0.3">
      <c r="A23" s="832">
        <v>5153</v>
      </c>
      <c r="B23" s="837" t="s">
        <v>21</v>
      </c>
      <c r="C23" s="834">
        <v>30000</v>
      </c>
      <c r="D23" s="834">
        <v>35550</v>
      </c>
      <c r="E23" s="834">
        <v>50000</v>
      </c>
      <c r="F23" s="834">
        <v>50000</v>
      </c>
      <c r="G23" s="836">
        <v>50000</v>
      </c>
    </row>
    <row r="24" spans="1:7" ht="20.100000000000001" customHeight="1" x14ac:dyDescent="0.3">
      <c r="A24" s="832">
        <v>5154</v>
      </c>
      <c r="B24" s="837" t="s">
        <v>166</v>
      </c>
      <c r="C24" s="834">
        <v>750000</v>
      </c>
      <c r="D24" s="834">
        <v>-10131</v>
      </c>
      <c r="E24" s="834">
        <v>80000</v>
      </c>
      <c r="F24" s="834">
        <v>600000</v>
      </c>
      <c r="G24" s="836">
        <v>600000</v>
      </c>
    </row>
    <row r="25" spans="1:7" ht="20.100000000000001" customHeight="1" x14ac:dyDescent="0.3">
      <c r="A25" s="832">
        <v>5156</v>
      </c>
      <c r="B25" s="837" t="s">
        <v>180</v>
      </c>
      <c r="C25" s="834">
        <v>15000</v>
      </c>
      <c r="D25" s="834">
        <v>0</v>
      </c>
      <c r="E25" s="834">
        <v>10000</v>
      </c>
      <c r="F25" s="834">
        <v>15000</v>
      </c>
      <c r="G25" s="836">
        <v>15000</v>
      </c>
    </row>
    <row r="26" spans="1:7" ht="20.100000000000001" customHeight="1" x14ac:dyDescent="0.3">
      <c r="A26" s="832">
        <v>5169</v>
      </c>
      <c r="B26" s="837" t="s">
        <v>148</v>
      </c>
      <c r="C26" s="834">
        <v>250000</v>
      </c>
      <c r="D26" s="834">
        <v>95130</v>
      </c>
      <c r="E26" s="834">
        <v>120000</v>
      </c>
      <c r="F26" s="834">
        <v>280000</v>
      </c>
      <c r="G26" s="836">
        <v>280000</v>
      </c>
    </row>
    <row r="27" spans="1:7" ht="20.100000000000001" customHeight="1" x14ac:dyDescent="0.3">
      <c r="A27" s="839">
        <v>5171</v>
      </c>
      <c r="B27" s="889" t="s">
        <v>169</v>
      </c>
      <c r="C27" s="841">
        <v>350000</v>
      </c>
      <c r="D27" s="841">
        <v>315371</v>
      </c>
      <c r="E27" s="841">
        <v>340000</v>
      </c>
      <c r="F27" s="841">
        <v>650000</v>
      </c>
      <c r="G27" s="842">
        <v>650000</v>
      </c>
    </row>
    <row r="28" spans="1:7" ht="20.100000000000001" customHeight="1" thickBot="1" x14ac:dyDescent="0.35">
      <c r="A28" s="814">
        <v>5909</v>
      </c>
      <c r="B28" s="890" t="s">
        <v>230</v>
      </c>
      <c r="C28" s="816">
        <v>0</v>
      </c>
      <c r="D28" s="816">
        <v>231820</v>
      </c>
      <c r="E28" s="816">
        <v>250000</v>
      </c>
      <c r="F28" s="816">
        <v>0</v>
      </c>
      <c r="G28" s="818">
        <v>0</v>
      </c>
    </row>
    <row r="29" spans="1:7" ht="20.100000000000001" customHeight="1" thickBot="1" x14ac:dyDescent="0.35">
      <c r="A29" s="961"/>
      <c r="B29" s="948" t="s">
        <v>59</v>
      </c>
      <c r="C29" s="959">
        <f>SUM(C17:C28)</f>
        <v>2290000</v>
      </c>
      <c r="D29" s="959">
        <f>SUM(D17:D28)</f>
        <v>1375751</v>
      </c>
      <c r="E29" s="959">
        <f>SUM(E17:E28)</f>
        <v>1807000</v>
      </c>
      <c r="F29" s="959">
        <f>SUM(F17:F28)</f>
        <v>2580000</v>
      </c>
      <c r="G29" s="963">
        <f>SUM(G17:G28)</f>
        <v>2580000</v>
      </c>
    </row>
    <row r="30" spans="1:7" ht="14.4" x14ac:dyDescent="0.3">
      <c r="A30" s="102"/>
      <c r="B30" s="102"/>
      <c r="C30" s="105"/>
      <c r="D30" s="105"/>
      <c r="E30" s="105"/>
      <c r="F30" s="105"/>
      <c r="G30" s="102"/>
    </row>
    <row r="31" spans="1:7" ht="14.4" x14ac:dyDescent="0.3">
      <c r="A31" s="102"/>
      <c r="B31" s="102"/>
      <c r="C31" s="105"/>
      <c r="D31" s="105"/>
      <c r="E31" s="105"/>
      <c r="F31" s="105"/>
      <c r="G31" s="102"/>
    </row>
    <row r="32" spans="1:7" ht="14.4" x14ac:dyDescent="0.3">
      <c r="A32" s="102"/>
      <c r="B32" s="106" t="s">
        <v>150</v>
      </c>
      <c r="C32" s="497">
        <v>45229</v>
      </c>
      <c r="E32" s="106" t="s">
        <v>151</v>
      </c>
      <c r="F32" s="102" t="s">
        <v>181</v>
      </c>
      <c r="G32" s="102"/>
    </row>
    <row r="33" spans="1:7" ht="14.4" x14ac:dyDescent="0.3">
      <c r="A33" s="102"/>
      <c r="B33" s="102"/>
      <c r="C33" s="102"/>
      <c r="D33" s="102"/>
      <c r="E33" s="102"/>
      <c r="F33" s="102"/>
      <c r="G33" s="10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9"/>
  <sheetViews>
    <sheetView zoomScale="130" zoomScaleNormal="130" workbookViewId="0">
      <selection activeCell="A25" sqref="A25:G25"/>
    </sheetView>
  </sheetViews>
  <sheetFormatPr defaultColWidth="9.109375" defaultRowHeight="13.8" x14ac:dyDescent="0.25"/>
  <cols>
    <col min="1" max="1" width="7.109375" style="92" customWidth="1"/>
    <col min="2" max="2" width="27.109375" style="92" customWidth="1"/>
    <col min="3" max="5" width="12.88671875" style="92" customWidth="1"/>
    <col min="6" max="7" width="13.5546875" style="92" customWidth="1"/>
    <col min="8" max="16384" width="9.109375" style="92"/>
  </cols>
  <sheetData>
    <row r="1" spans="1:7" ht="17.399999999999999" x14ac:dyDescent="0.3">
      <c r="B1" s="1299" t="s">
        <v>423</v>
      </c>
      <c r="C1" s="1300"/>
      <c r="D1" s="1300"/>
      <c r="E1" s="1300"/>
      <c r="F1" s="492" t="str">
        <f>IF('příjmy-paragraf'!F2=0," ",'příjmy-paragraf'!F2)</f>
        <v>rok 2024</v>
      </c>
    </row>
    <row r="2" spans="1:7" ht="14.4" thickBot="1" x14ac:dyDescent="0.3"/>
    <row r="3" spans="1:7" ht="15.6" x14ac:dyDescent="0.3">
      <c r="A3" s="759" t="s">
        <v>393</v>
      </c>
      <c r="B3" s="760" t="s">
        <v>182</v>
      </c>
      <c r="C3" s="761"/>
      <c r="D3" s="762"/>
      <c r="E3" s="762"/>
      <c r="F3" s="762"/>
      <c r="G3" s="763"/>
    </row>
    <row r="4" spans="1:7" ht="15.6" x14ac:dyDescent="0.3">
      <c r="A4" s="764"/>
      <c r="B4" s="765" t="s">
        <v>140</v>
      </c>
      <c r="C4" s="766"/>
      <c r="D4" s="767"/>
      <c r="E4" s="768" t="s">
        <v>141</v>
      </c>
      <c r="F4" s="767"/>
      <c r="G4" s="769"/>
    </row>
    <row r="5" spans="1:7" ht="14.4" x14ac:dyDescent="0.3">
      <c r="A5" s="1301" t="s">
        <v>142</v>
      </c>
      <c r="B5" s="1303" t="s">
        <v>143</v>
      </c>
      <c r="C5" s="770" t="s">
        <v>144</v>
      </c>
      <c r="D5" s="770" t="s">
        <v>110</v>
      </c>
      <c r="E5" s="770" t="s">
        <v>145</v>
      </c>
      <c r="F5" s="770" t="s">
        <v>111</v>
      </c>
      <c r="G5" s="771" t="s">
        <v>146</v>
      </c>
    </row>
    <row r="6" spans="1:7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</row>
    <row r="7" spans="1:7" ht="20.100000000000001" customHeight="1" x14ac:dyDescent="0.3">
      <c r="A7" s="775">
        <v>2111</v>
      </c>
      <c r="B7" s="776" t="s">
        <v>183</v>
      </c>
      <c r="C7" s="826">
        <v>10000</v>
      </c>
      <c r="D7" s="826">
        <v>13674</v>
      </c>
      <c r="E7" s="826">
        <v>14000</v>
      </c>
      <c r="F7" s="826">
        <v>10000</v>
      </c>
      <c r="G7" s="827">
        <v>10000</v>
      </c>
    </row>
    <row r="8" spans="1:7" ht="20.100000000000001" customHeight="1" x14ac:dyDescent="0.3">
      <c r="A8" s="779"/>
      <c r="B8" s="780"/>
      <c r="C8" s="828"/>
      <c r="D8" s="828"/>
      <c r="E8" s="828"/>
      <c r="F8" s="828"/>
      <c r="G8" s="829"/>
    </row>
    <row r="9" spans="1:7" ht="20.100000000000001" customHeight="1" thickBot="1" x14ac:dyDescent="0.35">
      <c r="A9" s="783"/>
      <c r="B9" s="784"/>
      <c r="C9" s="830"/>
      <c r="D9" s="830"/>
      <c r="E9" s="830"/>
      <c r="F9" s="830"/>
      <c r="G9" s="831"/>
    </row>
    <row r="10" spans="1:7" ht="20.100000000000001" customHeight="1" thickBot="1" x14ac:dyDescent="0.35">
      <c r="A10" s="943"/>
      <c r="B10" s="944" t="s">
        <v>59</v>
      </c>
      <c r="C10" s="945">
        <f>SUM(C7:C9)</f>
        <v>10000</v>
      </c>
      <c r="D10" s="945">
        <f>SUM(D7:D9)</f>
        <v>13674</v>
      </c>
      <c r="E10" s="945">
        <f>SUM(E7:E9)</f>
        <v>14000</v>
      </c>
      <c r="F10" s="945">
        <f>SUM(F7:F9)</f>
        <v>10000</v>
      </c>
      <c r="G10" s="946">
        <f>SUM(G7:G9)</f>
        <v>10000</v>
      </c>
    </row>
    <row r="11" spans="1:7" ht="14.4" x14ac:dyDescent="0.3">
      <c r="A11" s="102"/>
      <c r="B11" s="102"/>
      <c r="C11" s="103"/>
      <c r="D11" s="103"/>
      <c r="E11" s="103"/>
      <c r="F11" s="103"/>
      <c r="G11" s="103"/>
    </row>
    <row r="12" spans="1:7" ht="15" thickBot="1" x14ac:dyDescent="0.35">
      <c r="A12" s="102"/>
      <c r="B12" s="102"/>
      <c r="C12" s="102"/>
      <c r="D12" s="102"/>
      <c r="E12" s="102"/>
      <c r="F12" s="102"/>
    </row>
    <row r="13" spans="1:7" ht="15.6" x14ac:dyDescent="0.3">
      <c r="A13" s="790" t="s">
        <v>393</v>
      </c>
      <c r="B13" s="791" t="s">
        <v>182</v>
      </c>
      <c r="C13" s="792"/>
      <c r="D13" s="793"/>
      <c r="E13" s="793"/>
      <c r="F13" s="793"/>
      <c r="G13" s="794"/>
    </row>
    <row r="14" spans="1:7" ht="15.6" x14ac:dyDescent="0.3">
      <c r="A14" s="795"/>
      <c r="B14" s="796" t="s">
        <v>147</v>
      </c>
      <c r="C14" s="797"/>
      <c r="D14" s="798"/>
      <c r="E14" s="799" t="s">
        <v>141</v>
      </c>
      <c r="F14" s="798"/>
      <c r="G14" s="800"/>
    </row>
    <row r="15" spans="1:7" ht="14.4" x14ac:dyDescent="0.3">
      <c r="A15" s="1305" t="s">
        <v>142</v>
      </c>
      <c r="B15" s="1307" t="s">
        <v>143</v>
      </c>
      <c r="C15" s="801" t="s">
        <v>144</v>
      </c>
      <c r="D15" s="801" t="s">
        <v>110</v>
      </c>
      <c r="E15" s="801" t="s">
        <v>145</v>
      </c>
      <c r="F15" s="801" t="s">
        <v>111</v>
      </c>
      <c r="G15" s="803" t="s">
        <v>146</v>
      </c>
    </row>
    <row r="16" spans="1:7" ht="15" thickBot="1" x14ac:dyDescent="0.35">
      <c r="A16" s="1306"/>
      <c r="B16" s="1308"/>
      <c r="C16" s="804" t="str">
        <f>IF('příjmy-paragraf'!D2=0," ",'příjmy-paragraf'!D2)</f>
        <v>rok 2023</v>
      </c>
      <c r="D16" s="804" t="str">
        <f>IF('příjmy-paragraf'!E3=0," ",'příjmy-paragraf'!E3)</f>
        <v xml:space="preserve"> k 30.09.</v>
      </c>
      <c r="E16" s="804" t="str">
        <f>IF('1014-útulek'!E16=0," ",'1014-útulek'!E16)</f>
        <v>k 31.12.2023</v>
      </c>
      <c r="F16" s="806" t="str">
        <f>IF('příjmy-paragraf'!F2=0," ",'příjmy-paragraf'!F2)</f>
        <v>rok 2024</v>
      </c>
      <c r="G16" s="807" t="str">
        <f>IF('příjmy-paragraf'!F2=0," ",'příjmy-paragraf'!F2)</f>
        <v>rok 2024</v>
      </c>
    </row>
    <row r="17" spans="1:7" ht="20.100000000000001" customHeight="1" x14ac:dyDescent="0.3">
      <c r="A17" s="808">
        <v>5139</v>
      </c>
      <c r="B17" s="823" t="s">
        <v>154</v>
      </c>
      <c r="C17" s="810">
        <v>13000</v>
      </c>
      <c r="D17" s="811">
        <v>3682</v>
      </c>
      <c r="E17" s="810">
        <v>4000</v>
      </c>
      <c r="F17" s="810">
        <v>100000</v>
      </c>
      <c r="G17" s="813">
        <v>100000</v>
      </c>
    </row>
    <row r="18" spans="1:7" ht="20.100000000000001" customHeight="1" x14ac:dyDescent="0.3">
      <c r="A18" s="832">
        <v>5154</v>
      </c>
      <c r="B18" s="837" t="s">
        <v>166</v>
      </c>
      <c r="C18" s="834">
        <v>900000</v>
      </c>
      <c r="D18" s="834">
        <v>303430</v>
      </c>
      <c r="E18" s="834">
        <v>305000</v>
      </c>
      <c r="F18" s="834">
        <v>800000</v>
      </c>
      <c r="G18" s="836">
        <v>800000</v>
      </c>
    </row>
    <row r="19" spans="1:7" ht="20.100000000000001" customHeight="1" x14ac:dyDescent="0.3">
      <c r="A19" s="832">
        <v>5156</v>
      </c>
      <c r="B19" s="837" t="s">
        <v>180</v>
      </c>
      <c r="C19" s="834">
        <v>5000</v>
      </c>
      <c r="D19" s="834">
        <v>0</v>
      </c>
      <c r="E19" s="834">
        <v>5000</v>
      </c>
      <c r="F19" s="834">
        <v>5000</v>
      </c>
      <c r="G19" s="836">
        <v>5000</v>
      </c>
    </row>
    <row r="20" spans="1:7" ht="20.100000000000001" customHeight="1" x14ac:dyDescent="0.3">
      <c r="A20" s="832">
        <v>5163</v>
      </c>
      <c r="B20" s="893" t="s">
        <v>500</v>
      </c>
      <c r="C20" s="834">
        <v>0</v>
      </c>
      <c r="D20" s="834">
        <v>22631</v>
      </c>
      <c r="E20" s="834">
        <v>22631</v>
      </c>
      <c r="F20" s="834">
        <v>31000</v>
      </c>
      <c r="G20" s="836">
        <v>31000</v>
      </c>
    </row>
    <row r="21" spans="1:7" ht="20.100000000000001" customHeight="1" x14ac:dyDescent="0.3">
      <c r="A21" s="832">
        <v>5164</v>
      </c>
      <c r="B21" s="837" t="s">
        <v>23</v>
      </c>
      <c r="C21" s="834">
        <v>74000</v>
      </c>
      <c r="D21" s="834">
        <v>74972</v>
      </c>
      <c r="E21" s="834">
        <v>74972</v>
      </c>
      <c r="F21" s="834">
        <v>40000</v>
      </c>
      <c r="G21" s="836">
        <v>40000</v>
      </c>
    </row>
    <row r="22" spans="1:7" ht="20.100000000000001" customHeight="1" x14ac:dyDescent="0.3">
      <c r="A22" s="832">
        <v>5167</v>
      </c>
      <c r="B22" s="837" t="s">
        <v>184</v>
      </c>
      <c r="C22" s="834">
        <v>2000</v>
      </c>
      <c r="D22" s="834">
        <v>12023</v>
      </c>
      <c r="E22" s="834">
        <v>12023</v>
      </c>
      <c r="F22" s="834">
        <v>12000</v>
      </c>
      <c r="G22" s="836">
        <v>12000</v>
      </c>
    </row>
    <row r="23" spans="1:7" ht="20.100000000000001" customHeight="1" x14ac:dyDescent="0.3">
      <c r="A23" s="832">
        <v>5169</v>
      </c>
      <c r="B23" s="837" t="s">
        <v>148</v>
      </c>
      <c r="C23" s="834">
        <v>6000</v>
      </c>
      <c r="D23" s="834">
        <v>2139</v>
      </c>
      <c r="E23" s="834">
        <v>6000</v>
      </c>
      <c r="F23" s="834">
        <v>6000</v>
      </c>
      <c r="G23" s="836">
        <v>6000</v>
      </c>
    </row>
    <row r="24" spans="1:7" ht="20.100000000000001" customHeight="1" thickBot="1" x14ac:dyDescent="0.35">
      <c r="A24" s="839">
        <v>5171</v>
      </c>
      <c r="B24" s="845" t="s">
        <v>169</v>
      </c>
      <c r="C24" s="841">
        <v>300000</v>
      </c>
      <c r="D24" s="841">
        <v>45371</v>
      </c>
      <c r="E24" s="841">
        <v>50000</v>
      </c>
      <c r="F24" s="841">
        <v>300000</v>
      </c>
      <c r="G24" s="842">
        <v>300000</v>
      </c>
    </row>
    <row r="25" spans="1:7" ht="20.100000000000001" customHeight="1" thickBot="1" x14ac:dyDescent="0.35">
      <c r="A25" s="961"/>
      <c r="B25" s="948"/>
      <c r="C25" s="959">
        <f>C17+C18+C19+C21+C22+C23+C24</f>
        <v>1300000</v>
      </c>
      <c r="D25" s="959">
        <f>SUM(D17:D24)</f>
        <v>464248</v>
      </c>
      <c r="E25" s="959">
        <f>SUM(E17:E24)</f>
        <v>479626</v>
      </c>
      <c r="F25" s="959">
        <f>SUM(F17:F24)</f>
        <v>1294000</v>
      </c>
      <c r="G25" s="963">
        <f>SUM(G17:G24)</f>
        <v>1294000</v>
      </c>
    </row>
    <row r="26" spans="1:7" ht="14.4" x14ac:dyDescent="0.3">
      <c r="A26" s="102"/>
      <c r="B26" s="102"/>
      <c r="C26" s="105"/>
      <c r="D26" s="105"/>
      <c r="E26" s="105"/>
      <c r="F26" s="105"/>
      <c r="G26" s="102"/>
    </row>
    <row r="27" spans="1:7" ht="14.4" x14ac:dyDescent="0.3">
      <c r="A27" s="102"/>
      <c r="B27" s="102"/>
      <c r="C27" s="105"/>
      <c r="D27" s="105"/>
      <c r="E27" s="105"/>
      <c r="F27" s="105"/>
      <c r="G27" s="102"/>
    </row>
    <row r="28" spans="1:7" ht="14.4" x14ac:dyDescent="0.3">
      <c r="A28" s="102"/>
      <c r="B28" s="106" t="s">
        <v>150</v>
      </c>
      <c r="C28" s="500">
        <v>45226</v>
      </c>
      <c r="E28" s="106" t="s">
        <v>151</v>
      </c>
      <c r="F28" s="102" t="s">
        <v>152</v>
      </c>
      <c r="G28" s="102"/>
    </row>
    <row r="29" spans="1:7" ht="14.4" x14ac:dyDescent="0.3">
      <c r="A29" s="102"/>
      <c r="B29" s="102"/>
      <c r="C29" s="102"/>
      <c r="D29" s="102"/>
      <c r="E29" s="102"/>
      <c r="F29" s="102"/>
      <c r="G29" s="10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9"/>
  <sheetViews>
    <sheetView zoomScale="130" zoomScaleNormal="130" workbookViewId="0">
      <selection activeCell="A25" sqref="A25:G25"/>
    </sheetView>
  </sheetViews>
  <sheetFormatPr defaultColWidth="9.109375" defaultRowHeight="13.8" x14ac:dyDescent="0.25"/>
  <cols>
    <col min="1" max="1" width="7.109375" style="92" customWidth="1"/>
    <col min="2" max="2" width="27.109375" style="92" customWidth="1"/>
    <col min="3" max="5" width="12.88671875" style="92" customWidth="1"/>
    <col min="6" max="7" width="13.5546875" style="92" customWidth="1"/>
    <col min="8" max="16384" width="9.109375" style="92"/>
  </cols>
  <sheetData>
    <row r="1" spans="1:7" ht="17.399999999999999" x14ac:dyDescent="0.3">
      <c r="B1" s="1299" t="s">
        <v>424</v>
      </c>
      <c r="C1" s="1300"/>
      <c r="D1" s="1300"/>
      <c r="E1" s="1300"/>
      <c r="F1" s="492" t="str">
        <f>IF('příjmy-paragraf'!F2=0," ",'příjmy-paragraf'!F2)</f>
        <v>rok 2024</v>
      </c>
    </row>
    <row r="2" spans="1:7" ht="14.4" thickBot="1" x14ac:dyDescent="0.3"/>
    <row r="3" spans="1:7" ht="15.6" x14ac:dyDescent="0.3">
      <c r="A3" s="759" t="s">
        <v>394</v>
      </c>
      <c r="B3" s="760" t="s">
        <v>185</v>
      </c>
      <c r="C3" s="761"/>
      <c r="D3" s="762"/>
      <c r="E3" s="762"/>
      <c r="F3" s="762"/>
      <c r="G3" s="763"/>
    </row>
    <row r="4" spans="1:7" ht="15.6" x14ac:dyDescent="0.3">
      <c r="A4" s="764"/>
      <c r="B4" s="765" t="s">
        <v>140</v>
      </c>
      <c r="C4" s="766"/>
      <c r="D4" s="767"/>
      <c r="E4" s="768" t="s">
        <v>141</v>
      </c>
      <c r="F4" s="767"/>
      <c r="G4" s="769"/>
    </row>
    <row r="5" spans="1:7" ht="14.4" x14ac:dyDescent="0.3">
      <c r="A5" s="1301" t="s">
        <v>142</v>
      </c>
      <c r="B5" s="1303" t="s">
        <v>143</v>
      </c>
      <c r="C5" s="770" t="s">
        <v>144</v>
      </c>
      <c r="D5" s="770" t="s">
        <v>110</v>
      </c>
      <c r="E5" s="770" t="s">
        <v>145</v>
      </c>
      <c r="F5" s="770" t="s">
        <v>111</v>
      </c>
      <c r="G5" s="771" t="s">
        <v>146</v>
      </c>
    </row>
    <row r="6" spans="1:7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</row>
    <row r="7" spans="1:7" ht="20.100000000000001" customHeight="1" x14ac:dyDescent="0.3">
      <c r="A7" s="775">
        <v>2111</v>
      </c>
      <c r="B7" s="776" t="s">
        <v>186</v>
      </c>
      <c r="C7" s="826">
        <v>50000</v>
      </c>
      <c r="D7" s="826">
        <v>54642</v>
      </c>
      <c r="E7" s="826">
        <v>65000</v>
      </c>
      <c r="F7" s="826">
        <v>50000</v>
      </c>
      <c r="G7" s="827">
        <v>50000</v>
      </c>
    </row>
    <row r="8" spans="1:7" ht="20.100000000000001" customHeight="1" thickBot="1" x14ac:dyDescent="0.35">
      <c r="A8" s="783">
        <v>2324</v>
      </c>
      <c r="B8" s="784" t="s">
        <v>187</v>
      </c>
      <c r="C8" s="830">
        <v>0</v>
      </c>
      <c r="D8" s="830">
        <v>0</v>
      </c>
      <c r="E8" s="830">
        <v>0</v>
      </c>
      <c r="F8" s="830">
        <v>0</v>
      </c>
      <c r="G8" s="831">
        <v>0</v>
      </c>
    </row>
    <row r="9" spans="1:7" ht="20.100000000000001" customHeight="1" thickBot="1" x14ac:dyDescent="0.35">
      <c r="A9" s="943"/>
      <c r="B9" s="944" t="s">
        <v>59</v>
      </c>
      <c r="C9" s="945">
        <f>SUM(C7:C8)</f>
        <v>50000</v>
      </c>
      <c r="D9" s="945">
        <f>SUM(D7:D8)</f>
        <v>54642</v>
      </c>
      <c r="E9" s="945">
        <f>SUM(E7:E8)</f>
        <v>65000</v>
      </c>
      <c r="F9" s="945">
        <f>SUM(F7:F8)</f>
        <v>50000</v>
      </c>
      <c r="G9" s="946">
        <f>SUM(G7:G8)</f>
        <v>50000</v>
      </c>
    </row>
    <row r="10" spans="1:7" ht="14.4" x14ac:dyDescent="0.3">
      <c r="A10" s="102"/>
      <c r="B10" s="102"/>
      <c r="C10" s="103"/>
      <c r="D10" s="103"/>
      <c r="E10" s="103"/>
      <c r="F10" s="103"/>
      <c r="G10" s="103"/>
    </row>
    <row r="11" spans="1:7" ht="15" thickBot="1" x14ac:dyDescent="0.35">
      <c r="A11" s="102"/>
      <c r="B11" s="102"/>
      <c r="C11" s="102"/>
      <c r="D11" s="102"/>
      <c r="E11" s="102"/>
      <c r="F11" s="102"/>
    </row>
    <row r="12" spans="1:7" ht="15.6" x14ac:dyDescent="0.3">
      <c r="A12" s="790" t="s">
        <v>394</v>
      </c>
      <c r="B12" s="791" t="s">
        <v>185</v>
      </c>
      <c r="C12" s="792"/>
      <c r="D12" s="793"/>
      <c r="E12" s="793"/>
      <c r="F12" s="793"/>
      <c r="G12" s="794"/>
    </row>
    <row r="13" spans="1:7" ht="15.6" x14ac:dyDescent="0.3">
      <c r="A13" s="795"/>
      <c r="B13" s="796" t="s">
        <v>147</v>
      </c>
      <c r="C13" s="797"/>
      <c r="D13" s="798"/>
      <c r="E13" s="799" t="s">
        <v>141</v>
      </c>
      <c r="F13" s="798"/>
      <c r="G13" s="800"/>
    </row>
    <row r="14" spans="1:7" ht="14.4" x14ac:dyDescent="0.3">
      <c r="A14" s="1305" t="s">
        <v>142</v>
      </c>
      <c r="B14" s="1307" t="s">
        <v>143</v>
      </c>
      <c r="C14" s="801" t="s">
        <v>144</v>
      </c>
      <c r="D14" s="801" t="s">
        <v>110</v>
      </c>
      <c r="E14" s="801" t="s">
        <v>145</v>
      </c>
      <c r="F14" s="801" t="s">
        <v>111</v>
      </c>
      <c r="G14" s="803" t="s">
        <v>146</v>
      </c>
    </row>
    <row r="15" spans="1:7" ht="15" thickBot="1" x14ac:dyDescent="0.35">
      <c r="A15" s="1306"/>
      <c r="B15" s="1308"/>
      <c r="C15" s="804" t="str">
        <f>IF('příjmy-paragraf'!D2=0," ",'příjmy-paragraf'!D2)</f>
        <v>rok 2023</v>
      </c>
      <c r="D15" s="804" t="str">
        <f>IF('příjmy-paragraf'!E3=0," ",'příjmy-paragraf'!E3)</f>
        <v xml:space="preserve"> k 30.09.</v>
      </c>
      <c r="E15" s="804" t="str">
        <f>IF('1014-útulek'!E16=0," ",'1014-útulek'!E16)</f>
        <v>k 31.12.2023</v>
      </c>
      <c r="F15" s="804" t="str">
        <f>IF('příjmy-paragraf'!F2=0," ",'příjmy-paragraf'!F2)</f>
        <v>rok 2024</v>
      </c>
      <c r="G15" s="807" t="str">
        <f>IF('příjmy-paragraf'!F2=0," ",'příjmy-paragraf'!F2)</f>
        <v>rok 2024</v>
      </c>
    </row>
    <row r="16" spans="1:7" ht="20.100000000000001" customHeight="1" x14ac:dyDescent="0.3">
      <c r="A16" s="808">
        <v>5132</v>
      </c>
      <c r="B16" s="823" t="s">
        <v>162</v>
      </c>
      <c r="C16" s="810">
        <v>1000</v>
      </c>
      <c r="D16" s="811">
        <v>0</v>
      </c>
      <c r="E16" s="810">
        <v>1000</v>
      </c>
      <c r="F16" s="810">
        <v>1000</v>
      </c>
      <c r="G16" s="813">
        <v>1000</v>
      </c>
    </row>
    <row r="17" spans="1:7" ht="20.100000000000001" customHeight="1" x14ac:dyDescent="0.3">
      <c r="A17" s="832">
        <v>5134</v>
      </c>
      <c r="B17" s="837" t="s">
        <v>179</v>
      </c>
      <c r="C17" s="834">
        <v>4000</v>
      </c>
      <c r="D17" s="834">
        <v>2126</v>
      </c>
      <c r="E17" s="834">
        <v>3500</v>
      </c>
      <c r="F17" s="834">
        <v>4000</v>
      </c>
      <c r="G17" s="836">
        <v>4000</v>
      </c>
    </row>
    <row r="18" spans="1:7" ht="20.100000000000001" customHeight="1" x14ac:dyDescent="0.3">
      <c r="A18" s="832">
        <v>5139</v>
      </c>
      <c r="B18" s="837" t="s">
        <v>172</v>
      </c>
      <c r="C18" s="834">
        <v>20000</v>
      </c>
      <c r="D18" s="834">
        <v>597</v>
      </c>
      <c r="E18" s="834">
        <v>5000</v>
      </c>
      <c r="F18" s="834">
        <v>20000</v>
      </c>
      <c r="G18" s="836">
        <v>20000</v>
      </c>
    </row>
    <row r="19" spans="1:7" ht="20.100000000000001" customHeight="1" x14ac:dyDescent="0.3">
      <c r="A19" s="832">
        <v>5154</v>
      </c>
      <c r="B19" s="837" t="s">
        <v>166</v>
      </c>
      <c r="C19" s="834">
        <v>15000</v>
      </c>
      <c r="D19" s="834">
        <v>3885</v>
      </c>
      <c r="E19" s="834">
        <v>6000</v>
      </c>
      <c r="F19" s="834">
        <v>15000</v>
      </c>
      <c r="G19" s="836">
        <v>15000</v>
      </c>
    </row>
    <row r="20" spans="1:7" ht="20.100000000000001" customHeight="1" x14ac:dyDescent="0.3">
      <c r="A20" s="832">
        <v>5156</v>
      </c>
      <c r="B20" s="837" t="s">
        <v>180</v>
      </c>
      <c r="C20" s="834">
        <v>20000</v>
      </c>
      <c r="D20" s="834">
        <v>0</v>
      </c>
      <c r="E20" s="834">
        <v>12000</v>
      </c>
      <c r="F20" s="834">
        <v>20000</v>
      </c>
      <c r="G20" s="836">
        <v>20000</v>
      </c>
    </row>
    <row r="21" spans="1:7" ht="20.100000000000001" customHeight="1" x14ac:dyDescent="0.3">
      <c r="A21" s="832">
        <v>5169</v>
      </c>
      <c r="B21" s="837" t="s">
        <v>148</v>
      </c>
      <c r="C21" s="834">
        <v>30000</v>
      </c>
      <c r="D21" s="834">
        <v>1335</v>
      </c>
      <c r="E21" s="834">
        <v>10000</v>
      </c>
      <c r="F21" s="834">
        <v>30000</v>
      </c>
      <c r="G21" s="836">
        <v>30000</v>
      </c>
    </row>
    <row r="22" spans="1:7" ht="20.100000000000001" customHeight="1" x14ac:dyDescent="0.3">
      <c r="A22" s="839">
        <v>5171</v>
      </c>
      <c r="B22" s="845" t="s">
        <v>169</v>
      </c>
      <c r="C22" s="841">
        <v>30000</v>
      </c>
      <c r="D22" s="841">
        <v>0</v>
      </c>
      <c r="E22" s="841">
        <v>20000</v>
      </c>
      <c r="F22" s="841">
        <v>30000</v>
      </c>
      <c r="G22" s="842">
        <v>30000</v>
      </c>
    </row>
    <row r="23" spans="1:7" ht="20.100000000000001" customHeight="1" x14ac:dyDescent="0.3">
      <c r="A23" s="839">
        <v>6111</v>
      </c>
      <c r="B23" s="889" t="s">
        <v>239</v>
      </c>
      <c r="C23" s="841">
        <v>100000</v>
      </c>
      <c r="D23" s="841">
        <v>0</v>
      </c>
      <c r="E23" s="841">
        <v>100000</v>
      </c>
      <c r="F23" s="841">
        <v>10000</v>
      </c>
      <c r="G23" s="842">
        <v>10000</v>
      </c>
    </row>
    <row r="24" spans="1:7" ht="20.100000000000001" customHeight="1" thickBot="1" x14ac:dyDescent="0.35">
      <c r="A24" s="814">
        <v>6121</v>
      </c>
      <c r="B24" s="824" t="s">
        <v>188</v>
      </c>
      <c r="C24" s="816">
        <v>0</v>
      </c>
      <c r="D24" s="816">
        <v>39930</v>
      </c>
      <c r="E24" s="816">
        <v>40000</v>
      </c>
      <c r="F24" s="816">
        <v>0</v>
      </c>
      <c r="G24" s="818">
        <v>0</v>
      </c>
    </row>
    <row r="25" spans="1:7" ht="20.100000000000001" customHeight="1" thickBot="1" x14ac:dyDescent="0.35">
      <c r="A25" s="961"/>
      <c r="B25" s="948" t="s">
        <v>59</v>
      </c>
      <c r="C25" s="959">
        <f>SUM(C16:C24)</f>
        <v>220000</v>
      </c>
      <c r="D25" s="959">
        <f>SUM(D16:D24)</f>
        <v>47873</v>
      </c>
      <c r="E25" s="959">
        <f>SUM(E16:E24)</f>
        <v>197500</v>
      </c>
      <c r="F25" s="959">
        <f>SUM(F16:F24)</f>
        <v>130000</v>
      </c>
      <c r="G25" s="963">
        <f>SUM(G16:G24)</f>
        <v>130000</v>
      </c>
    </row>
    <row r="26" spans="1:7" ht="14.4" x14ac:dyDescent="0.3">
      <c r="A26" s="102"/>
      <c r="B26" s="102"/>
      <c r="C26" s="105"/>
      <c r="D26" s="105"/>
      <c r="E26" s="105"/>
      <c r="F26" s="105"/>
      <c r="G26" s="102"/>
    </row>
    <row r="27" spans="1:7" ht="14.4" x14ac:dyDescent="0.3">
      <c r="A27" s="102"/>
      <c r="B27" s="102"/>
      <c r="C27" s="105"/>
      <c r="D27" s="105"/>
      <c r="E27" s="105"/>
      <c r="F27" s="105"/>
      <c r="G27" s="102"/>
    </row>
    <row r="28" spans="1:7" ht="14.4" x14ac:dyDescent="0.3">
      <c r="A28" s="102"/>
      <c r="B28" s="106" t="s">
        <v>150</v>
      </c>
      <c r="C28" s="107">
        <v>45229</v>
      </c>
      <c r="E28" s="106" t="s">
        <v>151</v>
      </c>
      <c r="F28" s="102" t="s">
        <v>181</v>
      </c>
      <c r="G28" s="102"/>
    </row>
    <row r="29" spans="1:7" ht="14.4" x14ac:dyDescent="0.3">
      <c r="A29" s="102"/>
      <c r="B29" s="102"/>
      <c r="C29" s="102"/>
      <c r="D29" s="102"/>
      <c r="E29" s="102"/>
      <c r="F29" s="102"/>
      <c r="G29" s="102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46"/>
  <sheetViews>
    <sheetView zoomScale="130" zoomScaleNormal="130" workbookViewId="0">
      <selection activeCell="H4" sqref="H4"/>
    </sheetView>
  </sheetViews>
  <sheetFormatPr defaultColWidth="9.109375" defaultRowHeight="13.8" x14ac:dyDescent="0.25"/>
  <cols>
    <col min="1" max="1" width="8.44140625" style="92" customWidth="1"/>
    <col min="2" max="2" width="41.88671875" style="92" customWidth="1"/>
    <col min="3" max="5" width="12.88671875" style="92" customWidth="1"/>
    <col min="6" max="7" width="13.5546875" style="92" customWidth="1"/>
    <col min="8" max="16384" width="9.109375" style="92"/>
  </cols>
  <sheetData>
    <row r="1" spans="1:7" ht="17.399999999999999" x14ac:dyDescent="0.3">
      <c r="B1" s="1299" t="s">
        <v>633</v>
      </c>
      <c r="C1" s="1300"/>
      <c r="D1" s="1300"/>
      <c r="E1" s="1300"/>
      <c r="F1" s="492" t="str">
        <f>IF('příjmy-paragraf'!F2=0," ",'příjmy-paragraf'!F2)</f>
        <v>rok 2024</v>
      </c>
    </row>
    <row r="2" spans="1:7" ht="14.4" thickBot="1" x14ac:dyDescent="0.3"/>
    <row r="3" spans="1:7" ht="15.6" x14ac:dyDescent="0.3">
      <c r="A3" s="759"/>
      <c r="B3" s="895" t="s">
        <v>189</v>
      </c>
      <c r="C3" s="761"/>
      <c r="D3" s="762"/>
      <c r="E3" s="762"/>
      <c r="F3" s="762"/>
      <c r="G3" s="763"/>
    </row>
    <row r="4" spans="1:7" ht="15.6" x14ac:dyDescent="0.3">
      <c r="A4" s="764"/>
      <c r="B4" s="765" t="s">
        <v>140</v>
      </c>
      <c r="C4" s="766"/>
      <c r="D4" s="767"/>
      <c r="E4" s="768" t="s">
        <v>141</v>
      </c>
      <c r="F4" s="767"/>
      <c r="G4" s="769"/>
    </row>
    <row r="5" spans="1:7" ht="14.4" x14ac:dyDescent="0.3">
      <c r="A5" s="1362" t="s">
        <v>68</v>
      </c>
      <c r="B5" s="1303" t="s">
        <v>143</v>
      </c>
      <c r="C5" s="770" t="s">
        <v>144</v>
      </c>
      <c r="D5" s="770" t="s">
        <v>110</v>
      </c>
      <c r="E5" s="770" t="s">
        <v>145</v>
      </c>
      <c r="F5" s="770" t="s">
        <v>111</v>
      </c>
      <c r="G5" s="771" t="s">
        <v>146</v>
      </c>
    </row>
    <row r="6" spans="1:7" ht="15" thickBot="1" x14ac:dyDescent="0.35">
      <c r="A6" s="1363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</row>
    <row r="7" spans="1:7" ht="20.100000000000001" customHeight="1" x14ac:dyDescent="0.3">
      <c r="A7" s="896">
        <v>1345</v>
      </c>
      <c r="B7" s="897" t="s">
        <v>373</v>
      </c>
      <c r="C7" s="898">
        <v>1900000</v>
      </c>
      <c r="D7" s="898">
        <v>1778643</v>
      </c>
      <c r="E7" s="898">
        <v>1900000</v>
      </c>
      <c r="F7" s="898">
        <v>1900000</v>
      </c>
      <c r="G7" s="899">
        <v>1900000</v>
      </c>
    </row>
    <row r="8" spans="1:7" ht="20.100000000000001" customHeight="1" thickBot="1" x14ac:dyDescent="0.35">
      <c r="A8" s="900"/>
      <c r="B8" s="901" t="s">
        <v>59</v>
      </c>
      <c r="C8" s="902">
        <f>SUM(C7)</f>
        <v>1900000</v>
      </c>
      <c r="D8" s="902">
        <f>SUM(D7)</f>
        <v>1778643</v>
      </c>
      <c r="E8" s="902">
        <f>SUM(E7)</f>
        <v>1900000</v>
      </c>
      <c r="F8" s="902">
        <f>SUM(F7)</f>
        <v>1900000</v>
      </c>
      <c r="G8" s="903">
        <f>SUM(G7)</f>
        <v>1900000</v>
      </c>
    </row>
    <row r="9" spans="1:7" ht="20.100000000000001" customHeight="1" x14ac:dyDescent="0.3">
      <c r="A9" s="304">
        <v>2111</v>
      </c>
      <c r="B9" s="305" t="s">
        <v>192</v>
      </c>
      <c r="C9" s="297">
        <v>11000</v>
      </c>
      <c r="D9" s="297">
        <v>7260</v>
      </c>
      <c r="E9" s="297">
        <v>7260</v>
      </c>
      <c r="F9" s="297">
        <v>7000</v>
      </c>
      <c r="G9" s="476">
        <v>7000</v>
      </c>
    </row>
    <row r="10" spans="1:7" ht="20.100000000000001" customHeight="1" x14ac:dyDescent="0.3">
      <c r="A10" s="295">
        <v>2111</v>
      </c>
      <c r="B10" s="296" t="s">
        <v>193</v>
      </c>
      <c r="C10" s="298">
        <v>30000</v>
      </c>
      <c r="D10" s="298">
        <v>32729</v>
      </c>
      <c r="E10" s="298">
        <v>35000</v>
      </c>
      <c r="F10" s="298">
        <v>35000</v>
      </c>
      <c r="G10" s="477">
        <v>35000</v>
      </c>
    </row>
    <row r="11" spans="1:7" ht="20.100000000000001" customHeight="1" x14ac:dyDescent="0.3">
      <c r="A11" s="295">
        <v>2111</v>
      </c>
      <c r="B11" s="296" t="s">
        <v>194</v>
      </c>
      <c r="C11" s="298">
        <v>32000</v>
      </c>
      <c r="D11" s="298">
        <v>7758</v>
      </c>
      <c r="E11" s="298">
        <v>10000</v>
      </c>
      <c r="F11" s="298">
        <v>10000</v>
      </c>
      <c r="G11" s="477">
        <v>10000</v>
      </c>
    </row>
    <row r="12" spans="1:7" ht="20.100000000000001" customHeight="1" thickBot="1" x14ac:dyDescent="0.35">
      <c r="A12" s="642">
        <v>3723</v>
      </c>
      <c r="B12" s="308" t="s">
        <v>59</v>
      </c>
      <c r="C12" s="309">
        <f>SUM(C9:C11)</f>
        <v>73000</v>
      </c>
      <c r="D12" s="309">
        <f>SUM(D9:D11)</f>
        <v>47747</v>
      </c>
      <c r="E12" s="309">
        <f>SUM(E9:E11)</f>
        <v>52260</v>
      </c>
      <c r="F12" s="309">
        <f>SUM(F9:F11)</f>
        <v>52000</v>
      </c>
      <c r="G12" s="478">
        <f>SUM(G9:G11)</f>
        <v>52000</v>
      </c>
    </row>
    <row r="13" spans="1:7" ht="20.100000000000001" customHeight="1" x14ac:dyDescent="0.3">
      <c r="A13" s="306">
        <v>2324</v>
      </c>
      <c r="B13" s="307" t="s">
        <v>190</v>
      </c>
      <c r="C13" s="301">
        <v>520000</v>
      </c>
      <c r="D13" s="301">
        <v>474198</v>
      </c>
      <c r="E13" s="301">
        <v>630000</v>
      </c>
      <c r="F13" s="301">
        <v>600000</v>
      </c>
      <c r="G13" s="479">
        <v>600000</v>
      </c>
    </row>
    <row r="14" spans="1:7" ht="20.100000000000001" customHeight="1" x14ac:dyDescent="0.3">
      <c r="A14" s="306">
        <v>2111</v>
      </c>
      <c r="B14" s="307" t="s">
        <v>431</v>
      </c>
      <c r="C14" s="301">
        <v>65000</v>
      </c>
      <c r="D14" s="301">
        <v>91543</v>
      </c>
      <c r="E14" s="301">
        <v>110000</v>
      </c>
      <c r="F14" s="301">
        <v>90000</v>
      </c>
      <c r="G14" s="479">
        <v>90000</v>
      </c>
    </row>
    <row r="15" spans="1:7" ht="20.100000000000001" customHeight="1" x14ac:dyDescent="0.3">
      <c r="A15" s="299">
        <v>2324</v>
      </c>
      <c r="B15" s="300" t="s">
        <v>191</v>
      </c>
      <c r="C15" s="301">
        <v>120000</v>
      </c>
      <c r="D15" s="301">
        <v>98150</v>
      </c>
      <c r="E15" s="301">
        <v>91500</v>
      </c>
      <c r="F15" s="301">
        <v>110000</v>
      </c>
      <c r="G15" s="479">
        <v>110000</v>
      </c>
    </row>
    <row r="16" spans="1:7" ht="20.100000000000001" customHeight="1" x14ac:dyDescent="0.3">
      <c r="A16" s="641">
        <v>3725</v>
      </c>
      <c r="B16" s="302" t="s">
        <v>59</v>
      </c>
      <c r="C16" s="303">
        <f>SUM(C13:C15)</f>
        <v>705000</v>
      </c>
      <c r="D16" s="303">
        <f>SUM(D13:D15)</f>
        <v>663891</v>
      </c>
      <c r="E16" s="303">
        <f>SUM(E13:E15)</f>
        <v>831500</v>
      </c>
      <c r="F16" s="303">
        <f>SUM(F13:F15)</f>
        <v>800000</v>
      </c>
      <c r="G16" s="480">
        <f>SUM(G13:G15)</f>
        <v>800000</v>
      </c>
    </row>
    <row r="17" spans="1:7" ht="20.100000000000001" customHeight="1" x14ac:dyDescent="0.3">
      <c r="A17" s="521">
        <v>3722</v>
      </c>
      <c r="B17" s="522" t="s">
        <v>443</v>
      </c>
      <c r="C17" s="523">
        <v>0</v>
      </c>
      <c r="D17" s="523">
        <v>37728</v>
      </c>
      <c r="E17" s="523">
        <v>65236</v>
      </c>
      <c r="F17" s="523">
        <v>0</v>
      </c>
      <c r="G17" s="524">
        <v>0</v>
      </c>
    </row>
    <row r="18" spans="1:7" ht="20.100000000000001" customHeight="1" thickBot="1" x14ac:dyDescent="0.35">
      <c r="A18" s="525"/>
      <c r="B18" s="526" t="s">
        <v>59</v>
      </c>
      <c r="C18" s="527">
        <f>SUM(C17)</f>
        <v>0</v>
      </c>
      <c r="D18" s="527">
        <f>SUM(D17)</f>
        <v>37728</v>
      </c>
      <c r="E18" s="527">
        <f>SUM(E17)</f>
        <v>65236</v>
      </c>
      <c r="F18" s="527">
        <f>SUM(F17)</f>
        <v>0</v>
      </c>
      <c r="G18" s="528">
        <v>0</v>
      </c>
    </row>
    <row r="19" spans="1:7" ht="20.100000000000001" customHeight="1" thickBot="1" x14ac:dyDescent="0.35">
      <c r="A19" s="943"/>
      <c r="B19" s="944" t="s">
        <v>59</v>
      </c>
      <c r="C19" s="966">
        <f>SUM(C8+C12+C16+C18)</f>
        <v>2678000</v>
      </c>
      <c r="D19" s="945">
        <f>SUM(D16+D12+D8+D18)</f>
        <v>2528009</v>
      </c>
      <c r="E19" s="945">
        <f>SUM(E8+E12+E16+E18)</f>
        <v>2848996</v>
      </c>
      <c r="F19" s="945">
        <f>SUM(F8+F12+F16+F18)</f>
        <v>2752000</v>
      </c>
      <c r="G19" s="946">
        <f>SUM(G8+G12+G16+G18)</f>
        <v>2752000</v>
      </c>
    </row>
    <row r="20" spans="1:7" ht="14.4" x14ac:dyDescent="0.3">
      <c r="A20" s="102"/>
      <c r="B20" s="102"/>
      <c r="C20" s="103"/>
      <c r="D20" s="103"/>
      <c r="E20" s="103"/>
      <c r="F20" s="103"/>
      <c r="G20" s="103"/>
    </row>
    <row r="21" spans="1:7" ht="15" thickBot="1" x14ac:dyDescent="0.35">
      <c r="A21" s="102"/>
      <c r="B21" s="102"/>
      <c r="C21" s="102"/>
      <c r="D21" s="102"/>
      <c r="E21" s="102"/>
      <c r="F21" s="102"/>
    </row>
    <row r="22" spans="1:7" ht="15.6" x14ac:dyDescent="0.3">
      <c r="A22" s="790" t="s">
        <v>374</v>
      </c>
      <c r="B22" s="894" t="s">
        <v>189</v>
      </c>
      <c r="C22" s="792"/>
      <c r="D22" s="793"/>
      <c r="E22" s="793"/>
      <c r="F22" s="793"/>
      <c r="G22" s="794"/>
    </row>
    <row r="23" spans="1:7" ht="15.6" x14ac:dyDescent="0.3">
      <c r="A23" s="795"/>
      <c r="B23" s="796" t="s">
        <v>147</v>
      </c>
      <c r="C23" s="797"/>
      <c r="D23" s="798"/>
      <c r="E23" s="799" t="s">
        <v>141</v>
      </c>
      <c r="F23" s="798"/>
      <c r="G23" s="800"/>
    </row>
    <row r="24" spans="1:7" ht="14.4" x14ac:dyDescent="0.3">
      <c r="A24" s="1305" t="s">
        <v>142</v>
      </c>
      <c r="B24" s="1307" t="s">
        <v>143</v>
      </c>
      <c r="C24" s="801" t="s">
        <v>144</v>
      </c>
      <c r="D24" s="801" t="s">
        <v>110</v>
      </c>
      <c r="E24" s="801" t="s">
        <v>145</v>
      </c>
      <c r="F24" s="801" t="s">
        <v>111</v>
      </c>
      <c r="G24" s="803" t="s">
        <v>146</v>
      </c>
    </row>
    <row r="25" spans="1:7" ht="15" thickBot="1" x14ac:dyDescent="0.35">
      <c r="A25" s="1306"/>
      <c r="B25" s="1308"/>
      <c r="C25" s="804" t="str">
        <f>IF('příjmy-paragraf'!D2=0," ",'příjmy-paragraf'!D2)</f>
        <v>rok 2023</v>
      </c>
      <c r="D25" s="804" t="str">
        <f>IF('příjmy-paragraf'!E3=0," ",'příjmy-paragraf'!E3)</f>
        <v xml:space="preserve"> k 30.09.</v>
      </c>
      <c r="E25" s="804" t="str">
        <f>IF('1014-útulek'!E16=0," ",'1014-útulek'!E16)</f>
        <v>k 31.12.2023</v>
      </c>
      <c r="F25" s="804" t="str">
        <f>IF('příjmy-paragraf'!F2=0," ",'příjmy-paragraf'!F2)</f>
        <v>rok 2024</v>
      </c>
      <c r="G25" s="807" t="str">
        <f>IF('příjmy-paragraf'!F2=0," ",'příjmy-paragraf'!F2)</f>
        <v>rok 2024</v>
      </c>
    </row>
    <row r="26" spans="1:7" ht="20.100000000000001" customHeight="1" x14ac:dyDescent="0.3">
      <c r="A26" s="832">
        <v>5134</v>
      </c>
      <c r="B26" s="837" t="s">
        <v>179</v>
      </c>
      <c r="C26" s="834">
        <v>0</v>
      </c>
      <c r="D26" s="834">
        <v>0</v>
      </c>
      <c r="E26" s="834">
        <v>0</v>
      </c>
      <c r="F26" s="834">
        <v>0</v>
      </c>
      <c r="G26" s="836">
        <v>0</v>
      </c>
    </row>
    <row r="27" spans="1:7" ht="20.100000000000001" customHeight="1" x14ac:dyDescent="0.3">
      <c r="A27" s="832">
        <v>5137</v>
      </c>
      <c r="B27" s="837" t="s">
        <v>19</v>
      </c>
      <c r="C27" s="834">
        <v>0</v>
      </c>
      <c r="D27" s="834">
        <v>2527</v>
      </c>
      <c r="E27" s="834">
        <v>2527</v>
      </c>
      <c r="F27" s="834">
        <v>0</v>
      </c>
      <c r="G27" s="836">
        <v>0</v>
      </c>
    </row>
    <row r="28" spans="1:7" ht="20.100000000000001" customHeight="1" x14ac:dyDescent="0.3">
      <c r="A28" s="832">
        <v>5139</v>
      </c>
      <c r="B28" s="837" t="s">
        <v>172</v>
      </c>
      <c r="C28" s="834">
        <v>1000</v>
      </c>
      <c r="D28" s="834">
        <v>0</v>
      </c>
      <c r="E28" s="834">
        <v>1000</v>
      </c>
      <c r="F28" s="834">
        <v>1000</v>
      </c>
      <c r="G28" s="836">
        <v>1000</v>
      </c>
    </row>
    <row r="29" spans="1:7" ht="20.100000000000001" customHeight="1" x14ac:dyDescent="0.3">
      <c r="A29" s="832">
        <v>5151</v>
      </c>
      <c r="B29" s="837" t="s">
        <v>20</v>
      </c>
      <c r="C29" s="834">
        <v>1000</v>
      </c>
      <c r="D29" s="834">
        <v>2659</v>
      </c>
      <c r="E29" s="834">
        <v>3460</v>
      </c>
      <c r="F29" s="834">
        <v>5000</v>
      </c>
      <c r="G29" s="836">
        <v>5000</v>
      </c>
    </row>
    <row r="30" spans="1:7" ht="20.100000000000001" customHeight="1" x14ac:dyDescent="0.3">
      <c r="A30" s="832">
        <v>5154</v>
      </c>
      <c r="B30" s="837" t="s">
        <v>166</v>
      </c>
      <c r="C30" s="834">
        <v>20000</v>
      </c>
      <c r="D30" s="834">
        <v>14721</v>
      </c>
      <c r="E30" s="834">
        <v>20250</v>
      </c>
      <c r="F30" s="834">
        <v>25000</v>
      </c>
      <c r="G30" s="836">
        <v>25000</v>
      </c>
    </row>
    <row r="31" spans="1:7" ht="20.100000000000001" customHeight="1" x14ac:dyDescent="0.3">
      <c r="A31" s="832">
        <v>5169</v>
      </c>
      <c r="B31" s="837" t="s">
        <v>195</v>
      </c>
      <c r="C31" s="834">
        <v>6152000</v>
      </c>
      <c r="D31" s="834">
        <v>4552948</v>
      </c>
      <c r="E31" s="834">
        <v>6050000</v>
      </c>
      <c r="F31" s="834">
        <v>7200000</v>
      </c>
      <c r="G31" s="836">
        <v>7200000</v>
      </c>
    </row>
    <row r="32" spans="1:7" ht="20.100000000000001" customHeight="1" x14ac:dyDescent="0.3">
      <c r="A32" s="839">
        <v>5171</v>
      </c>
      <c r="B32" s="845" t="s">
        <v>169</v>
      </c>
      <c r="C32" s="841">
        <v>5000</v>
      </c>
      <c r="D32" s="841">
        <v>0</v>
      </c>
      <c r="E32" s="841">
        <v>0</v>
      </c>
      <c r="F32" s="841">
        <v>5000</v>
      </c>
      <c r="G32" s="842">
        <v>5000</v>
      </c>
    </row>
    <row r="33" spans="1:7" ht="20.100000000000001" customHeight="1" thickBot="1" x14ac:dyDescent="0.35">
      <c r="A33" s="814">
        <v>6121</v>
      </c>
      <c r="B33" s="846" t="s">
        <v>196</v>
      </c>
      <c r="C33" s="816">
        <v>1000000</v>
      </c>
      <c r="D33" s="816">
        <v>160022</v>
      </c>
      <c r="E33" s="816">
        <v>160022</v>
      </c>
      <c r="F33" s="816">
        <v>1000000</v>
      </c>
      <c r="G33" s="818">
        <v>1000000</v>
      </c>
    </row>
    <row r="34" spans="1:7" ht="20.100000000000001" customHeight="1" thickBot="1" x14ac:dyDescent="0.35">
      <c r="A34" s="961"/>
      <c r="B34" s="948" t="s">
        <v>59</v>
      </c>
      <c r="C34" s="959">
        <f>SUM(C26:C33)</f>
        <v>7179000</v>
      </c>
      <c r="D34" s="959">
        <f>SUM(D26:D33)</f>
        <v>4732877</v>
      </c>
      <c r="E34" s="959">
        <f>SUM(E26:E33)</f>
        <v>6237259</v>
      </c>
      <c r="F34" s="959">
        <f>SUM(F26:F33)</f>
        <v>8236000</v>
      </c>
      <c r="G34" s="963">
        <f>SUM(G26:G33)</f>
        <v>8236000</v>
      </c>
    </row>
    <row r="35" spans="1:7" ht="14.4" x14ac:dyDescent="0.3">
      <c r="A35" s="102"/>
      <c r="B35" s="102"/>
      <c r="C35" s="105"/>
      <c r="D35" s="105"/>
      <c r="E35" s="105"/>
      <c r="F35" s="105"/>
      <c r="G35" s="102"/>
    </row>
    <row r="36" spans="1:7" ht="14.4" x14ac:dyDescent="0.3">
      <c r="A36" s="102"/>
      <c r="B36" s="102"/>
      <c r="C36" s="105"/>
      <c r="D36" s="105"/>
      <c r="E36" s="105"/>
      <c r="F36" s="105"/>
      <c r="G36" s="102"/>
    </row>
    <row r="37" spans="1:7" ht="14.4" x14ac:dyDescent="0.3">
      <c r="A37" s="102"/>
      <c r="B37" s="630" t="s">
        <v>494</v>
      </c>
      <c r="C37" s="102"/>
      <c r="E37" s="106" t="s">
        <v>151</v>
      </c>
      <c r="F37" s="102" t="s">
        <v>197</v>
      </c>
      <c r="G37" s="102"/>
    </row>
    <row r="38" spans="1:7" ht="14.4" x14ac:dyDescent="0.3">
      <c r="A38" s="102"/>
      <c r="B38" s="102"/>
      <c r="C38" s="102"/>
      <c r="D38" s="102"/>
      <c r="E38" s="102"/>
      <c r="F38" s="102"/>
      <c r="G38" s="102"/>
    </row>
    <row r="39" spans="1:7" x14ac:dyDescent="0.25">
      <c r="A39" s="92">
        <v>6121</v>
      </c>
      <c r="B39" s="504" t="s">
        <v>505</v>
      </c>
    </row>
    <row r="40" spans="1:7" x14ac:dyDescent="0.25">
      <c r="B40" s="504" t="s">
        <v>506</v>
      </c>
    </row>
    <row r="41" spans="1:7" x14ac:dyDescent="0.25">
      <c r="B41" s="504" t="s">
        <v>507</v>
      </c>
    </row>
    <row r="42" spans="1:7" x14ac:dyDescent="0.25">
      <c r="B42" s="504" t="s">
        <v>508</v>
      </c>
    </row>
    <row r="43" spans="1:7" x14ac:dyDescent="0.25">
      <c r="B43" s="504" t="s">
        <v>509</v>
      </c>
    </row>
    <row r="44" spans="1:7" x14ac:dyDescent="0.25">
      <c r="B44" s="504" t="s">
        <v>510</v>
      </c>
    </row>
    <row r="46" spans="1:7" x14ac:dyDescent="0.25">
      <c r="A46" s="92">
        <v>5169</v>
      </c>
      <c r="B46" s="504" t="s">
        <v>511</v>
      </c>
    </row>
  </sheetData>
  <mergeCells count="5"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70"/>
  <sheetViews>
    <sheetView topLeftCell="A37" zoomScale="120" zoomScaleNormal="120" zoomScalePageLayoutView="110" workbookViewId="0">
      <selection activeCell="F46" sqref="F46"/>
    </sheetView>
  </sheetViews>
  <sheetFormatPr defaultRowHeight="13.2" x14ac:dyDescent="0.25"/>
  <cols>
    <col min="1" max="1" width="8.44140625" customWidth="1"/>
    <col min="2" max="2" width="39.44140625" customWidth="1"/>
    <col min="3" max="3" width="24.33203125" customWidth="1"/>
    <col min="4" max="5" width="15" customWidth="1"/>
    <col min="6" max="6" width="15.6640625" customWidth="1"/>
    <col min="7" max="7" width="14.5546875" customWidth="1"/>
    <col min="8" max="8" width="12.109375" customWidth="1"/>
    <col min="9" max="9" width="11.109375" customWidth="1"/>
    <col min="10" max="10" width="10" customWidth="1"/>
    <col min="14" max="14" width="13.44140625" customWidth="1"/>
    <col min="16" max="16" width="13.109375" customWidth="1"/>
  </cols>
  <sheetData>
    <row r="1" spans="1:15" ht="16.8" thickTop="1" thickBot="1" x14ac:dyDescent="0.3">
      <c r="A1" s="1219" t="s">
        <v>490</v>
      </c>
      <c r="B1" s="1220"/>
      <c r="C1" s="1220"/>
      <c r="D1" s="1220"/>
      <c r="E1" s="1220"/>
      <c r="F1" s="1220"/>
      <c r="G1" s="1221"/>
      <c r="H1" s="600"/>
    </row>
    <row r="2" spans="1:15" ht="15" thickTop="1" x14ac:dyDescent="0.3">
      <c r="A2" s="428" t="s">
        <v>36</v>
      </c>
      <c r="B2" s="429" t="s">
        <v>131</v>
      </c>
      <c r="C2" s="430"/>
      <c r="D2" s="1258" t="s">
        <v>414</v>
      </c>
      <c r="E2" s="1259"/>
      <c r="F2" s="431" t="s">
        <v>491</v>
      </c>
      <c r="G2" s="431" t="s">
        <v>491</v>
      </c>
      <c r="H2" s="432"/>
      <c r="I2" s="1110" t="s">
        <v>146</v>
      </c>
      <c r="J2" s="1110" t="s">
        <v>577</v>
      </c>
      <c r="L2" s="1110" t="s">
        <v>578</v>
      </c>
    </row>
    <row r="3" spans="1:15" ht="13.8" thickBot="1" x14ac:dyDescent="0.3">
      <c r="A3" s="433" t="s">
        <v>68</v>
      </c>
      <c r="B3" s="434" t="s">
        <v>69</v>
      </c>
      <c r="C3" s="434" t="s">
        <v>99</v>
      </c>
      <c r="D3" s="434" t="s">
        <v>109</v>
      </c>
      <c r="E3" s="435" t="s">
        <v>241</v>
      </c>
      <c r="F3" s="436" t="s">
        <v>111</v>
      </c>
      <c r="G3" s="437" t="s">
        <v>113</v>
      </c>
      <c r="H3" s="436" t="s">
        <v>80</v>
      </c>
      <c r="I3" s="1111"/>
      <c r="J3" s="1111"/>
    </row>
    <row r="4" spans="1:15" ht="13.8" thickTop="1" x14ac:dyDescent="0.25">
      <c r="A4" s="310" t="s">
        <v>137</v>
      </c>
      <c r="B4" s="311" t="s">
        <v>125</v>
      </c>
      <c r="C4" s="312"/>
      <c r="D4" s="313">
        <v>14500000</v>
      </c>
      <c r="E4" s="314">
        <v>11372906</v>
      </c>
      <c r="F4" s="315">
        <v>15200000</v>
      </c>
      <c r="G4" s="346"/>
      <c r="H4" s="316"/>
      <c r="I4" s="1111"/>
      <c r="J4" s="1111" t="s">
        <v>640</v>
      </c>
      <c r="K4" s="657" t="s">
        <v>641</v>
      </c>
      <c r="L4" s="73"/>
      <c r="M4" s="73"/>
      <c r="N4" s="73"/>
      <c r="O4" s="73"/>
    </row>
    <row r="5" spans="1:15" ht="13.8" x14ac:dyDescent="0.25">
      <c r="A5" s="317" t="s">
        <v>138</v>
      </c>
      <c r="B5" s="318" t="s">
        <v>126</v>
      </c>
      <c r="C5" s="319"/>
      <c r="D5" s="320">
        <v>21041000</v>
      </c>
      <c r="E5" s="321">
        <v>21006130</v>
      </c>
      <c r="F5" s="1114">
        <f>SUM(I5+J5+K5)</f>
        <v>26986000</v>
      </c>
      <c r="G5" s="331"/>
      <c r="H5" s="323"/>
      <c r="I5" s="1112">
        <v>20000000</v>
      </c>
      <c r="J5" s="1113">
        <v>6916000</v>
      </c>
      <c r="K5" s="1113">
        <v>70000</v>
      </c>
      <c r="L5" s="73"/>
      <c r="M5" s="73"/>
      <c r="N5" s="73"/>
      <c r="O5" s="73"/>
    </row>
    <row r="6" spans="1:15" x14ac:dyDescent="0.25">
      <c r="A6" s="324" t="s">
        <v>139</v>
      </c>
      <c r="B6" s="325" t="s">
        <v>127</v>
      </c>
      <c r="C6" s="326"/>
      <c r="D6" s="327">
        <v>39400000</v>
      </c>
      <c r="E6" s="328">
        <v>26740700</v>
      </c>
      <c r="F6" s="329">
        <v>41200000</v>
      </c>
      <c r="G6" s="347"/>
      <c r="H6" s="330"/>
      <c r="I6" s="657"/>
      <c r="J6" s="657"/>
      <c r="K6" s="73"/>
      <c r="L6" s="73"/>
      <c r="M6" s="73"/>
      <c r="N6" s="73"/>
      <c r="O6" s="73"/>
    </row>
    <row r="7" spans="1:15" x14ac:dyDescent="0.25">
      <c r="A7" s="317">
        <v>1511</v>
      </c>
      <c r="B7" s="318" t="s">
        <v>100</v>
      </c>
      <c r="C7" s="319"/>
      <c r="D7" s="320">
        <v>1200000</v>
      </c>
      <c r="E7" s="321">
        <v>1168482</v>
      </c>
      <c r="F7" s="322">
        <v>1200000</v>
      </c>
      <c r="G7" s="331"/>
      <c r="H7" s="323"/>
      <c r="I7" s="657"/>
      <c r="J7" s="657"/>
      <c r="K7" s="73"/>
      <c r="L7" s="73"/>
      <c r="M7" s="73"/>
      <c r="N7" s="73"/>
      <c r="O7" s="73"/>
    </row>
    <row r="8" spans="1:15" ht="13.8" x14ac:dyDescent="0.25">
      <c r="A8" s="596"/>
      <c r="B8" s="601" t="s">
        <v>116</v>
      </c>
      <c r="C8" s="601"/>
      <c r="D8" s="602">
        <f>SUM(D4:D7)</f>
        <v>76141000</v>
      </c>
      <c r="E8" s="603">
        <f>SUM(E4:E7)</f>
        <v>60288218</v>
      </c>
      <c r="F8" s="604"/>
      <c r="G8" s="593">
        <f>SUM(F4:F7)</f>
        <v>84586000</v>
      </c>
      <c r="H8" s="605"/>
      <c r="I8" s="657"/>
      <c r="J8" s="657"/>
      <c r="K8" s="73"/>
      <c r="L8" s="73"/>
      <c r="M8" s="73"/>
      <c r="N8" s="73"/>
      <c r="O8" s="73"/>
    </row>
    <row r="9" spans="1:15" x14ac:dyDescent="0.25">
      <c r="A9" s="1192" t="s">
        <v>132</v>
      </c>
      <c r="B9" s="1225" t="s">
        <v>124</v>
      </c>
      <c r="C9" s="413" t="s">
        <v>372</v>
      </c>
      <c r="D9" s="414">
        <v>65000</v>
      </c>
      <c r="E9" s="415">
        <v>71085</v>
      </c>
      <c r="F9" s="1228">
        <f>SUM(G9:G13)</f>
        <v>2137000</v>
      </c>
      <c r="G9" s="416">
        <v>71000</v>
      </c>
      <c r="H9" s="336"/>
      <c r="I9" s="657"/>
      <c r="J9" s="657"/>
      <c r="K9" s="73"/>
      <c r="L9" s="73"/>
      <c r="M9" s="73"/>
      <c r="N9" s="73"/>
      <c r="O9" s="73"/>
    </row>
    <row r="10" spans="1:15" x14ac:dyDescent="0.25">
      <c r="A10" s="1265"/>
      <c r="B10" s="1267"/>
      <c r="C10" s="417" t="s">
        <v>250</v>
      </c>
      <c r="D10" s="418">
        <v>15000</v>
      </c>
      <c r="E10" s="419">
        <v>15180</v>
      </c>
      <c r="F10" s="1228"/>
      <c r="G10" s="420">
        <v>15000</v>
      </c>
      <c r="H10" s="421"/>
      <c r="I10" s="657"/>
      <c r="J10" s="657"/>
      <c r="K10" s="73"/>
      <c r="L10" s="73"/>
      <c r="M10" s="73"/>
      <c r="N10" s="73"/>
      <c r="O10" s="73"/>
    </row>
    <row r="11" spans="1:15" x14ac:dyDescent="0.25">
      <c r="A11" s="1265"/>
      <c r="B11" s="1267"/>
      <c r="C11" s="417" t="s">
        <v>401</v>
      </c>
      <c r="D11" s="418">
        <v>150000</v>
      </c>
      <c r="E11" s="419">
        <v>134510</v>
      </c>
      <c r="F11" s="1228"/>
      <c r="G11" s="420">
        <v>150000</v>
      </c>
      <c r="H11" s="421"/>
      <c r="I11" s="657"/>
      <c r="J11" s="657"/>
      <c r="K11" s="73"/>
      <c r="L11" s="73"/>
      <c r="M11" s="73"/>
      <c r="N11" s="73"/>
      <c r="O11" s="73"/>
    </row>
    <row r="12" spans="1:15" x14ac:dyDescent="0.25">
      <c r="A12" s="1265"/>
      <c r="B12" s="1267"/>
      <c r="C12" s="417" t="s">
        <v>251</v>
      </c>
      <c r="D12" s="418">
        <v>1000</v>
      </c>
      <c r="E12" s="419">
        <v>1305</v>
      </c>
      <c r="F12" s="1228"/>
      <c r="G12" s="420">
        <v>1000</v>
      </c>
      <c r="H12" s="421"/>
      <c r="I12" s="657"/>
      <c r="J12" s="657"/>
      <c r="K12" s="73"/>
      <c r="L12" s="73"/>
      <c r="M12" s="73"/>
      <c r="N12" s="73"/>
      <c r="O12" s="73"/>
    </row>
    <row r="13" spans="1:15" x14ac:dyDescent="0.25">
      <c r="A13" s="1266"/>
      <c r="B13" s="1268"/>
      <c r="C13" s="422" t="s">
        <v>252</v>
      </c>
      <c r="D13" s="344">
        <v>1900000</v>
      </c>
      <c r="E13" s="344">
        <v>1778643</v>
      </c>
      <c r="F13" s="1228"/>
      <c r="G13" s="423">
        <f>IF('3722-odpady'!G8=0," ",'3722-odpady'!G8)</f>
        <v>1900000</v>
      </c>
      <c r="H13" s="345"/>
      <c r="I13" s="657"/>
      <c r="J13" s="657"/>
      <c r="K13" s="73"/>
      <c r="L13" s="73"/>
      <c r="M13" s="73"/>
      <c r="N13" s="73"/>
      <c r="O13" s="73"/>
    </row>
    <row r="14" spans="1:15" x14ac:dyDescent="0.25">
      <c r="A14" s="317">
        <v>1361</v>
      </c>
      <c r="B14" s="318" t="s">
        <v>122</v>
      </c>
      <c r="C14" s="319"/>
      <c r="D14" s="320">
        <v>100000</v>
      </c>
      <c r="E14" s="321">
        <v>92925</v>
      </c>
      <c r="F14" s="322">
        <v>100000</v>
      </c>
      <c r="G14" s="331"/>
      <c r="H14" s="323"/>
      <c r="I14" s="657"/>
      <c r="J14" s="657"/>
      <c r="K14" s="73"/>
      <c r="L14" s="73"/>
      <c r="M14" s="73"/>
      <c r="N14" s="73"/>
      <c r="O14" s="73"/>
    </row>
    <row r="15" spans="1:15" x14ac:dyDescent="0.25">
      <c r="A15" s="324">
        <v>1381</v>
      </c>
      <c r="B15" s="325" t="s">
        <v>123</v>
      </c>
      <c r="C15" s="326"/>
      <c r="D15" s="327">
        <v>400000</v>
      </c>
      <c r="E15" s="328">
        <v>407625</v>
      </c>
      <c r="F15" s="329">
        <v>100000</v>
      </c>
      <c r="G15" s="347"/>
      <c r="H15" s="330"/>
      <c r="I15" s="657"/>
      <c r="J15" s="657"/>
      <c r="K15" s="73"/>
      <c r="L15" s="73"/>
      <c r="M15" s="73"/>
      <c r="N15" s="73"/>
      <c r="O15" s="73"/>
    </row>
    <row r="16" spans="1:15" x14ac:dyDescent="0.25">
      <c r="A16" s="317">
        <v>1385</v>
      </c>
      <c r="B16" s="318" t="s">
        <v>439</v>
      </c>
      <c r="C16" s="319"/>
      <c r="D16" s="320">
        <v>2500000</v>
      </c>
      <c r="E16" s="321">
        <v>2978863</v>
      </c>
      <c r="F16" s="322">
        <v>1500000</v>
      </c>
      <c r="G16" s="331"/>
      <c r="H16" s="323"/>
      <c r="I16" s="657"/>
      <c r="J16" s="657"/>
      <c r="K16" s="73"/>
      <c r="L16" s="73"/>
      <c r="M16" s="73"/>
      <c r="N16" s="73"/>
      <c r="O16" s="73"/>
    </row>
    <row r="17" spans="1:15" ht="13.8" x14ac:dyDescent="0.25">
      <c r="A17" s="596"/>
      <c r="B17" s="601" t="s">
        <v>117</v>
      </c>
      <c r="C17" s="601"/>
      <c r="D17" s="602">
        <f>SUM(D9:D16)</f>
        <v>5131000</v>
      </c>
      <c r="E17" s="606">
        <f>SUM(E9:E16)</f>
        <v>5480136</v>
      </c>
      <c r="F17" s="604"/>
      <c r="G17" s="593">
        <f>SUM(F9:F16)</f>
        <v>3837000</v>
      </c>
      <c r="H17" s="605"/>
      <c r="I17" s="657"/>
      <c r="J17" s="657"/>
      <c r="K17" s="73"/>
      <c r="L17" s="73"/>
      <c r="M17" s="73"/>
      <c r="N17" s="73"/>
      <c r="O17" s="73"/>
    </row>
    <row r="18" spans="1:15" ht="13.8" x14ac:dyDescent="0.25">
      <c r="A18" s="324">
        <v>2412</v>
      </c>
      <c r="B18" s="325" t="s">
        <v>120</v>
      </c>
      <c r="C18" s="326"/>
      <c r="D18" s="327">
        <v>220000</v>
      </c>
      <c r="E18" s="328">
        <v>146792</v>
      </c>
      <c r="F18" s="1116">
        <f>I18+L18</f>
        <v>820000</v>
      </c>
      <c r="G18" s="347"/>
      <c r="H18" s="330"/>
      <c r="I18" s="1112">
        <v>220000</v>
      </c>
      <c r="J18" s="657"/>
      <c r="K18" s="73"/>
      <c r="L18" s="1113">
        <v>600000</v>
      </c>
      <c r="M18" s="73"/>
      <c r="N18" s="73"/>
      <c r="O18" s="73"/>
    </row>
    <row r="19" spans="1:15" ht="13.8" x14ac:dyDescent="0.25">
      <c r="A19" s="596"/>
      <c r="B19" s="601" t="s">
        <v>449</v>
      </c>
      <c r="C19" s="601"/>
      <c r="D19" s="607">
        <f>SUM(D18)</f>
        <v>220000</v>
      </c>
      <c r="E19" s="608">
        <f>SUM(E18)</f>
        <v>146792</v>
      </c>
      <c r="F19" s="604"/>
      <c r="G19" s="593">
        <f>SUM(F18)</f>
        <v>820000</v>
      </c>
      <c r="H19" s="605"/>
      <c r="I19" s="657"/>
      <c r="J19" s="657"/>
      <c r="K19" s="73"/>
      <c r="L19" s="73"/>
      <c r="M19" s="73"/>
      <c r="N19" s="73"/>
      <c r="O19" s="73"/>
    </row>
    <row r="20" spans="1:15" ht="13.8" x14ac:dyDescent="0.25">
      <c r="A20" s="1158">
        <v>4111</v>
      </c>
      <c r="B20" s="1119" t="s">
        <v>133</v>
      </c>
      <c r="C20" s="1147" t="s">
        <v>649</v>
      </c>
      <c r="D20" s="1159">
        <v>0</v>
      </c>
      <c r="E20" s="1160">
        <v>0</v>
      </c>
      <c r="F20" s="1116">
        <v>148000</v>
      </c>
      <c r="G20" s="335"/>
      <c r="H20" s="330"/>
      <c r="I20" s="1112">
        <v>0</v>
      </c>
      <c r="J20" s="1113">
        <v>148000</v>
      </c>
      <c r="K20" s="73"/>
      <c r="L20" s="73"/>
      <c r="M20" s="73"/>
      <c r="N20" s="73"/>
      <c r="O20" s="73"/>
    </row>
    <row r="21" spans="1:15" x14ac:dyDescent="0.25">
      <c r="A21" s="317">
        <v>4112</v>
      </c>
      <c r="B21" s="318" t="s">
        <v>133</v>
      </c>
      <c r="C21" s="318" t="s">
        <v>253</v>
      </c>
      <c r="D21" s="320">
        <v>2673500</v>
      </c>
      <c r="E21" s="321">
        <v>2005128</v>
      </c>
      <c r="F21" s="322">
        <v>2598900</v>
      </c>
      <c r="G21" s="331"/>
      <c r="H21" s="323"/>
      <c r="I21" s="657"/>
      <c r="J21" s="657"/>
      <c r="K21" s="73"/>
      <c r="L21" s="73"/>
      <c r="M21" s="73"/>
      <c r="N21" s="73"/>
      <c r="O21" s="73"/>
    </row>
    <row r="22" spans="1:15" x14ac:dyDescent="0.25">
      <c r="A22" s="658"/>
      <c r="B22" s="413"/>
      <c r="C22" s="413"/>
      <c r="D22" s="414"/>
      <c r="E22" s="415"/>
      <c r="F22" s="329"/>
      <c r="G22" s="416"/>
      <c r="H22" s="336"/>
      <c r="I22" s="657"/>
      <c r="J22" s="657"/>
      <c r="K22" s="73"/>
      <c r="L22" s="73"/>
      <c r="M22" s="73"/>
      <c r="N22" s="73"/>
      <c r="O22" s="73"/>
    </row>
    <row r="23" spans="1:15" x14ac:dyDescent="0.25">
      <c r="A23" s="1198">
        <v>4116</v>
      </c>
      <c r="B23" s="1270" t="s">
        <v>134</v>
      </c>
      <c r="C23" s="332" t="s">
        <v>534</v>
      </c>
      <c r="D23" s="338">
        <v>300000</v>
      </c>
      <c r="E23" s="424">
        <v>300000</v>
      </c>
      <c r="F23" s="1264">
        <f>SUM(G23:G27)</f>
        <v>5026627</v>
      </c>
      <c r="G23" s="348">
        <v>300000</v>
      </c>
      <c r="H23" s="333"/>
      <c r="I23" s="657"/>
      <c r="J23" s="657"/>
      <c r="K23" s="73"/>
      <c r="L23" s="73"/>
      <c r="M23" s="73"/>
      <c r="N23" s="73"/>
      <c r="O23" s="73"/>
    </row>
    <row r="24" spans="1:15" ht="13.8" x14ac:dyDescent="0.25">
      <c r="A24" s="1229"/>
      <c r="B24" s="1271"/>
      <c r="C24" s="1118" t="s">
        <v>66</v>
      </c>
      <c r="D24" s="340">
        <v>585000</v>
      </c>
      <c r="E24" s="341">
        <v>585000</v>
      </c>
      <c r="F24" s="1264"/>
      <c r="G24" s="1115">
        <f>SUM(I24+J24)</f>
        <v>582000</v>
      </c>
      <c r="H24" s="342"/>
      <c r="I24" s="1112">
        <v>500000</v>
      </c>
      <c r="J24" s="1113">
        <v>82000</v>
      </c>
      <c r="K24" s="73"/>
      <c r="L24" s="73"/>
      <c r="M24" s="73"/>
      <c r="N24" s="73"/>
      <c r="O24" s="73"/>
    </row>
    <row r="25" spans="1:15" x14ac:dyDescent="0.25">
      <c r="A25" s="1229"/>
      <c r="B25" s="1271"/>
      <c r="C25" s="334" t="s">
        <v>254</v>
      </c>
      <c r="D25" s="340">
        <v>413000</v>
      </c>
      <c r="E25" s="341">
        <v>413001</v>
      </c>
      <c r="F25" s="1264"/>
      <c r="G25" s="349">
        <v>400000</v>
      </c>
      <c r="H25" s="342"/>
      <c r="I25" s="657"/>
      <c r="J25" s="657"/>
      <c r="K25" s="73"/>
      <c r="L25" s="73"/>
      <c r="M25" s="73"/>
      <c r="N25" s="73"/>
      <c r="O25" s="73"/>
    </row>
    <row r="26" spans="1:15" ht="13.8" x14ac:dyDescent="0.25">
      <c r="A26" s="1229"/>
      <c r="B26" s="1271"/>
      <c r="C26" s="1117" t="s">
        <v>639</v>
      </c>
      <c r="D26" s="340">
        <v>0</v>
      </c>
      <c r="E26" s="341">
        <v>0</v>
      </c>
      <c r="F26" s="1264"/>
      <c r="G26" s="1115">
        <f>SUM(I26+J26+L26)</f>
        <v>3360627</v>
      </c>
      <c r="H26" s="455"/>
      <c r="I26" s="1112">
        <v>0</v>
      </c>
      <c r="J26" s="1113">
        <v>2774000</v>
      </c>
      <c r="K26" s="73"/>
      <c r="L26" s="1113">
        <v>586627</v>
      </c>
      <c r="M26" s="73"/>
      <c r="N26" s="73"/>
      <c r="O26" s="73"/>
    </row>
    <row r="27" spans="1:15" x14ac:dyDescent="0.25">
      <c r="A27" s="1269"/>
      <c r="B27" s="1272"/>
      <c r="C27" s="425" t="s">
        <v>255</v>
      </c>
      <c r="D27" s="339">
        <v>3302000</v>
      </c>
      <c r="E27" s="426">
        <v>2497442</v>
      </c>
      <c r="F27" s="1264"/>
      <c r="G27" s="427">
        <v>384000</v>
      </c>
      <c r="H27" s="758"/>
      <c r="I27" s="657"/>
      <c r="J27" s="657"/>
      <c r="K27" s="657"/>
      <c r="L27" s="73"/>
      <c r="M27" s="73"/>
      <c r="N27" s="73"/>
      <c r="O27" s="73"/>
    </row>
    <row r="28" spans="1:15" ht="13.8" x14ac:dyDescent="0.25">
      <c r="A28" s="658">
        <v>4122</v>
      </c>
      <c r="B28" s="413" t="s">
        <v>135</v>
      </c>
      <c r="C28" s="1146" t="s">
        <v>651</v>
      </c>
      <c r="D28" s="414">
        <v>1488233</v>
      </c>
      <c r="E28" s="415">
        <v>1488233</v>
      </c>
      <c r="F28" s="1150">
        <f>SUM(G29+G28)</f>
        <v>2088942</v>
      </c>
      <c r="G28" s="1151">
        <f>SUM(I28+J28)</f>
        <v>1831524</v>
      </c>
      <c r="H28" s="336"/>
      <c r="I28" s="1112">
        <v>1000000</v>
      </c>
      <c r="J28" s="1113">
        <v>831524</v>
      </c>
      <c r="K28" s="73"/>
      <c r="L28" s="73"/>
      <c r="M28" s="73"/>
      <c r="N28" s="73"/>
      <c r="O28" s="73"/>
    </row>
    <row r="29" spans="1:15" ht="13.8" x14ac:dyDescent="0.25">
      <c r="A29" s="1106"/>
      <c r="B29" s="422"/>
      <c r="C29" s="1152" t="s">
        <v>650</v>
      </c>
      <c r="D29" s="1153">
        <v>0</v>
      </c>
      <c r="E29" s="1154">
        <v>0</v>
      </c>
      <c r="F29" s="1157"/>
      <c r="G29" s="1155">
        <f>SUM(I29+J29)</f>
        <v>257418</v>
      </c>
      <c r="H29" s="1156"/>
      <c r="I29" s="1148">
        <v>0</v>
      </c>
      <c r="J29" s="1149">
        <v>257418</v>
      </c>
      <c r="K29" s="73"/>
      <c r="L29" s="73"/>
      <c r="M29" s="73"/>
      <c r="N29" s="73"/>
      <c r="O29" s="73"/>
    </row>
    <row r="30" spans="1:15" x14ac:dyDescent="0.25">
      <c r="A30" s="317">
        <v>4213</v>
      </c>
      <c r="B30" s="318" t="s">
        <v>446</v>
      </c>
      <c r="C30" s="519"/>
      <c r="D30" s="320">
        <v>0</v>
      </c>
      <c r="E30" s="321">
        <v>0</v>
      </c>
      <c r="F30" s="322">
        <v>0</v>
      </c>
      <c r="G30" s="331"/>
      <c r="H30" s="323"/>
      <c r="M30" s="73"/>
      <c r="N30" s="73"/>
      <c r="O30" s="73"/>
    </row>
    <row r="31" spans="1:15" ht="13.8" x14ac:dyDescent="0.25">
      <c r="A31" s="1192">
        <v>4216</v>
      </c>
      <c r="B31" s="1260" t="s">
        <v>410</v>
      </c>
      <c r="C31" s="1146" t="s">
        <v>657</v>
      </c>
      <c r="D31" s="414">
        <v>0</v>
      </c>
      <c r="E31" s="415">
        <v>0</v>
      </c>
      <c r="F31" s="1262">
        <f>SUM(G31:G32)</f>
        <v>18395392</v>
      </c>
      <c r="G31" s="1151">
        <f>I31+L31</f>
        <v>8380392</v>
      </c>
      <c r="H31" s="336"/>
      <c r="I31" s="1148">
        <v>0</v>
      </c>
      <c r="J31" s="657"/>
      <c r="K31" s="73"/>
      <c r="L31" s="1113">
        <v>8380392</v>
      </c>
      <c r="M31" s="73"/>
      <c r="N31" s="73"/>
      <c r="O31" s="73"/>
    </row>
    <row r="32" spans="1:15" x14ac:dyDescent="0.25">
      <c r="A32" s="1234"/>
      <c r="B32" s="1261"/>
      <c r="C32" s="337" t="s">
        <v>572</v>
      </c>
      <c r="D32" s="529">
        <v>0</v>
      </c>
      <c r="E32" s="530">
        <v>0</v>
      </c>
      <c r="F32" s="1263"/>
      <c r="G32" s="531">
        <v>10015000</v>
      </c>
      <c r="H32" s="757"/>
      <c r="I32" s="657"/>
      <c r="J32" s="657"/>
      <c r="K32" s="73"/>
      <c r="L32" s="73"/>
      <c r="M32" s="73"/>
      <c r="N32" s="73"/>
      <c r="O32" s="73"/>
    </row>
    <row r="33" spans="1:15" x14ac:dyDescent="0.25">
      <c r="A33" s="1198">
        <v>4222</v>
      </c>
      <c r="B33" s="1276" t="s">
        <v>411</v>
      </c>
      <c r="C33" s="519"/>
      <c r="D33" s="574">
        <v>0</v>
      </c>
      <c r="E33" s="575">
        <v>0</v>
      </c>
      <c r="F33" s="1273">
        <f>SUM(G33:G35)</f>
        <v>1700000</v>
      </c>
      <c r="G33" s="350">
        <v>0</v>
      </c>
      <c r="H33" s="455"/>
      <c r="I33" s="657"/>
      <c r="J33" s="657"/>
      <c r="K33" s="73"/>
      <c r="L33" s="73"/>
      <c r="M33" s="73"/>
      <c r="N33" s="73"/>
      <c r="O33" s="73"/>
    </row>
    <row r="34" spans="1:15" x14ac:dyDescent="0.25">
      <c r="A34" s="1279"/>
      <c r="B34" s="1277"/>
      <c r="C34" s="334" t="s">
        <v>535</v>
      </c>
      <c r="D34" s="340">
        <v>0</v>
      </c>
      <c r="E34" s="341">
        <v>0</v>
      </c>
      <c r="F34" s="1274"/>
      <c r="G34" s="349">
        <v>1700000</v>
      </c>
      <c r="H34" s="342"/>
      <c r="I34" s="657"/>
      <c r="J34" s="657"/>
      <c r="K34" s="73"/>
      <c r="L34" s="73"/>
      <c r="M34" s="73"/>
      <c r="N34" s="73"/>
      <c r="O34" s="73"/>
    </row>
    <row r="35" spans="1:15" x14ac:dyDescent="0.25">
      <c r="A35" s="1280"/>
      <c r="B35" s="1278"/>
      <c r="C35" s="425"/>
      <c r="D35" s="339">
        <v>0</v>
      </c>
      <c r="E35" s="426">
        <v>0</v>
      </c>
      <c r="F35" s="1275"/>
      <c r="G35" s="427">
        <v>0</v>
      </c>
      <c r="H35" s="343"/>
      <c r="I35" s="657"/>
      <c r="J35" s="657"/>
      <c r="K35" s="73"/>
      <c r="L35" s="73"/>
      <c r="M35" s="73"/>
      <c r="N35" s="73"/>
      <c r="O35" s="73"/>
    </row>
    <row r="36" spans="1:15" ht="13.8" x14ac:dyDescent="0.25">
      <c r="A36" s="596"/>
      <c r="B36" s="601" t="s">
        <v>118</v>
      </c>
      <c r="C36" s="601"/>
      <c r="D36" s="602">
        <f>SUM(D21:D35)</f>
        <v>8761733</v>
      </c>
      <c r="E36" s="606">
        <f>SUM(E20:E35)</f>
        <v>7288804</v>
      </c>
      <c r="F36" s="604"/>
      <c r="G36" s="593">
        <f>SUM(F20:F35)</f>
        <v>29957861</v>
      </c>
      <c r="H36" s="605"/>
      <c r="I36" s="657"/>
      <c r="J36" s="657"/>
      <c r="K36" s="73"/>
      <c r="L36" s="73"/>
      <c r="M36" s="73"/>
      <c r="N36" s="73"/>
      <c r="O36" s="73"/>
    </row>
    <row r="37" spans="1:15" x14ac:dyDescent="0.25">
      <c r="A37" s="324">
        <v>1031</v>
      </c>
      <c r="B37" s="325" t="s">
        <v>70</v>
      </c>
      <c r="C37" s="325" t="s">
        <v>3</v>
      </c>
      <c r="D37" s="327">
        <f>IF('1031-les'!C10=0," ",'1031-les'!C10)</f>
        <v>515000</v>
      </c>
      <c r="E37" s="327">
        <f>IF('1031-les'!D10=0," ",'1031-les'!D10)</f>
        <v>564402</v>
      </c>
      <c r="F37" s="329">
        <f>IF('1031-les'!G10=0," ",'1031-les'!G10)</f>
        <v>400000</v>
      </c>
      <c r="G37" s="347"/>
      <c r="H37" s="330"/>
      <c r="I37" s="657"/>
      <c r="J37" s="657"/>
      <c r="K37" s="73"/>
      <c r="L37" s="73"/>
      <c r="M37" s="73"/>
      <c r="N37" s="73"/>
      <c r="O37" s="73"/>
    </row>
    <row r="38" spans="1:15" ht="13.8" x14ac:dyDescent="0.25">
      <c r="A38" s="324">
        <v>2310</v>
      </c>
      <c r="B38" s="325" t="s">
        <v>659</v>
      </c>
      <c r="C38" s="325"/>
      <c r="D38" s="327"/>
      <c r="E38" s="520"/>
      <c r="F38" s="1116">
        <v>536000</v>
      </c>
      <c r="G38" s="347"/>
      <c r="H38" s="330"/>
      <c r="I38" s="657"/>
      <c r="J38" s="657"/>
      <c r="K38" s="73"/>
      <c r="L38" s="1113">
        <v>536000</v>
      </c>
      <c r="M38" s="73"/>
      <c r="N38" s="73"/>
      <c r="O38" s="73"/>
    </row>
    <row r="39" spans="1:15" x14ac:dyDescent="0.25">
      <c r="A39" s="317">
        <v>2321</v>
      </c>
      <c r="B39" s="318" t="s">
        <v>73</v>
      </c>
      <c r="C39" s="318" t="s">
        <v>119</v>
      </c>
      <c r="D39" s="320">
        <v>242000</v>
      </c>
      <c r="E39" s="321">
        <v>259000</v>
      </c>
      <c r="F39" s="322">
        <v>363000</v>
      </c>
      <c r="G39" s="331"/>
      <c r="H39" s="323"/>
      <c r="I39" s="657"/>
      <c r="J39" s="657"/>
      <c r="K39" s="73"/>
      <c r="L39" s="73"/>
      <c r="M39" s="73"/>
      <c r="N39" s="73"/>
      <c r="O39" s="73"/>
    </row>
    <row r="40" spans="1:15" x14ac:dyDescent="0.25">
      <c r="A40" s="324">
        <v>3314</v>
      </c>
      <c r="B40" s="325" t="s">
        <v>77</v>
      </c>
      <c r="C40" s="662" t="s">
        <v>5</v>
      </c>
      <c r="D40" s="664">
        <f>IF('3314-knihovna'!C7=0," ",'3314-knihovna'!C7)</f>
        <v>15000</v>
      </c>
      <c r="E40" s="663">
        <f>IF('3314-knihovna'!D7=0," ",'3314-knihovna'!D7)</f>
        <v>12150</v>
      </c>
      <c r="F40" s="329">
        <f>IF('3314-knihovna'!G10=0," ",'3314-knihovna'!G10)</f>
        <v>15000</v>
      </c>
      <c r="G40" s="347"/>
      <c r="H40" s="330"/>
      <c r="I40" s="657"/>
      <c r="J40" s="657"/>
      <c r="K40" s="73"/>
      <c r="L40" s="73"/>
      <c r="M40" s="73"/>
      <c r="N40" s="73"/>
      <c r="O40" s="73"/>
    </row>
    <row r="41" spans="1:15" x14ac:dyDescent="0.25">
      <c r="A41" s="317">
        <v>3315</v>
      </c>
      <c r="B41" s="318" t="s">
        <v>136</v>
      </c>
      <c r="C41" s="318" t="s">
        <v>7</v>
      </c>
      <c r="D41" s="320">
        <f>IF('3315-muzeum'!C10=0," ",'3315-muzeum'!C10)</f>
        <v>1196</v>
      </c>
      <c r="E41" s="320">
        <f>IF('3315-muzeum'!D10=0," ",'3315-muzeum'!D10)</f>
        <v>55</v>
      </c>
      <c r="F41" s="322">
        <v>0</v>
      </c>
      <c r="G41" s="331"/>
      <c r="H41" s="323"/>
      <c r="I41" s="657"/>
      <c r="J41" s="657"/>
      <c r="K41" s="73"/>
      <c r="L41" s="73"/>
      <c r="M41" s="73"/>
      <c r="N41" s="73"/>
      <c r="O41" s="73"/>
    </row>
    <row r="42" spans="1:15" x14ac:dyDescent="0.25">
      <c r="A42" s="324">
        <v>3349</v>
      </c>
      <c r="B42" s="325" t="s">
        <v>121</v>
      </c>
      <c r="C42" s="325" t="s">
        <v>6</v>
      </c>
      <c r="D42" s="327">
        <v>15000</v>
      </c>
      <c r="E42" s="328">
        <v>6810</v>
      </c>
      <c r="F42" s="329">
        <v>10000</v>
      </c>
      <c r="G42" s="347"/>
      <c r="H42" s="330"/>
      <c r="I42" s="657"/>
      <c r="J42" s="657"/>
      <c r="K42" s="73"/>
      <c r="L42" s="73"/>
      <c r="M42" s="73"/>
      <c r="N42" s="73"/>
      <c r="O42" s="73"/>
    </row>
    <row r="43" spans="1:15" x14ac:dyDescent="0.25">
      <c r="A43" s="317">
        <v>3399</v>
      </c>
      <c r="B43" s="319" t="s">
        <v>101</v>
      </c>
      <c r="C43" s="1120" t="s">
        <v>642</v>
      </c>
      <c r="D43" s="320">
        <v>30000</v>
      </c>
      <c r="E43" s="320">
        <v>26700</v>
      </c>
      <c r="F43" s="1114">
        <f>IF('3399-Kultura-SPOZ'!G10=0," ",'3399-Kultura-SPOZ'!G10)</f>
        <v>424000</v>
      </c>
      <c r="G43" s="331"/>
      <c r="H43" s="323"/>
      <c r="I43" s="657"/>
      <c r="J43" s="657"/>
      <c r="K43" s="73"/>
      <c r="L43" s="73"/>
      <c r="M43" s="73"/>
      <c r="N43" s="73"/>
      <c r="O43" s="73"/>
    </row>
    <row r="44" spans="1:15" ht="13.8" x14ac:dyDescent="0.25">
      <c r="A44" s="317">
        <v>3421</v>
      </c>
      <c r="B44" s="318" t="s">
        <v>658</v>
      </c>
      <c r="C44" s="1120"/>
      <c r="D44" s="320"/>
      <c r="E44" s="320"/>
      <c r="F44" s="1114">
        <f>L44</f>
        <v>700000</v>
      </c>
      <c r="G44" s="331"/>
      <c r="H44" s="323"/>
      <c r="I44" s="657"/>
      <c r="J44" s="657"/>
      <c r="K44" s="73"/>
      <c r="L44" s="1113">
        <v>700000</v>
      </c>
      <c r="M44" s="73"/>
      <c r="N44" s="73"/>
      <c r="O44" s="73"/>
    </row>
    <row r="45" spans="1:15" x14ac:dyDescent="0.25">
      <c r="A45" s="324">
        <v>3612</v>
      </c>
      <c r="B45" s="326" t="s">
        <v>84</v>
      </c>
      <c r="C45" s="325" t="s">
        <v>1</v>
      </c>
      <c r="D45" s="327">
        <f>IF('3612-BS'!C11=0," ",'3612-BS'!C11)</f>
        <v>28320000</v>
      </c>
      <c r="E45" s="327">
        <f>IF('3612-BS'!D11=0," ",'3612-BS'!D11)</f>
        <v>22158481</v>
      </c>
      <c r="F45" s="1116">
        <f>IF('3612-BS'!G11=0," ",'3612-BS'!G11)</f>
        <v>29690000</v>
      </c>
      <c r="G45" s="347"/>
      <c r="H45" s="335"/>
      <c r="I45" s="657"/>
      <c r="J45" s="657"/>
      <c r="K45" s="73"/>
      <c r="L45" s="73"/>
      <c r="M45" s="73"/>
      <c r="N45" s="73"/>
      <c r="O45" s="73"/>
    </row>
    <row r="46" spans="1:15" x14ac:dyDescent="0.25">
      <c r="A46" s="317">
        <v>3613</v>
      </c>
      <c r="B46" s="319" t="s">
        <v>85</v>
      </c>
      <c r="C46" s="318" t="s">
        <v>0</v>
      </c>
      <c r="D46" s="320">
        <f>IF('3613-budovy'!C10=0," ",'3613-budovy'!C10)</f>
        <v>2300000</v>
      </c>
      <c r="E46" s="320">
        <f>IF('3613-budovy'!D10=0," ",'3613-budovy'!D10)</f>
        <v>1451246</v>
      </c>
      <c r="F46" s="1114">
        <f>IF('3613-budovy'!G10=0," ",'3613-budovy'!G10)</f>
        <v>2200000</v>
      </c>
      <c r="G46" s="331"/>
      <c r="H46" s="323"/>
      <c r="I46" s="657"/>
      <c r="J46" s="657"/>
      <c r="L46" s="73"/>
      <c r="M46" s="73"/>
      <c r="N46" s="73"/>
      <c r="O46" s="73"/>
    </row>
    <row r="47" spans="1:15" x14ac:dyDescent="0.25">
      <c r="A47" s="324">
        <v>3631</v>
      </c>
      <c r="B47" s="326" t="s">
        <v>102</v>
      </c>
      <c r="C47" s="325" t="s">
        <v>44</v>
      </c>
      <c r="D47" s="327">
        <f>IF('3631-osvětlení'!C10=0," ",'3631-osvětlení'!C10)</f>
        <v>10000</v>
      </c>
      <c r="E47" s="327">
        <f>IF('3631-osvětlení'!D10=0," ",'3631-osvětlení'!D10)</f>
        <v>13674</v>
      </c>
      <c r="F47" s="329">
        <f>IF('3631-osvětlení'!G10=0," ",'3631-osvětlení'!G10)</f>
        <v>10000</v>
      </c>
      <c r="G47" s="347"/>
      <c r="H47" s="330"/>
      <c r="J47" s="657"/>
      <c r="K47" s="73"/>
      <c r="L47" s="73"/>
      <c r="M47" s="73"/>
      <c r="N47" s="73"/>
      <c r="O47" s="73"/>
    </row>
    <row r="48" spans="1:15" x14ac:dyDescent="0.25">
      <c r="A48" s="317">
        <v>3632</v>
      </c>
      <c r="B48" s="319" t="s">
        <v>51</v>
      </c>
      <c r="C48" s="318" t="s">
        <v>51</v>
      </c>
      <c r="D48" s="320">
        <f>IF('3632-pohřebnictví'!C9=0," ",'3632-pohřebnictví'!C9)</f>
        <v>50000</v>
      </c>
      <c r="E48" s="320">
        <f>IF('3632-pohřebnictví'!D9=0," ",'3632-pohřebnictví'!D9)</f>
        <v>54642</v>
      </c>
      <c r="F48" s="322">
        <f>IF('3632-pohřebnictví'!G9=0," ",'3632-pohřebnictví'!G9)</f>
        <v>50000</v>
      </c>
      <c r="G48" s="331"/>
      <c r="H48" s="323"/>
      <c r="I48" s="657"/>
      <c r="J48" s="657"/>
      <c r="K48" s="73"/>
      <c r="L48" s="73"/>
      <c r="M48" s="73"/>
      <c r="N48" s="73"/>
      <c r="O48" s="73"/>
    </row>
    <row r="49" spans="1:15" x14ac:dyDescent="0.25">
      <c r="A49" s="1192">
        <v>3639</v>
      </c>
      <c r="B49" s="1282" t="s">
        <v>444</v>
      </c>
      <c r="C49" s="578" t="s">
        <v>2</v>
      </c>
      <c r="D49" s="414">
        <f>IF('město-různé'!C7=0," ",'město-různé'!C7)</f>
        <v>240000</v>
      </c>
      <c r="E49" s="414">
        <f>IF('město-různé'!D7=0," ",'město-různé'!D7)</f>
        <v>272556</v>
      </c>
      <c r="F49" s="1262">
        <f>SUM(G49:G52)</f>
        <v>5370000</v>
      </c>
      <c r="G49" s="416">
        <f>IF('město-různé'!G7=0," ",'město-různé'!G7)</f>
        <v>220000</v>
      </c>
      <c r="H49" s="336"/>
      <c r="I49" s="657"/>
      <c r="J49" s="657"/>
      <c r="K49" s="73"/>
      <c r="L49" s="73"/>
      <c r="M49" s="73"/>
      <c r="N49" s="73"/>
      <c r="O49" s="73"/>
    </row>
    <row r="50" spans="1:15" x14ac:dyDescent="0.25">
      <c r="A50" s="1284"/>
      <c r="B50" s="1283"/>
      <c r="C50" s="417" t="s">
        <v>10</v>
      </c>
      <c r="D50" s="418">
        <f>IF('město-různé'!C8=0," ",'město-různé'!C8)</f>
        <v>3350000</v>
      </c>
      <c r="E50" s="419">
        <f>IF('město-různé'!D8=0," ",'město-různé'!D8)</f>
        <v>7175263</v>
      </c>
      <c r="F50" s="1285"/>
      <c r="G50" s="1167">
        <f>IF('město-různé'!G8=0," ",'město-různé'!G8)</f>
        <v>5100000</v>
      </c>
      <c r="H50" s="421"/>
      <c r="I50" s="657"/>
      <c r="J50" s="657"/>
      <c r="K50" s="73"/>
      <c r="L50" s="73"/>
      <c r="M50" s="73"/>
      <c r="N50" s="73"/>
      <c r="O50" s="73"/>
    </row>
    <row r="51" spans="1:15" x14ac:dyDescent="0.25">
      <c r="A51" s="1284"/>
      <c r="B51" s="1283"/>
      <c r="C51" s="417" t="s">
        <v>382</v>
      </c>
      <c r="D51" s="418">
        <f>IF('město-různé'!C9=0," ",'město-různé'!C9)</f>
        <v>50000</v>
      </c>
      <c r="E51" s="419">
        <f>IF('město-různé'!D9=0," ",'město-různé'!D9)</f>
        <v>32500</v>
      </c>
      <c r="F51" s="1285"/>
      <c r="G51" s="420">
        <f>IF('město-různé'!G9=0," ",'město-různé'!G9)</f>
        <v>50000</v>
      </c>
      <c r="H51" s="421"/>
      <c r="I51" s="657"/>
      <c r="J51" s="657"/>
      <c r="K51" s="73"/>
      <c r="L51" s="73"/>
      <c r="M51" s="73"/>
      <c r="N51" s="73"/>
      <c r="O51" s="73"/>
    </row>
    <row r="52" spans="1:15" x14ac:dyDescent="0.25">
      <c r="A52" s="1234"/>
      <c r="B52" s="1235"/>
      <c r="C52" s="422" t="s">
        <v>445</v>
      </c>
      <c r="D52" s="344">
        <v>13270000</v>
      </c>
      <c r="E52" s="579">
        <v>8900000</v>
      </c>
      <c r="F52" s="1263"/>
      <c r="G52" s="423"/>
      <c r="H52" s="345"/>
      <c r="I52" s="657"/>
      <c r="J52" s="657"/>
      <c r="K52" s="73"/>
      <c r="L52" s="73"/>
      <c r="M52" s="73"/>
      <c r="N52" s="73"/>
      <c r="O52" s="73"/>
    </row>
    <row r="53" spans="1:15" x14ac:dyDescent="0.25">
      <c r="A53" s="317">
        <v>3713</v>
      </c>
      <c r="B53" s="319" t="s">
        <v>103</v>
      </c>
      <c r="C53" s="318" t="s">
        <v>40</v>
      </c>
      <c r="D53" s="320">
        <v>1956000</v>
      </c>
      <c r="E53" s="321">
        <v>1465609</v>
      </c>
      <c r="F53" s="322">
        <v>0</v>
      </c>
      <c r="G53" s="331"/>
      <c r="H53" s="323"/>
      <c r="I53" s="657"/>
      <c r="J53" s="657"/>
      <c r="K53" s="73"/>
      <c r="L53" s="73"/>
      <c r="M53" s="73"/>
      <c r="N53" s="73"/>
      <c r="O53" s="73"/>
    </row>
    <row r="54" spans="1:15" x14ac:dyDescent="0.25">
      <c r="A54" s="324">
        <v>3722</v>
      </c>
      <c r="B54" s="325" t="s">
        <v>441</v>
      </c>
      <c r="C54" s="325" t="s">
        <v>442</v>
      </c>
      <c r="D54" s="327">
        <v>0</v>
      </c>
      <c r="E54" s="520">
        <v>0</v>
      </c>
      <c r="F54" s="329" t="str">
        <f>IF('3722-odpady'!G18=0," ",'3722-odpady'!G18)</f>
        <v xml:space="preserve"> </v>
      </c>
      <c r="G54" s="347"/>
      <c r="H54" s="330"/>
      <c r="I54" s="657"/>
      <c r="J54" s="657"/>
      <c r="K54" s="73"/>
      <c r="L54" s="73"/>
      <c r="M54" s="73"/>
      <c r="N54" s="73"/>
      <c r="O54" s="73"/>
    </row>
    <row r="55" spans="1:15" x14ac:dyDescent="0.25">
      <c r="A55" s="317">
        <v>3723</v>
      </c>
      <c r="B55" s="319" t="s">
        <v>104</v>
      </c>
      <c r="C55" s="318" t="s">
        <v>440</v>
      </c>
      <c r="D55" s="320">
        <f>IF('3722-odpady'!C12=0," ",'3722-odpady'!C12)</f>
        <v>73000</v>
      </c>
      <c r="E55" s="320">
        <f>IF('3722-odpady'!D12=0," ",'3722-odpady'!D12)</f>
        <v>47747</v>
      </c>
      <c r="F55" s="322">
        <f>IF('3722-odpady'!G12=0," ",'3722-odpady'!G12)</f>
        <v>52000</v>
      </c>
      <c r="G55" s="331"/>
      <c r="H55" s="323"/>
      <c r="I55" s="657"/>
      <c r="J55" s="657"/>
      <c r="K55" s="73"/>
      <c r="L55" s="73"/>
      <c r="M55" s="73"/>
      <c r="N55" s="73"/>
      <c r="O55" s="73"/>
    </row>
    <row r="56" spans="1:15" x14ac:dyDescent="0.25">
      <c r="A56" s="324">
        <v>3725</v>
      </c>
      <c r="B56" s="325" t="s">
        <v>130</v>
      </c>
      <c r="C56" s="325" t="s">
        <v>41</v>
      </c>
      <c r="D56" s="327">
        <f>IF('3722-odpady'!C16=0," ",'3722-odpady'!C16)</f>
        <v>705000</v>
      </c>
      <c r="E56" s="327">
        <f>IF('3722-odpady'!D16=0," ",'3722-odpady'!D16)</f>
        <v>663891</v>
      </c>
      <c r="F56" s="329">
        <f>IF('3722-odpady'!G16=0," ",'3722-odpady'!G16)</f>
        <v>800000</v>
      </c>
      <c r="G56" s="347"/>
      <c r="H56" s="330"/>
      <c r="I56" s="657"/>
      <c r="J56" s="657"/>
      <c r="K56" s="73"/>
      <c r="L56" s="73"/>
      <c r="M56" s="73"/>
      <c r="N56" s="73"/>
      <c r="O56" s="73"/>
    </row>
    <row r="57" spans="1:15" x14ac:dyDescent="0.25">
      <c r="A57" s="317">
        <v>3745</v>
      </c>
      <c r="B57" s="319" t="s">
        <v>105</v>
      </c>
      <c r="C57" s="318" t="s">
        <v>256</v>
      </c>
      <c r="D57" s="320">
        <f>IF('3745-zeleň'!C8=0," ",'3745-zeleň'!C8)</f>
        <v>10000</v>
      </c>
      <c r="E57" s="320">
        <f>IF('3745-zeleň'!D8=0," ",'3745-zeleň'!D8)</f>
        <v>48002</v>
      </c>
      <c r="F57" s="322">
        <f>IF('3745-zeleň'!G8=0," ",'3745-zeleň'!G8)</f>
        <v>50000</v>
      </c>
      <c r="G57" s="331"/>
      <c r="H57" s="331"/>
      <c r="I57" s="657"/>
      <c r="J57" s="657"/>
      <c r="K57" s="73"/>
      <c r="L57" s="73"/>
      <c r="M57" s="73"/>
      <c r="N57" s="73"/>
      <c r="O57" s="73"/>
    </row>
    <row r="58" spans="1:15" x14ac:dyDescent="0.25">
      <c r="A58" s="324">
        <v>4351</v>
      </c>
      <c r="B58" s="326" t="s">
        <v>106</v>
      </c>
      <c r="C58" s="325" t="s">
        <v>58</v>
      </c>
      <c r="D58" s="327">
        <f>IF('4351-DPS'!C9=0," ",'4351-DPS'!C9)</f>
        <v>300000</v>
      </c>
      <c r="E58" s="327">
        <f>IF('4351-DPS'!D9=0," ",'4351-DPS'!D9)</f>
        <v>326599</v>
      </c>
      <c r="F58" s="329">
        <f>IF('4351-DPS'!G9=0," ",'4351-DPS'!G9)</f>
        <v>330000</v>
      </c>
      <c r="G58" s="347"/>
      <c r="H58" s="330"/>
      <c r="I58" s="657"/>
      <c r="J58" s="657"/>
      <c r="K58" s="73"/>
      <c r="L58" s="73"/>
      <c r="M58" s="73"/>
      <c r="N58" s="73"/>
      <c r="O58" s="73"/>
    </row>
    <row r="59" spans="1:15" x14ac:dyDescent="0.25">
      <c r="A59" s="1198">
        <v>6171</v>
      </c>
      <c r="B59" s="1276" t="s">
        <v>107</v>
      </c>
      <c r="C59" s="332" t="s">
        <v>383</v>
      </c>
      <c r="D59" s="338">
        <f>IF('6171-MěÚ'!C7=0," ",'6171-MěÚ'!C7)</f>
        <v>50000</v>
      </c>
      <c r="E59" s="338">
        <f>IF('6171-MěÚ'!D7=0," ",'6171-MěÚ'!D7)</f>
        <v>208462</v>
      </c>
      <c r="F59" s="1187">
        <f>SUM(G59:G60)</f>
        <v>588000</v>
      </c>
      <c r="G59" s="1169">
        <f>IF('6171-MěÚ'!G7=0," ",'6171-MěÚ'!G7)</f>
        <v>188000</v>
      </c>
      <c r="H59" s="333"/>
      <c r="I59" s="657"/>
      <c r="J59" s="657"/>
      <c r="K59" s="73"/>
      <c r="L59" s="73"/>
      <c r="M59" s="73"/>
      <c r="N59" s="73"/>
      <c r="O59" s="73"/>
    </row>
    <row r="60" spans="1:15" x14ac:dyDescent="0.25">
      <c r="A60" s="1229"/>
      <c r="B60" s="1271"/>
      <c r="C60" s="334" t="s">
        <v>4</v>
      </c>
      <c r="D60" s="340">
        <f>IF('6171-MěÚ'!C8=0," ",'6171-MěÚ'!C8)</f>
        <v>350000</v>
      </c>
      <c r="E60" s="341">
        <f>IF('6171-MěÚ'!D8=0," ",'6171-MěÚ'!D8)</f>
        <v>325876</v>
      </c>
      <c r="F60" s="1281"/>
      <c r="G60" s="349">
        <f>IF('6171-MěÚ'!G8=0," ",'6171-MěÚ'!G8)</f>
        <v>400000</v>
      </c>
      <c r="H60" s="342"/>
      <c r="I60" s="657"/>
      <c r="J60" s="657"/>
      <c r="K60" s="73"/>
      <c r="L60" s="73"/>
      <c r="M60" s="73"/>
      <c r="N60" s="73"/>
      <c r="O60" s="73"/>
    </row>
    <row r="61" spans="1:15" x14ac:dyDescent="0.25">
      <c r="A61" s="324">
        <v>6330</v>
      </c>
      <c r="B61" s="326" t="s">
        <v>108</v>
      </c>
      <c r="C61" s="325" t="s">
        <v>52</v>
      </c>
      <c r="D61" s="327">
        <v>590000</v>
      </c>
      <c r="E61" s="328">
        <v>590000</v>
      </c>
      <c r="F61" s="329">
        <f>IF('6171-MěÚ'!G49=0," ",'6171-MěÚ'!G49)</f>
        <v>630000</v>
      </c>
      <c r="G61" s="347"/>
      <c r="H61" s="330"/>
      <c r="I61" s="657"/>
      <c r="J61" s="657"/>
      <c r="K61" s="73"/>
      <c r="L61" s="73"/>
      <c r="M61" s="73"/>
      <c r="N61" s="73"/>
      <c r="O61" s="73"/>
    </row>
    <row r="62" spans="1:15" ht="13.8" thickBot="1" x14ac:dyDescent="0.3">
      <c r="A62" s="594"/>
      <c r="B62" s="667" t="s">
        <v>523</v>
      </c>
      <c r="C62" s="609"/>
      <c r="D62" s="610">
        <f>SUM(D37:D61)</f>
        <v>52442196</v>
      </c>
      <c r="E62" s="606">
        <f>SUM(E37:E61)</f>
        <v>44603665</v>
      </c>
      <c r="F62" s="611"/>
      <c r="G62" s="612">
        <f>SUM(F37:F61)</f>
        <v>42218000</v>
      </c>
      <c r="H62" s="613"/>
      <c r="I62" s="657"/>
      <c r="J62" s="657"/>
      <c r="K62" s="73"/>
      <c r="L62" s="73"/>
      <c r="M62" s="73"/>
      <c r="N62" s="73"/>
      <c r="O62" s="73"/>
    </row>
    <row r="63" spans="1:15" ht="15" thickTop="1" thickBot="1" x14ac:dyDescent="0.3">
      <c r="A63" s="86" t="s">
        <v>24</v>
      </c>
      <c r="B63" s="87"/>
      <c r="C63" s="87"/>
      <c r="D63" s="487">
        <f>SUM(D8+D17+D19+D36+D62)</f>
        <v>142695929</v>
      </c>
      <c r="E63" s="487">
        <f>SUM(E8+E17+E19+E36+E62)</f>
        <v>117807615</v>
      </c>
      <c r="F63" s="1121">
        <f>SUM(F4:F62)</f>
        <v>161418861</v>
      </c>
      <c r="G63" s="89">
        <f>SUM(G62+G36+G19+G17+G8)</f>
        <v>161418861</v>
      </c>
      <c r="H63" s="88"/>
      <c r="I63" s="657"/>
      <c r="J63" s="657"/>
      <c r="K63" s="73"/>
      <c r="L63" s="73"/>
      <c r="M63" s="73"/>
      <c r="N63" s="73"/>
      <c r="O63" s="73"/>
    </row>
    <row r="64" spans="1:15" ht="15" thickTop="1" thickBot="1" x14ac:dyDescent="0.3">
      <c r="D64" s="73"/>
      <c r="E64" s="73"/>
      <c r="F64" s="73"/>
      <c r="G64" s="75"/>
      <c r="H64" s="73"/>
      <c r="I64" s="73"/>
      <c r="J64" s="73"/>
      <c r="K64" s="73"/>
      <c r="L64" s="73"/>
      <c r="M64" s="73"/>
      <c r="N64" s="73"/>
      <c r="O64" s="73"/>
    </row>
    <row r="65" spans="1:6" ht="13.8" x14ac:dyDescent="0.25">
      <c r="A65" s="614"/>
      <c r="B65" s="615" t="s">
        <v>467</v>
      </c>
      <c r="C65" s="616"/>
      <c r="D65" s="617"/>
      <c r="E65" s="617"/>
      <c r="F65" s="618"/>
    </row>
    <row r="66" spans="1:6" x14ac:dyDescent="0.25">
      <c r="A66" s="552"/>
      <c r="B66" s="553" t="s">
        <v>468</v>
      </c>
      <c r="C66" s="553"/>
      <c r="D66" s="554"/>
      <c r="E66" s="554"/>
      <c r="F66" s="555">
        <f>G8+G17</f>
        <v>88423000</v>
      </c>
    </row>
    <row r="67" spans="1:6" x14ac:dyDescent="0.25">
      <c r="A67" s="552"/>
      <c r="B67" s="553" t="s">
        <v>469</v>
      </c>
      <c r="C67" s="553"/>
      <c r="D67" s="554"/>
      <c r="E67" s="554"/>
      <c r="F67" s="555">
        <f>F63-F66-F68-F69</f>
        <v>37888000</v>
      </c>
    </row>
    <row r="68" spans="1:6" x14ac:dyDescent="0.25">
      <c r="A68" s="552"/>
      <c r="B68" s="553" t="s">
        <v>470</v>
      </c>
      <c r="C68" s="553"/>
      <c r="D68" s="554"/>
      <c r="E68" s="554"/>
      <c r="F68" s="555">
        <f>SUM(G50+G51)</f>
        <v>5150000</v>
      </c>
    </row>
    <row r="69" spans="1:6" ht="13.8" thickBot="1" x14ac:dyDescent="0.3">
      <c r="A69" s="552"/>
      <c r="B69" s="553" t="s">
        <v>471</v>
      </c>
      <c r="C69" s="553"/>
      <c r="D69" s="554"/>
      <c r="E69" s="554"/>
      <c r="F69" s="555">
        <f>G36</f>
        <v>29957861</v>
      </c>
    </row>
    <row r="70" spans="1:6" ht="13.8" x14ac:dyDescent="0.25">
      <c r="A70" s="619"/>
      <c r="B70" s="668" t="s">
        <v>523</v>
      </c>
      <c r="C70" s="620"/>
      <c r="D70" s="621"/>
      <c r="E70" s="621"/>
      <c r="F70" s="622">
        <f>SUM(F66:F69)</f>
        <v>161418861</v>
      </c>
    </row>
  </sheetData>
  <mergeCells count="20">
    <mergeCell ref="F33:F35"/>
    <mergeCell ref="B33:B35"/>
    <mergeCell ref="A33:A35"/>
    <mergeCell ref="F59:F60"/>
    <mergeCell ref="A59:A60"/>
    <mergeCell ref="B59:B60"/>
    <mergeCell ref="B49:B52"/>
    <mergeCell ref="A49:A52"/>
    <mergeCell ref="F49:F52"/>
    <mergeCell ref="D2:E2"/>
    <mergeCell ref="B31:B32"/>
    <mergeCell ref="A31:A32"/>
    <mergeCell ref="F31:F32"/>
    <mergeCell ref="A1:G1"/>
    <mergeCell ref="F9:F13"/>
    <mergeCell ref="F23:F27"/>
    <mergeCell ref="A9:A13"/>
    <mergeCell ref="B9:B13"/>
    <mergeCell ref="A23:A27"/>
    <mergeCell ref="B23:B2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1"/>
  <sheetViews>
    <sheetView topLeftCell="A16" zoomScale="130" zoomScaleNormal="130" workbookViewId="0">
      <selection activeCell="H17" sqref="H17"/>
    </sheetView>
  </sheetViews>
  <sheetFormatPr defaultColWidth="9.109375" defaultRowHeight="13.8" x14ac:dyDescent="0.25"/>
  <cols>
    <col min="1" max="1" width="7.109375" style="92" customWidth="1"/>
    <col min="2" max="2" width="27.109375" style="92" customWidth="1"/>
    <col min="3" max="5" width="12.88671875" style="92" customWidth="1"/>
    <col min="6" max="7" width="13.5546875" style="92" customWidth="1"/>
    <col min="8" max="16384" width="9.109375" style="92"/>
  </cols>
  <sheetData>
    <row r="1" spans="1:7" ht="16.8" x14ac:dyDescent="0.3">
      <c r="B1" s="1364" t="s">
        <v>425</v>
      </c>
      <c r="C1" s="1365"/>
      <c r="D1" s="1365"/>
      <c r="E1" s="1365"/>
      <c r="F1" s="493" t="str">
        <f>IF('příjmy-paragraf'!F2=0," ",'příjmy-paragraf'!F2)</f>
        <v>rok 2024</v>
      </c>
    </row>
    <row r="2" spans="1:7" ht="14.4" thickBot="1" x14ac:dyDescent="0.3"/>
    <row r="3" spans="1:7" ht="15.6" x14ac:dyDescent="0.3">
      <c r="A3" s="93" t="s">
        <v>395</v>
      </c>
      <c r="B3" s="1366" t="s">
        <v>400</v>
      </c>
      <c r="C3" s="1367"/>
      <c r="D3" s="95"/>
      <c r="E3" s="95"/>
      <c r="F3" s="95"/>
      <c r="G3" s="96"/>
    </row>
    <row r="4" spans="1:7" ht="15.6" x14ac:dyDescent="0.3">
      <c r="A4" s="764"/>
      <c r="B4" s="765" t="s">
        <v>140</v>
      </c>
      <c r="C4" s="766"/>
      <c r="D4" s="767"/>
      <c r="E4" s="768" t="s">
        <v>141</v>
      </c>
      <c r="F4" s="767"/>
      <c r="G4" s="769"/>
    </row>
    <row r="5" spans="1:7" ht="14.4" x14ac:dyDescent="0.3">
      <c r="A5" s="1301" t="s">
        <v>142</v>
      </c>
      <c r="B5" s="1303" t="s">
        <v>143</v>
      </c>
      <c r="C5" s="770" t="s">
        <v>144</v>
      </c>
      <c r="D5" s="770" t="s">
        <v>110</v>
      </c>
      <c r="E5" s="770" t="s">
        <v>145</v>
      </c>
      <c r="F5" s="770" t="s">
        <v>111</v>
      </c>
      <c r="G5" s="771" t="s">
        <v>146</v>
      </c>
    </row>
    <row r="6" spans="1:7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</row>
    <row r="7" spans="1:7" ht="20.100000000000001" customHeight="1" thickBot="1" x14ac:dyDescent="0.35">
      <c r="A7" s="775">
        <v>2111</v>
      </c>
      <c r="B7" s="776" t="s">
        <v>176</v>
      </c>
      <c r="C7" s="904">
        <v>10000</v>
      </c>
      <c r="D7" s="904">
        <v>48002</v>
      </c>
      <c r="E7" s="904">
        <v>50000</v>
      </c>
      <c r="F7" s="904">
        <v>50000</v>
      </c>
      <c r="G7" s="905">
        <v>50000</v>
      </c>
    </row>
    <row r="8" spans="1:7" ht="20.100000000000001" customHeight="1" thickBot="1" x14ac:dyDescent="0.35">
      <c r="A8" s="943"/>
      <c r="B8" s="944" t="s">
        <v>59</v>
      </c>
      <c r="C8" s="964">
        <f>SUM(C7:C7)</f>
        <v>10000</v>
      </c>
      <c r="D8" s="964">
        <f>SUM(D7:D7)</f>
        <v>48002</v>
      </c>
      <c r="E8" s="964">
        <f>SUM(E7:E7)</f>
        <v>50000</v>
      </c>
      <c r="F8" s="964">
        <f>SUM(F7:F7)</f>
        <v>50000</v>
      </c>
      <c r="G8" s="965">
        <f>SUM(G7)</f>
        <v>50000</v>
      </c>
    </row>
    <row r="9" spans="1:7" ht="14.4" x14ac:dyDescent="0.3">
      <c r="A9" s="102"/>
      <c r="B9" s="102"/>
      <c r="C9" s="103"/>
      <c r="D9" s="103"/>
      <c r="E9" s="103"/>
      <c r="F9" s="103"/>
      <c r="G9" s="103"/>
    </row>
    <row r="10" spans="1:7" ht="15" thickBot="1" x14ac:dyDescent="0.35">
      <c r="A10" s="102"/>
      <c r="B10" s="102"/>
      <c r="C10" s="102"/>
      <c r="D10" s="102"/>
      <c r="E10" s="102"/>
      <c r="F10" s="102"/>
    </row>
    <row r="11" spans="1:7" ht="15.6" x14ac:dyDescent="0.3">
      <c r="A11" s="790" t="s">
        <v>395</v>
      </c>
      <c r="B11" s="1368" t="s">
        <v>400</v>
      </c>
      <c r="C11" s="1369"/>
      <c r="D11" s="793"/>
      <c r="E11" s="793"/>
      <c r="F11" s="793"/>
      <c r="G11" s="794"/>
    </row>
    <row r="12" spans="1:7" ht="15.6" x14ac:dyDescent="0.3">
      <c r="A12" s="795"/>
      <c r="B12" s="796" t="s">
        <v>147</v>
      </c>
      <c r="C12" s="797"/>
      <c r="D12" s="798"/>
      <c r="E12" s="799" t="s">
        <v>141</v>
      </c>
      <c r="F12" s="798"/>
      <c r="G12" s="800"/>
    </row>
    <row r="13" spans="1:7" ht="14.4" x14ac:dyDescent="0.3">
      <c r="A13" s="1305" t="s">
        <v>142</v>
      </c>
      <c r="B13" s="1307" t="s">
        <v>143</v>
      </c>
      <c r="C13" s="801" t="s">
        <v>144</v>
      </c>
      <c r="D13" s="801" t="s">
        <v>110</v>
      </c>
      <c r="E13" s="801" t="s">
        <v>145</v>
      </c>
      <c r="F13" s="801" t="s">
        <v>111</v>
      </c>
      <c r="G13" s="803" t="s">
        <v>146</v>
      </c>
    </row>
    <row r="14" spans="1:7" ht="15" thickBot="1" x14ac:dyDescent="0.35">
      <c r="A14" s="1306"/>
      <c r="B14" s="1308"/>
      <c r="C14" s="804" t="str">
        <f>IF('příjmy-paragraf'!D2=0," ",'příjmy-paragraf'!D2)</f>
        <v>rok 2023</v>
      </c>
      <c r="D14" s="804" t="str">
        <f>IF('příjmy-paragraf'!E3=0," ",'příjmy-paragraf'!E3)</f>
        <v xml:space="preserve"> k 30.09.</v>
      </c>
      <c r="E14" s="804" t="str">
        <f>IF('1014-útulek'!E16=0," ",'1014-útulek'!E16)</f>
        <v>k 31.12.2023</v>
      </c>
      <c r="F14" s="804" t="str">
        <f>IF('příjmy-paragraf'!F2=0," ",'příjmy-paragraf'!F2)</f>
        <v>rok 2024</v>
      </c>
      <c r="G14" s="807" t="str">
        <f>IF('příjmy-paragraf'!F2=0," ",'příjmy-paragraf'!F2)</f>
        <v>rok 2024</v>
      </c>
    </row>
    <row r="15" spans="1:7" ht="14.4" x14ac:dyDescent="0.3">
      <c r="A15" s="214">
        <v>5011</v>
      </c>
      <c r="B15" s="235" t="s">
        <v>349</v>
      </c>
      <c r="C15" s="236">
        <v>1979819</v>
      </c>
      <c r="D15" s="236">
        <v>1165759</v>
      </c>
      <c r="E15" s="236">
        <v>1979819</v>
      </c>
      <c r="F15" s="636">
        <v>428000</v>
      </c>
      <c r="G15" s="639">
        <v>428000</v>
      </c>
    </row>
    <row r="16" spans="1:7" ht="14.4" x14ac:dyDescent="0.3">
      <c r="A16" s="214">
        <v>5031</v>
      </c>
      <c r="B16" s="237" t="s">
        <v>350</v>
      </c>
      <c r="C16" s="238">
        <v>503000</v>
      </c>
      <c r="D16" s="238">
        <v>293543</v>
      </c>
      <c r="E16" s="238">
        <v>503000</v>
      </c>
      <c r="F16" s="637">
        <v>106000</v>
      </c>
      <c r="G16" s="640">
        <v>106000</v>
      </c>
    </row>
    <row r="17" spans="1:8" ht="14.4" x14ac:dyDescent="0.3">
      <c r="A17" s="214">
        <v>5032</v>
      </c>
      <c r="B17" s="237" t="s">
        <v>351</v>
      </c>
      <c r="C17" s="238">
        <v>183000</v>
      </c>
      <c r="D17" s="238">
        <v>106531</v>
      </c>
      <c r="E17" s="238">
        <v>183000</v>
      </c>
      <c r="F17" s="637">
        <v>39000</v>
      </c>
      <c r="G17" s="640">
        <v>39000</v>
      </c>
    </row>
    <row r="18" spans="1:8" ht="15" thickBot="1" x14ac:dyDescent="0.35">
      <c r="A18" s="214">
        <v>5424</v>
      </c>
      <c r="B18" s="239" t="s">
        <v>352</v>
      </c>
      <c r="C18" s="240">
        <v>50181</v>
      </c>
      <c r="D18" s="240">
        <v>50181</v>
      </c>
      <c r="E18" s="240">
        <v>50181</v>
      </c>
      <c r="F18" s="638">
        <v>60000</v>
      </c>
      <c r="G18" s="241">
        <v>60000</v>
      </c>
    </row>
    <row r="19" spans="1:8" ht="15" thickBot="1" x14ac:dyDescent="0.35">
      <c r="A19" s="481"/>
      <c r="B19" s="232" t="s">
        <v>353</v>
      </c>
      <c r="C19" s="233">
        <f>SUM(C15:C18)</f>
        <v>2716000</v>
      </c>
      <c r="D19" s="233">
        <f>SUM(D15:D18)</f>
        <v>1616014</v>
      </c>
      <c r="E19" s="233">
        <f>SUM(E15:E18)</f>
        <v>2716000</v>
      </c>
      <c r="F19" s="233">
        <f>SUM(F15:F18)</f>
        <v>633000</v>
      </c>
      <c r="G19" s="234">
        <f>SUM(G15:G18)</f>
        <v>633000</v>
      </c>
    </row>
    <row r="20" spans="1:8" ht="20.100000000000001" customHeight="1" x14ac:dyDescent="0.3">
      <c r="A20" s="215">
        <v>5132</v>
      </c>
      <c r="B20" s="502" t="s">
        <v>162</v>
      </c>
      <c r="C20" s="216">
        <v>10000</v>
      </c>
      <c r="D20" s="217">
        <v>7004</v>
      </c>
      <c r="E20" s="216">
        <v>8000</v>
      </c>
      <c r="F20" s="216">
        <v>10000</v>
      </c>
      <c r="G20" s="218">
        <v>10000</v>
      </c>
    </row>
    <row r="21" spans="1:8" ht="20.100000000000001" customHeight="1" x14ac:dyDescent="0.3">
      <c r="A21" s="215">
        <v>5133</v>
      </c>
      <c r="B21" s="503" t="s">
        <v>432</v>
      </c>
      <c r="C21" s="498">
        <v>1000</v>
      </c>
      <c r="D21" s="499">
        <v>0</v>
      </c>
      <c r="E21" s="498">
        <v>1000</v>
      </c>
      <c r="F21" s="498">
        <v>1000</v>
      </c>
      <c r="G21" s="218">
        <v>1000</v>
      </c>
    </row>
    <row r="22" spans="1:8" ht="20.100000000000001" customHeight="1" x14ac:dyDescent="0.3">
      <c r="A22" s="219">
        <v>5134</v>
      </c>
      <c r="B22" s="220" t="s">
        <v>179</v>
      </c>
      <c r="C22" s="221">
        <v>55000</v>
      </c>
      <c r="D22" s="221">
        <v>24373</v>
      </c>
      <c r="E22" s="221">
        <v>50000</v>
      </c>
      <c r="F22" s="221">
        <v>55000</v>
      </c>
      <c r="G22" s="222">
        <v>55000</v>
      </c>
    </row>
    <row r="23" spans="1:8" ht="20.100000000000001" customHeight="1" x14ac:dyDescent="0.3">
      <c r="A23" s="219">
        <v>5137</v>
      </c>
      <c r="B23" s="220" t="s">
        <v>19</v>
      </c>
      <c r="C23" s="221">
        <v>80000</v>
      </c>
      <c r="D23" s="221">
        <v>57061</v>
      </c>
      <c r="E23" s="221">
        <v>80000</v>
      </c>
      <c r="F23" s="221">
        <v>80000</v>
      </c>
      <c r="G23" s="222">
        <v>80000</v>
      </c>
    </row>
    <row r="24" spans="1:8" ht="20.100000000000001" customHeight="1" x14ac:dyDescent="0.3">
      <c r="A24" s="219">
        <v>5139</v>
      </c>
      <c r="B24" s="220" t="s">
        <v>172</v>
      </c>
      <c r="C24" s="221">
        <v>220000</v>
      </c>
      <c r="D24" s="221">
        <v>183185</v>
      </c>
      <c r="E24" s="221">
        <v>210000</v>
      </c>
      <c r="F24" s="221">
        <v>220000</v>
      </c>
      <c r="G24" s="222">
        <v>220000</v>
      </c>
    </row>
    <row r="25" spans="1:8" ht="20.100000000000001" customHeight="1" x14ac:dyDescent="0.3">
      <c r="A25" s="219">
        <v>5141</v>
      </c>
      <c r="B25" s="220" t="s">
        <v>25</v>
      </c>
      <c r="C25" s="221">
        <v>0</v>
      </c>
      <c r="D25" s="221">
        <v>0</v>
      </c>
      <c r="E25" s="221">
        <v>0</v>
      </c>
      <c r="F25" s="221">
        <v>0</v>
      </c>
      <c r="G25" s="222">
        <v>0</v>
      </c>
    </row>
    <row r="26" spans="1:8" ht="20.100000000000001" customHeight="1" x14ac:dyDescent="0.3">
      <c r="A26" s="219">
        <v>5156</v>
      </c>
      <c r="B26" s="220" t="s">
        <v>180</v>
      </c>
      <c r="C26" s="221">
        <v>260000</v>
      </c>
      <c r="D26" s="221">
        <v>187911</v>
      </c>
      <c r="E26" s="221">
        <v>250000</v>
      </c>
      <c r="F26" s="221">
        <v>260000</v>
      </c>
      <c r="G26" s="222">
        <v>260000</v>
      </c>
    </row>
    <row r="27" spans="1:8" ht="20.100000000000001" customHeight="1" x14ac:dyDescent="0.3">
      <c r="A27" s="219">
        <v>5162</v>
      </c>
      <c r="B27" s="220" t="s">
        <v>198</v>
      </c>
      <c r="C27" s="221">
        <v>12000</v>
      </c>
      <c r="D27" s="221">
        <v>17057</v>
      </c>
      <c r="E27" s="221">
        <v>28000</v>
      </c>
      <c r="F27" s="221">
        <v>12000</v>
      </c>
      <c r="G27" s="222">
        <v>12000</v>
      </c>
    </row>
    <row r="28" spans="1:8" ht="20.100000000000001" customHeight="1" x14ac:dyDescent="0.3">
      <c r="A28" s="219">
        <v>5163</v>
      </c>
      <c r="B28" s="220" t="s">
        <v>199</v>
      </c>
      <c r="C28" s="221">
        <v>17000</v>
      </c>
      <c r="D28" s="221">
        <v>23582</v>
      </c>
      <c r="E28" s="221">
        <v>30000</v>
      </c>
      <c r="F28" s="221">
        <v>30000</v>
      </c>
      <c r="G28" s="222">
        <v>30000</v>
      </c>
    </row>
    <row r="29" spans="1:8" ht="20.100000000000001" customHeight="1" x14ac:dyDescent="0.3">
      <c r="A29" s="219">
        <v>5167</v>
      </c>
      <c r="B29" s="220" t="s">
        <v>184</v>
      </c>
      <c r="C29" s="221">
        <v>5000</v>
      </c>
      <c r="D29" s="221">
        <v>0</v>
      </c>
      <c r="E29" s="221">
        <v>5000</v>
      </c>
      <c r="F29" s="221">
        <v>5000</v>
      </c>
      <c r="G29" s="222">
        <v>5000</v>
      </c>
    </row>
    <row r="30" spans="1:8" ht="20.100000000000001" customHeight="1" x14ac:dyDescent="0.3">
      <c r="A30" s="219">
        <v>5169</v>
      </c>
      <c r="B30" s="220" t="s">
        <v>148</v>
      </c>
      <c r="C30" s="221">
        <v>300000</v>
      </c>
      <c r="D30" s="221">
        <v>75385</v>
      </c>
      <c r="E30" s="221">
        <v>300000</v>
      </c>
      <c r="F30" s="221">
        <v>300000</v>
      </c>
      <c r="G30" s="222">
        <v>300000</v>
      </c>
    </row>
    <row r="31" spans="1:8" ht="20.100000000000001" customHeight="1" x14ac:dyDescent="0.3">
      <c r="A31" s="223">
        <v>5171</v>
      </c>
      <c r="B31" s="224" t="s">
        <v>169</v>
      </c>
      <c r="C31" s="225">
        <v>400000</v>
      </c>
      <c r="D31" s="225">
        <v>124149</v>
      </c>
      <c r="E31" s="225">
        <v>400000</v>
      </c>
      <c r="F31" s="225">
        <v>400000</v>
      </c>
      <c r="G31" s="226">
        <v>400000</v>
      </c>
    </row>
    <row r="32" spans="1:8" ht="20.100000000000001" customHeight="1" thickBot="1" x14ac:dyDescent="0.35">
      <c r="A32" s="227">
        <v>6123</v>
      </c>
      <c r="B32" s="228" t="s">
        <v>200</v>
      </c>
      <c r="C32" s="229">
        <v>0</v>
      </c>
      <c r="D32" s="229">
        <v>0</v>
      </c>
      <c r="E32" s="229">
        <v>0</v>
      </c>
      <c r="F32" s="229">
        <v>1500000</v>
      </c>
      <c r="G32" s="230">
        <v>1500000</v>
      </c>
      <c r="H32" s="496" t="s">
        <v>53</v>
      </c>
    </row>
    <row r="33" spans="1:7" ht="20.100000000000001" customHeight="1" thickBot="1" x14ac:dyDescent="0.35">
      <c r="A33" s="231"/>
      <c r="B33" s="242" t="s">
        <v>354</v>
      </c>
      <c r="C33" s="243">
        <f>SUM(C20:C32)</f>
        <v>1360000</v>
      </c>
      <c r="D33" s="243">
        <f>SUM(D20:D32)</f>
        <v>699707</v>
      </c>
      <c r="E33" s="243">
        <f>SUM(E20:E32)</f>
        <v>1362000</v>
      </c>
      <c r="F33" s="243">
        <f>SUM(F20:F32)</f>
        <v>2873000</v>
      </c>
      <c r="G33" s="244">
        <f>SUM(G20:G32)</f>
        <v>2873000</v>
      </c>
    </row>
    <row r="34" spans="1:7" ht="20.100000000000001" customHeight="1" thickBot="1" x14ac:dyDescent="0.35">
      <c r="A34" s="961"/>
      <c r="B34" s="948" t="s">
        <v>59</v>
      </c>
      <c r="C34" s="959">
        <f>SUM(C19+C33)</f>
        <v>4076000</v>
      </c>
      <c r="D34" s="959">
        <f>SUM(D19+D33)</f>
        <v>2315721</v>
      </c>
      <c r="E34" s="959">
        <f>SUM(E19+E33)</f>
        <v>4078000</v>
      </c>
      <c r="F34" s="959">
        <f>SUM(F19+F33)</f>
        <v>3506000</v>
      </c>
      <c r="G34" s="963">
        <f>SUM(G19+G33)</f>
        <v>3506000</v>
      </c>
    </row>
    <row r="35" spans="1:7" ht="14.4" x14ac:dyDescent="0.3">
      <c r="A35" s="102"/>
      <c r="B35" s="102"/>
      <c r="C35" s="105"/>
      <c r="D35" s="105"/>
      <c r="E35" s="105"/>
      <c r="F35" s="105"/>
      <c r="G35" s="102"/>
    </row>
    <row r="36" spans="1:7" ht="14.4" x14ac:dyDescent="0.3">
      <c r="A36" s="102"/>
      <c r="B36" s="102"/>
      <c r="C36" s="105"/>
      <c r="D36" s="105"/>
      <c r="E36" s="105"/>
      <c r="F36" s="105"/>
      <c r="G36" s="102"/>
    </row>
    <row r="37" spans="1:7" ht="14.4" x14ac:dyDescent="0.3">
      <c r="A37" s="102"/>
      <c r="B37" s="106" t="s">
        <v>150</v>
      </c>
      <c r="C37" s="495">
        <v>45229</v>
      </c>
      <c r="E37" s="106" t="s">
        <v>151</v>
      </c>
      <c r="F37" s="102" t="s">
        <v>181</v>
      </c>
      <c r="G37" s="102"/>
    </row>
    <row r="38" spans="1:7" ht="14.4" x14ac:dyDescent="0.3">
      <c r="A38" s="102"/>
      <c r="B38" s="102"/>
      <c r="C38" s="102"/>
      <c r="D38" s="102"/>
      <c r="E38" s="102"/>
      <c r="F38" s="102"/>
      <c r="G38" s="102"/>
    </row>
    <row r="39" spans="1:7" x14ac:dyDescent="0.25">
      <c r="B39" t="s">
        <v>53</v>
      </c>
      <c r="C39"/>
      <c r="D39" s="212" t="s">
        <v>53</v>
      </c>
    </row>
    <row r="40" spans="1:7" x14ac:dyDescent="0.25">
      <c r="B40" t="s">
        <v>53</v>
      </c>
      <c r="C40"/>
      <c r="D40" s="212" t="s">
        <v>53</v>
      </c>
    </row>
    <row r="41" spans="1:7" ht="14.4" x14ac:dyDescent="0.3">
      <c r="B41"/>
      <c r="C41" s="213"/>
      <c r="D41" s="213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4"/>
  <sheetViews>
    <sheetView topLeftCell="A19" zoomScale="130" zoomScaleNormal="130" workbookViewId="0">
      <selection activeCell="A9" sqref="A9:G9"/>
    </sheetView>
  </sheetViews>
  <sheetFormatPr defaultColWidth="9.109375" defaultRowHeight="13.8" x14ac:dyDescent="0.25"/>
  <cols>
    <col min="1" max="1" width="7.109375" style="92" customWidth="1"/>
    <col min="2" max="2" width="27.109375" style="92" customWidth="1"/>
    <col min="3" max="5" width="12.88671875" style="92" customWidth="1"/>
    <col min="6" max="7" width="13.5546875" style="92" customWidth="1"/>
    <col min="8" max="16384" width="9.109375" style="92"/>
  </cols>
  <sheetData>
    <row r="1" spans="1:7" ht="17.399999999999999" x14ac:dyDescent="0.3">
      <c r="B1" s="1299" t="s">
        <v>426</v>
      </c>
      <c r="C1" s="1300"/>
      <c r="D1" s="1300"/>
      <c r="E1" s="1300"/>
      <c r="F1" s="492" t="str">
        <f>IF('příjmy-paragraf'!F2=0," ",'příjmy-paragraf'!F2)</f>
        <v>rok 2024</v>
      </c>
    </row>
    <row r="2" spans="1:7" ht="14.4" thickBot="1" x14ac:dyDescent="0.3"/>
    <row r="3" spans="1:7" ht="15.6" x14ac:dyDescent="0.3">
      <c r="A3" s="759" t="s">
        <v>396</v>
      </c>
      <c r="B3" s="760" t="s">
        <v>201</v>
      </c>
      <c r="C3" s="761"/>
      <c r="D3" s="762"/>
      <c r="E3" s="762"/>
      <c r="F3" s="762"/>
      <c r="G3" s="763"/>
    </row>
    <row r="4" spans="1:7" ht="15.6" x14ac:dyDescent="0.3">
      <c r="A4" s="764"/>
      <c r="B4" s="765" t="s">
        <v>140</v>
      </c>
      <c r="C4" s="766"/>
      <c r="D4" s="767"/>
      <c r="E4" s="768" t="s">
        <v>141</v>
      </c>
      <c r="F4" s="767"/>
      <c r="G4" s="769"/>
    </row>
    <row r="5" spans="1:7" ht="14.4" x14ac:dyDescent="0.3">
      <c r="A5" s="1301" t="s">
        <v>142</v>
      </c>
      <c r="B5" s="1303" t="s">
        <v>143</v>
      </c>
      <c r="C5" s="770" t="s">
        <v>144</v>
      </c>
      <c r="D5" s="770" t="s">
        <v>110</v>
      </c>
      <c r="E5" s="770" t="s">
        <v>145</v>
      </c>
      <c r="F5" s="770" t="s">
        <v>111</v>
      </c>
      <c r="G5" s="771" t="s">
        <v>146</v>
      </c>
    </row>
    <row r="6" spans="1:7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</row>
    <row r="7" spans="1:7" ht="20.100000000000001" customHeight="1" x14ac:dyDescent="0.3">
      <c r="A7" s="775">
        <v>2111</v>
      </c>
      <c r="B7" s="776" t="s">
        <v>202</v>
      </c>
      <c r="C7" s="826">
        <v>300000</v>
      </c>
      <c r="D7" s="826">
        <v>326599</v>
      </c>
      <c r="E7" s="826">
        <v>390000</v>
      </c>
      <c r="F7" s="826">
        <v>330000</v>
      </c>
      <c r="G7" s="827">
        <v>330000</v>
      </c>
    </row>
    <row r="8" spans="1:7" ht="20.100000000000001" customHeight="1" thickBot="1" x14ac:dyDescent="0.35">
      <c r="A8" s="783">
        <v>2324</v>
      </c>
      <c r="B8" s="784" t="s">
        <v>203</v>
      </c>
      <c r="C8" s="830">
        <v>0</v>
      </c>
      <c r="D8" s="830">
        <v>0</v>
      </c>
      <c r="E8" s="830">
        <v>0</v>
      </c>
      <c r="F8" s="830">
        <v>0</v>
      </c>
      <c r="G8" s="831">
        <v>0</v>
      </c>
    </row>
    <row r="9" spans="1:7" ht="20.100000000000001" customHeight="1" thickBot="1" x14ac:dyDescent="0.35">
      <c r="A9" s="943"/>
      <c r="B9" s="944" t="s">
        <v>59</v>
      </c>
      <c r="C9" s="945">
        <f>SUM(C7:C8)</f>
        <v>300000</v>
      </c>
      <c r="D9" s="945">
        <f>SUM(D7:D8)</f>
        <v>326599</v>
      </c>
      <c r="E9" s="945">
        <f>SUM(E7:E8)</f>
        <v>390000</v>
      </c>
      <c r="F9" s="945">
        <f>SUM(F7:F8)</f>
        <v>330000</v>
      </c>
      <c r="G9" s="946">
        <f>SUM(G7:G8)</f>
        <v>330000</v>
      </c>
    </row>
    <row r="10" spans="1:7" ht="14.4" x14ac:dyDescent="0.3">
      <c r="A10" s="102"/>
      <c r="B10" s="102"/>
      <c r="C10" s="103"/>
      <c r="D10" s="103"/>
      <c r="E10" s="103"/>
      <c r="F10" s="103"/>
      <c r="G10" s="103"/>
    </row>
    <row r="11" spans="1:7" ht="15" thickBot="1" x14ac:dyDescent="0.35">
      <c r="A11" s="102"/>
      <c r="B11" s="102"/>
      <c r="C11" s="102"/>
      <c r="D11" s="102"/>
      <c r="E11" s="102"/>
      <c r="F11" s="102"/>
    </row>
    <row r="12" spans="1:7" ht="15.6" x14ac:dyDescent="0.3">
      <c r="A12" s="790" t="s">
        <v>396</v>
      </c>
      <c r="B12" s="791" t="s">
        <v>204</v>
      </c>
      <c r="C12" s="792"/>
      <c r="D12" s="793"/>
      <c r="E12" s="793"/>
      <c r="F12" s="793"/>
      <c r="G12" s="794"/>
    </row>
    <row r="13" spans="1:7" ht="15.6" x14ac:dyDescent="0.3">
      <c r="A13" s="795"/>
      <c r="B13" s="796" t="s">
        <v>147</v>
      </c>
      <c r="C13" s="797"/>
      <c r="D13" s="798"/>
      <c r="E13" s="799" t="s">
        <v>141</v>
      </c>
      <c r="F13" s="798"/>
      <c r="G13" s="800"/>
    </row>
    <row r="14" spans="1:7" ht="14.4" x14ac:dyDescent="0.3">
      <c r="A14" s="1305" t="s">
        <v>142</v>
      </c>
      <c r="B14" s="1307" t="s">
        <v>143</v>
      </c>
      <c r="C14" s="801" t="s">
        <v>144</v>
      </c>
      <c r="D14" s="801" t="s">
        <v>110</v>
      </c>
      <c r="E14" s="801" t="s">
        <v>145</v>
      </c>
      <c r="F14" s="801" t="s">
        <v>111</v>
      </c>
      <c r="G14" s="803" t="s">
        <v>146</v>
      </c>
    </row>
    <row r="15" spans="1:7" ht="15" thickBot="1" x14ac:dyDescent="0.35">
      <c r="A15" s="1306"/>
      <c r="B15" s="1308"/>
      <c r="C15" s="804" t="str">
        <f>IF('příjmy-paragraf'!D2=0," ",'příjmy-paragraf'!D2)</f>
        <v>rok 2023</v>
      </c>
      <c r="D15" s="804" t="str">
        <f>IF('příjmy-paragraf'!E3=0," ",'příjmy-paragraf'!E3)</f>
        <v xml:space="preserve"> k 30.09.</v>
      </c>
      <c r="E15" s="804" t="str">
        <f>IF('1014-útulek'!E16=0," ",'1014-útulek'!E16)</f>
        <v>k 31.12.2023</v>
      </c>
      <c r="F15" s="804" t="str">
        <f>IF('příjmy-paragraf'!F2=0," ",'příjmy-paragraf'!F2)</f>
        <v>rok 2024</v>
      </c>
      <c r="G15" s="807" t="str">
        <f>IF('příjmy-paragraf'!F2=0," ",'příjmy-paragraf'!F2)</f>
        <v>rok 2024</v>
      </c>
    </row>
    <row r="16" spans="1:7" ht="20.100000000000001" customHeight="1" x14ac:dyDescent="0.3">
      <c r="A16" s="808">
        <v>5011</v>
      </c>
      <c r="B16" s="823" t="s">
        <v>205</v>
      </c>
      <c r="C16" s="810">
        <v>1630000</v>
      </c>
      <c r="D16" s="811">
        <v>1275755</v>
      </c>
      <c r="E16" s="810">
        <v>1630000</v>
      </c>
      <c r="F16" s="906">
        <v>1700000</v>
      </c>
      <c r="G16" s="813">
        <v>1700000</v>
      </c>
    </row>
    <row r="17" spans="1:7" ht="20.100000000000001" customHeight="1" x14ac:dyDescent="0.3">
      <c r="A17" s="832">
        <v>5031</v>
      </c>
      <c r="B17" s="837" t="s">
        <v>206</v>
      </c>
      <c r="C17" s="834">
        <v>404000</v>
      </c>
      <c r="D17" s="834">
        <v>316387</v>
      </c>
      <c r="E17" s="834">
        <v>404000</v>
      </c>
      <c r="F17" s="907">
        <v>421000</v>
      </c>
      <c r="G17" s="836">
        <v>421000</v>
      </c>
    </row>
    <row r="18" spans="1:7" ht="20.100000000000001" customHeight="1" x14ac:dyDescent="0.3">
      <c r="A18" s="832">
        <v>5032</v>
      </c>
      <c r="B18" s="837" t="s">
        <v>207</v>
      </c>
      <c r="C18" s="834">
        <v>147000</v>
      </c>
      <c r="D18" s="834">
        <v>114819</v>
      </c>
      <c r="E18" s="834">
        <v>147000</v>
      </c>
      <c r="F18" s="907">
        <v>153000</v>
      </c>
      <c r="G18" s="836">
        <v>153000</v>
      </c>
    </row>
    <row r="19" spans="1:7" ht="20.100000000000001" customHeight="1" x14ac:dyDescent="0.3">
      <c r="A19" s="832">
        <v>5132</v>
      </c>
      <c r="B19" s="837" t="s">
        <v>162</v>
      </c>
      <c r="C19" s="834">
        <v>0</v>
      </c>
      <c r="D19" s="834">
        <v>0</v>
      </c>
      <c r="E19" s="834">
        <v>0</v>
      </c>
      <c r="F19" s="834">
        <v>0</v>
      </c>
      <c r="G19" s="836">
        <v>0</v>
      </c>
    </row>
    <row r="20" spans="1:7" ht="20.100000000000001" customHeight="1" x14ac:dyDescent="0.3">
      <c r="A20" s="832">
        <v>5133</v>
      </c>
      <c r="B20" s="837" t="s">
        <v>208</v>
      </c>
      <c r="C20" s="834">
        <v>0</v>
      </c>
      <c r="D20" s="834">
        <v>0</v>
      </c>
      <c r="E20" s="834">
        <v>0</v>
      </c>
      <c r="F20" s="834">
        <v>0</v>
      </c>
      <c r="G20" s="836">
        <v>0</v>
      </c>
    </row>
    <row r="21" spans="1:7" ht="20.100000000000001" customHeight="1" x14ac:dyDescent="0.3">
      <c r="A21" s="832">
        <v>5134</v>
      </c>
      <c r="B21" s="837" t="s">
        <v>179</v>
      </c>
      <c r="C21" s="834">
        <v>12000</v>
      </c>
      <c r="D21" s="834">
        <v>8599</v>
      </c>
      <c r="E21" s="834">
        <v>12000</v>
      </c>
      <c r="F21" s="834">
        <v>12000</v>
      </c>
      <c r="G21" s="836">
        <v>12000</v>
      </c>
    </row>
    <row r="22" spans="1:7" ht="20.100000000000001" customHeight="1" x14ac:dyDescent="0.3">
      <c r="A22" s="832">
        <v>5137</v>
      </c>
      <c r="B22" s="837" t="s">
        <v>19</v>
      </c>
      <c r="C22" s="834">
        <v>16000</v>
      </c>
      <c r="D22" s="834">
        <v>16000</v>
      </c>
      <c r="E22" s="834">
        <v>15000</v>
      </c>
      <c r="F22" s="834">
        <v>16000</v>
      </c>
      <c r="G22" s="836">
        <v>16000</v>
      </c>
    </row>
    <row r="23" spans="1:7" ht="20.100000000000001" customHeight="1" x14ac:dyDescent="0.3">
      <c r="A23" s="832">
        <v>5139</v>
      </c>
      <c r="B23" s="837" t="s">
        <v>154</v>
      </c>
      <c r="C23" s="834">
        <v>40000</v>
      </c>
      <c r="D23" s="834">
        <v>11435</v>
      </c>
      <c r="E23" s="834">
        <v>35000</v>
      </c>
      <c r="F23" s="834">
        <v>40000</v>
      </c>
      <c r="G23" s="836">
        <v>40000</v>
      </c>
    </row>
    <row r="24" spans="1:7" ht="20.100000000000001" customHeight="1" x14ac:dyDescent="0.3">
      <c r="A24" s="832">
        <v>5151</v>
      </c>
      <c r="B24" s="837" t="s">
        <v>209</v>
      </c>
      <c r="C24" s="834">
        <v>23000</v>
      </c>
      <c r="D24" s="834">
        <v>15918</v>
      </c>
      <c r="E24" s="834">
        <v>22000</v>
      </c>
      <c r="F24" s="834">
        <v>22000</v>
      </c>
      <c r="G24" s="836">
        <v>22000</v>
      </c>
    </row>
    <row r="25" spans="1:7" ht="20.100000000000001" customHeight="1" x14ac:dyDescent="0.3">
      <c r="A25" s="832">
        <v>5152</v>
      </c>
      <c r="B25" s="837" t="s">
        <v>45</v>
      </c>
      <c r="C25" s="834">
        <v>70000</v>
      </c>
      <c r="D25" s="834">
        <v>34665</v>
      </c>
      <c r="E25" s="834">
        <v>70000</v>
      </c>
      <c r="F25" s="834">
        <v>70000</v>
      </c>
      <c r="G25" s="836">
        <v>70000</v>
      </c>
    </row>
    <row r="26" spans="1:7" ht="20.100000000000001" customHeight="1" x14ac:dyDescent="0.3">
      <c r="A26" s="832">
        <v>5154</v>
      </c>
      <c r="B26" s="837" t="s">
        <v>166</v>
      </c>
      <c r="C26" s="834">
        <v>35000</v>
      </c>
      <c r="D26" s="834">
        <v>13200</v>
      </c>
      <c r="E26" s="834">
        <v>20000</v>
      </c>
      <c r="F26" s="834">
        <v>25000</v>
      </c>
      <c r="G26" s="836">
        <v>25000</v>
      </c>
    </row>
    <row r="27" spans="1:7" ht="20.100000000000001" customHeight="1" x14ac:dyDescent="0.3">
      <c r="A27" s="832">
        <v>5156</v>
      </c>
      <c r="B27" s="837" t="s">
        <v>180</v>
      </c>
      <c r="C27" s="834">
        <v>30000</v>
      </c>
      <c r="D27" s="834">
        <v>12784</v>
      </c>
      <c r="E27" s="834">
        <v>20000</v>
      </c>
      <c r="F27" s="834">
        <v>20000</v>
      </c>
      <c r="G27" s="836">
        <v>20000</v>
      </c>
    </row>
    <row r="28" spans="1:7" ht="20.100000000000001" customHeight="1" x14ac:dyDescent="0.3">
      <c r="A28" s="832">
        <v>5162</v>
      </c>
      <c r="B28" s="837" t="s">
        <v>210</v>
      </c>
      <c r="C28" s="834">
        <v>14000</v>
      </c>
      <c r="D28" s="834">
        <v>10161</v>
      </c>
      <c r="E28" s="834">
        <v>14000</v>
      </c>
      <c r="F28" s="834">
        <v>14000</v>
      </c>
      <c r="G28" s="836">
        <v>14000</v>
      </c>
    </row>
    <row r="29" spans="1:7" ht="20.100000000000001" customHeight="1" x14ac:dyDescent="0.3">
      <c r="A29" s="832">
        <v>5163</v>
      </c>
      <c r="B29" s="837" t="s">
        <v>211</v>
      </c>
      <c r="C29" s="834">
        <v>7000</v>
      </c>
      <c r="D29" s="834">
        <v>7618</v>
      </c>
      <c r="E29" s="834">
        <v>7618</v>
      </c>
      <c r="F29" s="834">
        <v>7000</v>
      </c>
      <c r="G29" s="836">
        <v>7000</v>
      </c>
    </row>
    <row r="30" spans="1:7" ht="20.100000000000001" customHeight="1" x14ac:dyDescent="0.3">
      <c r="A30" s="832">
        <v>5167</v>
      </c>
      <c r="B30" s="837" t="s">
        <v>184</v>
      </c>
      <c r="C30" s="834">
        <v>20000</v>
      </c>
      <c r="D30" s="834">
        <v>22240</v>
      </c>
      <c r="E30" s="834">
        <v>22240</v>
      </c>
      <c r="F30" s="834">
        <v>23000</v>
      </c>
      <c r="G30" s="836">
        <v>23000</v>
      </c>
    </row>
    <row r="31" spans="1:7" ht="20.100000000000001" customHeight="1" x14ac:dyDescent="0.3">
      <c r="A31" s="832">
        <v>5168</v>
      </c>
      <c r="B31" s="837" t="s">
        <v>212</v>
      </c>
      <c r="C31" s="834">
        <v>10000</v>
      </c>
      <c r="D31" s="834">
        <v>7381</v>
      </c>
      <c r="E31" s="834">
        <v>10000</v>
      </c>
      <c r="F31" s="834">
        <v>10000</v>
      </c>
      <c r="G31" s="836">
        <v>10000</v>
      </c>
    </row>
    <row r="32" spans="1:7" ht="20.100000000000001" customHeight="1" x14ac:dyDescent="0.3">
      <c r="A32" s="832">
        <v>5169</v>
      </c>
      <c r="B32" s="837" t="s">
        <v>148</v>
      </c>
      <c r="C32" s="834">
        <v>5000</v>
      </c>
      <c r="D32" s="834">
        <v>3350</v>
      </c>
      <c r="E32" s="834">
        <v>5000</v>
      </c>
      <c r="F32" s="834">
        <v>5000</v>
      </c>
      <c r="G32" s="836">
        <v>5000</v>
      </c>
    </row>
    <row r="33" spans="1:7" ht="20.100000000000001" customHeight="1" x14ac:dyDescent="0.3">
      <c r="A33" s="832">
        <v>5171</v>
      </c>
      <c r="B33" s="837" t="s">
        <v>169</v>
      </c>
      <c r="C33" s="834">
        <v>25000</v>
      </c>
      <c r="D33" s="834">
        <v>550</v>
      </c>
      <c r="E33" s="834">
        <v>15000</v>
      </c>
      <c r="F33" s="834">
        <v>20000</v>
      </c>
      <c r="G33" s="836">
        <v>20000</v>
      </c>
    </row>
    <row r="34" spans="1:7" ht="20.100000000000001" customHeight="1" x14ac:dyDescent="0.3">
      <c r="A34" s="832">
        <v>5173</v>
      </c>
      <c r="B34" s="837" t="s">
        <v>22</v>
      </c>
      <c r="C34" s="834">
        <v>1000</v>
      </c>
      <c r="D34" s="834">
        <v>0</v>
      </c>
      <c r="E34" s="834">
        <v>0</v>
      </c>
      <c r="F34" s="834">
        <v>1000</v>
      </c>
      <c r="G34" s="836">
        <v>1000</v>
      </c>
    </row>
    <row r="35" spans="1:7" ht="20.100000000000001" customHeight="1" x14ac:dyDescent="0.3">
      <c r="A35" s="839">
        <v>5175</v>
      </c>
      <c r="B35" s="845" t="s">
        <v>26</v>
      </c>
      <c r="C35" s="841">
        <v>5000</v>
      </c>
      <c r="D35" s="841">
        <v>417</v>
      </c>
      <c r="E35" s="841">
        <v>5000</v>
      </c>
      <c r="F35" s="841">
        <v>5000</v>
      </c>
      <c r="G35" s="842">
        <v>5000</v>
      </c>
    </row>
    <row r="36" spans="1:7" ht="20.100000000000001" customHeight="1" thickBot="1" x14ac:dyDescent="0.35">
      <c r="A36" s="814">
        <v>5424</v>
      </c>
      <c r="B36" s="824" t="s">
        <v>213</v>
      </c>
      <c r="C36" s="816">
        <v>0</v>
      </c>
      <c r="D36" s="816">
        <v>0</v>
      </c>
      <c r="E36" s="816">
        <v>0</v>
      </c>
      <c r="F36" s="816">
        <v>0</v>
      </c>
      <c r="G36" s="818">
        <v>0</v>
      </c>
    </row>
    <row r="37" spans="1:7" ht="20.100000000000001" customHeight="1" thickBot="1" x14ac:dyDescent="0.35">
      <c r="A37" s="961"/>
      <c r="B37" s="948" t="s">
        <v>59</v>
      </c>
      <c r="C37" s="959">
        <f>SUM(C16:C36)</f>
        <v>2494000</v>
      </c>
      <c r="D37" s="959">
        <f>SUM(D16:D36)</f>
        <v>1871279</v>
      </c>
      <c r="E37" s="959">
        <f>SUM(E16:E36)</f>
        <v>2453858</v>
      </c>
      <c r="F37" s="959">
        <f>SUM(F16:F36)</f>
        <v>2564000</v>
      </c>
      <c r="G37" s="963">
        <f>SUM(G16:G36)</f>
        <v>2564000</v>
      </c>
    </row>
    <row r="38" spans="1:7" ht="14.4" x14ac:dyDescent="0.3">
      <c r="A38" s="102"/>
      <c r="B38" s="102"/>
      <c r="C38" s="105"/>
      <c r="D38" s="105"/>
      <c r="E38" s="105"/>
      <c r="F38" s="105"/>
      <c r="G38" s="102"/>
    </row>
    <row r="39" spans="1:7" ht="14.4" x14ac:dyDescent="0.3">
      <c r="A39" s="102"/>
      <c r="B39" s="102"/>
      <c r="C39" s="105"/>
      <c r="D39" s="105"/>
      <c r="E39" s="105"/>
      <c r="F39" s="105"/>
      <c r="G39" s="102"/>
    </row>
    <row r="40" spans="1:7" ht="14.4" x14ac:dyDescent="0.3">
      <c r="A40" s="102"/>
      <c r="B40" s="106" t="s">
        <v>150</v>
      </c>
      <c r="C40" s="107">
        <v>45229</v>
      </c>
      <c r="E40" s="106" t="s">
        <v>151</v>
      </c>
      <c r="F40" s="102" t="s">
        <v>214</v>
      </c>
      <c r="G40" s="102"/>
    </row>
    <row r="41" spans="1:7" ht="14.4" x14ac:dyDescent="0.3">
      <c r="A41" s="102"/>
      <c r="B41" s="102"/>
      <c r="C41" s="102"/>
      <c r="D41" s="102"/>
      <c r="E41" s="102"/>
      <c r="F41" s="102"/>
      <c r="G41" s="102"/>
    </row>
    <row r="43" spans="1:7" x14ac:dyDescent="0.25">
      <c r="B43" t="s">
        <v>53</v>
      </c>
      <c r="C43"/>
      <c r="D43" s="212" t="s">
        <v>53</v>
      </c>
    </row>
    <row r="44" spans="1:7" x14ac:dyDescent="0.25">
      <c r="B44" t="s">
        <v>53</v>
      </c>
      <c r="C44"/>
      <c r="D44" s="212" t="s">
        <v>53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43"/>
  <sheetViews>
    <sheetView topLeftCell="A22" zoomScale="130" zoomScaleNormal="130" workbookViewId="0">
      <selection activeCell="G39" sqref="G39"/>
    </sheetView>
  </sheetViews>
  <sheetFormatPr defaultColWidth="9.109375" defaultRowHeight="13.8" x14ac:dyDescent="0.25"/>
  <cols>
    <col min="1" max="1" width="7.109375" style="92" customWidth="1"/>
    <col min="2" max="2" width="27.109375" style="92" customWidth="1"/>
    <col min="3" max="5" width="12.88671875" style="92" customWidth="1"/>
    <col min="6" max="7" width="13.5546875" style="92" customWidth="1"/>
    <col min="8" max="16384" width="9.109375" style="92"/>
  </cols>
  <sheetData>
    <row r="1" spans="1:7" ht="17.399999999999999" x14ac:dyDescent="0.3">
      <c r="B1" s="1299" t="s">
        <v>427</v>
      </c>
      <c r="C1" s="1300"/>
      <c r="D1" s="1300"/>
      <c r="E1" s="1300"/>
      <c r="F1" s="492" t="str">
        <f>IF('příjmy-paragraf'!F2=0," ",'příjmy-paragraf'!F2)</f>
        <v>rok 2024</v>
      </c>
    </row>
    <row r="2" spans="1:7" ht="14.4" thickBot="1" x14ac:dyDescent="0.3"/>
    <row r="3" spans="1:7" ht="15.6" x14ac:dyDescent="0.3">
      <c r="A3" s="759" t="s">
        <v>397</v>
      </c>
      <c r="B3" s="760" t="s">
        <v>215</v>
      </c>
      <c r="C3" s="761"/>
      <c r="D3" s="762"/>
      <c r="E3" s="762"/>
      <c r="F3" s="762"/>
      <c r="G3" s="763"/>
    </row>
    <row r="4" spans="1:7" ht="15.6" x14ac:dyDescent="0.3">
      <c r="A4" s="764"/>
      <c r="B4" s="765" t="s">
        <v>140</v>
      </c>
      <c r="C4" s="766"/>
      <c r="D4" s="767"/>
      <c r="E4" s="768" t="s">
        <v>141</v>
      </c>
      <c r="F4" s="767"/>
      <c r="G4" s="769"/>
    </row>
    <row r="5" spans="1:7" ht="14.4" x14ac:dyDescent="0.3">
      <c r="A5" s="1301" t="s">
        <v>142</v>
      </c>
      <c r="B5" s="1303" t="s">
        <v>143</v>
      </c>
      <c r="C5" s="770" t="s">
        <v>144</v>
      </c>
      <c r="D5" s="770" t="s">
        <v>110</v>
      </c>
      <c r="E5" s="770" t="s">
        <v>145</v>
      </c>
      <c r="F5" s="770" t="s">
        <v>111</v>
      </c>
      <c r="G5" s="771" t="s">
        <v>146</v>
      </c>
    </row>
    <row r="6" spans="1:7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</row>
    <row r="7" spans="1:7" ht="20.100000000000001" customHeight="1" x14ac:dyDescent="0.3">
      <c r="A7" s="775">
        <v>3113</v>
      </c>
      <c r="B7" s="908" t="s">
        <v>512</v>
      </c>
      <c r="C7" s="826">
        <v>0</v>
      </c>
      <c r="D7" s="826">
        <v>210000</v>
      </c>
      <c r="E7" s="826">
        <v>210000</v>
      </c>
      <c r="F7" s="826">
        <v>0</v>
      </c>
      <c r="G7" s="827">
        <v>0</v>
      </c>
    </row>
    <row r="8" spans="1:7" ht="20.100000000000001" customHeight="1" thickBot="1" x14ac:dyDescent="0.35">
      <c r="A8" s="783" t="s">
        <v>53</v>
      </c>
      <c r="B8" s="784" t="s">
        <v>53</v>
      </c>
      <c r="C8" s="830" t="s">
        <v>53</v>
      </c>
      <c r="D8" s="830" t="s">
        <v>53</v>
      </c>
      <c r="E8" s="830"/>
      <c r="F8" s="830"/>
      <c r="G8" s="831"/>
    </row>
    <row r="9" spans="1:7" ht="20.100000000000001" customHeight="1" thickBot="1" x14ac:dyDescent="0.35">
      <c r="A9" s="943"/>
      <c r="B9" s="944" t="s">
        <v>59</v>
      </c>
      <c r="C9" s="945">
        <f>SUM(C7:C8)</f>
        <v>0</v>
      </c>
      <c r="D9" s="945">
        <f>SUM(D7:D8)</f>
        <v>210000</v>
      </c>
      <c r="E9" s="945">
        <f>SUM(E7:E8)</f>
        <v>210000</v>
      </c>
      <c r="F9" s="945">
        <f>SUM(F7:F8)</f>
        <v>0</v>
      </c>
      <c r="G9" s="946">
        <f>SUM(G7:G8)</f>
        <v>0</v>
      </c>
    </row>
    <row r="10" spans="1:7" ht="14.4" x14ac:dyDescent="0.3">
      <c r="A10" s="102"/>
      <c r="B10" s="102"/>
      <c r="C10" s="103"/>
      <c r="D10" s="103"/>
      <c r="E10" s="103"/>
      <c r="F10" s="103"/>
      <c r="G10" s="103"/>
    </row>
    <row r="11" spans="1:7" ht="15" thickBot="1" x14ac:dyDescent="0.35">
      <c r="A11" s="102"/>
      <c r="B11" s="102"/>
      <c r="C11" s="102"/>
      <c r="D11" s="102"/>
      <c r="E11" s="102"/>
      <c r="F11" s="102"/>
    </row>
    <row r="12" spans="1:7" ht="15.6" x14ac:dyDescent="0.3">
      <c r="A12" s="790" t="s">
        <v>397</v>
      </c>
      <c r="B12" s="791" t="s">
        <v>215</v>
      </c>
      <c r="C12" s="792"/>
      <c r="D12" s="793"/>
      <c r="E12" s="793"/>
      <c r="F12" s="793"/>
      <c r="G12" s="794"/>
    </row>
    <row r="13" spans="1:7" ht="15.6" x14ac:dyDescent="0.3">
      <c r="A13" s="795"/>
      <c r="B13" s="796" t="s">
        <v>147</v>
      </c>
      <c r="C13" s="797"/>
      <c r="D13" s="798"/>
      <c r="E13" s="799" t="s">
        <v>141</v>
      </c>
      <c r="F13" s="798"/>
      <c r="G13" s="800"/>
    </row>
    <row r="14" spans="1:7" ht="14.4" x14ac:dyDescent="0.3">
      <c r="A14" s="1305" t="s">
        <v>142</v>
      </c>
      <c r="B14" s="1307" t="s">
        <v>143</v>
      </c>
      <c r="C14" s="801" t="s">
        <v>144</v>
      </c>
      <c r="D14" s="801" t="s">
        <v>110</v>
      </c>
      <c r="E14" s="801" t="s">
        <v>145</v>
      </c>
      <c r="F14" s="801" t="s">
        <v>111</v>
      </c>
      <c r="G14" s="803" t="s">
        <v>146</v>
      </c>
    </row>
    <row r="15" spans="1:7" ht="15" thickBot="1" x14ac:dyDescent="0.35">
      <c r="A15" s="1306"/>
      <c r="B15" s="1308"/>
      <c r="C15" s="804" t="str">
        <f>IF('příjmy-paragraf'!D2=0," ",'příjmy-paragraf'!D2)</f>
        <v>rok 2023</v>
      </c>
      <c r="D15" s="804" t="str">
        <f>IF('příjmy-paragraf'!E3=0," ",'příjmy-paragraf'!E3)</f>
        <v xml:space="preserve"> k 30.09.</v>
      </c>
      <c r="E15" s="804" t="str">
        <f>IF('1014-útulek'!E16=0," ",'1014-útulek'!E16)</f>
        <v>k 31.12.2023</v>
      </c>
      <c r="F15" s="806" t="str">
        <f>IF('příjmy-paragraf'!F2=0," ",'příjmy-paragraf'!F2)</f>
        <v>rok 2024</v>
      </c>
      <c r="G15" s="807" t="str">
        <f>IF('příjmy-paragraf'!F2=0," ",'příjmy-paragraf'!F2)</f>
        <v>rok 2024</v>
      </c>
    </row>
    <row r="16" spans="1:7" ht="20.100000000000001" customHeight="1" x14ac:dyDescent="0.3">
      <c r="A16" s="808">
        <v>5019</v>
      </c>
      <c r="B16" s="823" t="s">
        <v>216</v>
      </c>
      <c r="C16" s="810">
        <v>10000</v>
      </c>
      <c r="D16" s="811">
        <v>828</v>
      </c>
      <c r="E16" s="810">
        <v>10000</v>
      </c>
      <c r="F16" s="810">
        <v>10000</v>
      </c>
      <c r="G16" s="813">
        <v>10000</v>
      </c>
    </row>
    <row r="17" spans="1:7" ht="20.100000000000001" customHeight="1" x14ac:dyDescent="0.3">
      <c r="A17" s="832">
        <v>5021</v>
      </c>
      <c r="B17" s="837" t="s">
        <v>217</v>
      </c>
      <c r="C17" s="834">
        <v>160000</v>
      </c>
      <c r="D17" s="834">
        <v>650</v>
      </c>
      <c r="E17" s="834">
        <v>160000</v>
      </c>
      <c r="F17" s="834">
        <v>160000</v>
      </c>
      <c r="G17" s="836">
        <v>160000</v>
      </c>
    </row>
    <row r="18" spans="1:7" ht="20.100000000000001" customHeight="1" x14ac:dyDescent="0.3">
      <c r="A18" s="832">
        <v>5039</v>
      </c>
      <c r="B18" s="837" t="s">
        <v>218</v>
      </c>
      <c r="C18" s="834">
        <v>32000</v>
      </c>
      <c r="D18" s="834">
        <v>281</v>
      </c>
      <c r="E18" s="834">
        <v>32000</v>
      </c>
      <c r="F18" s="834">
        <v>20000</v>
      </c>
      <c r="G18" s="836">
        <v>20000</v>
      </c>
    </row>
    <row r="19" spans="1:7" ht="20.100000000000001" customHeight="1" x14ac:dyDescent="0.3">
      <c r="A19" s="832">
        <v>5132</v>
      </c>
      <c r="B19" s="909" t="s">
        <v>162</v>
      </c>
      <c r="C19" s="834">
        <v>0</v>
      </c>
      <c r="D19" s="834">
        <v>116</v>
      </c>
      <c r="E19" s="834">
        <v>1000</v>
      </c>
      <c r="F19" s="834">
        <v>3000</v>
      </c>
      <c r="G19" s="836">
        <v>3000</v>
      </c>
    </row>
    <row r="20" spans="1:7" ht="20.100000000000001" customHeight="1" x14ac:dyDescent="0.3">
      <c r="A20" s="832">
        <v>5133</v>
      </c>
      <c r="B20" s="909" t="s">
        <v>432</v>
      </c>
      <c r="C20" s="834">
        <v>0</v>
      </c>
      <c r="D20" s="834">
        <v>2442</v>
      </c>
      <c r="E20" s="834">
        <v>2500</v>
      </c>
      <c r="F20" s="834">
        <v>3000</v>
      </c>
      <c r="G20" s="836">
        <v>3000</v>
      </c>
    </row>
    <row r="21" spans="1:7" ht="20.100000000000001" customHeight="1" x14ac:dyDescent="0.3">
      <c r="A21" s="832">
        <v>5134</v>
      </c>
      <c r="B21" s="837" t="s">
        <v>179</v>
      </c>
      <c r="C21" s="834">
        <v>36000</v>
      </c>
      <c r="D21" s="834">
        <v>0</v>
      </c>
      <c r="E21" s="834">
        <v>20000</v>
      </c>
      <c r="F21" s="834">
        <v>5000</v>
      </c>
      <c r="G21" s="836">
        <v>5000</v>
      </c>
    </row>
    <row r="22" spans="1:7" ht="20.100000000000001" customHeight="1" x14ac:dyDescent="0.3">
      <c r="A22" s="832">
        <v>5136</v>
      </c>
      <c r="B22" s="837" t="s">
        <v>164</v>
      </c>
      <c r="C22" s="834">
        <v>1000</v>
      </c>
      <c r="D22" s="834">
        <v>0</v>
      </c>
      <c r="E22" s="834">
        <v>1000</v>
      </c>
      <c r="F22" s="834">
        <v>0</v>
      </c>
      <c r="G22" s="836">
        <v>0</v>
      </c>
    </row>
    <row r="23" spans="1:7" ht="20.100000000000001" customHeight="1" x14ac:dyDescent="0.3">
      <c r="A23" s="832">
        <v>5137</v>
      </c>
      <c r="B23" s="837" t="s">
        <v>19</v>
      </c>
      <c r="C23" s="834">
        <v>216000</v>
      </c>
      <c r="D23" s="834">
        <v>188676</v>
      </c>
      <c r="E23" s="834">
        <v>200000</v>
      </c>
      <c r="F23" s="834">
        <v>220000</v>
      </c>
      <c r="G23" s="836">
        <v>220000</v>
      </c>
    </row>
    <row r="24" spans="1:7" ht="20.100000000000001" customHeight="1" x14ac:dyDescent="0.3">
      <c r="A24" s="832">
        <v>5139</v>
      </c>
      <c r="B24" s="837" t="s">
        <v>154</v>
      </c>
      <c r="C24" s="834">
        <v>170000</v>
      </c>
      <c r="D24" s="834">
        <v>69584</v>
      </c>
      <c r="E24" s="834">
        <v>150000</v>
      </c>
      <c r="F24" s="834">
        <v>150000</v>
      </c>
      <c r="G24" s="1133">
        <v>102000</v>
      </c>
    </row>
    <row r="25" spans="1:7" ht="20.100000000000001" customHeight="1" x14ac:dyDescent="0.3">
      <c r="A25" s="832">
        <v>5151</v>
      </c>
      <c r="B25" s="837" t="s">
        <v>20</v>
      </c>
      <c r="C25" s="834">
        <v>0</v>
      </c>
      <c r="D25" s="834">
        <v>7365</v>
      </c>
      <c r="E25" s="834">
        <v>10000</v>
      </c>
      <c r="F25" s="834">
        <v>8000</v>
      </c>
      <c r="G25" s="836">
        <v>8000</v>
      </c>
    </row>
    <row r="26" spans="1:7" ht="20.100000000000001" customHeight="1" x14ac:dyDescent="0.3">
      <c r="A26" s="832">
        <v>5153</v>
      </c>
      <c r="B26" s="837" t="s">
        <v>21</v>
      </c>
      <c r="C26" s="834">
        <v>26000</v>
      </c>
      <c r="D26" s="834">
        <v>38489</v>
      </c>
      <c r="E26" s="834">
        <v>40000</v>
      </c>
      <c r="F26" s="834">
        <v>40000</v>
      </c>
      <c r="G26" s="836">
        <v>40000</v>
      </c>
    </row>
    <row r="27" spans="1:7" ht="20.100000000000001" customHeight="1" x14ac:dyDescent="0.3">
      <c r="A27" s="832">
        <v>5154</v>
      </c>
      <c r="B27" s="837" t="s">
        <v>166</v>
      </c>
      <c r="C27" s="834">
        <v>320000</v>
      </c>
      <c r="D27" s="834">
        <v>69951</v>
      </c>
      <c r="E27" s="834">
        <v>100000</v>
      </c>
      <c r="F27" s="834">
        <v>80000</v>
      </c>
      <c r="G27" s="836">
        <v>80000</v>
      </c>
    </row>
    <row r="28" spans="1:7" ht="20.100000000000001" customHeight="1" x14ac:dyDescent="0.3">
      <c r="A28" s="832">
        <v>5156</v>
      </c>
      <c r="B28" s="837" t="s">
        <v>180</v>
      </c>
      <c r="C28" s="834">
        <v>150000</v>
      </c>
      <c r="D28" s="834">
        <v>79955</v>
      </c>
      <c r="E28" s="834">
        <v>150000</v>
      </c>
      <c r="F28" s="834">
        <v>140000</v>
      </c>
      <c r="G28" s="836">
        <v>140000</v>
      </c>
    </row>
    <row r="29" spans="1:7" ht="20.100000000000001" customHeight="1" x14ac:dyDescent="0.3">
      <c r="A29" s="832">
        <v>5161</v>
      </c>
      <c r="B29" s="837" t="s">
        <v>39</v>
      </c>
      <c r="C29" s="834">
        <v>500</v>
      </c>
      <c r="D29" s="834">
        <v>0</v>
      </c>
      <c r="E29" s="834">
        <v>0</v>
      </c>
      <c r="F29" s="834">
        <v>0</v>
      </c>
      <c r="G29" s="836">
        <v>0</v>
      </c>
    </row>
    <row r="30" spans="1:7" ht="20.100000000000001" customHeight="1" x14ac:dyDescent="0.3">
      <c r="A30" s="832">
        <v>5162</v>
      </c>
      <c r="B30" s="837" t="s">
        <v>210</v>
      </c>
      <c r="C30" s="834">
        <v>40000</v>
      </c>
      <c r="D30" s="834">
        <v>33219</v>
      </c>
      <c r="E30" s="834">
        <v>35000</v>
      </c>
      <c r="F30" s="834">
        <v>40000</v>
      </c>
      <c r="G30" s="836">
        <v>40000</v>
      </c>
    </row>
    <row r="31" spans="1:7" ht="20.100000000000001" customHeight="1" x14ac:dyDescent="0.3">
      <c r="A31" s="832">
        <v>5163</v>
      </c>
      <c r="B31" s="837" t="s">
        <v>211</v>
      </c>
      <c r="C31" s="834">
        <v>50000</v>
      </c>
      <c r="D31" s="834">
        <v>88862</v>
      </c>
      <c r="E31" s="834">
        <v>100000</v>
      </c>
      <c r="F31" s="834">
        <v>90000</v>
      </c>
      <c r="G31" s="836">
        <v>90000</v>
      </c>
    </row>
    <row r="32" spans="1:7" ht="20.100000000000001" customHeight="1" x14ac:dyDescent="0.3">
      <c r="A32" s="832">
        <v>5167</v>
      </c>
      <c r="B32" s="837" t="s">
        <v>184</v>
      </c>
      <c r="C32" s="834">
        <v>20000</v>
      </c>
      <c r="D32" s="834">
        <v>4800</v>
      </c>
      <c r="E32" s="834">
        <v>5000</v>
      </c>
      <c r="F32" s="834">
        <v>60000</v>
      </c>
      <c r="G32" s="836">
        <v>60000</v>
      </c>
    </row>
    <row r="33" spans="1:7" ht="20.100000000000001" customHeight="1" x14ac:dyDescent="0.3">
      <c r="A33" s="832">
        <v>5168</v>
      </c>
      <c r="B33" s="837" t="s">
        <v>212</v>
      </c>
      <c r="C33" s="834">
        <v>500</v>
      </c>
      <c r="D33" s="834">
        <v>0</v>
      </c>
      <c r="E33" s="834">
        <v>0</v>
      </c>
      <c r="F33" s="834">
        <v>0</v>
      </c>
      <c r="G33" s="836">
        <v>0</v>
      </c>
    </row>
    <row r="34" spans="1:7" ht="20.100000000000001" customHeight="1" x14ac:dyDescent="0.3">
      <c r="A34" s="832">
        <v>5169</v>
      </c>
      <c r="B34" s="837" t="s">
        <v>148</v>
      </c>
      <c r="C34" s="834">
        <v>20000</v>
      </c>
      <c r="D34" s="834">
        <v>44379</v>
      </c>
      <c r="E34" s="834">
        <v>20000</v>
      </c>
      <c r="F34" s="834">
        <v>45000</v>
      </c>
      <c r="G34" s="836">
        <v>45000</v>
      </c>
    </row>
    <row r="35" spans="1:7" ht="20.100000000000001" customHeight="1" x14ac:dyDescent="0.3">
      <c r="A35" s="832">
        <v>5171</v>
      </c>
      <c r="B35" s="837" t="s">
        <v>169</v>
      </c>
      <c r="C35" s="834">
        <v>25000</v>
      </c>
      <c r="D35" s="834">
        <v>15569</v>
      </c>
      <c r="E35" s="834">
        <v>25000</v>
      </c>
      <c r="F35" s="834">
        <v>180000</v>
      </c>
      <c r="G35" s="1133">
        <v>100000</v>
      </c>
    </row>
    <row r="36" spans="1:7" ht="20.100000000000001" customHeight="1" x14ac:dyDescent="0.3">
      <c r="A36" s="832">
        <v>5175</v>
      </c>
      <c r="B36" s="837" t="s">
        <v>26</v>
      </c>
      <c r="C36" s="834">
        <v>10000</v>
      </c>
      <c r="D36" s="834">
        <v>5529</v>
      </c>
      <c r="E36" s="834">
        <v>10000</v>
      </c>
      <c r="F36" s="834">
        <v>10000</v>
      </c>
      <c r="G36" s="836">
        <v>10000</v>
      </c>
    </row>
    <row r="37" spans="1:7" ht="20.100000000000001" customHeight="1" x14ac:dyDescent="0.3">
      <c r="A37" s="839">
        <v>5194</v>
      </c>
      <c r="B37" s="910" t="s">
        <v>219</v>
      </c>
      <c r="C37" s="841">
        <v>0</v>
      </c>
      <c r="D37" s="841">
        <v>1500</v>
      </c>
      <c r="E37" s="841">
        <v>1500</v>
      </c>
      <c r="F37" s="841">
        <v>2000</v>
      </c>
      <c r="G37" s="842">
        <v>2000</v>
      </c>
    </row>
    <row r="38" spans="1:7" ht="20.100000000000001" customHeight="1" thickBot="1" x14ac:dyDescent="0.35">
      <c r="A38" s="814">
        <v>6123</v>
      </c>
      <c r="B38" s="911" t="s">
        <v>408</v>
      </c>
      <c r="C38" s="816">
        <v>8850000</v>
      </c>
      <c r="D38" s="816">
        <v>8875059</v>
      </c>
      <c r="E38" s="816">
        <v>8875059</v>
      </c>
      <c r="F38" s="816">
        <v>0</v>
      </c>
      <c r="G38" s="1134">
        <v>128000</v>
      </c>
    </row>
    <row r="39" spans="1:7" ht="20.100000000000001" customHeight="1" thickBot="1" x14ac:dyDescent="0.35">
      <c r="A39" s="961"/>
      <c r="B39" s="948" t="s">
        <v>59</v>
      </c>
      <c r="C39" s="962">
        <f>SUM(C16:C38)</f>
        <v>10137000</v>
      </c>
      <c r="D39" s="962">
        <f>SUM(D16:D38)</f>
        <v>9527254</v>
      </c>
      <c r="E39" s="962">
        <f>SUM(E16:E38)</f>
        <v>9948059</v>
      </c>
      <c r="F39" s="962">
        <f>SUM(F16:F38)</f>
        <v>1266000</v>
      </c>
      <c r="G39" s="1135">
        <f>SUM(G16:G38)</f>
        <v>1266000</v>
      </c>
    </row>
    <row r="40" spans="1:7" ht="14.4" x14ac:dyDescent="0.3">
      <c r="A40" s="102"/>
      <c r="B40" s="102"/>
      <c r="C40" s="105"/>
      <c r="D40" s="105"/>
      <c r="E40" s="105"/>
      <c r="F40" s="105"/>
      <c r="G40" s="102"/>
    </row>
    <row r="41" spans="1:7" ht="14.4" x14ac:dyDescent="0.3">
      <c r="A41" s="102"/>
      <c r="B41" s="102"/>
      <c r="C41" s="105"/>
      <c r="D41" s="105"/>
      <c r="E41" s="105"/>
      <c r="F41" s="105"/>
      <c r="G41" s="102"/>
    </row>
    <row r="42" spans="1:7" ht="14.4" x14ac:dyDescent="0.3">
      <c r="A42" s="102"/>
      <c r="B42" s="106" t="s">
        <v>150</v>
      </c>
      <c r="C42" s="631">
        <v>45229</v>
      </c>
      <c r="E42" s="106" t="s">
        <v>151</v>
      </c>
      <c r="F42" s="643" t="s">
        <v>152</v>
      </c>
      <c r="G42" s="102"/>
    </row>
    <row r="43" spans="1:7" ht="14.4" x14ac:dyDescent="0.3">
      <c r="A43" s="102"/>
      <c r="B43" s="102"/>
      <c r="C43" s="102"/>
      <c r="D43" s="102"/>
      <c r="E43" s="102"/>
      <c r="F43" s="102"/>
      <c r="G43" s="102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7"/>
  <sheetViews>
    <sheetView topLeftCell="A4" zoomScale="130" zoomScaleNormal="130" workbookViewId="0">
      <selection activeCell="F28" sqref="F28"/>
    </sheetView>
  </sheetViews>
  <sheetFormatPr defaultColWidth="9.109375" defaultRowHeight="13.8" x14ac:dyDescent="0.25"/>
  <cols>
    <col min="1" max="1" width="7.109375" style="92" customWidth="1"/>
    <col min="2" max="2" width="27.109375" style="92" customWidth="1"/>
    <col min="3" max="5" width="12.88671875" style="92" customWidth="1"/>
    <col min="6" max="7" width="13.5546875" style="92" customWidth="1"/>
    <col min="8" max="16384" width="9.109375" style="92"/>
  </cols>
  <sheetData>
    <row r="1" spans="1:7" ht="17.399999999999999" x14ac:dyDescent="0.3">
      <c r="B1" s="1299" t="s">
        <v>428</v>
      </c>
      <c r="C1" s="1300"/>
      <c r="D1" s="1300"/>
      <c r="E1" s="1300"/>
      <c r="F1" s="492" t="str">
        <f>IF('příjmy-paragraf'!F2=0," ",'příjmy-paragraf'!F2)</f>
        <v>rok 2024</v>
      </c>
    </row>
    <row r="2" spans="1:7" ht="14.4" thickBot="1" x14ac:dyDescent="0.3"/>
    <row r="3" spans="1:7" ht="15.6" x14ac:dyDescent="0.3">
      <c r="A3" s="759" t="s">
        <v>398</v>
      </c>
      <c r="B3" s="760" t="s">
        <v>355</v>
      </c>
      <c r="C3" s="761"/>
      <c r="D3" s="847"/>
      <c r="E3" s="847"/>
      <c r="F3" s="847"/>
      <c r="G3" s="763"/>
    </row>
    <row r="4" spans="1:7" ht="15.6" x14ac:dyDescent="0.3">
      <c r="A4" s="764"/>
      <c r="B4" s="765" t="s">
        <v>140</v>
      </c>
      <c r="C4" s="848"/>
      <c r="D4" s="849"/>
      <c r="E4" s="768" t="s">
        <v>141</v>
      </c>
      <c r="F4" s="849"/>
      <c r="G4" s="769"/>
    </row>
    <row r="5" spans="1:7" ht="14.4" x14ac:dyDescent="0.3">
      <c r="A5" s="1358" t="s">
        <v>142</v>
      </c>
      <c r="B5" s="1359" t="s">
        <v>143</v>
      </c>
      <c r="C5" s="850" t="s">
        <v>144</v>
      </c>
      <c r="D5" s="850" t="s">
        <v>110</v>
      </c>
      <c r="E5" s="850" t="s">
        <v>145</v>
      </c>
      <c r="F5" s="850" t="s">
        <v>111</v>
      </c>
      <c r="G5" s="851" t="s">
        <v>146</v>
      </c>
    </row>
    <row r="6" spans="1:7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</row>
    <row r="7" spans="1:7" ht="20.100000000000001" customHeight="1" x14ac:dyDescent="0.3">
      <c r="A7" s="855"/>
      <c r="B7" s="856"/>
      <c r="C7" s="912"/>
      <c r="D7" s="912"/>
      <c r="E7" s="912"/>
      <c r="F7" s="912"/>
      <c r="G7" s="782"/>
    </row>
    <row r="8" spans="1:7" ht="20.100000000000001" customHeight="1" thickBot="1" x14ac:dyDescent="0.35">
      <c r="A8" s="858"/>
      <c r="B8" s="859"/>
      <c r="C8" s="913"/>
      <c r="D8" s="913"/>
      <c r="E8" s="913"/>
      <c r="F8" s="913"/>
      <c r="G8" s="786"/>
    </row>
    <row r="9" spans="1:7" ht="20.100000000000001" customHeight="1" thickBot="1" x14ac:dyDescent="0.35">
      <c r="A9" s="955"/>
      <c r="B9" s="944" t="s">
        <v>59</v>
      </c>
      <c r="C9" s="956">
        <f>SUM(C7:C8)</f>
        <v>0</v>
      </c>
      <c r="D9" s="956">
        <f>SUM(D7:D8)</f>
        <v>0</v>
      </c>
      <c r="E9" s="956">
        <f>SUM(E7:E8)</f>
        <v>0</v>
      </c>
      <c r="F9" s="956">
        <f>SUM(F7:F8)</f>
        <v>0</v>
      </c>
      <c r="G9" s="957">
        <f>SUM(G7:G8)</f>
        <v>0</v>
      </c>
    </row>
    <row r="10" spans="1:7" ht="14.4" x14ac:dyDescent="0.3">
      <c r="A10" s="206"/>
      <c r="B10" s="206"/>
      <c r="C10" s="207"/>
      <c r="D10" s="207"/>
      <c r="E10" s="207"/>
      <c r="F10" s="207"/>
      <c r="G10" s="207"/>
    </row>
    <row r="11" spans="1:7" ht="15" thickBot="1" x14ac:dyDescent="0.35">
      <c r="A11" s="206"/>
      <c r="B11" s="206"/>
      <c r="C11" s="206"/>
      <c r="D11" s="206"/>
      <c r="E11" s="206"/>
      <c r="F11" s="206"/>
    </row>
    <row r="12" spans="1:7" ht="15.6" x14ac:dyDescent="0.3">
      <c r="A12" s="790" t="s">
        <v>398</v>
      </c>
      <c r="B12" s="791" t="s">
        <v>355</v>
      </c>
      <c r="C12" s="792"/>
      <c r="D12" s="862"/>
      <c r="E12" s="862"/>
      <c r="F12" s="862"/>
      <c r="G12" s="794"/>
    </row>
    <row r="13" spans="1:7" ht="15.6" x14ac:dyDescent="0.3">
      <c r="A13" s="795"/>
      <c r="B13" s="796" t="s">
        <v>147</v>
      </c>
      <c r="C13" s="863"/>
      <c r="D13" s="864"/>
      <c r="E13" s="799" t="s">
        <v>141</v>
      </c>
      <c r="F13" s="864"/>
      <c r="G13" s="800"/>
    </row>
    <row r="14" spans="1:7" ht="14.4" x14ac:dyDescent="0.3">
      <c r="A14" s="1360" t="s">
        <v>142</v>
      </c>
      <c r="B14" s="1361" t="s">
        <v>143</v>
      </c>
      <c r="C14" s="865" t="s">
        <v>144</v>
      </c>
      <c r="D14" s="865" t="s">
        <v>110</v>
      </c>
      <c r="E14" s="865" t="s">
        <v>145</v>
      </c>
      <c r="F14" s="865" t="s">
        <v>111</v>
      </c>
      <c r="G14" s="866" t="s">
        <v>146</v>
      </c>
    </row>
    <row r="15" spans="1:7" ht="15" thickBot="1" x14ac:dyDescent="0.35">
      <c r="A15" s="1306"/>
      <c r="B15" s="1308"/>
      <c r="C15" s="804" t="str">
        <f>IF('příjmy-paragraf'!D2=0," ",'příjmy-paragraf'!D2)</f>
        <v>rok 2023</v>
      </c>
      <c r="D15" s="804" t="str">
        <f>IF('příjmy-paragraf'!E3=0," ",'příjmy-paragraf'!E3)</f>
        <v xml:space="preserve"> k 30.09.</v>
      </c>
      <c r="E15" s="804" t="str">
        <f>IF('1014-útulek'!E16=0," ",'1014-útulek'!E16)</f>
        <v>k 31.12.2023</v>
      </c>
      <c r="F15" s="806" t="str">
        <f>IF('příjmy-paragraf'!F2=0," ",'příjmy-paragraf'!F2)</f>
        <v>rok 2024</v>
      </c>
      <c r="G15" s="807" t="str">
        <f>IF('příjmy-paragraf'!F2=0," ",'příjmy-paragraf'!F2)</f>
        <v>rok 2024</v>
      </c>
    </row>
    <row r="16" spans="1:7" ht="20.100000000000001" customHeight="1" x14ac:dyDescent="0.3">
      <c r="A16" s="868">
        <v>5023</v>
      </c>
      <c r="B16" s="914" t="s">
        <v>356</v>
      </c>
      <c r="C16" s="915">
        <v>2382000</v>
      </c>
      <c r="D16" s="916">
        <v>1768160</v>
      </c>
      <c r="E16" s="915">
        <v>2382000</v>
      </c>
      <c r="F16" s="915">
        <v>2574000</v>
      </c>
      <c r="G16" s="917">
        <v>2574000</v>
      </c>
    </row>
    <row r="17" spans="1:8" ht="20.100000000000001" customHeight="1" x14ac:dyDescent="0.3">
      <c r="A17" s="868">
        <v>5023</v>
      </c>
      <c r="B17" s="918" t="s">
        <v>407</v>
      </c>
      <c r="C17" s="915">
        <v>0</v>
      </c>
      <c r="D17" s="916">
        <v>0</v>
      </c>
      <c r="E17" s="915">
        <v>0</v>
      </c>
      <c r="F17" s="915">
        <v>0</v>
      </c>
      <c r="G17" s="917">
        <v>0</v>
      </c>
      <c r="H17" s="505"/>
    </row>
    <row r="18" spans="1:8" ht="20.100000000000001" customHeight="1" x14ac:dyDescent="0.3">
      <c r="A18" s="868">
        <v>5031</v>
      </c>
      <c r="B18" s="914" t="s">
        <v>206</v>
      </c>
      <c r="C18" s="915">
        <v>408000</v>
      </c>
      <c r="D18" s="916">
        <v>305857</v>
      </c>
      <c r="E18" s="915">
        <v>408000</v>
      </c>
      <c r="F18" s="915">
        <v>442000</v>
      </c>
      <c r="G18" s="917">
        <v>442000</v>
      </c>
    </row>
    <row r="19" spans="1:8" ht="20.100000000000001" customHeight="1" thickBot="1" x14ac:dyDescent="0.35">
      <c r="A19" s="877">
        <v>5032</v>
      </c>
      <c r="B19" s="878" t="s">
        <v>207</v>
      </c>
      <c r="C19" s="817">
        <v>215000</v>
      </c>
      <c r="D19" s="817">
        <v>160238</v>
      </c>
      <c r="E19" s="817">
        <v>215000</v>
      </c>
      <c r="F19" s="817">
        <v>232000</v>
      </c>
      <c r="G19" s="919">
        <v>232000</v>
      </c>
    </row>
    <row r="20" spans="1:8" ht="20.100000000000001" customHeight="1" thickBot="1" x14ac:dyDescent="0.35">
      <c r="A20" s="958"/>
      <c r="B20" s="948" t="s">
        <v>59</v>
      </c>
      <c r="C20" s="959">
        <f>SUM(C16:C19)</f>
        <v>3005000</v>
      </c>
      <c r="D20" s="959">
        <f>SUM(D16:D19)</f>
        <v>2234255</v>
      </c>
      <c r="E20" s="960">
        <f>SUM(E16:E19)</f>
        <v>3005000</v>
      </c>
      <c r="F20" s="949">
        <f>SUM(F16:F19)</f>
        <v>3248000</v>
      </c>
      <c r="G20" s="950">
        <f>SUM(G16:G19)</f>
        <v>3248000</v>
      </c>
    </row>
    <row r="21" spans="1:8" ht="14.4" x14ac:dyDescent="0.3">
      <c r="A21" s="206"/>
      <c r="B21" s="206"/>
      <c r="C21" s="209"/>
      <c r="D21" s="209"/>
      <c r="E21" s="209"/>
      <c r="F21" s="209"/>
      <c r="G21" s="206"/>
    </row>
    <row r="22" spans="1:8" ht="14.4" x14ac:dyDescent="0.3">
      <c r="A22" s="206"/>
      <c r="B22" s="206"/>
      <c r="C22" s="209"/>
      <c r="D22" s="209"/>
      <c r="E22" s="209"/>
      <c r="F22" s="209"/>
      <c r="G22" s="206"/>
    </row>
    <row r="23" spans="1:8" ht="14.4" x14ac:dyDescent="0.3">
      <c r="A23" s="206"/>
      <c r="B23" s="210" t="s">
        <v>150</v>
      </c>
      <c r="C23" s="497">
        <v>45229</v>
      </c>
      <c r="E23" s="210" t="s">
        <v>151</v>
      </c>
      <c r="F23" s="496" t="s">
        <v>433</v>
      </c>
      <c r="G23" s="206"/>
    </row>
    <row r="24" spans="1:8" ht="14.4" x14ac:dyDescent="0.3">
      <c r="A24" s="206"/>
      <c r="B24" s="206"/>
      <c r="C24" s="206"/>
      <c r="D24" s="206"/>
      <c r="E24" s="206"/>
      <c r="F24" s="211"/>
      <c r="G24" s="206"/>
    </row>
    <row r="26" spans="1:8" x14ac:dyDescent="0.25">
      <c r="B26" t="s">
        <v>206</v>
      </c>
      <c r="C26"/>
      <c r="D26" s="550">
        <v>0.248</v>
      </c>
    </row>
    <row r="27" spans="1:8" x14ac:dyDescent="0.25">
      <c r="B27" t="s">
        <v>207</v>
      </c>
      <c r="C27"/>
      <c r="D27" s="212">
        <v>0.09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57"/>
  <sheetViews>
    <sheetView topLeftCell="A43" zoomScale="130" zoomScaleNormal="130" workbookViewId="0">
      <selection activeCell="I10" sqref="I10"/>
    </sheetView>
  </sheetViews>
  <sheetFormatPr defaultColWidth="9.109375" defaultRowHeight="13.8" x14ac:dyDescent="0.25"/>
  <cols>
    <col min="1" max="1" width="7.109375" style="92" customWidth="1"/>
    <col min="2" max="2" width="32.44140625" style="92" customWidth="1"/>
    <col min="3" max="5" width="12.88671875" style="92" customWidth="1"/>
    <col min="6" max="7" width="13.5546875" style="92" customWidth="1"/>
    <col min="8" max="8" width="14.6640625" style="92" customWidth="1"/>
    <col min="9" max="9" width="18.44140625" style="92" customWidth="1"/>
    <col min="10" max="10" width="17.5546875" style="92" customWidth="1"/>
    <col min="11" max="11" width="13.5546875" style="92" customWidth="1"/>
    <col min="12" max="12" width="14.5546875" style="92" customWidth="1"/>
    <col min="13" max="14" width="11.88671875" style="92" customWidth="1"/>
    <col min="15" max="16384" width="9.109375" style="92"/>
  </cols>
  <sheetData>
    <row r="1" spans="1:9" ht="17.399999999999999" x14ac:dyDescent="0.3">
      <c r="B1" s="1299" t="s">
        <v>429</v>
      </c>
      <c r="C1" s="1300"/>
      <c r="D1" s="1300"/>
      <c r="E1" s="1300"/>
      <c r="F1" s="492" t="str">
        <f>IF('příjmy-paragraf'!F2=0," ",'příjmy-paragraf'!F2)</f>
        <v>rok 2024</v>
      </c>
    </row>
    <row r="2" spans="1:9" ht="14.4" thickBot="1" x14ac:dyDescent="0.3"/>
    <row r="3" spans="1:9" ht="15.6" x14ac:dyDescent="0.3">
      <c r="A3" s="759" t="s">
        <v>361</v>
      </c>
      <c r="B3" s="760" t="s">
        <v>235</v>
      </c>
      <c r="C3" s="761"/>
      <c r="D3" s="762"/>
      <c r="E3" s="762"/>
      <c r="F3" s="762"/>
      <c r="G3" s="763"/>
    </row>
    <row r="4" spans="1:9" ht="15.6" x14ac:dyDescent="0.3">
      <c r="A4" s="764"/>
      <c r="B4" s="765" t="s">
        <v>140</v>
      </c>
      <c r="C4" s="766"/>
      <c r="D4" s="767"/>
      <c r="E4" s="768" t="s">
        <v>141</v>
      </c>
      <c r="F4" s="767"/>
      <c r="G4" s="769"/>
    </row>
    <row r="5" spans="1:9" ht="14.4" x14ac:dyDescent="0.3">
      <c r="A5" s="1301" t="s">
        <v>142</v>
      </c>
      <c r="B5" s="1303" t="s">
        <v>143</v>
      </c>
      <c r="C5" s="770" t="s">
        <v>144</v>
      </c>
      <c r="D5" s="770" t="s">
        <v>110</v>
      </c>
      <c r="E5" s="770" t="s">
        <v>145</v>
      </c>
      <c r="F5" s="770" t="s">
        <v>111</v>
      </c>
      <c r="G5" s="771" t="s">
        <v>146</v>
      </c>
      <c r="H5" s="1110" t="s">
        <v>146</v>
      </c>
      <c r="I5" s="1110" t="s">
        <v>578</v>
      </c>
    </row>
    <row r="6" spans="1:9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  <c r="H6" s="1111"/>
      <c r="I6" s="1111"/>
    </row>
    <row r="7" spans="1:9" ht="20.100000000000001" customHeight="1" x14ac:dyDescent="0.3">
      <c r="A7" s="775">
        <v>2111</v>
      </c>
      <c r="B7" s="920" t="s">
        <v>375</v>
      </c>
      <c r="C7" s="826">
        <v>50000</v>
      </c>
      <c r="D7" s="826">
        <v>208462</v>
      </c>
      <c r="E7" s="826">
        <v>210000</v>
      </c>
      <c r="F7" s="826">
        <v>50000</v>
      </c>
      <c r="G7" s="1168">
        <f>H7+I7</f>
        <v>188000</v>
      </c>
      <c r="H7" s="1181">
        <v>50000</v>
      </c>
      <c r="I7" s="1182">
        <v>138000</v>
      </c>
    </row>
    <row r="8" spans="1:9" ht="20.100000000000001" customHeight="1" x14ac:dyDescent="0.3">
      <c r="A8" s="779">
        <v>2111</v>
      </c>
      <c r="B8" s="921" t="s">
        <v>376</v>
      </c>
      <c r="C8" s="828">
        <v>350000</v>
      </c>
      <c r="D8" s="828">
        <v>325876</v>
      </c>
      <c r="E8" s="828">
        <v>350000</v>
      </c>
      <c r="F8" s="828">
        <v>400000</v>
      </c>
      <c r="G8" s="829">
        <v>400000</v>
      </c>
    </row>
    <row r="9" spans="1:9" ht="20.100000000000001" customHeight="1" x14ac:dyDescent="0.3">
      <c r="A9" s="779"/>
      <c r="B9" s="922"/>
      <c r="C9" s="828" t="s">
        <v>53</v>
      </c>
      <c r="D9" s="828" t="s">
        <v>53</v>
      </c>
      <c r="E9" s="828"/>
      <c r="F9" s="828"/>
      <c r="G9" s="829"/>
    </row>
    <row r="10" spans="1:9" ht="20.100000000000001" customHeight="1" thickBot="1" x14ac:dyDescent="0.35">
      <c r="A10" s="783"/>
      <c r="B10" s="923"/>
      <c r="C10" s="830" t="s">
        <v>53</v>
      </c>
      <c r="D10" s="830" t="s">
        <v>53</v>
      </c>
      <c r="E10" s="830"/>
      <c r="F10" s="830"/>
      <c r="G10" s="831"/>
    </row>
    <row r="11" spans="1:9" ht="20.100000000000001" customHeight="1" thickBot="1" x14ac:dyDescent="0.35">
      <c r="A11" s="943"/>
      <c r="B11" s="944" t="s">
        <v>59</v>
      </c>
      <c r="C11" s="945">
        <f>SUM(C7:C10)</f>
        <v>400000</v>
      </c>
      <c r="D11" s="945">
        <f>SUM(D7:D10)</f>
        <v>534338</v>
      </c>
      <c r="E11" s="945">
        <f>SUM(E7:E10)</f>
        <v>560000</v>
      </c>
      <c r="F11" s="945">
        <f>SUM(F7:F10)</f>
        <v>450000</v>
      </c>
      <c r="G11" s="946">
        <f>SUM(G7:G10)</f>
        <v>588000</v>
      </c>
    </row>
    <row r="12" spans="1:9" ht="14.4" x14ac:dyDescent="0.3">
      <c r="A12" s="102"/>
      <c r="B12" s="102"/>
      <c r="C12" s="103"/>
      <c r="D12" s="103"/>
      <c r="E12" s="103"/>
      <c r="F12" s="103"/>
      <c r="G12" s="103"/>
    </row>
    <row r="13" spans="1:9" ht="15" thickBot="1" x14ac:dyDescent="0.35">
      <c r="A13" s="102"/>
      <c r="B13" s="102"/>
      <c r="C13" s="102"/>
      <c r="D13" s="102"/>
      <c r="E13" s="102"/>
      <c r="F13" s="102"/>
    </row>
    <row r="14" spans="1:9" ht="15.6" x14ac:dyDescent="0.3">
      <c r="A14" s="790"/>
      <c r="B14" s="791" t="s">
        <v>235</v>
      </c>
      <c r="C14" s="792"/>
      <c r="D14" s="793"/>
      <c r="E14" s="793"/>
      <c r="F14" s="793"/>
      <c r="G14" s="794"/>
    </row>
    <row r="15" spans="1:9" ht="15.6" x14ac:dyDescent="0.3">
      <c r="A15" s="795"/>
      <c r="B15" s="796" t="s">
        <v>147</v>
      </c>
      <c r="C15" s="797"/>
      <c r="D15" s="798"/>
      <c r="E15" s="799" t="s">
        <v>141</v>
      </c>
      <c r="F15" s="798"/>
      <c r="G15" s="800"/>
    </row>
    <row r="16" spans="1:9" ht="14.4" x14ac:dyDescent="0.3">
      <c r="A16" s="1305" t="s">
        <v>142</v>
      </c>
      <c r="B16" s="1307" t="s">
        <v>143</v>
      </c>
      <c r="C16" s="801" t="s">
        <v>144</v>
      </c>
      <c r="D16" s="801" t="s">
        <v>110</v>
      </c>
      <c r="E16" s="801" t="s">
        <v>145</v>
      </c>
      <c r="F16" s="801" t="s">
        <v>111</v>
      </c>
      <c r="G16" s="803" t="s">
        <v>146</v>
      </c>
    </row>
    <row r="17" spans="1:16" ht="15" thickBot="1" x14ac:dyDescent="0.35">
      <c r="A17" s="1306"/>
      <c r="B17" s="1308"/>
      <c r="C17" s="804" t="str">
        <f>IF('příjmy-paragraf'!D2=0," ",'příjmy-paragraf'!D2)</f>
        <v>rok 2023</v>
      </c>
      <c r="D17" s="804" t="str">
        <f>IF('příjmy-paragraf'!E3=0," ",'příjmy-paragraf'!E3)</f>
        <v xml:space="preserve"> k 30.09.</v>
      </c>
      <c r="E17" s="804" t="str">
        <f>IF('1014-útulek'!E16=0," ",'1014-útulek'!E16)</f>
        <v>k 31.12.2023</v>
      </c>
      <c r="F17" s="804" t="str">
        <f>IF('příjmy-paragraf'!F2=0," ",'příjmy-paragraf'!F2)</f>
        <v>rok 2024</v>
      </c>
      <c r="G17" s="807" t="str">
        <f>IF('příjmy-paragraf'!F2=0," ",'příjmy-paragraf'!F2)</f>
        <v>rok 2024</v>
      </c>
    </row>
    <row r="18" spans="1:16" ht="20.100000000000001" customHeight="1" x14ac:dyDescent="0.3">
      <c r="A18" s="808">
        <v>5011</v>
      </c>
      <c r="B18" s="924" t="s">
        <v>404</v>
      </c>
      <c r="C18" s="810">
        <v>14900000</v>
      </c>
      <c r="D18" s="811">
        <v>10609853</v>
      </c>
      <c r="E18" s="812">
        <v>14900000</v>
      </c>
      <c r="F18" s="812">
        <v>15900000</v>
      </c>
      <c r="G18" s="925">
        <v>15900000</v>
      </c>
      <c r="H18" s="687"/>
      <c r="I18" s="687"/>
      <c r="J18" s="687"/>
      <c r="K18" s="687"/>
      <c r="L18" s="687"/>
      <c r="M18" s="687"/>
      <c r="N18" s="687"/>
      <c r="O18" s="687"/>
      <c r="P18" s="687"/>
    </row>
    <row r="19" spans="1:16" ht="20.100000000000001" customHeight="1" x14ac:dyDescent="0.3">
      <c r="A19" s="832">
        <v>5021</v>
      </c>
      <c r="B19" s="837" t="s">
        <v>236</v>
      </c>
      <c r="C19" s="835">
        <v>130000</v>
      </c>
      <c r="D19" s="835">
        <v>139438</v>
      </c>
      <c r="E19" s="835">
        <v>150000</v>
      </c>
      <c r="F19" s="835">
        <v>150000</v>
      </c>
      <c r="G19" s="926">
        <v>150000</v>
      </c>
      <c r="H19" s="942" t="s">
        <v>536</v>
      </c>
      <c r="I19" s="687"/>
      <c r="J19" s="687"/>
      <c r="K19" s="687"/>
      <c r="L19" s="687"/>
      <c r="M19" s="687"/>
      <c r="N19" s="687"/>
      <c r="O19" s="687"/>
      <c r="P19" s="687"/>
    </row>
    <row r="20" spans="1:16" ht="20.100000000000001" customHeight="1" x14ac:dyDescent="0.3">
      <c r="A20" s="832">
        <v>5031</v>
      </c>
      <c r="B20" s="837" t="s">
        <v>206</v>
      </c>
      <c r="C20" s="835">
        <v>3695000</v>
      </c>
      <c r="D20" s="835">
        <v>2668289</v>
      </c>
      <c r="E20" s="835">
        <v>3695000</v>
      </c>
      <c r="F20" s="835">
        <v>3940000</v>
      </c>
      <c r="G20" s="926">
        <v>3940000</v>
      </c>
      <c r="H20" s="687"/>
      <c r="I20" s="687"/>
      <c r="J20" s="687"/>
      <c r="K20" s="687"/>
      <c r="L20" s="687"/>
      <c r="M20" s="687"/>
      <c r="N20" s="687"/>
      <c r="O20" s="687"/>
      <c r="P20" s="687"/>
    </row>
    <row r="21" spans="1:16" ht="20.100000000000001" customHeight="1" x14ac:dyDescent="0.3">
      <c r="A21" s="832">
        <v>5032</v>
      </c>
      <c r="B21" s="837" t="s">
        <v>207</v>
      </c>
      <c r="C21" s="835">
        <v>1341000</v>
      </c>
      <c r="D21" s="835">
        <v>965476</v>
      </c>
      <c r="E21" s="835">
        <v>1341000</v>
      </c>
      <c r="F21" s="835">
        <v>1430000</v>
      </c>
      <c r="G21" s="926">
        <v>1430000</v>
      </c>
      <c r="H21" s="687"/>
      <c r="I21" s="687"/>
      <c r="J21" s="687"/>
      <c r="K21" s="687"/>
      <c r="L21" s="687"/>
      <c r="M21" s="687"/>
      <c r="N21" s="687"/>
      <c r="O21" s="687"/>
      <c r="P21" s="687"/>
    </row>
    <row r="22" spans="1:16" ht="20.100000000000001" customHeight="1" x14ac:dyDescent="0.3">
      <c r="A22" s="832">
        <v>5038</v>
      </c>
      <c r="B22" s="927" t="s">
        <v>448</v>
      </c>
      <c r="C22" s="835">
        <v>75000</v>
      </c>
      <c r="D22" s="835">
        <v>57536</v>
      </c>
      <c r="E22" s="835">
        <v>70000</v>
      </c>
      <c r="F22" s="835">
        <v>75000</v>
      </c>
      <c r="G22" s="926">
        <v>75000</v>
      </c>
      <c r="H22" s="687" t="s">
        <v>447</v>
      </c>
      <c r="J22" s="688">
        <v>4.1999999999999997E-3</v>
      </c>
      <c r="K22" s="689">
        <f>J22*F18</f>
        <v>66780</v>
      </c>
      <c r="L22" s="687"/>
      <c r="M22" s="688"/>
      <c r="N22" s="689"/>
      <c r="O22" s="687"/>
      <c r="P22" s="687"/>
    </row>
    <row r="23" spans="1:16" ht="20.100000000000001" customHeight="1" x14ac:dyDescent="0.3">
      <c r="A23" s="832">
        <v>5133</v>
      </c>
      <c r="B23" s="837" t="s">
        <v>237</v>
      </c>
      <c r="C23" s="835">
        <v>20000</v>
      </c>
      <c r="D23" s="835">
        <v>1259</v>
      </c>
      <c r="E23" s="835">
        <v>5000</v>
      </c>
      <c r="F23" s="835">
        <v>10000</v>
      </c>
      <c r="G23" s="926">
        <v>10000</v>
      </c>
      <c r="H23" s="687"/>
      <c r="I23" s="687"/>
      <c r="J23" s="687"/>
      <c r="K23" s="687"/>
      <c r="L23" s="687"/>
      <c r="M23" s="687"/>
      <c r="N23" s="687"/>
      <c r="O23" s="687"/>
      <c r="P23" s="687"/>
    </row>
    <row r="24" spans="1:16" ht="20.100000000000001" customHeight="1" x14ac:dyDescent="0.3">
      <c r="A24" s="832">
        <v>5134</v>
      </c>
      <c r="B24" s="837" t="s">
        <v>179</v>
      </c>
      <c r="C24" s="928">
        <v>3000</v>
      </c>
      <c r="D24" s="928">
        <v>0</v>
      </c>
      <c r="E24" s="835">
        <v>0</v>
      </c>
      <c r="F24" s="835">
        <v>3000</v>
      </c>
      <c r="G24" s="926">
        <v>3000</v>
      </c>
      <c r="H24" s="670"/>
      <c r="I24" s="687"/>
      <c r="J24" s="687"/>
      <c r="K24" s="687"/>
      <c r="L24" s="687"/>
      <c r="M24" s="687"/>
      <c r="N24" s="687"/>
      <c r="O24" s="687"/>
      <c r="P24" s="687"/>
    </row>
    <row r="25" spans="1:16" ht="20.100000000000001" customHeight="1" x14ac:dyDescent="0.3">
      <c r="A25" s="832">
        <v>5136</v>
      </c>
      <c r="B25" s="837" t="s">
        <v>164</v>
      </c>
      <c r="C25" s="835">
        <v>15000</v>
      </c>
      <c r="D25" s="835">
        <v>10723</v>
      </c>
      <c r="E25" s="835">
        <v>15000</v>
      </c>
      <c r="F25" s="835">
        <v>15000</v>
      </c>
      <c r="G25" s="926">
        <v>15000</v>
      </c>
      <c r="H25" s="670"/>
      <c r="I25" s="687"/>
      <c r="J25" s="687"/>
      <c r="K25" s="687"/>
      <c r="L25" s="687"/>
      <c r="M25" s="687"/>
      <c r="N25" s="687"/>
      <c r="O25" s="687"/>
      <c r="P25" s="687"/>
    </row>
    <row r="26" spans="1:16" ht="20.100000000000001" customHeight="1" x14ac:dyDescent="0.3">
      <c r="A26" s="832">
        <v>5137</v>
      </c>
      <c r="B26" s="837" t="s">
        <v>19</v>
      </c>
      <c r="C26" s="835">
        <v>300000</v>
      </c>
      <c r="D26" s="835">
        <v>26356</v>
      </c>
      <c r="E26" s="835">
        <v>200000</v>
      </c>
      <c r="F26" s="835">
        <v>300000</v>
      </c>
      <c r="G26" s="926">
        <v>300000</v>
      </c>
      <c r="H26" s="687" t="s">
        <v>489</v>
      </c>
      <c r="J26" s="687"/>
      <c r="K26" s="687"/>
      <c r="L26" s="687"/>
      <c r="M26" s="687"/>
      <c r="N26" s="687"/>
      <c r="O26" s="687"/>
      <c r="P26" s="687"/>
    </row>
    <row r="27" spans="1:16" ht="20.100000000000001" customHeight="1" x14ac:dyDescent="0.3">
      <c r="A27" s="832">
        <v>5139</v>
      </c>
      <c r="B27" s="837" t="s">
        <v>154</v>
      </c>
      <c r="C27" s="835">
        <v>300000</v>
      </c>
      <c r="D27" s="835">
        <v>225299</v>
      </c>
      <c r="E27" s="835">
        <v>250000</v>
      </c>
      <c r="F27" s="835">
        <v>300000</v>
      </c>
      <c r="G27" s="926">
        <v>300000</v>
      </c>
      <c r="H27" s="687"/>
      <c r="I27" s="687"/>
      <c r="J27" s="687"/>
      <c r="K27" s="687"/>
      <c r="L27" s="687"/>
      <c r="M27" s="687"/>
      <c r="N27" s="687"/>
      <c r="O27" s="687"/>
      <c r="P27" s="687"/>
    </row>
    <row r="28" spans="1:16" ht="20.100000000000001" customHeight="1" x14ac:dyDescent="0.3">
      <c r="A28" s="832">
        <v>5151</v>
      </c>
      <c r="B28" s="837" t="s">
        <v>20</v>
      </c>
      <c r="C28" s="835">
        <v>40000</v>
      </c>
      <c r="D28" s="835">
        <v>23682</v>
      </c>
      <c r="E28" s="835">
        <v>30000</v>
      </c>
      <c r="F28" s="835">
        <v>30000</v>
      </c>
      <c r="G28" s="926">
        <v>30000</v>
      </c>
      <c r="H28" s="687"/>
      <c r="I28" s="687"/>
      <c r="J28" s="687"/>
      <c r="K28" s="687"/>
      <c r="L28" s="687"/>
      <c r="M28" s="687"/>
      <c r="N28" s="687"/>
      <c r="O28" s="687"/>
      <c r="P28" s="687"/>
    </row>
    <row r="29" spans="1:16" ht="20.100000000000001" customHeight="1" x14ac:dyDescent="0.3">
      <c r="A29" s="832">
        <v>5152</v>
      </c>
      <c r="B29" s="837" t="s">
        <v>45</v>
      </c>
      <c r="C29" s="835">
        <v>300000</v>
      </c>
      <c r="D29" s="835">
        <v>265116</v>
      </c>
      <c r="E29" s="835">
        <v>300000</v>
      </c>
      <c r="F29" s="835">
        <v>500000</v>
      </c>
      <c r="G29" s="926">
        <v>500000</v>
      </c>
      <c r="H29" s="687"/>
      <c r="I29" s="687"/>
      <c r="J29" s="687"/>
      <c r="K29" s="687"/>
      <c r="L29" s="687"/>
      <c r="M29" s="687"/>
      <c r="N29" s="687"/>
      <c r="O29" s="687"/>
      <c r="P29" s="687"/>
    </row>
    <row r="30" spans="1:16" ht="20.100000000000001" customHeight="1" x14ac:dyDescent="0.3">
      <c r="A30" s="832">
        <v>5154</v>
      </c>
      <c r="B30" s="837" t="s">
        <v>166</v>
      </c>
      <c r="C30" s="835">
        <v>200000</v>
      </c>
      <c r="D30" s="835">
        <v>58290</v>
      </c>
      <c r="E30" s="835">
        <v>100000</v>
      </c>
      <c r="F30" s="835">
        <v>150000</v>
      </c>
      <c r="G30" s="926">
        <v>150000</v>
      </c>
      <c r="H30" s="687"/>
      <c r="I30" s="687"/>
      <c r="J30" s="687"/>
      <c r="K30" s="687"/>
      <c r="L30" s="687"/>
      <c r="M30" s="687"/>
      <c r="N30" s="687"/>
      <c r="O30" s="687"/>
      <c r="P30" s="687"/>
    </row>
    <row r="31" spans="1:16" ht="20.100000000000001" customHeight="1" x14ac:dyDescent="0.3">
      <c r="A31" s="832">
        <v>5156</v>
      </c>
      <c r="B31" s="837" t="s">
        <v>180</v>
      </c>
      <c r="C31" s="835">
        <v>50000</v>
      </c>
      <c r="D31" s="835">
        <v>32793</v>
      </c>
      <c r="E31" s="835">
        <v>40000</v>
      </c>
      <c r="F31" s="835">
        <v>50000</v>
      </c>
      <c r="G31" s="926">
        <v>50000</v>
      </c>
      <c r="H31" s="687"/>
      <c r="I31" s="687"/>
      <c r="J31" s="687"/>
      <c r="K31" s="687"/>
      <c r="L31" s="687"/>
      <c r="M31" s="687"/>
      <c r="N31" s="687"/>
      <c r="O31" s="687"/>
      <c r="P31" s="687"/>
    </row>
    <row r="32" spans="1:16" ht="20.100000000000001" customHeight="1" x14ac:dyDescent="0.3">
      <c r="A32" s="832">
        <v>5161</v>
      </c>
      <c r="B32" s="837" t="s">
        <v>238</v>
      </c>
      <c r="C32" s="835">
        <v>60000</v>
      </c>
      <c r="D32" s="835">
        <v>24114</v>
      </c>
      <c r="E32" s="835">
        <v>50000</v>
      </c>
      <c r="F32" s="835">
        <v>50000</v>
      </c>
      <c r="G32" s="926">
        <v>50000</v>
      </c>
      <c r="H32" s="687"/>
      <c r="I32" s="687"/>
      <c r="J32" s="687"/>
      <c r="K32" s="687"/>
      <c r="L32" s="687"/>
      <c r="M32" s="687"/>
      <c r="N32" s="687"/>
      <c r="O32" s="687"/>
      <c r="P32" s="687"/>
    </row>
    <row r="33" spans="1:16" ht="20.100000000000001" customHeight="1" x14ac:dyDescent="0.3">
      <c r="A33" s="832">
        <v>5162</v>
      </c>
      <c r="B33" s="837" t="s">
        <v>210</v>
      </c>
      <c r="C33" s="835">
        <v>140000</v>
      </c>
      <c r="D33" s="835">
        <v>117601</v>
      </c>
      <c r="E33" s="835">
        <v>140000</v>
      </c>
      <c r="F33" s="835">
        <v>140000</v>
      </c>
      <c r="G33" s="926">
        <v>140000</v>
      </c>
      <c r="H33" s="687" t="s">
        <v>434</v>
      </c>
      <c r="J33" s="687"/>
      <c r="K33" s="687"/>
      <c r="L33" s="687"/>
      <c r="M33" s="687"/>
      <c r="N33" s="687"/>
      <c r="O33" s="687"/>
      <c r="P33" s="687"/>
    </row>
    <row r="34" spans="1:16" ht="20.100000000000001" customHeight="1" x14ac:dyDescent="0.3">
      <c r="A34" s="832">
        <v>5163</v>
      </c>
      <c r="B34" s="837" t="s">
        <v>199</v>
      </c>
      <c r="C34" s="835">
        <v>60000</v>
      </c>
      <c r="D34" s="835">
        <v>120408</v>
      </c>
      <c r="E34" s="835">
        <v>125000</v>
      </c>
      <c r="F34" s="835">
        <v>150000</v>
      </c>
      <c r="G34" s="926">
        <v>150000</v>
      </c>
      <c r="H34" s="687" t="s">
        <v>526</v>
      </c>
      <c r="I34" s="940" t="s">
        <v>566</v>
      </c>
      <c r="J34" s="941" t="s">
        <v>568</v>
      </c>
      <c r="K34" s="670" t="s">
        <v>531</v>
      </c>
      <c r="L34" s="687" t="s">
        <v>565</v>
      </c>
      <c r="M34" s="687"/>
      <c r="N34" s="687"/>
      <c r="O34" s="687"/>
      <c r="P34" s="687"/>
    </row>
    <row r="35" spans="1:16" ht="20.100000000000001" customHeight="1" x14ac:dyDescent="0.3">
      <c r="A35" s="832">
        <v>5164</v>
      </c>
      <c r="B35" s="837" t="s">
        <v>23</v>
      </c>
      <c r="C35" s="835">
        <v>250000</v>
      </c>
      <c r="D35" s="835">
        <v>109067</v>
      </c>
      <c r="E35" s="835">
        <v>200000</v>
      </c>
      <c r="F35" s="835">
        <v>250000</v>
      </c>
      <c r="G35" s="926">
        <v>280000</v>
      </c>
      <c r="H35" s="687" t="s">
        <v>560</v>
      </c>
      <c r="I35" s="940" t="s">
        <v>564</v>
      </c>
      <c r="J35" s="941" t="s">
        <v>561</v>
      </c>
      <c r="K35" s="940" t="s">
        <v>567</v>
      </c>
      <c r="L35" s="687"/>
      <c r="M35" s="687"/>
      <c r="N35" s="687"/>
      <c r="O35" s="687"/>
      <c r="P35" s="687"/>
    </row>
    <row r="36" spans="1:16" ht="20.100000000000001" customHeight="1" x14ac:dyDescent="0.3">
      <c r="A36" s="832">
        <v>5166</v>
      </c>
      <c r="B36" s="837" t="s">
        <v>224</v>
      </c>
      <c r="C36" s="835">
        <v>110000</v>
      </c>
      <c r="D36" s="835">
        <v>63635</v>
      </c>
      <c r="E36" s="835">
        <v>110000</v>
      </c>
      <c r="F36" s="835">
        <v>180000</v>
      </c>
      <c r="G36" s="926">
        <v>180000</v>
      </c>
      <c r="H36" s="687" t="s">
        <v>466</v>
      </c>
      <c r="I36" s="940" t="s">
        <v>563</v>
      </c>
      <c r="J36" s="687"/>
      <c r="K36" s="687"/>
      <c r="L36" s="687"/>
      <c r="M36" s="687"/>
      <c r="N36" s="687"/>
      <c r="O36" s="687"/>
      <c r="P36" s="687"/>
    </row>
    <row r="37" spans="1:16" ht="20.100000000000001" customHeight="1" x14ac:dyDescent="0.3">
      <c r="A37" s="832">
        <v>5167</v>
      </c>
      <c r="B37" s="837" t="s">
        <v>225</v>
      </c>
      <c r="C37" s="835">
        <v>180000</v>
      </c>
      <c r="D37" s="835">
        <v>113830</v>
      </c>
      <c r="E37" s="835">
        <v>120000</v>
      </c>
      <c r="F37" s="835">
        <v>180000</v>
      </c>
      <c r="G37" s="926">
        <v>180000</v>
      </c>
      <c r="H37" s="687"/>
      <c r="I37" s="687"/>
      <c r="J37" s="687"/>
      <c r="K37" s="687"/>
      <c r="L37" s="687"/>
      <c r="M37" s="687"/>
      <c r="N37" s="687"/>
      <c r="O37" s="687"/>
      <c r="P37" s="687"/>
    </row>
    <row r="38" spans="1:16" ht="20.100000000000001" customHeight="1" x14ac:dyDescent="0.3">
      <c r="A38" s="832">
        <v>5168</v>
      </c>
      <c r="B38" s="837" t="s">
        <v>226</v>
      </c>
      <c r="C38" s="835">
        <v>400000</v>
      </c>
      <c r="D38" s="835">
        <v>414638</v>
      </c>
      <c r="E38" s="835">
        <v>420000</v>
      </c>
      <c r="F38" s="835">
        <v>250000</v>
      </c>
      <c r="G38" s="926">
        <v>250000</v>
      </c>
      <c r="H38" s="687" t="s">
        <v>533</v>
      </c>
      <c r="K38" s="687" t="s">
        <v>438</v>
      </c>
      <c r="L38" s="940" t="s">
        <v>562</v>
      </c>
      <c r="M38" s="687" t="s">
        <v>635</v>
      </c>
      <c r="N38" s="687"/>
      <c r="O38" s="687"/>
      <c r="P38" s="687"/>
    </row>
    <row r="39" spans="1:16" ht="20.100000000000001" customHeight="1" x14ac:dyDescent="0.3">
      <c r="A39" s="832">
        <v>5169</v>
      </c>
      <c r="B39" s="837" t="s">
        <v>148</v>
      </c>
      <c r="C39" s="835">
        <v>350000</v>
      </c>
      <c r="D39" s="835">
        <v>167437</v>
      </c>
      <c r="E39" s="835">
        <v>200000</v>
      </c>
      <c r="F39" s="835">
        <v>250000</v>
      </c>
      <c r="G39" s="926">
        <v>250000</v>
      </c>
      <c r="H39" s="942" t="s">
        <v>529</v>
      </c>
      <c r="I39" s="941" t="s">
        <v>532</v>
      </c>
      <c r="J39" s="687"/>
      <c r="K39" s="687"/>
      <c r="L39" s="687"/>
      <c r="M39" s="687"/>
      <c r="N39" s="687"/>
      <c r="O39" s="687"/>
      <c r="P39" s="687"/>
    </row>
    <row r="40" spans="1:16" ht="20.100000000000001" customHeight="1" x14ac:dyDescent="0.3">
      <c r="A40" s="832">
        <v>5171</v>
      </c>
      <c r="B40" s="837" t="s">
        <v>169</v>
      </c>
      <c r="C40" s="835">
        <v>250000</v>
      </c>
      <c r="D40" s="835">
        <v>24655</v>
      </c>
      <c r="E40" s="835">
        <v>150000</v>
      </c>
      <c r="F40" s="835">
        <v>250000</v>
      </c>
      <c r="G40" s="1133">
        <v>226000</v>
      </c>
      <c r="H40" s="687"/>
      <c r="I40" s="687"/>
      <c r="J40" s="687"/>
      <c r="K40" s="687"/>
      <c r="L40" s="687"/>
      <c r="M40" s="687"/>
      <c r="N40" s="687"/>
      <c r="O40" s="687"/>
      <c r="P40" s="687"/>
    </row>
    <row r="41" spans="1:16" ht="20.100000000000001" customHeight="1" x14ac:dyDescent="0.3">
      <c r="A41" s="832">
        <v>5172</v>
      </c>
      <c r="B41" s="837" t="s">
        <v>239</v>
      </c>
      <c r="C41" s="835">
        <v>50000</v>
      </c>
      <c r="D41" s="835">
        <v>0</v>
      </c>
      <c r="E41" s="835">
        <v>50000</v>
      </c>
      <c r="F41" s="835">
        <v>50000</v>
      </c>
      <c r="G41" s="926">
        <v>50000</v>
      </c>
      <c r="H41" s="670"/>
      <c r="I41" s="687"/>
      <c r="J41" s="687"/>
      <c r="K41" s="687"/>
      <c r="L41" s="687"/>
      <c r="M41" s="687"/>
      <c r="N41" s="687"/>
      <c r="O41" s="687"/>
      <c r="P41" s="687"/>
    </row>
    <row r="42" spans="1:16" ht="20.100000000000001" customHeight="1" x14ac:dyDescent="0.3">
      <c r="A42" s="832">
        <v>5173</v>
      </c>
      <c r="B42" s="837" t="s">
        <v>22</v>
      </c>
      <c r="C42" s="835">
        <v>30000</v>
      </c>
      <c r="D42" s="835">
        <v>17088</v>
      </c>
      <c r="E42" s="835">
        <v>20000</v>
      </c>
      <c r="F42" s="835">
        <v>30000</v>
      </c>
      <c r="G42" s="926">
        <v>30000</v>
      </c>
      <c r="H42" s="687"/>
      <c r="I42" s="687"/>
      <c r="J42" s="687"/>
      <c r="K42" s="687"/>
      <c r="L42" s="687"/>
      <c r="M42" s="687"/>
      <c r="N42" s="687"/>
      <c r="O42" s="687"/>
      <c r="P42" s="687"/>
    </row>
    <row r="43" spans="1:16" ht="20.100000000000001" customHeight="1" x14ac:dyDescent="0.3">
      <c r="A43" s="832">
        <v>5175</v>
      </c>
      <c r="B43" s="837" t="s">
        <v>26</v>
      </c>
      <c r="C43" s="835">
        <v>30000</v>
      </c>
      <c r="D43" s="835">
        <v>36152</v>
      </c>
      <c r="E43" s="835">
        <v>40000</v>
      </c>
      <c r="F43" s="835">
        <v>35000</v>
      </c>
      <c r="G43" s="926">
        <v>40000</v>
      </c>
      <c r="H43" s="687"/>
      <c r="I43" s="687"/>
      <c r="J43" s="687"/>
      <c r="K43" s="687"/>
      <c r="L43" s="687"/>
      <c r="M43" s="687"/>
      <c r="N43" s="687"/>
      <c r="O43" s="687"/>
      <c r="P43" s="687"/>
    </row>
    <row r="44" spans="1:16" ht="20.100000000000001" customHeight="1" x14ac:dyDescent="0.3">
      <c r="A44" s="832">
        <v>5179</v>
      </c>
      <c r="B44" s="929" t="s">
        <v>530</v>
      </c>
      <c r="C44" s="835">
        <v>75000</v>
      </c>
      <c r="D44" s="835">
        <v>47116</v>
      </c>
      <c r="E44" s="835">
        <v>60000</v>
      </c>
      <c r="F44" s="835">
        <v>75000</v>
      </c>
      <c r="G44" s="926">
        <v>75000</v>
      </c>
      <c r="H44" s="687"/>
      <c r="I44" s="687"/>
      <c r="J44" s="687"/>
      <c r="K44" s="687"/>
      <c r="L44" s="687"/>
      <c r="M44" s="687"/>
      <c r="N44" s="687"/>
      <c r="O44" s="687"/>
      <c r="P44" s="687"/>
    </row>
    <row r="45" spans="1:16" ht="20.100000000000001" customHeight="1" x14ac:dyDescent="0.3">
      <c r="A45" s="832">
        <v>5194</v>
      </c>
      <c r="B45" s="837" t="s">
        <v>219</v>
      </c>
      <c r="C45" s="834">
        <v>0</v>
      </c>
      <c r="D45" s="834">
        <v>0</v>
      </c>
      <c r="E45" s="835">
        <v>0</v>
      </c>
      <c r="F45" s="835">
        <v>0</v>
      </c>
      <c r="G45" s="926">
        <v>0</v>
      </c>
      <c r="H45" s="687"/>
      <c r="I45" s="687"/>
      <c r="J45" s="687"/>
      <c r="K45" s="687"/>
      <c r="L45" s="687"/>
      <c r="M45" s="687"/>
      <c r="N45" s="687"/>
      <c r="O45" s="687"/>
      <c r="P45" s="687"/>
    </row>
    <row r="46" spans="1:16" ht="20.100000000000001" customHeight="1" x14ac:dyDescent="0.3">
      <c r="A46" s="930">
        <v>5362</v>
      </c>
      <c r="B46" s="931" t="s">
        <v>228</v>
      </c>
      <c r="C46" s="835">
        <v>0</v>
      </c>
      <c r="D46" s="835">
        <v>0</v>
      </c>
      <c r="E46" s="835">
        <v>0</v>
      </c>
      <c r="F46" s="835">
        <v>3000</v>
      </c>
      <c r="G46" s="926">
        <v>3000</v>
      </c>
      <c r="H46" s="687" t="s">
        <v>528</v>
      </c>
      <c r="I46" s="687"/>
      <c r="J46" s="687"/>
      <c r="K46" s="687"/>
      <c r="L46" s="687"/>
      <c r="M46" s="687"/>
      <c r="N46" s="687"/>
      <c r="O46" s="687"/>
      <c r="P46" s="687"/>
    </row>
    <row r="47" spans="1:16" ht="20.100000000000001" customHeight="1" x14ac:dyDescent="0.3">
      <c r="A47" s="832">
        <v>5424</v>
      </c>
      <c r="B47" s="837" t="s">
        <v>229</v>
      </c>
      <c r="C47" s="835">
        <v>100000</v>
      </c>
      <c r="D47" s="835">
        <v>61839</v>
      </c>
      <c r="E47" s="835">
        <v>70000</v>
      </c>
      <c r="F47" s="835">
        <v>100000</v>
      </c>
      <c r="G47" s="926">
        <v>100000</v>
      </c>
      <c r="H47" s="687"/>
      <c r="I47" s="687"/>
      <c r="J47" s="687"/>
      <c r="K47" s="687"/>
      <c r="L47" s="687"/>
      <c r="M47" s="687"/>
      <c r="N47" s="687"/>
      <c r="O47" s="687"/>
      <c r="P47" s="687"/>
    </row>
    <row r="48" spans="1:16" ht="20.100000000000001" customHeight="1" x14ac:dyDescent="0.3">
      <c r="A48" s="832">
        <v>5499</v>
      </c>
      <c r="B48" s="932" t="s">
        <v>377</v>
      </c>
      <c r="C48" s="835">
        <v>981000</v>
      </c>
      <c r="D48" s="835">
        <v>746044</v>
      </c>
      <c r="E48" s="835">
        <v>980000</v>
      </c>
      <c r="F48" s="835">
        <v>1100000</v>
      </c>
      <c r="G48" s="926">
        <v>1100000</v>
      </c>
      <c r="H48" s="670"/>
      <c r="I48" s="687"/>
      <c r="J48" s="687"/>
      <c r="K48" s="687"/>
      <c r="L48" s="687"/>
      <c r="M48" s="687"/>
      <c r="N48" s="687"/>
      <c r="O48" s="687"/>
      <c r="P48" s="687"/>
    </row>
    <row r="49" spans="1:16" ht="20.100000000000001" customHeight="1" x14ac:dyDescent="0.3">
      <c r="A49" s="839">
        <v>5499</v>
      </c>
      <c r="B49" s="889" t="s">
        <v>52</v>
      </c>
      <c r="C49" s="933">
        <v>590000</v>
      </c>
      <c r="D49" s="933">
        <v>403347</v>
      </c>
      <c r="E49" s="933">
        <v>590000</v>
      </c>
      <c r="F49" s="933">
        <v>630000</v>
      </c>
      <c r="G49" s="934">
        <v>630000</v>
      </c>
      <c r="H49" s="687"/>
      <c r="I49" s="687"/>
      <c r="J49" s="687"/>
      <c r="K49" s="687"/>
      <c r="L49" s="687"/>
      <c r="M49" s="687"/>
      <c r="N49" s="687"/>
      <c r="O49" s="687"/>
      <c r="P49" s="687"/>
    </row>
    <row r="50" spans="1:16" ht="20.100000000000001" customHeight="1" thickBot="1" x14ac:dyDescent="0.35">
      <c r="A50" s="839">
        <v>6122</v>
      </c>
      <c r="B50" s="845" t="s">
        <v>240</v>
      </c>
      <c r="C50" s="935">
        <v>0</v>
      </c>
      <c r="D50" s="935">
        <v>0</v>
      </c>
      <c r="E50" s="933">
        <v>0</v>
      </c>
      <c r="F50" s="933">
        <v>0</v>
      </c>
      <c r="G50" s="1132">
        <v>24000</v>
      </c>
      <c r="H50" s="670"/>
      <c r="I50" s="687"/>
      <c r="J50" s="687"/>
      <c r="K50" s="687"/>
      <c r="L50" s="687"/>
      <c r="M50" s="687"/>
      <c r="N50" s="687"/>
      <c r="O50" s="687"/>
      <c r="P50" s="687"/>
    </row>
    <row r="51" spans="1:16" ht="20.100000000000001" customHeight="1" thickBot="1" x14ac:dyDescent="0.35">
      <c r="A51" s="947" t="s">
        <v>361</v>
      </c>
      <c r="B51" s="948" t="s">
        <v>59</v>
      </c>
      <c r="C51" s="949">
        <f>SUM(C18:C50)</f>
        <v>25025000</v>
      </c>
      <c r="D51" s="949">
        <f>SUM(D18:D50)</f>
        <v>17551081</v>
      </c>
      <c r="E51" s="949">
        <f>SUM(E18:E50)</f>
        <v>24421000</v>
      </c>
      <c r="F51" s="949">
        <f>SUM(F18:F50)</f>
        <v>26576000</v>
      </c>
      <c r="G51" s="950">
        <f>SUM(G18:G50)</f>
        <v>26611000</v>
      </c>
      <c r="H51" s="687"/>
      <c r="I51" s="687"/>
      <c r="J51" s="687"/>
      <c r="K51" s="687"/>
      <c r="L51" s="687"/>
      <c r="M51" s="687"/>
      <c r="N51" s="687"/>
      <c r="O51" s="687"/>
      <c r="P51" s="687"/>
    </row>
    <row r="52" spans="1:16" ht="16.2" thickBot="1" x14ac:dyDescent="0.35">
      <c r="A52" s="868">
        <v>5163</v>
      </c>
      <c r="B52" s="936" t="s">
        <v>487</v>
      </c>
      <c r="C52" s="870">
        <v>300000</v>
      </c>
      <c r="D52" s="870">
        <v>221000</v>
      </c>
      <c r="E52" s="870">
        <v>300000</v>
      </c>
      <c r="F52" s="870">
        <v>360000</v>
      </c>
      <c r="G52" s="813">
        <v>360000</v>
      </c>
      <c r="H52" s="687" t="s">
        <v>514</v>
      </c>
      <c r="I52" s="687"/>
      <c r="J52" s="687"/>
      <c r="K52" s="687"/>
      <c r="L52" s="687"/>
      <c r="M52" s="687"/>
      <c r="N52" s="687"/>
      <c r="O52" s="687"/>
      <c r="P52" s="687"/>
    </row>
    <row r="53" spans="1:16" ht="15.6" x14ac:dyDescent="0.3">
      <c r="A53" s="951" t="s">
        <v>488</v>
      </c>
      <c r="B53" s="952" t="s">
        <v>59</v>
      </c>
      <c r="C53" s="953">
        <v>320000</v>
      </c>
      <c r="D53" s="953">
        <v>267948</v>
      </c>
      <c r="E53" s="953">
        <v>320000</v>
      </c>
      <c r="F53" s="953">
        <f>SUM(F52)</f>
        <v>360000</v>
      </c>
      <c r="G53" s="954">
        <f>SUM(G52)</f>
        <v>360000</v>
      </c>
      <c r="H53" s="687"/>
      <c r="I53" s="687"/>
      <c r="J53" s="687"/>
      <c r="K53" s="687"/>
      <c r="L53" s="687"/>
      <c r="M53" s="687"/>
      <c r="N53" s="687"/>
      <c r="O53" s="687"/>
      <c r="P53" s="687"/>
    </row>
    <row r="54" spans="1:16" ht="14.4" x14ac:dyDescent="0.3">
      <c r="A54" s="102"/>
      <c r="B54" s="102"/>
      <c r="C54" s="105"/>
      <c r="D54" s="105"/>
      <c r="E54" s="105"/>
      <c r="F54" s="105"/>
      <c r="G54" s="102"/>
      <c r="H54" s="687"/>
      <c r="I54" s="687"/>
      <c r="J54" s="687"/>
      <c r="K54" s="687"/>
      <c r="L54" s="687"/>
      <c r="M54" s="687"/>
      <c r="N54" s="687"/>
      <c r="O54" s="687"/>
      <c r="P54" s="687"/>
    </row>
    <row r="55" spans="1:16" ht="14.4" x14ac:dyDescent="0.3">
      <c r="A55" s="102"/>
      <c r="B55" s="102"/>
      <c r="C55" s="105"/>
      <c r="D55" s="105"/>
      <c r="E55" s="105"/>
      <c r="F55" s="105"/>
      <c r="G55" s="102"/>
    </row>
    <row r="56" spans="1:16" ht="14.4" x14ac:dyDescent="0.3">
      <c r="A56" s="102"/>
      <c r="B56" s="106" t="s">
        <v>150</v>
      </c>
      <c r="C56" s="497">
        <v>45229</v>
      </c>
      <c r="E56" s="106" t="s">
        <v>151</v>
      </c>
      <c r="F56" s="482" t="s">
        <v>399</v>
      </c>
      <c r="G56" s="102"/>
    </row>
    <row r="57" spans="1:16" ht="14.4" x14ac:dyDescent="0.3">
      <c r="A57" s="102"/>
      <c r="B57" s="102"/>
      <c r="C57" s="102"/>
      <c r="D57" s="102"/>
      <c r="E57" s="102"/>
      <c r="F57" s="102"/>
      <c r="G57" s="102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51"/>
  <sheetViews>
    <sheetView topLeftCell="A34" zoomScale="130" zoomScaleNormal="130" workbookViewId="0">
      <selection activeCell="I44" sqref="I44"/>
    </sheetView>
  </sheetViews>
  <sheetFormatPr defaultColWidth="9.109375" defaultRowHeight="13.8" x14ac:dyDescent="0.25"/>
  <cols>
    <col min="1" max="1" width="7.109375" style="92" customWidth="1"/>
    <col min="2" max="2" width="27.109375" style="92" customWidth="1"/>
    <col min="3" max="5" width="12.88671875" style="92" customWidth="1"/>
    <col min="6" max="6" width="13.5546875" style="92" customWidth="1"/>
    <col min="7" max="7" width="17.5546875" style="92" customWidth="1"/>
    <col min="8" max="8" width="13.109375" style="92" customWidth="1"/>
    <col min="9" max="9" width="15" style="92" customWidth="1"/>
    <col min="10" max="10" width="11.88671875" style="92" customWidth="1"/>
    <col min="11" max="16384" width="9.109375" style="92"/>
  </cols>
  <sheetData>
    <row r="1" spans="1:10" ht="17.399999999999999" x14ac:dyDescent="0.3">
      <c r="B1" s="1299" t="s">
        <v>430</v>
      </c>
      <c r="C1" s="1300"/>
      <c r="D1" s="1300"/>
      <c r="E1" s="1300"/>
      <c r="F1" s="492" t="str">
        <f>IF('příjmy-paragraf'!F2=0," ",'příjmy-paragraf'!F2)</f>
        <v>rok 2024</v>
      </c>
    </row>
    <row r="2" spans="1:10" ht="14.4" thickBot="1" x14ac:dyDescent="0.3"/>
    <row r="3" spans="1:10" ht="15.6" x14ac:dyDescent="0.3">
      <c r="A3" s="759" t="s">
        <v>437</v>
      </c>
      <c r="B3" s="760" t="s">
        <v>235</v>
      </c>
      <c r="C3" s="937" t="s">
        <v>366</v>
      </c>
      <c r="D3" s="847"/>
      <c r="E3" s="847"/>
      <c r="F3" s="847"/>
      <c r="G3" s="763"/>
    </row>
    <row r="4" spans="1:10" ht="15.6" x14ac:dyDescent="0.3">
      <c r="A4" s="764"/>
      <c r="B4" s="765" t="s">
        <v>140</v>
      </c>
      <c r="C4" s="848"/>
      <c r="D4" s="849"/>
      <c r="E4" s="768" t="s">
        <v>141</v>
      </c>
      <c r="F4" s="849"/>
      <c r="G4" s="769"/>
    </row>
    <row r="5" spans="1:10" ht="14.4" x14ac:dyDescent="0.3">
      <c r="A5" s="1358" t="s">
        <v>142</v>
      </c>
      <c r="B5" s="1359" t="s">
        <v>143</v>
      </c>
      <c r="C5" s="850" t="s">
        <v>144</v>
      </c>
      <c r="D5" s="850" t="s">
        <v>110</v>
      </c>
      <c r="E5" s="850" t="s">
        <v>145</v>
      </c>
      <c r="F5" s="850" t="s">
        <v>111</v>
      </c>
      <c r="G5" s="1108" t="s">
        <v>638</v>
      </c>
      <c r="H5" s="1110" t="s">
        <v>146</v>
      </c>
      <c r="I5" s="1110" t="s">
        <v>577</v>
      </c>
      <c r="J5" s="1110" t="s">
        <v>578</v>
      </c>
    </row>
    <row r="6" spans="1:10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  <c r="H6" s="1111"/>
      <c r="I6" s="1111"/>
      <c r="J6" s="1111"/>
    </row>
    <row r="7" spans="1:10" ht="20.100000000000001" customHeight="1" x14ac:dyDescent="0.3">
      <c r="A7" s="855">
        <v>2131</v>
      </c>
      <c r="B7" s="938" t="s">
        <v>2</v>
      </c>
      <c r="C7" s="912">
        <v>240000</v>
      </c>
      <c r="D7" s="912">
        <v>272556</v>
      </c>
      <c r="E7" s="912">
        <v>280000</v>
      </c>
      <c r="F7" s="912">
        <v>220000</v>
      </c>
      <c r="G7" s="782">
        <v>220000</v>
      </c>
      <c r="H7" s="1111"/>
      <c r="I7" s="1111"/>
      <c r="J7" s="1111"/>
    </row>
    <row r="8" spans="1:10" ht="20.100000000000001" customHeight="1" x14ac:dyDescent="0.3">
      <c r="A8" s="855">
        <v>3111</v>
      </c>
      <c r="B8" s="938" t="s">
        <v>10</v>
      </c>
      <c r="C8" s="912">
        <v>3350000</v>
      </c>
      <c r="D8" s="912">
        <v>7175263</v>
      </c>
      <c r="E8" s="912">
        <v>7200000</v>
      </c>
      <c r="F8" s="912">
        <v>1500000</v>
      </c>
      <c r="G8" s="1109">
        <f>SUM(H8+I8+J8)</f>
        <v>5100000</v>
      </c>
      <c r="H8" s="1181">
        <v>1500000</v>
      </c>
      <c r="I8" s="1182">
        <v>2000000</v>
      </c>
      <c r="J8" s="1182">
        <v>1600000</v>
      </c>
    </row>
    <row r="9" spans="1:10" ht="20.100000000000001" customHeight="1" x14ac:dyDescent="0.3">
      <c r="A9" s="855">
        <v>3112</v>
      </c>
      <c r="B9" s="938" t="s">
        <v>358</v>
      </c>
      <c r="C9" s="912">
        <v>50000</v>
      </c>
      <c r="D9" s="912">
        <v>32500</v>
      </c>
      <c r="E9" s="912">
        <v>32500</v>
      </c>
      <c r="F9" s="912">
        <v>50000</v>
      </c>
      <c r="G9" s="782">
        <v>50000</v>
      </c>
      <c r="H9" s="1111"/>
      <c r="I9" s="1111"/>
      <c r="J9" s="1111"/>
    </row>
    <row r="10" spans="1:10" ht="20.100000000000001" customHeight="1" thickBot="1" x14ac:dyDescent="0.35">
      <c r="A10" s="858">
        <v>3121</v>
      </c>
      <c r="B10" s="939" t="s">
        <v>513</v>
      </c>
      <c r="C10" s="913">
        <v>150000</v>
      </c>
      <c r="D10" s="913">
        <v>150000</v>
      </c>
      <c r="E10" s="913">
        <v>150000</v>
      </c>
      <c r="F10" s="913">
        <v>0</v>
      </c>
      <c r="G10" s="786">
        <v>0</v>
      </c>
      <c r="H10" s="1111"/>
      <c r="I10" s="1111"/>
      <c r="J10" s="1111"/>
    </row>
    <row r="11" spans="1:10" ht="20.100000000000001" customHeight="1" thickBot="1" x14ac:dyDescent="0.35">
      <c r="A11" s="861"/>
      <c r="B11" s="787" t="s">
        <v>59</v>
      </c>
      <c r="C11" s="788">
        <f>SUM(C7:C10)</f>
        <v>3790000</v>
      </c>
      <c r="D11" s="788">
        <f>SUM(D7:D10)</f>
        <v>7630319</v>
      </c>
      <c r="E11" s="788">
        <f>SUM(E7:E10)</f>
        <v>7662500</v>
      </c>
      <c r="F11" s="788">
        <f>SUM(F7:F10)</f>
        <v>1770000</v>
      </c>
      <c r="G11" s="789">
        <f>SUM(G7:G10)</f>
        <v>5370000</v>
      </c>
      <c r="H11" s="1111"/>
      <c r="I11" s="1111"/>
      <c r="J11" s="1111"/>
    </row>
    <row r="12" spans="1:10" ht="14.4" x14ac:dyDescent="0.3">
      <c r="A12" s="206"/>
      <c r="B12" s="206"/>
      <c r="C12" s="207"/>
      <c r="D12" s="207"/>
      <c r="E12" s="207"/>
      <c r="F12" s="207"/>
      <c r="G12" s="207"/>
    </row>
    <row r="13" spans="1:10" ht="15" thickBot="1" x14ac:dyDescent="0.35">
      <c r="A13" s="206"/>
      <c r="B13" s="206"/>
      <c r="C13" s="206"/>
      <c r="D13" s="206"/>
      <c r="E13" s="206"/>
      <c r="F13" s="206"/>
    </row>
    <row r="14" spans="1:10" ht="15.6" x14ac:dyDescent="0.3">
      <c r="A14" s="93"/>
      <c r="B14" s="94" t="s">
        <v>235</v>
      </c>
      <c r="C14" s="291" t="s">
        <v>366</v>
      </c>
      <c r="D14" s="202"/>
      <c r="E14" s="202"/>
      <c r="F14" s="202"/>
      <c r="G14" s="96"/>
    </row>
    <row r="15" spans="1:10" ht="15.6" x14ac:dyDescent="0.3">
      <c r="A15" s="97"/>
      <c r="B15" s="104" t="s">
        <v>147</v>
      </c>
      <c r="C15" s="203"/>
      <c r="D15" s="204"/>
      <c r="E15" s="98" t="s">
        <v>141</v>
      </c>
      <c r="F15" s="204"/>
      <c r="G15" s="99"/>
    </row>
    <row r="16" spans="1:10" ht="14.4" x14ac:dyDescent="0.3">
      <c r="A16" s="1370" t="s">
        <v>142</v>
      </c>
      <c r="B16" s="1372" t="s">
        <v>143</v>
      </c>
      <c r="C16" s="205" t="s">
        <v>144</v>
      </c>
      <c r="D16" s="205" t="s">
        <v>110</v>
      </c>
      <c r="E16" s="205" t="s">
        <v>145</v>
      </c>
      <c r="F16" s="205" t="s">
        <v>111</v>
      </c>
      <c r="G16" s="1122" t="s">
        <v>638</v>
      </c>
    </row>
    <row r="17" spans="1:15" ht="15" thickBot="1" x14ac:dyDescent="0.35">
      <c r="A17" s="1371"/>
      <c r="B17" s="1373"/>
      <c r="C17" s="100" t="str">
        <f>IF('příjmy-paragraf'!D2=0," ",'příjmy-paragraf'!D2)</f>
        <v>rok 2023</v>
      </c>
      <c r="D17" s="100" t="str">
        <f>IF('příjmy-paragraf'!E3=0," ",'příjmy-paragraf'!E3)</f>
        <v xml:space="preserve"> k 30.09.</v>
      </c>
      <c r="E17" s="100" t="str">
        <f>IF('1014-útulek'!E16=0," ",'1014-útulek'!E16)</f>
        <v>k 31.12.2023</v>
      </c>
      <c r="F17" s="100" t="str">
        <f>IF('příjmy-paragraf'!F2=0," ",'příjmy-paragraf'!F2)</f>
        <v>rok 2024</v>
      </c>
      <c r="G17" s="101" t="str">
        <f>IF('příjmy-paragraf'!F2=0," ",'příjmy-paragraf'!F2)</f>
        <v>rok 2024</v>
      </c>
    </row>
    <row r="18" spans="1:15" ht="15.6" x14ac:dyDescent="0.3">
      <c r="A18" s="509">
        <v>5139</v>
      </c>
      <c r="B18" s="661" t="s">
        <v>521</v>
      </c>
      <c r="C18" s="510">
        <v>100000</v>
      </c>
      <c r="D18" s="649">
        <v>76377</v>
      </c>
      <c r="E18" s="510">
        <v>100000</v>
      </c>
      <c r="F18" s="510">
        <v>100000</v>
      </c>
      <c r="G18" s="511">
        <v>100000</v>
      </c>
    </row>
    <row r="19" spans="1:15" ht="15.6" x14ac:dyDescent="0.3">
      <c r="A19" s="512" t="s">
        <v>519</v>
      </c>
      <c r="B19" s="513" t="s">
        <v>59</v>
      </c>
      <c r="C19" s="514">
        <f>SUM(C18)</f>
        <v>100000</v>
      </c>
      <c r="D19" s="514">
        <f>SUM(D18)</f>
        <v>76377</v>
      </c>
      <c r="E19" s="514">
        <f>SUM(E18)</f>
        <v>100000</v>
      </c>
      <c r="F19" s="514">
        <f>SUM(F18)</f>
        <v>100000</v>
      </c>
      <c r="G19" s="515">
        <f>SUM(G18)</f>
        <v>100000</v>
      </c>
    </row>
    <row r="20" spans="1:15" ht="15.6" x14ac:dyDescent="0.3">
      <c r="A20" s="651">
        <v>5169</v>
      </c>
      <c r="B20" s="665" t="s">
        <v>520</v>
      </c>
      <c r="C20" s="652">
        <v>40000</v>
      </c>
      <c r="D20" s="652">
        <v>14768</v>
      </c>
      <c r="E20" s="652">
        <v>20000</v>
      </c>
      <c r="F20" s="652">
        <v>100000</v>
      </c>
      <c r="G20" s="653">
        <v>100000</v>
      </c>
    </row>
    <row r="21" spans="1:15" ht="15.6" x14ac:dyDescent="0.3">
      <c r="A21" s="651">
        <v>6130</v>
      </c>
      <c r="B21" s="665" t="s">
        <v>524</v>
      </c>
      <c r="C21" s="652">
        <v>1100000</v>
      </c>
      <c r="D21" s="652">
        <v>1076712</v>
      </c>
      <c r="E21" s="652">
        <v>1076712</v>
      </c>
      <c r="F21" s="652">
        <v>1000000</v>
      </c>
      <c r="G21" s="653">
        <v>1000000</v>
      </c>
    </row>
    <row r="22" spans="1:15" ht="15.6" x14ac:dyDescent="0.3">
      <c r="A22" s="654" t="s">
        <v>437</v>
      </c>
      <c r="B22" s="655" t="s">
        <v>59</v>
      </c>
      <c r="C22" s="656">
        <f>SUM(C20:C21)</f>
        <v>1140000</v>
      </c>
      <c r="D22" s="656">
        <f>SUM(D20:D21)</f>
        <v>1091480</v>
      </c>
      <c r="E22" s="656">
        <f>SUM(E20:E21)</f>
        <v>1096712</v>
      </c>
      <c r="F22" s="656">
        <f>SUM(F20:F21)</f>
        <v>1100000</v>
      </c>
      <c r="G22" s="1101">
        <f>SUM(G20:G21)</f>
        <v>1100000</v>
      </c>
    </row>
    <row r="23" spans="1:15" ht="20.100000000000001" customHeight="1" x14ac:dyDescent="0.3">
      <c r="A23" s="247">
        <v>5133</v>
      </c>
      <c r="B23" s="248" t="s">
        <v>163</v>
      </c>
      <c r="C23" s="249">
        <v>0</v>
      </c>
      <c r="D23" s="249">
        <v>0</v>
      </c>
      <c r="E23" s="249">
        <v>0</v>
      </c>
      <c r="F23" s="249">
        <v>0</v>
      </c>
      <c r="G23" s="1102">
        <v>0</v>
      </c>
    </row>
    <row r="24" spans="1:15" ht="20.100000000000001" customHeight="1" x14ac:dyDescent="0.3">
      <c r="A24" s="247">
        <v>5139</v>
      </c>
      <c r="B24" s="248" t="s">
        <v>154</v>
      </c>
      <c r="C24" s="249">
        <v>170000</v>
      </c>
      <c r="D24" s="650">
        <v>76377</v>
      </c>
      <c r="E24" s="249">
        <v>80000</v>
      </c>
      <c r="F24" s="249">
        <v>50000</v>
      </c>
      <c r="G24" s="222">
        <v>50000</v>
      </c>
      <c r="H24" s="508"/>
      <c r="I24" s="508"/>
      <c r="J24" s="508"/>
      <c r="K24" s="508"/>
      <c r="L24" s="508"/>
    </row>
    <row r="25" spans="1:15" ht="20.100000000000001" customHeight="1" x14ac:dyDescent="0.3">
      <c r="A25" s="247">
        <v>5163</v>
      </c>
      <c r="B25" s="248" t="s">
        <v>359</v>
      </c>
      <c r="C25" s="249">
        <v>15000</v>
      </c>
      <c r="D25" s="249">
        <v>0</v>
      </c>
      <c r="E25" s="249">
        <v>0</v>
      </c>
      <c r="F25" s="249">
        <v>0</v>
      </c>
      <c r="G25" s="222">
        <v>0</v>
      </c>
      <c r="H25" s="669" t="s">
        <v>525</v>
      </c>
    </row>
    <row r="26" spans="1:15" ht="20.100000000000001" customHeight="1" x14ac:dyDescent="0.3">
      <c r="A26" s="247">
        <v>5164</v>
      </c>
      <c r="B26" s="248" t="s">
        <v>23</v>
      </c>
      <c r="C26" s="249">
        <v>15000</v>
      </c>
      <c r="D26" s="249">
        <v>5459</v>
      </c>
      <c r="E26" s="249">
        <v>5500</v>
      </c>
      <c r="F26" s="249">
        <v>10000</v>
      </c>
      <c r="G26" s="222">
        <v>10000</v>
      </c>
      <c r="H26" s="293" t="s">
        <v>378</v>
      </c>
      <c r="I26" s="293"/>
    </row>
    <row r="27" spans="1:15" ht="20.100000000000001" customHeight="1" x14ac:dyDescent="0.3">
      <c r="A27" s="247">
        <v>5169</v>
      </c>
      <c r="B27" s="248" t="s">
        <v>148</v>
      </c>
      <c r="C27" s="249">
        <v>156000</v>
      </c>
      <c r="D27" s="249">
        <v>39361</v>
      </c>
      <c r="E27" s="249">
        <v>65000</v>
      </c>
      <c r="F27" s="249">
        <v>100000</v>
      </c>
      <c r="G27" s="222">
        <v>100000</v>
      </c>
      <c r="H27" s="646" t="s">
        <v>517</v>
      </c>
      <c r="I27" s="647" t="s">
        <v>515</v>
      </c>
      <c r="J27" s="648" t="s">
        <v>518</v>
      </c>
      <c r="K27" s="644" t="s">
        <v>53</v>
      </c>
      <c r="L27" s="294"/>
      <c r="M27" s="645" t="s">
        <v>53</v>
      </c>
      <c r="O27" s="645" t="s">
        <v>53</v>
      </c>
    </row>
    <row r="28" spans="1:15" ht="20.100000000000001" customHeight="1" x14ac:dyDescent="0.3">
      <c r="A28" s="250">
        <v>5173</v>
      </c>
      <c r="B28" s="251" t="s">
        <v>22</v>
      </c>
      <c r="C28" s="252">
        <v>10000</v>
      </c>
      <c r="D28" s="252">
        <v>0</v>
      </c>
      <c r="E28" s="252">
        <v>0</v>
      </c>
      <c r="F28" s="252">
        <v>10000</v>
      </c>
      <c r="G28" s="226">
        <v>10000</v>
      </c>
    </row>
    <row r="29" spans="1:15" ht="20.100000000000001" customHeight="1" x14ac:dyDescent="0.3">
      <c r="A29" s="250">
        <v>5175</v>
      </c>
      <c r="B29" s="251" t="s">
        <v>26</v>
      </c>
      <c r="C29" s="252">
        <v>23000</v>
      </c>
      <c r="D29" s="252">
        <v>17854</v>
      </c>
      <c r="E29" s="252">
        <v>20000</v>
      </c>
      <c r="F29" s="252">
        <v>30000</v>
      </c>
      <c r="G29" s="226">
        <v>40000</v>
      </c>
    </row>
    <row r="30" spans="1:15" ht="20.100000000000001" customHeight="1" x14ac:dyDescent="0.3">
      <c r="A30" s="250">
        <v>5194</v>
      </c>
      <c r="B30" s="251" t="s">
        <v>219</v>
      </c>
      <c r="C30" s="252">
        <v>55000</v>
      </c>
      <c r="D30" s="252">
        <v>18707</v>
      </c>
      <c r="E30" s="252">
        <v>30000</v>
      </c>
      <c r="F30" s="252">
        <v>55000</v>
      </c>
      <c r="G30" s="226">
        <v>55000</v>
      </c>
    </row>
    <row r="31" spans="1:15" ht="20.100000000000001" customHeight="1" x14ac:dyDescent="0.3">
      <c r="A31" s="250">
        <v>5362</v>
      </c>
      <c r="B31" s="251" t="s">
        <v>360</v>
      </c>
      <c r="C31" s="252">
        <v>3000</v>
      </c>
      <c r="D31" s="252">
        <v>0</v>
      </c>
      <c r="E31" s="252">
        <v>0</v>
      </c>
      <c r="F31" s="252">
        <v>0</v>
      </c>
      <c r="G31" s="226">
        <v>0</v>
      </c>
      <c r="H31" s="669" t="s">
        <v>527</v>
      </c>
    </row>
    <row r="32" spans="1:15" ht="20.100000000000001" customHeight="1" x14ac:dyDescent="0.3">
      <c r="A32" s="250">
        <v>6119</v>
      </c>
      <c r="B32" s="484" t="s">
        <v>405</v>
      </c>
      <c r="C32" s="252">
        <v>0</v>
      </c>
      <c r="D32" s="252">
        <v>0</v>
      </c>
      <c r="E32" s="252">
        <v>0</v>
      </c>
      <c r="F32" s="252">
        <v>0</v>
      </c>
      <c r="G32" s="226">
        <v>0</v>
      </c>
    </row>
    <row r="33" spans="1:15" ht="20.100000000000001" customHeight="1" x14ac:dyDescent="0.3">
      <c r="A33" s="253" t="s">
        <v>361</v>
      </c>
      <c r="B33" s="254" t="s">
        <v>59</v>
      </c>
      <c r="C33" s="255">
        <f>SUM(C23:C32)</f>
        <v>447000</v>
      </c>
      <c r="D33" s="255">
        <f>SUM(D23:D32)</f>
        <v>157758</v>
      </c>
      <c r="E33" s="255">
        <f>SUM(E23:E32)</f>
        <v>200500</v>
      </c>
      <c r="F33" s="255">
        <f>SUM(F23:F32)</f>
        <v>255000</v>
      </c>
      <c r="G33" s="256">
        <f>SUM(G23:G32)</f>
        <v>265000</v>
      </c>
      <c r="H33" s="245"/>
    </row>
    <row r="34" spans="1:15" ht="20.100000000000001" customHeight="1" x14ac:dyDescent="0.3">
      <c r="A34" s="257">
        <v>5222</v>
      </c>
      <c r="B34" s="507" t="s">
        <v>435</v>
      </c>
      <c r="C34" s="258">
        <v>200000</v>
      </c>
      <c r="D34" s="258">
        <v>84020</v>
      </c>
      <c r="E34" s="258">
        <v>190000</v>
      </c>
      <c r="F34" s="258">
        <v>250000</v>
      </c>
      <c r="G34" s="259">
        <v>250000</v>
      </c>
      <c r="H34" s="508" t="s">
        <v>118</v>
      </c>
      <c r="I34" s="294">
        <v>160000</v>
      </c>
      <c r="J34" s="508" t="s">
        <v>436</v>
      </c>
      <c r="K34" s="294">
        <v>90000</v>
      </c>
    </row>
    <row r="35" spans="1:15" ht="20.100000000000001" customHeight="1" x14ac:dyDescent="0.3">
      <c r="A35" s="260">
        <v>5169</v>
      </c>
      <c r="B35" s="292" t="s">
        <v>49</v>
      </c>
      <c r="C35" s="261">
        <v>50000</v>
      </c>
      <c r="D35" s="261">
        <v>46726</v>
      </c>
      <c r="E35" s="261">
        <v>46726</v>
      </c>
      <c r="F35" s="261">
        <v>50000</v>
      </c>
      <c r="G35" s="262">
        <v>50000</v>
      </c>
      <c r="H35" s="506"/>
    </row>
    <row r="36" spans="1:15" ht="20.100000000000001" customHeight="1" x14ac:dyDescent="0.3">
      <c r="A36" s="260">
        <v>5179</v>
      </c>
      <c r="B36" s="292" t="s">
        <v>368</v>
      </c>
      <c r="C36" s="261">
        <v>99000</v>
      </c>
      <c r="D36" s="261">
        <v>83315</v>
      </c>
      <c r="E36" s="261">
        <v>83315</v>
      </c>
      <c r="F36" s="261">
        <v>99000</v>
      </c>
      <c r="G36" s="262">
        <f>SUM(I36+K36+M36)</f>
        <v>99000</v>
      </c>
      <c r="H36" s="293" t="s">
        <v>369</v>
      </c>
      <c r="I36" s="294">
        <v>19000</v>
      </c>
      <c r="J36" s="1103" t="s">
        <v>636</v>
      </c>
      <c r="K36" s="294">
        <v>65000</v>
      </c>
      <c r="L36" s="293" t="s">
        <v>370</v>
      </c>
      <c r="M36" s="294">
        <v>15000</v>
      </c>
      <c r="N36" s="293"/>
      <c r="O36" s="293"/>
    </row>
    <row r="37" spans="1:15" ht="20.100000000000001" customHeight="1" x14ac:dyDescent="0.3">
      <c r="A37" s="263" t="s">
        <v>362</v>
      </c>
      <c r="B37" s="264" t="s">
        <v>59</v>
      </c>
      <c r="C37" s="265">
        <f>SUM(C34:C36)</f>
        <v>349000</v>
      </c>
      <c r="D37" s="265">
        <f>SUM(D34:D36)</f>
        <v>214061</v>
      </c>
      <c r="E37" s="265">
        <f>SUM(E34:E36)</f>
        <v>320041</v>
      </c>
      <c r="F37" s="265">
        <f>SUM(F34:F36)</f>
        <v>399000</v>
      </c>
      <c r="G37" s="266">
        <f>SUM(G34:G36)</f>
        <v>399000</v>
      </c>
      <c r="H37" s="245"/>
    </row>
    <row r="38" spans="1:15" ht="20.100000000000001" customHeight="1" x14ac:dyDescent="0.3">
      <c r="A38" s="267">
        <v>5224</v>
      </c>
      <c r="B38" s="268" t="s">
        <v>48</v>
      </c>
      <c r="C38" s="269">
        <v>50000</v>
      </c>
      <c r="D38" s="269">
        <v>0</v>
      </c>
      <c r="E38" s="269">
        <v>0</v>
      </c>
      <c r="F38" s="269">
        <v>10000</v>
      </c>
      <c r="G38" s="270">
        <v>10000</v>
      </c>
    </row>
    <row r="39" spans="1:15" ht="20.100000000000001" customHeight="1" x14ac:dyDescent="0.3">
      <c r="A39" s="271" t="s">
        <v>363</v>
      </c>
      <c r="B39" s="272" t="s">
        <v>371</v>
      </c>
      <c r="C39" s="273">
        <f>SUM(C38)</f>
        <v>50000</v>
      </c>
      <c r="D39" s="273">
        <f>SUM(D38)</f>
        <v>0</v>
      </c>
      <c r="E39" s="273">
        <f>SUM(E38)</f>
        <v>0</v>
      </c>
      <c r="F39" s="273">
        <f>SUM(F38)</f>
        <v>10000</v>
      </c>
      <c r="G39" s="274">
        <f>SUM(G38)</f>
        <v>10000</v>
      </c>
      <c r="H39" s="245"/>
    </row>
    <row r="40" spans="1:15" ht="20.100000000000001" customHeight="1" x14ac:dyDescent="0.3">
      <c r="A40" s="275">
        <v>5362</v>
      </c>
      <c r="B40" s="276" t="s">
        <v>50</v>
      </c>
      <c r="C40" s="277">
        <v>800000</v>
      </c>
      <c r="D40" s="277">
        <v>1780318</v>
      </c>
      <c r="E40" s="277">
        <v>2000000</v>
      </c>
      <c r="F40" s="277">
        <v>1000000</v>
      </c>
      <c r="G40" s="278">
        <f>SUM(H40+I40)</f>
        <v>3000000</v>
      </c>
      <c r="H40" s="1179">
        <v>1000000</v>
      </c>
      <c r="I40" s="1183">
        <v>2000000</v>
      </c>
    </row>
    <row r="41" spans="1:15" ht="20.100000000000001" customHeight="1" x14ac:dyDescent="0.3">
      <c r="A41" s="275">
        <v>5365</v>
      </c>
      <c r="B41" s="633" t="s">
        <v>54</v>
      </c>
      <c r="C41" s="277">
        <v>4841000</v>
      </c>
      <c r="D41" s="277">
        <v>4840630</v>
      </c>
      <c r="E41" s="277">
        <v>4840630</v>
      </c>
      <c r="F41" s="277">
        <v>3000000</v>
      </c>
      <c r="G41" s="278">
        <f>SUM(H41+I41)</f>
        <v>9916000</v>
      </c>
      <c r="H41" s="1179">
        <v>3000000</v>
      </c>
      <c r="I41" s="1183">
        <v>6916000</v>
      </c>
    </row>
    <row r="42" spans="1:15" ht="20.100000000000001" customHeight="1" x14ac:dyDescent="0.3">
      <c r="A42" s="279" t="s">
        <v>367</v>
      </c>
      <c r="B42" s="280" t="s">
        <v>59</v>
      </c>
      <c r="C42" s="281">
        <f>SUM(C40:C41)</f>
        <v>5641000</v>
      </c>
      <c r="D42" s="281">
        <f>SUM(D40:D41)</f>
        <v>6620948</v>
      </c>
      <c r="E42" s="281">
        <f>SUM(E40:E41)</f>
        <v>6840630</v>
      </c>
      <c r="F42" s="281">
        <f>SUM(F40:F41)</f>
        <v>4000000</v>
      </c>
      <c r="G42" s="282">
        <f>SUM(G40:G41)</f>
        <v>12916000</v>
      </c>
      <c r="H42" s="245"/>
    </row>
    <row r="43" spans="1:15" ht="20.100000000000001" customHeight="1" x14ac:dyDescent="0.3">
      <c r="A43" s="283">
        <v>5329</v>
      </c>
      <c r="B43" s="284" t="s">
        <v>32</v>
      </c>
      <c r="C43" s="285">
        <v>499000</v>
      </c>
      <c r="D43" s="285">
        <v>518961</v>
      </c>
      <c r="E43" s="285">
        <v>518961</v>
      </c>
      <c r="F43" s="285">
        <v>3800000</v>
      </c>
      <c r="G43" s="286">
        <v>3800000</v>
      </c>
      <c r="H43" s="551"/>
    </row>
    <row r="44" spans="1:15" ht="20.100000000000001" customHeight="1" x14ac:dyDescent="0.3">
      <c r="A44" s="283">
        <v>5329</v>
      </c>
      <c r="B44" s="516" t="s">
        <v>46</v>
      </c>
      <c r="C44" s="517">
        <v>57000</v>
      </c>
      <c r="D44" s="517">
        <v>56630</v>
      </c>
      <c r="E44" s="517">
        <v>56630</v>
      </c>
      <c r="F44" s="517">
        <v>57000</v>
      </c>
      <c r="G44" s="518">
        <v>57000</v>
      </c>
      <c r="H44" s="246"/>
    </row>
    <row r="45" spans="1:15" ht="20.100000000000001" customHeight="1" x14ac:dyDescent="0.3">
      <c r="A45" s="283">
        <v>5329</v>
      </c>
      <c r="B45" s="284" t="s">
        <v>364</v>
      </c>
      <c r="C45" s="285">
        <v>17000</v>
      </c>
      <c r="D45" s="285">
        <v>16868</v>
      </c>
      <c r="E45" s="285">
        <v>16868</v>
      </c>
      <c r="F45" s="285">
        <v>17000</v>
      </c>
      <c r="G45" s="286">
        <v>17000</v>
      </c>
      <c r="H45" s="246"/>
    </row>
    <row r="46" spans="1:15" s="108" customFormat="1" ht="20.100000000000001" customHeight="1" thickBot="1" x14ac:dyDescent="0.35">
      <c r="A46" s="287" t="s">
        <v>365</v>
      </c>
      <c r="B46" s="288" t="s">
        <v>59</v>
      </c>
      <c r="C46" s="289">
        <f>SUM(C43:C45)</f>
        <v>573000</v>
      </c>
      <c r="D46" s="289">
        <f>SUM(D43:D45)</f>
        <v>592459</v>
      </c>
      <c r="E46" s="289">
        <f>SUM(E43:E45)</f>
        <v>592459</v>
      </c>
      <c r="F46" s="289">
        <f>SUM(F43:F45)</f>
        <v>3874000</v>
      </c>
      <c r="G46" s="290">
        <f>SUM(G43:G45)</f>
        <v>3874000</v>
      </c>
      <c r="H46" s="245"/>
    </row>
    <row r="47" spans="1:15" ht="20.100000000000001" customHeight="1" thickBot="1" x14ac:dyDescent="0.35">
      <c r="A47" s="881"/>
      <c r="B47" s="819" t="s">
        <v>24</v>
      </c>
      <c r="C47" s="820">
        <f>SUM(C19+C22+C33+C37+C39+C42+C46)</f>
        <v>8300000</v>
      </c>
      <c r="D47" s="820">
        <f>SUM(D19+D22+D46+D42+D39+D37+D33)</f>
        <v>8753083</v>
      </c>
      <c r="E47" s="821">
        <f>SUM(E19+E22+E33+E37+E39+E42+E46)</f>
        <v>9150342</v>
      </c>
      <c r="F47" s="820">
        <f>SUM(F22+F19+F46+F42+F39+F37+F33)</f>
        <v>9738000</v>
      </c>
      <c r="G47" s="822">
        <f>SUM(G22+G19+G33+G37+G39+G42+G46)</f>
        <v>18664000</v>
      </c>
    </row>
    <row r="48" spans="1:15" ht="14.4" x14ac:dyDescent="0.3">
      <c r="A48" s="206"/>
      <c r="B48" s="206"/>
      <c r="C48" s="209"/>
      <c r="D48" s="209"/>
      <c r="E48" s="209"/>
      <c r="F48" s="209"/>
      <c r="G48" s="206"/>
    </row>
    <row r="49" spans="1:7" ht="14.4" x14ac:dyDescent="0.3">
      <c r="A49" s="206"/>
      <c r="B49" s="206"/>
      <c r="C49" s="209"/>
      <c r="D49" s="209"/>
      <c r="E49" s="209"/>
      <c r="F49" s="209"/>
      <c r="G49" s="206"/>
    </row>
    <row r="50" spans="1:7" ht="14.4" x14ac:dyDescent="0.3">
      <c r="A50" s="206"/>
      <c r="B50" s="210" t="s">
        <v>150</v>
      </c>
      <c r="C50" s="483">
        <v>45229</v>
      </c>
      <c r="E50" s="210" t="s">
        <v>151</v>
      </c>
      <c r="F50" s="482" t="s">
        <v>357</v>
      </c>
      <c r="G50" s="206"/>
    </row>
    <row r="51" spans="1:7" ht="14.4" x14ac:dyDescent="0.3">
      <c r="A51" s="206"/>
      <c r="B51" s="206"/>
      <c r="C51" s="206"/>
      <c r="D51" s="206"/>
      <c r="E51" s="206"/>
      <c r="F51" s="206"/>
      <c r="G51" s="206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1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09375" defaultRowHeight="13.2" x14ac:dyDescent="0.25"/>
  <cols>
    <col min="1" max="4" width="8.33203125" style="2" customWidth="1"/>
    <col min="5" max="5" width="9.6640625" style="2" customWidth="1"/>
    <col min="6" max="7" width="8.33203125" style="2" customWidth="1"/>
    <col min="8" max="8" width="9.6640625" style="2" customWidth="1"/>
    <col min="9" max="10" width="8.33203125" style="2" customWidth="1"/>
    <col min="11" max="11" width="9.6640625" style="2" customWidth="1"/>
    <col min="12" max="16384" width="9.109375" style="2"/>
  </cols>
  <sheetData>
    <row r="1" spans="1:13" x14ac:dyDescent="0.25">
      <c r="A1" s="17"/>
      <c r="B1" s="16"/>
      <c r="C1" s="16"/>
      <c r="D1" s="19"/>
      <c r="E1" s="19"/>
      <c r="F1" s="19"/>
      <c r="G1" s="19"/>
      <c r="H1" s="19"/>
    </row>
    <row r="2" spans="1:13" x14ac:dyDescent="0.25">
      <c r="D2" s="33" t="str">
        <f>'HV PO pr.'!D3</f>
        <v xml:space="preserve">Použití hospodářských výsledků </v>
      </c>
      <c r="E2" s="19"/>
      <c r="F2" s="19"/>
      <c r="G2" s="19"/>
      <c r="H2" s="19"/>
    </row>
    <row r="3" spans="1:13" x14ac:dyDescent="0.25">
      <c r="D3" s="33" t="str">
        <f>'HV PO pr.'!D4</f>
        <v>příspěvkových organizací za rok 2020</v>
      </c>
      <c r="E3" s="19"/>
      <c r="F3" s="19"/>
      <c r="G3" s="19"/>
      <c r="H3" s="19"/>
    </row>
    <row r="4" spans="1:13" ht="13.8" thickBo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3" ht="13.8" thickBot="1" x14ac:dyDescent="0.3">
      <c r="A5" s="71"/>
      <c r="B5" s="21" t="str">
        <f>'HV PO pr.'!B6</f>
        <v>HV</v>
      </c>
      <c r="C5" s="21" t="str">
        <f>'HV PO pr.'!C6</f>
        <v>odvod 19</v>
      </c>
      <c r="D5" s="21"/>
      <c r="E5" s="21" t="str">
        <f>'HV PO pr.'!E6</f>
        <v>rezervní fond</v>
      </c>
      <c r="F5" s="22"/>
      <c r="G5" s="23"/>
      <c r="H5" s="24" t="str">
        <f>'HV PO pr.'!H6</f>
        <v>fond odměn</v>
      </c>
      <c r="I5" s="22"/>
      <c r="J5" s="23"/>
      <c r="K5" s="24" t="str">
        <f>'HV PO pr.'!K6</f>
        <v>fond reprodukce majetku</v>
      </c>
      <c r="L5" s="22"/>
      <c r="M5" s="25" t="str">
        <f>'HV PO pr.'!M6</f>
        <v>FKSP</v>
      </c>
    </row>
    <row r="6" spans="1:13" ht="13.8" thickBot="1" x14ac:dyDescent="0.3">
      <c r="A6" s="72"/>
      <c r="B6" s="26" t="str">
        <f>'HV PO pr.'!B7</f>
        <v>[Kč]</v>
      </c>
      <c r="C6" s="26" t="str">
        <f>'HV PO pr.'!C7</f>
        <v>[Kč]</v>
      </c>
      <c r="D6" s="21" t="str">
        <f>'HV PO pr.'!D7</f>
        <v>stav 2019</v>
      </c>
      <c r="E6" s="21" t="str">
        <f>'HV PO pr.'!E7</f>
        <v>příděl z HV</v>
      </c>
      <c r="F6" s="21" t="str">
        <f>'HV PO pr.'!F7</f>
        <v>nově</v>
      </c>
      <c r="G6" s="21" t="str">
        <f>'HV PO pr.'!G7</f>
        <v>stav 2019</v>
      </c>
      <c r="H6" s="21" t="str">
        <f>'HV PO pr.'!H7</f>
        <v>příděl z HV</v>
      </c>
      <c r="I6" s="21" t="str">
        <f>'HV PO pr.'!I7</f>
        <v>nově</v>
      </c>
      <c r="J6" s="21" t="str">
        <f>'HV PO pr.'!J7</f>
        <v>stav 2019</v>
      </c>
      <c r="K6" s="21" t="str">
        <f>'HV PO pr.'!K7</f>
        <v>příděl z HV</v>
      </c>
      <c r="L6" s="21" t="str">
        <f>'HV PO pr.'!L7</f>
        <v>nově</v>
      </c>
      <c r="M6" s="21" t="str">
        <f>'HV PO pr.'!M7</f>
        <v>stav 2019</v>
      </c>
    </row>
    <row r="7" spans="1:13" x14ac:dyDescent="0.25">
      <c r="A7" s="27" t="str">
        <f>'HV PO pr.'!A8</f>
        <v>ZŠ</v>
      </c>
      <c r="B7" s="28">
        <f>'HV PO pr.'!B8</f>
        <v>-36028</v>
      </c>
      <c r="C7" s="28" t="e">
        <f>'HV PO pr.'!C8</f>
        <v>#REF!</v>
      </c>
      <c r="D7" s="28">
        <f>'HV PO pr.'!D8</f>
        <v>979169</v>
      </c>
      <c r="E7" s="28">
        <f>'HV PO pr.'!E8</f>
        <v>0</v>
      </c>
      <c r="F7" s="28">
        <f>'HV PO pr.'!F8</f>
        <v>979169</v>
      </c>
      <c r="G7" s="28">
        <f>'HV PO pr.'!G8</f>
        <v>2000</v>
      </c>
      <c r="H7" s="28">
        <f>'HV PO pr.'!H8</f>
        <v>0</v>
      </c>
      <c r="I7" s="28">
        <f>'HV PO pr.'!I8</f>
        <v>2000</v>
      </c>
      <c r="J7" s="28">
        <f>'HV PO pr.'!J8</f>
        <v>0</v>
      </c>
      <c r="K7" s="28">
        <f>'HV PO pr.'!K8</f>
        <v>0</v>
      </c>
      <c r="L7" s="28">
        <f>'HV PO pr.'!L8</f>
        <v>0</v>
      </c>
      <c r="M7" s="28">
        <f>'HV PO pr.'!M8</f>
        <v>286574</v>
      </c>
    </row>
    <row r="8" spans="1:13" x14ac:dyDescent="0.25">
      <c r="A8" s="29" t="str">
        <f>'HV PO pr.'!A9</f>
        <v xml:space="preserve">MŠ </v>
      </c>
      <c r="B8" s="30">
        <f>'HV PO pr.'!B9</f>
        <v>125975</v>
      </c>
      <c r="C8" s="30" t="e">
        <f>'HV PO pr.'!C9</f>
        <v>#REF!</v>
      </c>
      <c r="D8" s="30">
        <f>'HV PO pr.'!D9</f>
        <v>333468</v>
      </c>
      <c r="E8" s="30">
        <f>'HV PO pr.'!E9</f>
        <v>0</v>
      </c>
      <c r="F8" s="30">
        <f>'HV PO pr.'!F9</f>
        <v>333468</v>
      </c>
      <c r="G8" s="30">
        <f>'HV PO pr.'!G9</f>
        <v>39383</v>
      </c>
      <c r="H8" s="30">
        <f>'HV PO pr.'!H9</f>
        <v>0</v>
      </c>
      <c r="I8" s="30">
        <f>'HV PO pr.'!I9</f>
        <v>39383</v>
      </c>
      <c r="J8" s="30">
        <f>'HV PO pr.'!J9</f>
        <v>706</v>
      </c>
      <c r="K8" s="30">
        <f>'HV PO pr.'!K9</f>
        <v>0</v>
      </c>
      <c r="L8" s="30">
        <f>'HV PO pr.'!L9</f>
        <v>706</v>
      </c>
      <c r="M8" s="30">
        <f>'HV PO pr.'!M9</f>
        <v>22820</v>
      </c>
    </row>
    <row r="9" spans="1:13" x14ac:dyDescent="0.25">
      <c r="A9" s="29" t="str">
        <f>'HV PO pr.'!A10</f>
        <v>ZUŠ</v>
      </c>
      <c r="B9" s="30">
        <f>'HV PO pr.'!B10</f>
        <v>2600</v>
      </c>
      <c r="C9" s="30" t="e">
        <f>'HV PO pr.'!C10</f>
        <v>#REF!</v>
      </c>
      <c r="D9" s="30">
        <f>'HV PO pr.'!D10</f>
        <v>360130</v>
      </c>
      <c r="E9" s="30">
        <f>'HV PO pr.'!E10</f>
        <v>0</v>
      </c>
      <c r="F9" s="30">
        <f>'HV PO pr.'!F10</f>
        <v>360130</v>
      </c>
      <c r="G9" s="30">
        <f>'HV PO pr.'!G10</f>
        <v>45340</v>
      </c>
      <c r="H9" s="30">
        <f>'HV PO pr.'!H10</f>
        <v>0</v>
      </c>
      <c r="I9" s="30">
        <f>'HV PO pr.'!I10</f>
        <v>45340</v>
      </c>
      <c r="J9" s="30">
        <f>'HV PO pr.'!J10</f>
        <v>0</v>
      </c>
      <c r="K9" s="30">
        <f>'HV PO pr.'!K10</f>
        <v>0</v>
      </c>
      <c r="L9" s="30">
        <f>'HV PO pr.'!L10</f>
        <v>0</v>
      </c>
      <c r="M9" s="30">
        <f>'HV PO pr.'!M10</f>
        <v>108572</v>
      </c>
    </row>
    <row r="10" spans="1:13" x14ac:dyDescent="0.25">
      <c r="A10" s="29" t="str">
        <f>'HV PO pr.'!A11</f>
        <v>ROROŠ</v>
      </c>
      <c r="B10" s="30">
        <f>'HV PO pr.'!B11</f>
        <v>218622</v>
      </c>
      <c r="C10" s="30" t="e">
        <f>'HV PO pr.'!C11</f>
        <v>#REF!</v>
      </c>
      <c r="D10" s="30">
        <f>'HV PO pr.'!D11</f>
        <v>149837</v>
      </c>
      <c r="E10" s="30">
        <f>'HV PO pr.'!E11</f>
        <v>0</v>
      </c>
      <c r="F10" s="30">
        <f>'HV PO pr.'!F11</f>
        <v>149837</v>
      </c>
      <c r="G10" s="30">
        <f>'HV PO pr.'!G11</f>
        <v>80550</v>
      </c>
      <c r="H10" s="30">
        <f>'HV PO pr.'!H11</f>
        <v>0</v>
      </c>
      <c r="I10" s="30">
        <f>'HV PO pr.'!I11</f>
        <v>80550</v>
      </c>
      <c r="J10" s="30">
        <f>'HV PO pr.'!J11</f>
        <v>0</v>
      </c>
      <c r="K10" s="30">
        <f>'HV PO pr.'!K11</f>
        <v>0</v>
      </c>
      <c r="L10" s="30">
        <f>'HV PO pr.'!L11</f>
        <v>0</v>
      </c>
      <c r="M10" s="30">
        <f>'HV PO pr.'!M11</f>
        <v>9485</v>
      </c>
    </row>
    <row r="11" spans="1:13" ht="13.8" thickBot="1" x14ac:dyDescent="0.3">
      <c r="A11" s="31" t="str">
        <f>'HV PO pr.'!A12</f>
        <v>SRC</v>
      </c>
      <c r="B11" s="32">
        <f>'HV PO pr.'!B12</f>
        <v>251328</v>
      </c>
      <c r="C11" s="32" t="e">
        <f>'HV PO pr.'!C12</f>
        <v>#REF!</v>
      </c>
      <c r="D11" s="32">
        <f>'HV PO pr.'!D12</f>
        <v>18311</v>
      </c>
      <c r="E11" s="32">
        <f>'HV PO pr.'!E12</f>
        <v>0</v>
      </c>
      <c r="F11" s="32">
        <f>'HV PO pr.'!F12</f>
        <v>18311</v>
      </c>
      <c r="G11" s="32">
        <f>'HV PO pr.'!G12</f>
        <v>37400</v>
      </c>
      <c r="H11" s="32">
        <f>'HV PO pr.'!H12</f>
        <v>0</v>
      </c>
      <c r="I11" s="32">
        <f>'HV PO pr.'!I12</f>
        <v>37400</v>
      </c>
      <c r="J11" s="32">
        <f>'HV PO pr.'!J12</f>
        <v>14497</v>
      </c>
      <c r="K11" s="32">
        <f>'HV PO pr.'!K12</f>
        <v>0</v>
      </c>
      <c r="L11" s="32">
        <f>'HV PO pr.'!L12</f>
        <v>14497</v>
      </c>
      <c r="M11" s="32">
        <f>'HV PO pr.'!M12</f>
        <v>70906</v>
      </c>
    </row>
    <row r="12" spans="1:13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3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09375" defaultRowHeight="13.2" x14ac:dyDescent="0.25"/>
  <cols>
    <col min="1" max="1" width="8.33203125" style="18" customWidth="1"/>
    <col min="2" max="2" width="11.88671875" style="18" bestFit="1" customWidth="1"/>
    <col min="3" max="16" width="10.6640625" style="18" customWidth="1"/>
    <col min="17" max="17" width="10.44140625" style="18" bestFit="1" customWidth="1"/>
    <col min="18" max="16384" width="9.109375" style="18"/>
  </cols>
  <sheetData>
    <row r="1" spans="1:4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6" x14ac:dyDescent="0.25">
      <c r="A3" s="11"/>
      <c r="B3" s="11"/>
      <c r="C3" s="11"/>
      <c r="D3" s="34" t="s">
        <v>43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.6" x14ac:dyDescent="0.25">
      <c r="A4" s="11"/>
      <c r="B4" s="11"/>
      <c r="C4" s="11"/>
      <c r="D4" s="34" t="s">
        <v>65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x14ac:dyDescent="0.25">
      <c r="A6" s="36"/>
      <c r="B6" s="36" t="s">
        <v>28</v>
      </c>
      <c r="C6" s="37" t="s">
        <v>62</v>
      </c>
      <c r="D6" s="38"/>
      <c r="E6" s="39" t="s">
        <v>29</v>
      </c>
      <c r="F6" s="40"/>
      <c r="G6" s="38"/>
      <c r="H6" s="39" t="s">
        <v>27</v>
      </c>
      <c r="I6" s="40"/>
      <c r="J6" s="41"/>
      <c r="K6" s="39" t="s">
        <v>55</v>
      </c>
      <c r="L6" s="40"/>
      <c r="M6" s="42" t="s">
        <v>42</v>
      </c>
      <c r="N6" s="1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41" ht="13.8" thickBot="1" x14ac:dyDescent="0.3">
      <c r="A7" s="14" t="s">
        <v>63</v>
      </c>
      <c r="B7" s="14" t="s">
        <v>33</v>
      </c>
      <c r="C7" s="7" t="s">
        <v>33</v>
      </c>
      <c r="D7" s="4" t="s">
        <v>61</v>
      </c>
      <c r="E7" s="5" t="s">
        <v>56</v>
      </c>
      <c r="F7" s="6" t="s">
        <v>34</v>
      </c>
      <c r="G7" s="4" t="s">
        <v>61</v>
      </c>
      <c r="H7" s="5" t="s">
        <v>56</v>
      </c>
      <c r="I7" s="6" t="s">
        <v>34</v>
      </c>
      <c r="J7" s="4" t="s">
        <v>61</v>
      </c>
      <c r="K7" s="5" t="s">
        <v>56</v>
      </c>
      <c r="L7" s="6" t="s">
        <v>34</v>
      </c>
      <c r="M7" s="15" t="s">
        <v>61</v>
      </c>
      <c r="N7" s="13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41" ht="13.8" thickTop="1" x14ac:dyDescent="0.25">
      <c r="A8" s="43" t="s">
        <v>31</v>
      </c>
      <c r="B8" s="66">
        <v>-36028</v>
      </c>
      <c r="C8" s="45" t="e">
        <f>#REF!</f>
        <v>#REF!</v>
      </c>
      <c r="D8" s="60">
        <v>979169</v>
      </c>
      <c r="E8" s="56"/>
      <c r="F8" s="44">
        <f>D8+E8</f>
        <v>979169</v>
      </c>
      <c r="G8" s="60">
        <v>2000</v>
      </c>
      <c r="H8" s="56"/>
      <c r="I8" s="44">
        <f>G8+H8</f>
        <v>2000</v>
      </c>
      <c r="J8" s="56">
        <v>0</v>
      </c>
      <c r="K8" s="56"/>
      <c r="L8" s="44">
        <f>J8+K8</f>
        <v>0</v>
      </c>
      <c r="M8" s="58">
        <v>286574</v>
      </c>
      <c r="N8" s="46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41" x14ac:dyDescent="0.25">
      <c r="A9" s="47" t="s">
        <v>30</v>
      </c>
      <c r="B9" s="67">
        <v>125975</v>
      </c>
      <c r="C9" s="49" t="e">
        <f>#REF!</f>
        <v>#REF!</v>
      </c>
      <c r="D9" s="61">
        <v>333468</v>
      </c>
      <c r="E9" s="57"/>
      <c r="F9" s="48">
        <f>D9+E9</f>
        <v>333468</v>
      </c>
      <c r="G9" s="61">
        <v>39383</v>
      </c>
      <c r="H9" s="57"/>
      <c r="I9" s="48">
        <f>G9+H9</f>
        <v>39383</v>
      </c>
      <c r="J9" s="57">
        <v>706</v>
      </c>
      <c r="K9" s="57"/>
      <c r="L9" s="48">
        <f>J9+K9</f>
        <v>706</v>
      </c>
      <c r="M9" s="59">
        <v>22820</v>
      </c>
      <c r="N9" s="46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41" x14ac:dyDescent="0.25">
      <c r="A10" s="43" t="s">
        <v>11</v>
      </c>
      <c r="B10" s="66">
        <v>2600</v>
      </c>
      <c r="C10" s="44" t="e">
        <f>#REF!</f>
        <v>#REF!</v>
      </c>
      <c r="D10" s="60">
        <v>360130</v>
      </c>
      <c r="E10" s="56"/>
      <c r="F10" s="44">
        <f>D10+E10</f>
        <v>360130</v>
      </c>
      <c r="G10" s="60">
        <v>45340</v>
      </c>
      <c r="H10" s="56"/>
      <c r="I10" s="44">
        <f>G10+H10</f>
        <v>45340</v>
      </c>
      <c r="J10" s="56">
        <v>0</v>
      </c>
      <c r="K10" s="56"/>
      <c r="L10" s="44">
        <f>J10+K10</f>
        <v>0</v>
      </c>
      <c r="M10" s="58">
        <v>108572</v>
      </c>
      <c r="N10" s="46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41" x14ac:dyDescent="0.25">
      <c r="A11" s="47" t="s">
        <v>12</v>
      </c>
      <c r="B11" s="67">
        <v>218622</v>
      </c>
      <c r="C11" s="48" t="e">
        <f>#REF!</f>
        <v>#REF!</v>
      </c>
      <c r="D11" s="61">
        <v>149837</v>
      </c>
      <c r="E11" s="57"/>
      <c r="F11" s="48">
        <f>D11+E11</f>
        <v>149837</v>
      </c>
      <c r="G11" s="61">
        <v>80550</v>
      </c>
      <c r="H11" s="57"/>
      <c r="I11" s="48">
        <f>G11+H11</f>
        <v>80550</v>
      </c>
      <c r="J11" s="57">
        <v>0</v>
      </c>
      <c r="K11" s="57"/>
      <c r="L11" s="48">
        <f>J11+K11</f>
        <v>0</v>
      </c>
      <c r="M11" s="59">
        <v>9485</v>
      </c>
      <c r="N11" s="46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41" x14ac:dyDescent="0.25">
      <c r="A12" s="50" t="s">
        <v>13</v>
      </c>
      <c r="B12" s="68">
        <v>251328</v>
      </c>
      <c r="C12" s="51" t="e">
        <f>#REF!</f>
        <v>#REF!</v>
      </c>
      <c r="D12" s="62">
        <v>18311</v>
      </c>
      <c r="E12" s="63"/>
      <c r="F12" s="51">
        <f>D12+E12</f>
        <v>18311</v>
      </c>
      <c r="G12" s="64">
        <v>37400</v>
      </c>
      <c r="H12" s="63"/>
      <c r="I12" s="51">
        <f>G12+H12</f>
        <v>37400</v>
      </c>
      <c r="J12" s="63">
        <v>14497</v>
      </c>
      <c r="K12" s="63"/>
      <c r="L12" s="51">
        <f>J12+K12</f>
        <v>14497</v>
      </c>
      <c r="M12" s="65">
        <v>70906</v>
      </c>
      <c r="N12" s="46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41" x14ac:dyDescent="0.25">
      <c r="A13" s="53"/>
      <c r="B13" s="54">
        <f>SUM(B8:B12)</f>
        <v>562497</v>
      </c>
      <c r="C13" s="52" t="e">
        <f>SUM(C8:C12)</f>
        <v>#REF!</v>
      </c>
      <c r="D13" s="10"/>
      <c r="E13" s="8"/>
      <c r="F13" s="8"/>
      <c r="G13" s="8"/>
      <c r="H13" s="8"/>
      <c r="I13" s="8"/>
      <c r="J13" s="8"/>
      <c r="K13" s="8"/>
      <c r="L13" s="8"/>
      <c r="M13" s="8"/>
      <c r="N13" s="11"/>
      <c r="O13" s="11"/>
      <c r="P13" s="12"/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4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1"/>
      <c r="O14" s="11"/>
      <c r="P14" s="12"/>
      <c r="Q14" s="1"/>
      <c r="R14" s="13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</row>
    <row r="177" spans="1:4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</row>
    <row r="178" spans="1:4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</row>
    <row r="180" spans="1:4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</row>
    <row r="181" spans="1:4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</row>
    <row r="182" spans="1:4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</row>
    <row r="183" spans="1:4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</row>
    <row r="184" spans="1:4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</row>
    <row r="185" spans="1:4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</row>
    <row r="186" spans="1:4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</row>
    <row r="187" spans="1:4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</row>
    <row r="188" spans="1:4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</row>
    <row r="189" spans="1:4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</row>
    <row r="190" spans="1:4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</row>
    <row r="191" spans="1:4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</row>
    <row r="192" spans="1:4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</row>
    <row r="193" spans="1:4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</row>
    <row r="194" spans="1:4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</row>
    <row r="195" spans="1:4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</row>
    <row r="196" spans="1:4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</row>
    <row r="197" spans="1:4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</row>
    <row r="198" spans="1:4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</row>
    <row r="199" spans="1:4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</row>
    <row r="200" spans="1:4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</row>
    <row r="201" spans="1:4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</row>
    <row r="202" spans="1:4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</row>
    <row r="203" spans="1:4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</row>
    <row r="204" spans="1:4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</row>
    <row r="205" spans="1:4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</row>
    <row r="206" spans="1:4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</row>
    <row r="207" spans="1:4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</row>
    <row r="208" spans="1:4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</row>
    <row r="209" spans="1:4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</row>
    <row r="210" spans="1:4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</row>
    <row r="211" spans="1:4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</row>
    <row r="212" spans="1:4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</row>
    <row r="213" spans="1:4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</row>
    <row r="214" spans="1:4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</row>
    <row r="215" spans="1:4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</row>
    <row r="216" spans="1:4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</row>
    <row r="217" spans="1:4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</row>
    <row r="218" spans="1:4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</row>
    <row r="219" spans="1:4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</row>
    <row r="220" spans="1:4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</row>
    <row r="221" spans="1:4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</row>
    <row r="222" spans="1:4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 spans="1:4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 spans="1:4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spans="1:4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</row>
    <row r="226" spans="1:4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</row>
    <row r="227" spans="1:4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</row>
    <row r="228" spans="1:4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</row>
    <row r="229" spans="1:4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</row>
    <row r="230" spans="1:4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 spans="1:4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</row>
    <row r="232" spans="1:4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</row>
    <row r="233" spans="1:4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</row>
    <row r="234" spans="1:4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</row>
    <row r="235" spans="1:4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 spans="1:4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 spans="1:4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</row>
    <row r="238" spans="1:4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</row>
    <row r="239" spans="1:4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</row>
    <row r="240" spans="1:4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</row>
    <row r="241" spans="1:4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</row>
    <row r="242" spans="1:4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</row>
    <row r="243" spans="1:4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</row>
    <row r="244" spans="1:4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</row>
    <row r="245" spans="1:4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</row>
    <row r="246" spans="1:4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</row>
    <row r="247" spans="1:4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</row>
    <row r="248" spans="1:4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</row>
    <row r="249" spans="1:4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</row>
    <row r="250" spans="1:4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</row>
    <row r="251" spans="1:4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</row>
    <row r="252" spans="1:4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</row>
    <row r="253" spans="1:4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</row>
    <row r="254" spans="1:4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</row>
    <row r="255" spans="1:4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</row>
    <row r="256" spans="1:4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</row>
    <row r="257" spans="1:4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</row>
    <row r="258" spans="1:4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</row>
    <row r="259" spans="1:4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</row>
    <row r="260" spans="1:4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</row>
    <row r="261" spans="1:4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</row>
    <row r="262" spans="1:4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</row>
    <row r="263" spans="1:4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</row>
    <row r="264" spans="1:4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</row>
    <row r="265" spans="1:4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</row>
    <row r="266" spans="1:4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</row>
    <row r="267" spans="1:4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</row>
    <row r="268" spans="1:4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</row>
    <row r="269" spans="1:4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</row>
    <row r="270" spans="1:4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</row>
    <row r="271" spans="1:4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</row>
    <row r="272" spans="1:4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</row>
    <row r="273" spans="1:4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</row>
    <row r="274" spans="1:4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</row>
    <row r="275" spans="1:4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</row>
    <row r="276" spans="1:4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</row>
    <row r="277" spans="1:4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</row>
    <row r="278" spans="1:4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</row>
    <row r="279" spans="1:4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</row>
    <row r="280" spans="1:4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</row>
    <row r="281" spans="1:4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</row>
    <row r="282" spans="1:4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</row>
    <row r="283" spans="1:4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</row>
    <row r="284" spans="1:4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</row>
    <row r="285" spans="1:4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</row>
    <row r="286" spans="1:4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</row>
    <row r="287" spans="1:4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</row>
    <row r="288" spans="1:4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</row>
    <row r="289" spans="1:4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</row>
    <row r="290" spans="1:4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</row>
    <row r="291" spans="1:4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</row>
    <row r="292" spans="1:4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</row>
    <row r="293" spans="1:4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</row>
    <row r="294" spans="1:4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</row>
    <row r="295" spans="1:4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</row>
    <row r="296" spans="1:4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</row>
    <row r="297" spans="1:4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</row>
    <row r="298" spans="1:4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</row>
    <row r="299" spans="1:4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</row>
    <row r="300" spans="1:4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</row>
    <row r="301" spans="1:4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</row>
    <row r="302" spans="1:4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</row>
    <row r="303" spans="1:4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</row>
    <row r="304" spans="1:4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</row>
    <row r="305" spans="1:4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</row>
    <row r="306" spans="1:4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</row>
    <row r="307" spans="1:4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</row>
    <row r="308" spans="1:4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</row>
    <row r="309" spans="1:4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</row>
    <row r="310" spans="1:4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</row>
    <row r="311" spans="1:4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</row>
    <row r="312" spans="1:4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</row>
    <row r="313" spans="1:4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</row>
    <row r="314" spans="1:4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</row>
    <row r="315" spans="1:4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</row>
    <row r="316" spans="1:4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</row>
    <row r="317" spans="1:4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</row>
    <row r="318" spans="1:4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</row>
    <row r="319" spans="1:4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</row>
    <row r="320" spans="1:4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</row>
    <row r="321" spans="1:4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</row>
    <row r="322" spans="1:4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</row>
    <row r="323" spans="1:4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</row>
    <row r="324" spans="1:4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</row>
    <row r="325" spans="1:4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</row>
    <row r="326" spans="1:4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</row>
    <row r="327" spans="1:4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</row>
    <row r="328" spans="1:4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</row>
    <row r="329" spans="1:4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</row>
    <row r="330" spans="1:4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</row>
    <row r="331" spans="1:4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</row>
    <row r="332" spans="1:4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</row>
    <row r="333" spans="1:4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</row>
    <row r="334" spans="1:4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</row>
    <row r="335" spans="1:4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</row>
    <row r="336" spans="1:4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</row>
    <row r="337" spans="1:4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</row>
    <row r="338" spans="1:4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</row>
    <row r="339" spans="1:4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</row>
    <row r="340" spans="1:4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</row>
    <row r="341" spans="1:4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</row>
    <row r="342" spans="1:4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</row>
    <row r="343" spans="1:4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</row>
    <row r="344" spans="1:4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</row>
    <row r="345" spans="1:4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</row>
    <row r="346" spans="1:4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</row>
    <row r="347" spans="1:4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</row>
    <row r="348" spans="1:4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</row>
    <row r="349" spans="1:4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</row>
    <row r="350" spans="1:4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</row>
    <row r="351" spans="1:4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</row>
    <row r="352" spans="1:4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</row>
    <row r="353" spans="1:4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</row>
    <row r="354" spans="1:4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</row>
    <row r="355" spans="1:4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</row>
    <row r="356" spans="1:4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</row>
    <row r="357" spans="1:4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</row>
    <row r="358" spans="1:4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</row>
    <row r="359" spans="1:4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</row>
    <row r="360" spans="1:4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</row>
    <row r="361" spans="1:4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</row>
    <row r="362" spans="1:4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</row>
    <row r="363" spans="1:4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</row>
    <row r="364" spans="1:4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</row>
    <row r="365" spans="1:4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</row>
    <row r="366" spans="1:4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</row>
    <row r="367" spans="1:4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</row>
    <row r="368" spans="1:4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</row>
    <row r="369" spans="1:4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</row>
    <row r="370" spans="1:4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</row>
    <row r="371" spans="1:4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</row>
    <row r="372" spans="1:4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</row>
    <row r="373" spans="1:4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</row>
    <row r="374" spans="1:4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</row>
    <row r="375" spans="1:4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</row>
    <row r="376" spans="1:4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</row>
    <row r="377" spans="1:4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</row>
    <row r="378" spans="1:4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</row>
    <row r="379" spans="1:4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</row>
    <row r="380" spans="1:4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</row>
    <row r="381" spans="1:4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</row>
    <row r="382" spans="1:4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</row>
    <row r="383" spans="1:4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</row>
    <row r="384" spans="1:4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</row>
    <row r="385" spans="1:4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</row>
    <row r="386" spans="1:4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</row>
    <row r="387" spans="1:4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</row>
    <row r="388" spans="1:4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</row>
    <row r="389" spans="1:4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</row>
    <row r="390" spans="1:4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</row>
    <row r="391" spans="1:4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</row>
    <row r="392" spans="1:4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</row>
    <row r="393" spans="1:4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</row>
    <row r="394" spans="1:4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</row>
    <row r="395" spans="1:4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</row>
    <row r="396" spans="1:4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</row>
    <row r="397" spans="1:4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</row>
    <row r="398" spans="1:4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</row>
    <row r="399" spans="1:4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</row>
    <row r="400" spans="1:4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</row>
    <row r="401" spans="1:4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</row>
    <row r="402" spans="1:4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</row>
    <row r="403" spans="1:4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</row>
    <row r="404" spans="1:4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</row>
    <row r="405" spans="1:4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</row>
    <row r="406" spans="1:4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</row>
    <row r="407" spans="1:4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</row>
    <row r="408" spans="1:4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</row>
    <row r="409" spans="1:4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</row>
    <row r="410" spans="1:4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</row>
    <row r="411" spans="1:4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</row>
    <row r="412" spans="1:4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</row>
    <row r="413" spans="1:4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</row>
    <row r="414" spans="1:4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</row>
    <row r="415" spans="1:4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</row>
    <row r="416" spans="1:4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</row>
    <row r="417" spans="1:4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</row>
    <row r="418" spans="1:4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</row>
    <row r="419" spans="1:4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</row>
    <row r="420" spans="1:4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</row>
    <row r="421" spans="1:4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</row>
    <row r="422" spans="1:4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</row>
    <row r="423" spans="1:4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</row>
    <row r="424" spans="1:4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</row>
    <row r="425" spans="1:4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</row>
    <row r="426" spans="1:4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</row>
    <row r="427" spans="1:4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</row>
    <row r="428" spans="1:4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</row>
    <row r="429" spans="1:4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</row>
    <row r="430" spans="1:4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</row>
    <row r="431" spans="1:4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</row>
    <row r="432" spans="1:4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</row>
    <row r="433" spans="1:4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</row>
    <row r="434" spans="1:4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</row>
    <row r="435" spans="1:4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</row>
    <row r="436" spans="1:4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</row>
    <row r="437" spans="1:4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</row>
    <row r="438" spans="1:4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</row>
    <row r="439" spans="1:4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</row>
    <row r="440" spans="1:4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</row>
    <row r="441" spans="1:4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</row>
    <row r="442" spans="1:4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</row>
    <row r="443" spans="1:4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</row>
    <row r="444" spans="1:4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</row>
    <row r="445" spans="1:4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</row>
    <row r="446" spans="1:4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</row>
    <row r="447" spans="1:4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</row>
    <row r="448" spans="1:4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</row>
    <row r="449" spans="1:4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</row>
    <row r="450" spans="1:4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</row>
    <row r="451" spans="1:4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</row>
    <row r="452" spans="1:4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</row>
    <row r="453" spans="1:4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</row>
    <row r="454" spans="1:4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</row>
    <row r="455" spans="1:4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</row>
    <row r="456" spans="1:4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</row>
    <row r="457" spans="1:4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</row>
    <row r="458" spans="1:4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</row>
    <row r="459" spans="1:4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</row>
    <row r="460" spans="1:4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</row>
    <row r="461" spans="1:4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</row>
    <row r="462" spans="1:4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</row>
    <row r="463" spans="1:4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</row>
    <row r="464" spans="1:4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</row>
    <row r="465" spans="1:4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</row>
    <row r="466" spans="1:4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</row>
    <row r="467" spans="1:4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</row>
    <row r="468" spans="1:4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</row>
    <row r="469" spans="1:4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</row>
    <row r="470" spans="1:4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</row>
    <row r="471" spans="1:4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</row>
    <row r="472" spans="1:4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</row>
    <row r="473" spans="1:4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</row>
    <row r="474" spans="1:4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</row>
    <row r="475" spans="1:4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</row>
    <row r="476" spans="1:4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</row>
    <row r="477" spans="1:4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</row>
    <row r="478" spans="1:4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</row>
    <row r="479" spans="1:4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</row>
    <row r="480" spans="1:4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</row>
    <row r="481" spans="1:4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</row>
    <row r="482" spans="1:4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</row>
    <row r="483" spans="1:4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</row>
    <row r="484" spans="1:4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</row>
    <row r="485" spans="1:4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</row>
    <row r="486" spans="1:4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</row>
    <row r="487" spans="1:4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</row>
    <row r="488" spans="1:4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</row>
    <row r="489" spans="1:4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</row>
    <row r="490" spans="1:4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</row>
    <row r="491" spans="1:4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</row>
    <row r="492" spans="1:4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</row>
    <row r="493" spans="1:4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</row>
    <row r="494" spans="1:4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</row>
    <row r="495" spans="1:4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</row>
    <row r="496" spans="1:4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</row>
    <row r="497" spans="1:4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</row>
    <row r="498" spans="1:4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</row>
    <row r="499" spans="1:4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</row>
    <row r="500" spans="1:4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</row>
    <row r="501" spans="1:4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</row>
    <row r="502" spans="1:4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</row>
    <row r="503" spans="1:4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</row>
    <row r="504" spans="1:4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</row>
    <row r="505" spans="1:4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</row>
    <row r="506" spans="1:4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</row>
    <row r="507" spans="1:4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</row>
    <row r="508" spans="1:4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</row>
    <row r="509" spans="1:4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</row>
    <row r="510" spans="1:4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</row>
    <row r="511" spans="1:4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</row>
    <row r="512" spans="1:4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</row>
    <row r="513" spans="1:4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</row>
    <row r="514" spans="1:4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</row>
    <row r="515" spans="1:4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</row>
    <row r="516" spans="1:4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</row>
    <row r="517" spans="1:4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</row>
    <row r="518" spans="1:4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</row>
    <row r="519" spans="1:4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</row>
    <row r="520" spans="1:4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</row>
    <row r="521" spans="1:4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</row>
    <row r="522" spans="1:4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</row>
    <row r="523" spans="1:4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</row>
    <row r="524" spans="1:4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</row>
    <row r="525" spans="1:4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</row>
    <row r="526" spans="1:4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</row>
    <row r="527" spans="1:4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</row>
    <row r="528" spans="1:4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</row>
    <row r="529" spans="1:4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</row>
    <row r="530" spans="1:4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</row>
    <row r="531" spans="1:4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</row>
    <row r="532" spans="1:4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</row>
    <row r="533" spans="1:4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</row>
    <row r="534" spans="1:4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</row>
    <row r="535" spans="1:4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</row>
    <row r="536" spans="1:4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</row>
    <row r="537" spans="1:4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</row>
    <row r="538" spans="1:4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</row>
    <row r="539" spans="1:4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</row>
    <row r="540" spans="1:4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</row>
    <row r="541" spans="1:4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</row>
    <row r="542" spans="1:4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</row>
    <row r="543" spans="1:4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</row>
    <row r="544" spans="1:4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</row>
    <row r="545" spans="1:4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</row>
    <row r="546" spans="1:4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</row>
    <row r="547" spans="1:4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</row>
    <row r="548" spans="1:4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</row>
    <row r="549" spans="1:4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</row>
    <row r="550" spans="1:4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</row>
    <row r="551" spans="1:4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</row>
    <row r="552" spans="1:4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</row>
    <row r="553" spans="1:4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</row>
    <row r="554" spans="1:4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</row>
    <row r="555" spans="1:4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</row>
    <row r="556" spans="1:4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</row>
    <row r="557" spans="1:4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</row>
    <row r="558" spans="1:4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</row>
    <row r="559" spans="1:4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</row>
    <row r="560" spans="1:4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</row>
    <row r="561" spans="1:4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</row>
    <row r="562" spans="1:4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</row>
    <row r="563" spans="1:4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</row>
    <row r="564" spans="1:4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</row>
    <row r="565" spans="1:4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</row>
    <row r="566" spans="1:4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</row>
    <row r="567" spans="1:4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</row>
    <row r="568" spans="1:4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</row>
    <row r="569" spans="1:4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</row>
    <row r="570" spans="1:4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</row>
    <row r="571" spans="1:4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</row>
    <row r="572" spans="1:4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</row>
    <row r="573" spans="1:4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</row>
    <row r="574" spans="1:4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</row>
    <row r="575" spans="1:4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</row>
    <row r="576" spans="1:4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</row>
    <row r="577" spans="1:4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</row>
    <row r="578" spans="1:4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</row>
    <row r="579" spans="1:4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</row>
    <row r="580" spans="1:4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</row>
    <row r="581" spans="1:4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</row>
    <row r="582" spans="1:4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</row>
    <row r="583" spans="1:4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</row>
    <row r="584" spans="1:4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</row>
    <row r="585" spans="1:4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</row>
    <row r="586" spans="1:4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</row>
    <row r="587" spans="1:4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</row>
    <row r="588" spans="1:4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</row>
    <row r="589" spans="1:4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</row>
    <row r="590" spans="1:4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</row>
    <row r="591" spans="1:4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</row>
    <row r="592" spans="1:4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</row>
    <row r="593" spans="1:4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</row>
    <row r="594" spans="1:4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</row>
    <row r="595" spans="1:4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</row>
    <row r="596" spans="1:4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</row>
    <row r="597" spans="1:4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</row>
    <row r="598" spans="1:4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</row>
    <row r="599" spans="1:4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</row>
    <row r="600" spans="1:4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</row>
    <row r="601" spans="1:4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</row>
    <row r="602" spans="1:4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</row>
    <row r="603" spans="1:4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</row>
    <row r="604" spans="1:4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</row>
    <row r="605" spans="1:4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</row>
    <row r="606" spans="1:4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</row>
    <row r="607" spans="1:4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</row>
    <row r="608" spans="1:4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</row>
    <row r="609" spans="1:4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</row>
    <row r="610" spans="1:4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</row>
    <row r="611" spans="1:4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</row>
    <row r="612" spans="1:4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</row>
    <row r="613" spans="1:4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</row>
    <row r="614" spans="1:4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</row>
    <row r="615" spans="1:4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</row>
    <row r="616" spans="1:4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</row>
    <row r="617" spans="1:4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</row>
    <row r="618" spans="1:4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</row>
    <row r="619" spans="1:4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</row>
    <row r="620" spans="1:4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</row>
    <row r="621" spans="1:4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</row>
    <row r="622" spans="1:4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</row>
    <row r="623" spans="1:4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</row>
    <row r="624" spans="1:4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</row>
    <row r="625" spans="1:4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</row>
    <row r="626" spans="1:4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</row>
    <row r="627" spans="1:4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</row>
    <row r="628" spans="1:4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</row>
    <row r="629" spans="1:4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</row>
    <row r="630" spans="1:4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</row>
    <row r="631" spans="1:4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</row>
    <row r="632" spans="1:4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</row>
    <row r="633" spans="1:4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</row>
    <row r="634" spans="1:4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</row>
    <row r="635" spans="1:4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</row>
    <row r="636" spans="1:4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</row>
    <row r="637" spans="1:4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</row>
    <row r="638" spans="1:4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</row>
    <row r="639" spans="1:4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</row>
    <row r="640" spans="1:4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</row>
    <row r="641" spans="1:4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</row>
    <row r="642" spans="1:4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</row>
    <row r="643" spans="1:4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</row>
    <row r="644" spans="1:4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</row>
    <row r="645" spans="1:4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</row>
    <row r="646" spans="1:4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</row>
    <row r="647" spans="1:4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</row>
    <row r="648" spans="1:4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</row>
    <row r="649" spans="1:4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</row>
    <row r="650" spans="1:4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</row>
    <row r="651" spans="1:4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</row>
    <row r="652" spans="1:4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</row>
    <row r="653" spans="1:4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</row>
    <row r="654" spans="1:4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</row>
    <row r="655" spans="1:4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</row>
    <row r="656" spans="1:4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</row>
    <row r="657" spans="1:4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</row>
    <row r="658" spans="1:4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</row>
    <row r="659" spans="1:4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</row>
    <row r="660" spans="1:4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</row>
    <row r="661" spans="1:4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</row>
    <row r="662" spans="1:4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</row>
    <row r="663" spans="1:4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</row>
    <row r="664" spans="1:4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</row>
    <row r="665" spans="1:4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</row>
    <row r="666" spans="1:4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</row>
    <row r="667" spans="1:4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</row>
    <row r="668" spans="1:4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</row>
    <row r="669" spans="1:4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</row>
    <row r="670" spans="1:4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</row>
    <row r="671" spans="1:4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</row>
    <row r="672" spans="1:4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</row>
    <row r="673" spans="1:4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</row>
    <row r="674" spans="1:4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</row>
    <row r="675" spans="1:4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</row>
    <row r="676" spans="1:4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</row>
    <row r="677" spans="1:4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</row>
    <row r="678" spans="1:4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</row>
    <row r="679" spans="1:4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</row>
    <row r="680" spans="1:4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</row>
    <row r="681" spans="1:4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</row>
    <row r="682" spans="1:4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</row>
    <row r="683" spans="1:4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</row>
    <row r="684" spans="1:4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</row>
    <row r="685" spans="1:4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</row>
    <row r="686" spans="1:4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</row>
    <row r="687" spans="1:4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</row>
    <row r="688" spans="1:4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</row>
    <row r="689" spans="1:4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</row>
    <row r="690" spans="1:4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</row>
    <row r="691" spans="1:4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</row>
    <row r="692" spans="1:4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</row>
    <row r="693" spans="1:4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</row>
    <row r="694" spans="1:4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</row>
    <row r="695" spans="1:4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</row>
    <row r="696" spans="1:4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</row>
    <row r="697" spans="1:4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</row>
    <row r="698" spans="1:4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</row>
    <row r="699" spans="1:4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</row>
    <row r="700" spans="1:4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</row>
    <row r="701" spans="1:4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</row>
    <row r="702" spans="1:4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</row>
    <row r="703" spans="1:4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</row>
    <row r="704" spans="1:4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</row>
    <row r="705" spans="1:4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</row>
    <row r="706" spans="1:4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</row>
    <row r="707" spans="1:4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</row>
    <row r="708" spans="1:4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</row>
    <row r="709" spans="1:4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</row>
    <row r="710" spans="1:4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</row>
    <row r="711" spans="1:4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</row>
    <row r="712" spans="1:4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</row>
    <row r="713" spans="1:4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</row>
    <row r="714" spans="1:4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</row>
    <row r="715" spans="1:4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</row>
    <row r="716" spans="1:4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</row>
    <row r="717" spans="1:4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</row>
    <row r="718" spans="1:4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</row>
    <row r="719" spans="1:4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</row>
    <row r="720" spans="1:4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</row>
    <row r="721" spans="1:4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</row>
    <row r="722" spans="1:4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</row>
    <row r="723" spans="1:4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</row>
    <row r="724" spans="1:4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</row>
    <row r="725" spans="1:4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</row>
    <row r="726" spans="1:4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</row>
    <row r="727" spans="1:4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</row>
    <row r="728" spans="1:4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</row>
    <row r="729" spans="1:4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</row>
    <row r="730" spans="1:4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</row>
    <row r="731" spans="1:4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</row>
    <row r="732" spans="1:4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</row>
    <row r="733" spans="1:4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</row>
    <row r="734" spans="1:4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</row>
    <row r="735" spans="1:4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</row>
    <row r="736" spans="1:4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</row>
    <row r="737" spans="1:4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</row>
    <row r="738" spans="1:4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</row>
    <row r="739" spans="1:4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</row>
    <row r="740" spans="1:4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</row>
    <row r="741" spans="1:4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</row>
    <row r="742" spans="1:4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</row>
    <row r="743" spans="1:4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</row>
    <row r="744" spans="1:4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</row>
    <row r="745" spans="1:4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</row>
    <row r="746" spans="1:4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</row>
    <row r="747" spans="1:4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</row>
    <row r="748" spans="1:4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</row>
    <row r="749" spans="1:4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</row>
    <row r="750" spans="1:4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</row>
    <row r="751" spans="1:4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</row>
    <row r="752" spans="1:4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</row>
    <row r="753" spans="1:4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</row>
    <row r="754" spans="1:4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</row>
    <row r="755" spans="1:4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</row>
    <row r="756" spans="1:4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</row>
    <row r="757" spans="1:4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</row>
    <row r="758" spans="1:4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</row>
    <row r="759" spans="1:4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</row>
    <row r="760" spans="1:4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</row>
    <row r="761" spans="1:4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</row>
    <row r="762" spans="1:4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</row>
    <row r="763" spans="1:4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</row>
    <row r="764" spans="1:4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</row>
    <row r="765" spans="1:4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</row>
    <row r="766" spans="1:4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</row>
    <row r="767" spans="1:4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</row>
    <row r="768" spans="1:4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</row>
    <row r="769" spans="1:4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</row>
    <row r="770" spans="1:4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</row>
    <row r="771" spans="1:4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</row>
    <row r="772" spans="1:4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</row>
    <row r="773" spans="1:4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</row>
    <row r="774" spans="1:4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</row>
    <row r="775" spans="1:4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</row>
    <row r="776" spans="1:4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</row>
    <row r="777" spans="1:4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</row>
    <row r="778" spans="1:4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</row>
    <row r="779" spans="1:4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</row>
    <row r="780" spans="1:4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</row>
    <row r="781" spans="1:4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</row>
    <row r="782" spans="1:4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</row>
    <row r="783" spans="1:4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</row>
    <row r="784" spans="1:4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</row>
    <row r="785" spans="1:4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</row>
    <row r="786" spans="1:4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</row>
    <row r="787" spans="1:4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</row>
    <row r="788" spans="1:4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</row>
    <row r="789" spans="1:4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</row>
    <row r="790" spans="1:4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</row>
    <row r="791" spans="1:4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</row>
    <row r="792" spans="1:4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</row>
    <row r="793" spans="1:4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</row>
    <row r="794" spans="1:4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</row>
    <row r="795" spans="1:4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</row>
    <row r="796" spans="1:4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</row>
    <row r="797" spans="1:4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</row>
    <row r="798" spans="1:4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</row>
    <row r="799" spans="1:4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</row>
    <row r="800" spans="1:4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</row>
    <row r="801" spans="1:4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</row>
    <row r="802" spans="1:4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</row>
    <row r="803" spans="1:4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</row>
    <row r="804" spans="1:4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</row>
    <row r="805" spans="1:4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</row>
    <row r="806" spans="1:4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</row>
    <row r="807" spans="1:4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</row>
    <row r="808" spans="1:4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</row>
    <row r="809" spans="1:4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</row>
    <row r="810" spans="1:4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</row>
    <row r="811" spans="1:4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</row>
    <row r="812" spans="1:4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</row>
    <row r="813" spans="1:4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</row>
    <row r="814" spans="1:4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</row>
    <row r="815" spans="1:4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</row>
    <row r="816" spans="1:4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</row>
    <row r="817" spans="1:4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</row>
    <row r="818" spans="1:4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</row>
    <row r="819" spans="1:4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</row>
    <row r="820" spans="1:4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</row>
    <row r="821" spans="1:4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</row>
    <row r="822" spans="1:4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</row>
    <row r="823" spans="1:4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</row>
    <row r="824" spans="1:4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</row>
    <row r="825" spans="1:4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</row>
    <row r="826" spans="1:4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</row>
    <row r="827" spans="1:4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</row>
    <row r="828" spans="1:4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</row>
    <row r="829" spans="1:4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</row>
    <row r="830" spans="1:4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</row>
    <row r="831" spans="1:4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</row>
    <row r="832" spans="1:4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</row>
    <row r="833" spans="1:4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</row>
    <row r="834" spans="1:4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</row>
    <row r="835" spans="1:4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</row>
    <row r="836" spans="1:4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</row>
    <row r="837" spans="1:4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</row>
    <row r="838" spans="1:4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</row>
    <row r="839" spans="1:4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</row>
    <row r="840" spans="1:4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</row>
    <row r="841" spans="1:4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</row>
    <row r="842" spans="1:4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</row>
    <row r="843" spans="1:4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</row>
    <row r="844" spans="1:4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</row>
    <row r="845" spans="1:4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</row>
    <row r="846" spans="1:4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</row>
    <row r="847" spans="1:4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</row>
    <row r="848" spans="1:4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</row>
    <row r="849" spans="1:4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</row>
    <row r="850" spans="1:4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</row>
    <row r="851" spans="1:4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</row>
    <row r="852" spans="1:4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</row>
    <row r="853" spans="1:4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</row>
    <row r="854" spans="1:4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</row>
    <row r="855" spans="1:4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</row>
    <row r="856" spans="1:4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</row>
    <row r="857" spans="1:4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</row>
    <row r="858" spans="1:4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</row>
    <row r="859" spans="1:4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</row>
    <row r="860" spans="1:4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</row>
    <row r="861" spans="1:4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</row>
    <row r="862" spans="1:4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</row>
    <row r="863" spans="1:4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</row>
    <row r="864" spans="1:4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</row>
    <row r="865" spans="1:4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</row>
    <row r="866" spans="1:4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</row>
    <row r="867" spans="1:4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</row>
    <row r="868" spans="1:4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</row>
    <row r="869" spans="1:4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</row>
    <row r="870" spans="1:4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</row>
    <row r="871" spans="1:4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</row>
    <row r="872" spans="1:4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</row>
    <row r="873" spans="1:4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</row>
    <row r="874" spans="1:4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</row>
    <row r="875" spans="1:4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</row>
    <row r="876" spans="1:4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</row>
    <row r="877" spans="1:4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</row>
    <row r="878" spans="1:4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</row>
    <row r="879" spans="1:4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</row>
    <row r="880" spans="1:4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</row>
    <row r="881" spans="1:4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</row>
    <row r="882" spans="1:4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</row>
    <row r="883" spans="1:4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</row>
    <row r="884" spans="1:4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</row>
    <row r="885" spans="1:4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</row>
    <row r="886" spans="1:4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</row>
    <row r="887" spans="1:4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</row>
    <row r="888" spans="1:4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</row>
    <row r="889" spans="1:4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</row>
    <row r="890" spans="1:4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</row>
    <row r="891" spans="1:4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</row>
    <row r="892" spans="1:4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</row>
    <row r="893" spans="1:4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</row>
    <row r="894" spans="1:4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</row>
    <row r="895" spans="1:4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</row>
    <row r="896" spans="1:4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</row>
    <row r="897" spans="1:4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</row>
    <row r="898" spans="1:4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</row>
    <row r="899" spans="1:4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</row>
    <row r="900" spans="1:4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</row>
    <row r="901" spans="1:4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</row>
    <row r="902" spans="1:4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</row>
    <row r="903" spans="1:4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</row>
    <row r="904" spans="1:4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</row>
    <row r="905" spans="1:4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</row>
    <row r="906" spans="1:4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</row>
    <row r="907" spans="1:4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</row>
    <row r="908" spans="1:4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</row>
    <row r="909" spans="1:4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</row>
    <row r="910" spans="1:4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</row>
    <row r="911" spans="1:4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</row>
    <row r="912" spans="1:4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</row>
    <row r="913" spans="1:4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</row>
    <row r="914" spans="1:4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</row>
    <row r="915" spans="1:4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</row>
    <row r="916" spans="1:4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</row>
    <row r="917" spans="1:4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</row>
    <row r="918" spans="1:4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</row>
    <row r="919" spans="1:4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</row>
    <row r="920" spans="1:4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K90"/>
  <sheetViews>
    <sheetView topLeftCell="A37" zoomScale="130" zoomScaleNormal="130" zoomScalePageLayoutView="110" workbookViewId="0">
      <selection activeCell="J26" sqref="J26"/>
    </sheetView>
  </sheetViews>
  <sheetFormatPr defaultRowHeight="13.2" x14ac:dyDescent="0.25"/>
  <cols>
    <col min="1" max="1" width="8.33203125" customWidth="1"/>
    <col min="2" max="2" width="30.6640625" customWidth="1"/>
    <col min="3" max="3" width="22.109375" customWidth="1"/>
    <col min="4" max="4" width="12" customWidth="1"/>
    <col min="5" max="5" width="12.44140625" customWidth="1"/>
    <col min="6" max="6" width="13.5546875" customWidth="1"/>
    <col min="7" max="7" width="12.88671875" style="73" customWidth="1"/>
    <col min="8" max="9" width="11.109375" customWidth="1"/>
    <col min="10" max="10" width="10.5546875" customWidth="1"/>
    <col min="11" max="11" width="10.44140625" customWidth="1"/>
  </cols>
  <sheetData>
    <row r="1" spans="1:11" ht="16.8" thickTop="1" thickBot="1" x14ac:dyDescent="0.3">
      <c r="A1" s="1248" t="s">
        <v>490</v>
      </c>
      <c r="B1" s="1249"/>
      <c r="C1" s="1249"/>
      <c r="D1" s="1249"/>
      <c r="E1" s="1249"/>
      <c r="F1" s="1249"/>
      <c r="G1" s="1250"/>
      <c r="H1" s="449"/>
    </row>
    <row r="2" spans="1:11" ht="14.4" thickTop="1" x14ac:dyDescent="0.25">
      <c r="A2" s="438" t="s">
        <v>112</v>
      </c>
      <c r="B2" s="439" t="s">
        <v>131</v>
      </c>
      <c r="C2" s="440"/>
      <c r="D2" s="1297" t="s">
        <v>414</v>
      </c>
      <c r="E2" s="1298"/>
      <c r="F2" s="441" t="s">
        <v>491</v>
      </c>
      <c r="G2" s="441" t="s">
        <v>491</v>
      </c>
      <c r="H2" s="442"/>
    </row>
    <row r="3" spans="1:11" s="74" customFormat="1" ht="14.4" thickBot="1" x14ac:dyDescent="0.35">
      <c r="A3" s="443" t="s">
        <v>68</v>
      </c>
      <c r="B3" s="444" t="s">
        <v>69</v>
      </c>
      <c r="C3" s="444" t="s">
        <v>99</v>
      </c>
      <c r="D3" s="444" t="s">
        <v>109</v>
      </c>
      <c r="E3" s="445" t="s">
        <v>241</v>
      </c>
      <c r="F3" s="446" t="s">
        <v>111</v>
      </c>
      <c r="G3" s="447" t="s">
        <v>113</v>
      </c>
      <c r="H3" s="448" t="s">
        <v>80</v>
      </c>
      <c r="I3" s="1110" t="s">
        <v>146</v>
      </c>
      <c r="J3" s="1110" t="s">
        <v>577</v>
      </c>
      <c r="K3" s="573" t="s">
        <v>578</v>
      </c>
    </row>
    <row r="4" spans="1:11" ht="14.4" thickTop="1" x14ac:dyDescent="0.3">
      <c r="A4" s="351">
        <v>1014</v>
      </c>
      <c r="B4" s="352" t="s">
        <v>67</v>
      </c>
      <c r="C4" s="353" t="s">
        <v>559</v>
      </c>
      <c r="D4" s="354">
        <f>IF('1014-útulek'!C19=0," ",'1014-útulek'!C19)</f>
        <v>200000</v>
      </c>
      <c r="E4" s="355">
        <f>IF('1014-útulek'!D19=0," ",'1014-útulek'!D19)</f>
        <v>62948</v>
      </c>
      <c r="F4" s="356">
        <f>IF('1014-útulek'!G19=0," ",'1014-útulek'!G19)</f>
        <v>120000</v>
      </c>
      <c r="G4" s="357"/>
      <c r="H4" s="358"/>
      <c r="I4" s="1173"/>
      <c r="J4" s="1173"/>
      <c r="K4" s="1174"/>
    </row>
    <row r="5" spans="1:11" ht="13.8" x14ac:dyDescent="0.3">
      <c r="A5" s="376">
        <v>1031</v>
      </c>
      <c r="B5" s="377" t="s">
        <v>70</v>
      </c>
      <c r="C5" s="377" t="s">
        <v>3</v>
      </c>
      <c r="D5" s="378">
        <f>IF('1031-les'!C19=0," ",'1031-les'!C19)</f>
        <v>356000</v>
      </c>
      <c r="E5" s="378">
        <f>IF('1031-les'!D19=0," ",'1031-les'!D19)</f>
        <v>223372</v>
      </c>
      <c r="F5" s="379">
        <f>IF('1031-les'!G19=0," ",'1031-les'!G19)</f>
        <v>300000</v>
      </c>
      <c r="G5" s="380"/>
      <c r="H5" s="381"/>
      <c r="I5" s="1174"/>
      <c r="J5" s="1174"/>
      <c r="K5" s="1174"/>
    </row>
    <row r="6" spans="1:11" ht="13.8" x14ac:dyDescent="0.3">
      <c r="A6" s="359">
        <v>2212</v>
      </c>
      <c r="B6" s="360" t="s">
        <v>71</v>
      </c>
      <c r="C6" s="360" t="s">
        <v>158</v>
      </c>
      <c r="D6" s="361">
        <f>IF('2212-komunikace'!C21=0," ",'2212-komunikace'!C21)</f>
        <v>700000</v>
      </c>
      <c r="E6" s="362">
        <f>IF('2212-komunikace'!D21=0," ",'2212-komunikace'!D21)</f>
        <v>380730</v>
      </c>
      <c r="F6" s="363">
        <f>IF('2212-komunikace'!G21=0," ",'2212-komunikace'!G21)</f>
        <v>700000</v>
      </c>
      <c r="G6" s="364"/>
      <c r="H6" s="365"/>
      <c r="I6" s="1174"/>
      <c r="J6" s="1174"/>
      <c r="K6" s="1174"/>
    </row>
    <row r="7" spans="1:11" ht="13.8" x14ac:dyDescent="0.3">
      <c r="A7" s="376">
        <v>2292</v>
      </c>
      <c r="B7" s="377" t="s">
        <v>72</v>
      </c>
      <c r="C7" s="377" t="s">
        <v>242</v>
      </c>
      <c r="D7" s="378">
        <v>331000</v>
      </c>
      <c r="E7" s="382">
        <v>330660</v>
      </c>
      <c r="F7" s="379">
        <v>751000</v>
      </c>
      <c r="G7" s="380"/>
      <c r="H7" s="381"/>
      <c r="I7" s="1174"/>
      <c r="J7" s="1174"/>
      <c r="K7" s="1174"/>
    </row>
    <row r="8" spans="1:11" ht="13.8" x14ac:dyDescent="0.3">
      <c r="A8" s="359">
        <v>3111</v>
      </c>
      <c r="B8" s="360" t="s">
        <v>74</v>
      </c>
      <c r="C8" s="360" t="s">
        <v>244</v>
      </c>
      <c r="D8" s="361">
        <v>1938732</v>
      </c>
      <c r="E8" s="362">
        <v>1606232</v>
      </c>
      <c r="F8" s="1128">
        <f>I8+K8</f>
        <v>1639024</v>
      </c>
      <c r="G8" s="364"/>
      <c r="H8" s="365"/>
      <c r="I8" s="1176">
        <f>IF('3111-MŠ'!E48=0," ",'3111-MŠ'!E48)</f>
        <v>1470224</v>
      </c>
      <c r="J8" s="1174"/>
      <c r="K8" s="1175">
        <v>168800</v>
      </c>
    </row>
    <row r="9" spans="1:11" ht="13.8" x14ac:dyDescent="0.3">
      <c r="A9" s="376">
        <v>3113</v>
      </c>
      <c r="B9" s="377" t="s">
        <v>75</v>
      </c>
      <c r="C9" s="377" t="s">
        <v>245</v>
      </c>
      <c r="D9" s="378">
        <v>6508600</v>
      </c>
      <c r="E9" s="382">
        <v>5111206</v>
      </c>
      <c r="F9" s="1131">
        <f>I9+K9</f>
        <v>7143624</v>
      </c>
      <c r="G9" s="380"/>
      <c r="H9" s="381"/>
      <c r="I9" s="1176">
        <f>IF('3113-ZŠ'!E48=0," ",'3113-ZŠ'!E48)</f>
        <v>6966024</v>
      </c>
      <c r="J9" s="1174"/>
      <c r="K9" s="1175">
        <v>177600</v>
      </c>
    </row>
    <row r="10" spans="1:11" ht="13.8" x14ac:dyDescent="0.3">
      <c r="A10" s="359">
        <v>3231</v>
      </c>
      <c r="B10" s="360" t="s">
        <v>76</v>
      </c>
      <c r="C10" s="360" t="s">
        <v>246</v>
      </c>
      <c r="D10" s="361">
        <v>340000</v>
      </c>
      <c r="E10" s="362">
        <v>255000</v>
      </c>
      <c r="F10" s="1128">
        <f>I10+K10</f>
        <v>462100</v>
      </c>
      <c r="G10" s="364"/>
      <c r="H10" s="365"/>
      <c r="I10" s="1176">
        <v>430000</v>
      </c>
      <c r="J10" s="1174"/>
      <c r="K10" s="1175">
        <v>32100</v>
      </c>
    </row>
    <row r="11" spans="1:11" ht="13.8" x14ac:dyDescent="0.3">
      <c r="A11" s="376">
        <v>3314</v>
      </c>
      <c r="B11" s="377" t="s">
        <v>77</v>
      </c>
      <c r="C11" s="377" t="s">
        <v>5</v>
      </c>
      <c r="D11" s="378">
        <f>IF('3314-knihovna'!C32=0," ",'3314-knihovna'!C32)</f>
        <v>601000</v>
      </c>
      <c r="E11" s="382">
        <f>IF('3314-knihovna'!D32=0," ",'3314-knihovna'!D32)</f>
        <v>340438</v>
      </c>
      <c r="F11" s="379">
        <f>IF('3314-knihovna'!G32=0," ",'3314-knihovna'!G32)</f>
        <v>681000</v>
      </c>
      <c r="G11" s="380"/>
      <c r="H11" s="381"/>
      <c r="I11" s="1174"/>
      <c r="J11" s="1174"/>
      <c r="K11" s="1174"/>
    </row>
    <row r="12" spans="1:11" ht="13.8" x14ac:dyDescent="0.3">
      <c r="A12" s="359">
        <v>3341</v>
      </c>
      <c r="B12" s="360" t="s">
        <v>78</v>
      </c>
      <c r="C12" s="360" t="s">
        <v>8</v>
      </c>
      <c r="D12" s="361">
        <f>IF('3341-rozhlas'!C20=0," ",'3341-rozhlas'!C20)</f>
        <v>100000</v>
      </c>
      <c r="E12" s="362" t="str">
        <f>IF('3341-rozhlas'!D20=0," ",'3341-rozhlas'!D20)</f>
        <v xml:space="preserve"> </v>
      </c>
      <c r="F12" s="363">
        <f>IF('3341-rozhlas'!G20=0," ",'3341-rozhlas'!G20)</f>
        <v>51000</v>
      </c>
      <c r="G12" s="364"/>
      <c r="H12" s="365"/>
      <c r="I12" s="1174"/>
      <c r="J12" s="1174"/>
      <c r="K12" s="1174"/>
    </row>
    <row r="13" spans="1:11" ht="13.8" x14ac:dyDescent="0.3">
      <c r="A13" s="376">
        <v>3349</v>
      </c>
      <c r="B13" s="377" t="s">
        <v>557</v>
      </c>
      <c r="C13" s="470" t="s">
        <v>521</v>
      </c>
      <c r="D13" s="402">
        <f>IF('město-různé'!C19=0," ",'město-různé'!C19)</f>
        <v>100000</v>
      </c>
      <c r="E13" s="666">
        <f>IF('město-různé'!D19=0," ",'město-různé'!D19)</f>
        <v>76377</v>
      </c>
      <c r="F13" s="379">
        <f>IF('město-různé'!G19=0," ",'město-různé'!G19)</f>
        <v>100000</v>
      </c>
      <c r="G13" s="380"/>
      <c r="H13" s="381"/>
      <c r="I13" s="1174"/>
      <c r="J13" s="1174"/>
      <c r="K13" s="1174"/>
    </row>
    <row r="14" spans="1:11" ht="13.8" x14ac:dyDescent="0.3">
      <c r="A14" s="485">
        <v>3399</v>
      </c>
      <c r="B14" s="486" t="s">
        <v>79</v>
      </c>
      <c r="C14" s="366" t="s">
        <v>247</v>
      </c>
      <c r="D14" s="367">
        <f>IF('3399-Kultura-SPOZ'!C23=0," ",'3399-Kultura-SPOZ'!C23)</f>
        <v>500000</v>
      </c>
      <c r="E14" s="368">
        <f>IF('3399-Kultura-SPOZ'!D23=0," ",'3399-Kultura-SPOZ'!D23)</f>
        <v>341784</v>
      </c>
      <c r="F14" s="1128">
        <f>IF('3399-Kultura-SPOZ'!G23=0," ",'3399-Kultura-SPOZ'!G23)</f>
        <v>2375000</v>
      </c>
      <c r="G14" s="369"/>
      <c r="H14" s="365"/>
      <c r="I14" s="1174"/>
      <c r="J14" s="1174"/>
      <c r="K14" s="1174"/>
    </row>
    <row r="15" spans="1:11" ht="13.8" x14ac:dyDescent="0.3">
      <c r="A15" s="376">
        <v>3419</v>
      </c>
      <c r="B15" s="377" t="s">
        <v>81</v>
      </c>
      <c r="C15" s="377" t="s">
        <v>15</v>
      </c>
      <c r="D15" s="378">
        <v>450000</v>
      </c>
      <c r="E15" s="382">
        <v>450000</v>
      </c>
      <c r="F15" s="379">
        <v>480000</v>
      </c>
      <c r="G15" s="380"/>
      <c r="H15" s="381"/>
      <c r="I15" s="1174"/>
      <c r="J15" s="1174"/>
      <c r="K15" s="1174"/>
    </row>
    <row r="16" spans="1:11" ht="13.8" x14ac:dyDescent="0.3">
      <c r="A16" s="359">
        <v>3421</v>
      </c>
      <c r="B16" s="360" t="s">
        <v>82</v>
      </c>
      <c r="C16" s="360" t="s">
        <v>12</v>
      </c>
      <c r="D16" s="361">
        <v>1670852</v>
      </c>
      <c r="E16" s="362">
        <v>1469594</v>
      </c>
      <c r="F16" s="1128">
        <f>I16+K16</f>
        <v>1290670</v>
      </c>
      <c r="G16" s="364"/>
      <c r="H16" s="365"/>
      <c r="I16" s="1176">
        <f>IF('3421-ROROŠ'!E48=0," ",'3421-ROROŠ'!E48)</f>
        <v>933170</v>
      </c>
      <c r="J16" s="1174"/>
      <c r="K16" s="1175">
        <v>357500</v>
      </c>
    </row>
    <row r="17" spans="1:11" ht="13.8" x14ac:dyDescent="0.3">
      <c r="A17" s="1202">
        <v>3429</v>
      </c>
      <c r="B17" s="1213" t="s">
        <v>83</v>
      </c>
      <c r="C17" s="383" t="s">
        <v>13</v>
      </c>
      <c r="D17" s="384">
        <v>5884000</v>
      </c>
      <c r="E17" s="385">
        <v>4413000</v>
      </c>
      <c r="F17" s="1251">
        <f>SUM(G17:G20)</f>
        <v>8051400</v>
      </c>
      <c r="G17" s="386">
        <f>I17+K17</f>
        <v>7652400</v>
      </c>
      <c r="H17" s="381"/>
      <c r="I17" s="1177">
        <v>7188000</v>
      </c>
      <c r="J17" s="1174"/>
      <c r="K17" s="1175">
        <v>464400</v>
      </c>
    </row>
    <row r="18" spans="1:11" ht="13.8" x14ac:dyDescent="0.3">
      <c r="A18" s="1203"/>
      <c r="B18" s="1214"/>
      <c r="C18" s="387" t="s">
        <v>403</v>
      </c>
      <c r="D18" s="388">
        <f>IF('město-různé'!C34=0," ",'město-různé'!C34)</f>
        <v>200000</v>
      </c>
      <c r="E18" s="389">
        <f>IF('město-různé'!D34=0," ",'město-různé'!D34)</f>
        <v>84020</v>
      </c>
      <c r="F18" s="1251"/>
      <c r="G18" s="390">
        <f>IF('město-různé'!G34=0," ",'město-různé'!G34)</f>
        <v>250000</v>
      </c>
      <c r="H18" s="381"/>
      <c r="I18" s="1174"/>
      <c r="J18" s="1174"/>
      <c r="K18" s="1174"/>
    </row>
    <row r="19" spans="1:11" ht="13.8" x14ac:dyDescent="0.3">
      <c r="A19" s="1203"/>
      <c r="B19" s="1214"/>
      <c r="C19" s="387" t="s">
        <v>49</v>
      </c>
      <c r="D19" s="388">
        <f>IF('město-různé'!C35=0," ",'město-různé'!C35)</f>
        <v>50000</v>
      </c>
      <c r="E19" s="389">
        <f>IF('město-různé'!D35=0," ",'město-různé'!D35)</f>
        <v>46726</v>
      </c>
      <c r="F19" s="1251"/>
      <c r="G19" s="390">
        <f>IF('město-různé'!G35=0," ",'město-různé'!G35)</f>
        <v>50000</v>
      </c>
      <c r="H19" s="381"/>
      <c r="I19" s="1174"/>
      <c r="J19" s="1174"/>
      <c r="K19" s="1174"/>
    </row>
    <row r="20" spans="1:11" ht="13.8" x14ac:dyDescent="0.3">
      <c r="A20" s="1294"/>
      <c r="B20" s="1295"/>
      <c r="C20" s="392" t="s">
        <v>368</v>
      </c>
      <c r="D20" s="393">
        <f>IF('město-různé'!C36=0," ",'město-různé'!C36)</f>
        <v>99000</v>
      </c>
      <c r="E20" s="394">
        <f>IF('město-různé'!D36=0," ",'město-různé'!D36)</f>
        <v>83315</v>
      </c>
      <c r="F20" s="1251"/>
      <c r="G20" s="390">
        <f>IF('město-různé'!G36=0," ",'město-různé'!G36)</f>
        <v>99000</v>
      </c>
      <c r="H20" s="381"/>
      <c r="I20" s="1174"/>
      <c r="J20" s="1174"/>
      <c r="K20" s="1174"/>
    </row>
    <row r="21" spans="1:11" ht="13.8" x14ac:dyDescent="0.3">
      <c r="A21" s="1124">
        <v>3511</v>
      </c>
      <c r="B21" s="1125" t="s">
        <v>647</v>
      </c>
      <c r="C21" s="1125" t="s">
        <v>646</v>
      </c>
      <c r="D21" s="1126"/>
      <c r="E21" s="1127"/>
      <c r="F21" s="1128">
        <v>600000</v>
      </c>
      <c r="G21" s="1129"/>
      <c r="H21" s="1130"/>
      <c r="I21" s="1174"/>
      <c r="J21" s="1174"/>
      <c r="K21" s="1174"/>
    </row>
    <row r="22" spans="1:11" ht="13.8" x14ac:dyDescent="0.3">
      <c r="A22" s="391"/>
      <c r="B22" s="1107"/>
      <c r="C22" s="392"/>
      <c r="D22" s="1138"/>
      <c r="E22" s="1139"/>
      <c r="F22" s="1104"/>
      <c r="G22" s="1140"/>
      <c r="H22" s="381"/>
      <c r="I22" s="1174"/>
      <c r="J22" s="1174"/>
      <c r="K22" s="1174"/>
    </row>
    <row r="23" spans="1:11" ht="13.8" x14ac:dyDescent="0.3">
      <c r="A23" s="359">
        <v>3612</v>
      </c>
      <c r="B23" s="360" t="s">
        <v>84</v>
      </c>
      <c r="C23" s="360" t="s">
        <v>129</v>
      </c>
      <c r="D23" s="361">
        <f>IF('3612-BS'!C49=0," ",'3612-BS'!C49)</f>
        <v>30426000</v>
      </c>
      <c r="E23" s="362">
        <f>IF('3612-BS'!D49=0," ",'3612-BS'!D49)</f>
        <v>21900357</v>
      </c>
      <c r="F23" s="1128">
        <f>IF('3612-BS'!G49=0," ",'3612-BS'!G49)</f>
        <v>29690000</v>
      </c>
      <c r="G23" s="364"/>
      <c r="H23" s="365"/>
      <c r="I23" s="1174"/>
      <c r="J23" s="1174"/>
      <c r="K23" s="1174"/>
    </row>
    <row r="24" spans="1:11" ht="13.8" x14ac:dyDescent="0.3">
      <c r="A24" s="376">
        <v>3613</v>
      </c>
      <c r="B24" s="377" t="s">
        <v>85</v>
      </c>
      <c r="C24" s="377" t="s">
        <v>35</v>
      </c>
      <c r="D24" s="378">
        <f>IF('3613-budovy'!C29=0," ",'3613-budovy'!C29)</f>
        <v>2290000</v>
      </c>
      <c r="E24" s="382">
        <f>IF('3613-budovy'!D29=0," ",'3613-budovy'!D29)</f>
        <v>1375751</v>
      </c>
      <c r="F24" s="379">
        <f>IF('3613-budovy'!G29=0," ",'3613-budovy'!G29)</f>
        <v>2580000</v>
      </c>
      <c r="G24" s="380"/>
      <c r="H24" s="381"/>
      <c r="I24" s="1174"/>
      <c r="J24" s="1174"/>
      <c r="K24" s="1174"/>
    </row>
    <row r="25" spans="1:11" ht="13.8" x14ac:dyDescent="0.3">
      <c r="A25" s="359">
        <v>3631</v>
      </c>
      <c r="B25" s="360" t="s">
        <v>44</v>
      </c>
      <c r="C25" s="360" t="s">
        <v>44</v>
      </c>
      <c r="D25" s="361">
        <f>IF('3631-osvětlení'!C25=0," ",'3631-osvětlení'!C25)</f>
        <v>1300000</v>
      </c>
      <c r="E25" s="362">
        <f>IF('3631-osvětlení'!D25=0," ",'3631-osvětlení'!D25)</f>
        <v>464248</v>
      </c>
      <c r="F25" s="363">
        <f>IF('3631-osvětlení'!G25=0," ",'3631-osvětlení'!G25)</f>
        <v>1294000</v>
      </c>
      <c r="G25" s="364"/>
      <c r="H25" s="365"/>
      <c r="I25" s="1174"/>
      <c r="J25" s="1174"/>
      <c r="K25" s="1174"/>
    </row>
    <row r="26" spans="1:11" ht="13.8" x14ac:dyDescent="0.3">
      <c r="A26" s="376">
        <v>3632</v>
      </c>
      <c r="B26" s="377" t="s">
        <v>51</v>
      </c>
      <c r="C26" s="377" t="s">
        <v>51</v>
      </c>
      <c r="D26" s="378">
        <f>IF('3632-pohřebnictví'!C25=0," ",'3632-pohřebnictví'!C25)</f>
        <v>220000</v>
      </c>
      <c r="E26" s="382">
        <f>IF('3632-pohřebnictví'!D25=0," ",'3632-pohřebnictví'!D25)</f>
        <v>47873</v>
      </c>
      <c r="F26" s="379">
        <f>IF('3632-pohřebnictví'!G25=0," ",'3632-pohřebnictví'!G25)</f>
        <v>130000</v>
      </c>
      <c r="G26" s="380"/>
      <c r="H26" s="381"/>
      <c r="I26" s="1174"/>
      <c r="J26" s="1174"/>
      <c r="K26" s="1174"/>
    </row>
    <row r="27" spans="1:11" ht="13.8" x14ac:dyDescent="0.3">
      <c r="A27" s="1289">
        <v>3639</v>
      </c>
      <c r="B27" s="1291" t="s">
        <v>86</v>
      </c>
      <c r="C27" s="366" t="s">
        <v>413</v>
      </c>
      <c r="D27" s="367">
        <v>55000000</v>
      </c>
      <c r="E27" s="368">
        <v>44039271</v>
      </c>
      <c r="F27" s="1288">
        <f>SUM(G27:G29)</f>
        <v>32100000</v>
      </c>
      <c r="G27" s="369">
        <v>31000000</v>
      </c>
      <c r="H27" s="370"/>
      <c r="I27" s="1174"/>
      <c r="J27" s="1174"/>
      <c r="K27" s="1174"/>
    </row>
    <row r="28" spans="1:11" ht="13.8" x14ac:dyDescent="0.3">
      <c r="A28" s="1290"/>
      <c r="B28" s="1293"/>
      <c r="C28" s="371" t="s">
        <v>380</v>
      </c>
      <c r="D28" s="680">
        <f>IF('město-různé'!C20=0," ",'město-různé'!C20)</f>
        <v>40000</v>
      </c>
      <c r="E28" s="681">
        <f>IF('město-různé'!D20=0," ",'město-různé'!D20)</f>
        <v>14768</v>
      </c>
      <c r="F28" s="1288"/>
      <c r="G28" s="624">
        <f>IF('město-různé'!G20=0," ",'město-různé'!G20)</f>
        <v>100000</v>
      </c>
      <c r="H28" s="370"/>
      <c r="I28" s="1174"/>
      <c r="J28" s="1174"/>
      <c r="K28" s="1174"/>
    </row>
    <row r="29" spans="1:11" ht="13.8" x14ac:dyDescent="0.3">
      <c r="A29" s="1290"/>
      <c r="B29" s="1292"/>
      <c r="C29" s="371" t="s">
        <v>522</v>
      </c>
      <c r="D29" s="372">
        <f>IF('město-různé'!C21=0," ",'město-různé'!C21)</f>
        <v>1100000</v>
      </c>
      <c r="E29" s="372">
        <f>IF('město-různé'!D21=0," ",'město-různé'!D21)</f>
        <v>1076712</v>
      </c>
      <c r="F29" s="1288"/>
      <c r="G29" s="624">
        <f>IF('město-různé'!G21=0," ",'město-různé'!G21)</f>
        <v>1000000</v>
      </c>
      <c r="H29" s="370"/>
      <c r="I29" s="1174"/>
      <c r="J29" s="1174"/>
      <c r="K29" s="1174"/>
    </row>
    <row r="30" spans="1:11" ht="13.8" x14ac:dyDescent="0.3">
      <c r="A30" s="376">
        <v>3713</v>
      </c>
      <c r="B30" s="377" t="s">
        <v>87</v>
      </c>
      <c r="C30" s="377" t="s">
        <v>249</v>
      </c>
      <c r="D30" s="378">
        <v>0</v>
      </c>
      <c r="E30" s="382">
        <v>0</v>
      </c>
      <c r="F30" s="1131">
        <v>3000000</v>
      </c>
      <c r="G30" s="380"/>
      <c r="H30" s="381"/>
      <c r="I30" s="1174"/>
      <c r="J30" s="1174"/>
      <c r="K30" s="1174"/>
    </row>
    <row r="31" spans="1:11" ht="13.8" x14ac:dyDescent="0.3">
      <c r="A31" s="359">
        <v>3722</v>
      </c>
      <c r="B31" s="360" t="s">
        <v>97</v>
      </c>
      <c r="C31" s="360" t="s">
        <v>243</v>
      </c>
      <c r="D31" s="361">
        <f>IF('3722-odpady'!C34=0," ",'3722-odpady'!C34)</f>
        <v>7179000</v>
      </c>
      <c r="E31" s="362">
        <f>IF('3722-odpady'!D34=0," ",'3722-odpady'!D34)</f>
        <v>4732877</v>
      </c>
      <c r="F31" s="363">
        <f>IF('3722-odpady'!G34=0," ",'3722-odpady'!G34)</f>
        <v>8236000</v>
      </c>
      <c r="G31" s="364"/>
      <c r="H31" s="365"/>
      <c r="I31" s="1174"/>
      <c r="J31" s="1174"/>
      <c r="K31" s="1174"/>
    </row>
    <row r="32" spans="1:11" ht="13.8" x14ac:dyDescent="0.3">
      <c r="A32" s="1202">
        <v>3745</v>
      </c>
      <c r="B32" s="1213" t="s">
        <v>98</v>
      </c>
      <c r="C32" s="395" t="s">
        <v>248</v>
      </c>
      <c r="D32" s="396">
        <f>IF('3745-zeleň'!C33=0," ",'3745-zeleň'!C33)</f>
        <v>1360000</v>
      </c>
      <c r="E32" s="397">
        <f>IF('3745-zeleň'!D33=0," ",'3745-zeleň'!D33)</f>
        <v>699707</v>
      </c>
      <c r="F32" s="1251">
        <f>SUM(G32:G33)</f>
        <v>3506000</v>
      </c>
      <c r="G32" s="398">
        <f>IF('3745-zeleň'!G33=0," ",'3745-zeleň'!G33)</f>
        <v>2873000</v>
      </c>
      <c r="H32" s="381"/>
      <c r="I32" s="1174"/>
      <c r="J32" s="1174"/>
      <c r="K32" s="1174"/>
    </row>
    <row r="33" spans="1:11" ht="13.8" x14ac:dyDescent="0.3">
      <c r="A33" s="1294"/>
      <c r="B33" s="1295"/>
      <c r="C33" s="399" t="s">
        <v>9</v>
      </c>
      <c r="D33" s="400">
        <f>IF('3745-zeleň'!C19=0," ",'3745-zeleň'!C19)</f>
        <v>2716000</v>
      </c>
      <c r="E33" s="394">
        <f>IF('3745-zeleň'!D19=0," ",'3745-zeleň'!D19)</f>
        <v>1616014</v>
      </c>
      <c r="F33" s="1251"/>
      <c r="G33" s="401">
        <f>IF('3745-zeleň'!G19=0," ",'3745-zeleň'!G19)</f>
        <v>633000</v>
      </c>
      <c r="H33" s="381"/>
      <c r="I33" s="1174"/>
      <c r="J33" s="1174"/>
      <c r="K33" s="1174"/>
    </row>
    <row r="34" spans="1:11" ht="13.8" x14ac:dyDescent="0.3">
      <c r="A34" s="359">
        <v>4351</v>
      </c>
      <c r="B34" s="360" t="s">
        <v>88</v>
      </c>
      <c r="C34" s="360" t="s">
        <v>14</v>
      </c>
      <c r="D34" s="361">
        <f>IF('4351-DPS'!C37=0," ",'4351-DPS'!C37)</f>
        <v>2494000</v>
      </c>
      <c r="E34" s="362">
        <f>IF('4351-DPS'!D37=0," ",'4351-DPS'!D37)</f>
        <v>1871279</v>
      </c>
      <c r="F34" s="363">
        <f>IF('4351-DPS'!G37=0," ",'4351-DPS'!G37)</f>
        <v>2564000</v>
      </c>
      <c r="G34" s="364"/>
      <c r="H34" s="365"/>
      <c r="I34" s="1174"/>
      <c r="J34" s="1174"/>
      <c r="K34" s="1174"/>
    </row>
    <row r="35" spans="1:11" ht="13.8" x14ac:dyDescent="0.3">
      <c r="A35" s="376">
        <v>5213</v>
      </c>
      <c r="B35" s="377" t="s">
        <v>89</v>
      </c>
      <c r="C35" s="377" t="s">
        <v>128</v>
      </c>
      <c r="D35" s="378">
        <v>500000</v>
      </c>
      <c r="E35" s="382">
        <v>0</v>
      </c>
      <c r="F35" s="379">
        <v>500000</v>
      </c>
      <c r="G35" s="380"/>
      <c r="H35" s="381"/>
      <c r="I35" s="1174"/>
      <c r="J35" s="1174"/>
      <c r="K35" s="1174"/>
    </row>
    <row r="36" spans="1:11" ht="13.8" x14ac:dyDescent="0.3">
      <c r="A36" s="359">
        <v>5512</v>
      </c>
      <c r="B36" s="360" t="s">
        <v>90</v>
      </c>
      <c r="C36" s="360" t="s">
        <v>60</v>
      </c>
      <c r="D36" s="361">
        <f>IF('5512-hasiči'!C39=0," ",'5512-hasiči'!C39)</f>
        <v>10137000</v>
      </c>
      <c r="E36" s="362">
        <f>IF('5512-hasiči'!D39=0," ",'5512-hasiči'!D39)</f>
        <v>9527254</v>
      </c>
      <c r="F36" s="363">
        <f>IF('5512-hasiči'!G39=0," ",'5512-hasiči'!G39)</f>
        <v>1266000</v>
      </c>
      <c r="G36" s="364"/>
      <c r="H36" s="365"/>
      <c r="I36" s="1174"/>
      <c r="J36" s="1174"/>
      <c r="K36" s="1174"/>
    </row>
    <row r="37" spans="1:11" ht="13.8" x14ac:dyDescent="0.3">
      <c r="A37" s="376">
        <v>6112</v>
      </c>
      <c r="B37" s="377" t="s">
        <v>91</v>
      </c>
      <c r="C37" s="377" t="s">
        <v>16</v>
      </c>
      <c r="D37" s="402">
        <f>IF('6112-ZM'!C20=0," ",'6112-ZM'!C20)</f>
        <v>3005000</v>
      </c>
      <c r="E37" s="403">
        <f>IF('6112-ZM'!D20=0," ",'6112-ZM'!D20)</f>
        <v>2234255</v>
      </c>
      <c r="F37" s="379">
        <f>IF('6112-ZM'!G20=0," ",'6112-ZM'!G20)</f>
        <v>3248000</v>
      </c>
      <c r="G37" s="380"/>
      <c r="H37" s="381"/>
      <c r="I37" s="1174"/>
      <c r="J37" s="1174"/>
      <c r="K37" s="1174"/>
    </row>
    <row r="38" spans="1:11" ht="13.8" x14ac:dyDescent="0.3">
      <c r="A38" s="1124">
        <v>6115</v>
      </c>
      <c r="B38" s="1125" t="s">
        <v>660</v>
      </c>
      <c r="C38" s="1125"/>
      <c r="D38" s="1126">
        <v>0</v>
      </c>
      <c r="E38" s="1127">
        <v>0</v>
      </c>
      <c r="F38" s="1128">
        <v>146000</v>
      </c>
      <c r="G38" s="1129"/>
      <c r="H38" s="1130"/>
      <c r="I38" s="1174"/>
      <c r="J38" s="1174"/>
      <c r="K38" s="1174"/>
    </row>
    <row r="39" spans="1:11" ht="13.8" x14ac:dyDescent="0.3">
      <c r="A39" s="1124">
        <v>6117</v>
      </c>
      <c r="B39" s="1125" t="s">
        <v>643</v>
      </c>
      <c r="C39" s="1125"/>
      <c r="D39" s="1126">
        <v>0</v>
      </c>
      <c r="E39" s="1127">
        <v>0</v>
      </c>
      <c r="F39" s="1128">
        <v>148000</v>
      </c>
      <c r="G39" s="1129"/>
      <c r="H39" s="1130"/>
      <c r="I39" s="1174"/>
      <c r="J39" s="1174"/>
      <c r="K39" s="1174"/>
    </row>
    <row r="40" spans="1:11" ht="13.8" x14ac:dyDescent="0.3">
      <c r="A40" s="1202">
        <v>6171</v>
      </c>
      <c r="B40" s="1213" t="s">
        <v>92</v>
      </c>
      <c r="C40" s="404" t="s">
        <v>16</v>
      </c>
      <c r="D40" s="396">
        <f>IF('město-různé'!C33=0," ",'město-různé'!C33)</f>
        <v>447000</v>
      </c>
      <c r="E40" s="405">
        <f>IF('město-různé'!D33=0," ",'město-různé'!D33)</f>
        <v>157758</v>
      </c>
      <c r="F40" s="1287">
        <f>SUM(G40:G41)</f>
        <v>26876000</v>
      </c>
      <c r="G40" s="390">
        <f>IF('město-různé'!G33=0," ",'město-různé'!G33)</f>
        <v>265000</v>
      </c>
      <c r="H40" s="381"/>
      <c r="I40" s="1174"/>
      <c r="J40" s="1174"/>
      <c r="K40" s="1174"/>
    </row>
    <row r="41" spans="1:11" ht="13.8" x14ac:dyDescent="0.3">
      <c r="A41" s="1203"/>
      <c r="B41" s="1296"/>
      <c r="C41" s="406" t="s">
        <v>64</v>
      </c>
      <c r="D41" s="400">
        <f>IF('6171-MěÚ'!C51=0," ",'6171-MěÚ'!C51)</f>
        <v>25025000</v>
      </c>
      <c r="E41" s="405">
        <f>IF('6171-MěÚ'!D51=0," ",'6171-MěÚ'!D51)</f>
        <v>17551081</v>
      </c>
      <c r="F41" s="1287"/>
      <c r="G41" s="390">
        <f>IF('6171-MěÚ'!G51=0," ",'6171-MěÚ'!G51)</f>
        <v>26611000</v>
      </c>
      <c r="H41" s="381"/>
      <c r="I41" s="1174"/>
      <c r="J41" s="1174"/>
      <c r="K41" s="1174"/>
    </row>
    <row r="42" spans="1:11" ht="13.8" x14ac:dyDescent="0.3">
      <c r="A42" s="359">
        <v>6223</v>
      </c>
      <c r="B42" s="374" t="s">
        <v>93</v>
      </c>
      <c r="C42" s="360" t="s">
        <v>48</v>
      </c>
      <c r="D42" s="375">
        <f>IF('město-různé'!C39=0," ",'město-různé'!C39)</f>
        <v>50000</v>
      </c>
      <c r="E42" s="375" t="str">
        <f>IF('město-různé'!D39=0," ",'město-různé'!D39)</f>
        <v xml:space="preserve"> </v>
      </c>
      <c r="F42" s="363">
        <f>IF('město-různé'!G39=0," ",'město-různé'!G39)</f>
        <v>10000</v>
      </c>
      <c r="G42" s="364"/>
      <c r="H42" s="365"/>
      <c r="I42" s="1174"/>
      <c r="J42" s="1174"/>
      <c r="K42" s="1174"/>
    </row>
    <row r="43" spans="1:11" ht="13.8" x14ac:dyDescent="0.3">
      <c r="A43" s="376">
        <v>6320</v>
      </c>
      <c r="B43" s="623" t="s">
        <v>486</v>
      </c>
      <c r="C43" s="470" t="s">
        <v>487</v>
      </c>
      <c r="D43" s="402">
        <f>IF('6171-MěÚ'!C53=0," ",'6171-MěÚ'!C53)</f>
        <v>320000</v>
      </c>
      <c r="E43" s="666">
        <f>IF('6171-MěÚ'!D53=0," ",'6171-MěÚ'!D53)</f>
        <v>267948</v>
      </c>
      <c r="F43" s="379">
        <f>IF('6171-MěÚ'!G53=0," ",'6171-MěÚ'!G53)</f>
        <v>360000</v>
      </c>
      <c r="G43" s="380"/>
      <c r="H43" s="381"/>
      <c r="I43" s="1174"/>
      <c r="J43" s="1174"/>
      <c r="K43" s="1174"/>
    </row>
    <row r="44" spans="1:11" ht="13.8" x14ac:dyDescent="0.3">
      <c r="A44" s="359">
        <v>6330</v>
      </c>
      <c r="B44" s="360" t="s">
        <v>94</v>
      </c>
      <c r="C44" s="360" t="s">
        <v>52</v>
      </c>
      <c r="D44" s="361">
        <v>590000</v>
      </c>
      <c r="E44" s="362">
        <v>590000</v>
      </c>
      <c r="F44" s="581">
        <f>IF('6171-MěÚ'!G49=0," ",'6171-MěÚ'!G49)</f>
        <v>630000</v>
      </c>
      <c r="G44" s="364"/>
      <c r="H44" s="365"/>
      <c r="I44" s="1173"/>
      <c r="J44" s="1173"/>
      <c r="K44" s="1174"/>
    </row>
    <row r="45" spans="1:11" ht="13.8" x14ac:dyDescent="0.3">
      <c r="A45" s="376">
        <v>6399</v>
      </c>
      <c r="B45" s="377" t="s">
        <v>95</v>
      </c>
      <c r="C45" s="377" t="s">
        <v>516</v>
      </c>
      <c r="D45" s="402">
        <f>IF('město-různé'!C42=0," ",'město-různé'!C42)</f>
        <v>5641000</v>
      </c>
      <c r="E45" s="402">
        <f>IF('město-různé'!D42=0," ",'město-různé'!D42)</f>
        <v>6620948</v>
      </c>
      <c r="F45" s="1131">
        <f>IF('město-různé'!G42=0," ",'město-různé'!G42)</f>
        <v>12916000</v>
      </c>
      <c r="G45" s="380"/>
      <c r="H45" s="625"/>
      <c r="I45" s="1174"/>
      <c r="J45" s="1174"/>
      <c r="K45" s="1174"/>
    </row>
    <row r="46" spans="1:11" ht="13.8" x14ac:dyDescent="0.3">
      <c r="A46" s="1124">
        <v>6402</v>
      </c>
      <c r="B46" s="1125" t="s">
        <v>648</v>
      </c>
      <c r="C46" s="1125" t="s">
        <v>648</v>
      </c>
      <c r="D46" s="1126"/>
      <c r="E46" s="1127"/>
      <c r="F46" s="1142">
        <v>18600</v>
      </c>
      <c r="G46" s="1129"/>
      <c r="H46" s="1130"/>
      <c r="I46" s="1174"/>
      <c r="J46" s="1174"/>
      <c r="K46" s="1174"/>
    </row>
    <row r="47" spans="1:11" ht="13.8" x14ac:dyDescent="0.3">
      <c r="A47" s="1105"/>
      <c r="B47" s="383"/>
      <c r="C47" s="383"/>
      <c r="D47" s="1141"/>
      <c r="E47" s="1141"/>
      <c r="F47" s="1131"/>
      <c r="G47" s="386"/>
      <c r="H47" s="625"/>
      <c r="I47" s="1174"/>
      <c r="J47" s="1174"/>
      <c r="K47" s="1174"/>
    </row>
    <row r="48" spans="1:11" ht="13.8" x14ac:dyDescent="0.3">
      <c r="A48" s="1289">
        <v>6409</v>
      </c>
      <c r="B48" s="1291" t="s">
        <v>96</v>
      </c>
      <c r="C48" s="366" t="s">
        <v>32</v>
      </c>
      <c r="D48" s="626">
        <f>IF('město-různé'!C43=0," ",'město-různé'!C43)</f>
        <v>499000</v>
      </c>
      <c r="E48" s="626">
        <f>IF('město-různé'!D43=0," ",'město-různé'!D43)</f>
        <v>518961</v>
      </c>
      <c r="F48" s="1286">
        <f>SUM(G48:G50)</f>
        <v>3874000</v>
      </c>
      <c r="G48" s="369">
        <f>IF('město-různé'!G43=0," ",'město-různé'!G43)</f>
        <v>3800000</v>
      </c>
      <c r="H48" s="365"/>
      <c r="I48" s="1174"/>
      <c r="J48" s="1174"/>
      <c r="K48" s="1174"/>
    </row>
    <row r="49" spans="1:11" ht="13.8" x14ac:dyDescent="0.3">
      <c r="A49" s="1290"/>
      <c r="B49" s="1292"/>
      <c r="C49" s="371" t="s">
        <v>46</v>
      </c>
      <c r="D49" s="372">
        <f>IF('město-různé'!C44=0," ",'město-různé'!C44)</f>
        <v>57000</v>
      </c>
      <c r="E49" s="373">
        <f>IF('město-různé'!D44=0," ",'město-různé'!D44)</f>
        <v>56630</v>
      </c>
      <c r="F49" s="1286"/>
      <c r="G49" s="624">
        <f>IF('město-různé'!G44=0," ",'město-různé'!G44)</f>
        <v>57000</v>
      </c>
      <c r="H49" s="365"/>
      <c r="I49" s="1174"/>
      <c r="J49" s="1174"/>
      <c r="K49" s="1174"/>
    </row>
    <row r="50" spans="1:11" ht="14.4" thickBot="1" x14ac:dyDescent="0.35">
      <c r="A50" s="1290"/>
      <c r="B50" s="1292"/>
      <c r="C50" s="371" t="s">
        <v>379</v>
      </c>
      <c r="D50" s="372">
        <f>IF('město-různé'!C45=0," ",'město-různé'!C45)</f>
        <v>17000</v>
      </c>
      <c r="E50" s="373">
        <f>IF('město-různé'!D45=0," ",'město-různé'!D45)</f>
        <v>16868</v>
      </c>
      <c r="F50" s="1286"/>
      <c r="G50" s="624">
        <f>IF('město-různé'!G45=0," ",'město-různé'!G45)</f>
        <v>17000</v>
      </c>
      <c r="H50" s="365"/>
      <c r="I50" s="1174"/>
      <c r="J50" s="1174"/>
      <c r="K50" s="1174"/>
    </row>
    <row r="51" spans="1:11" ht="15.6" thickTop="1" thickBot="1" x14ac:dyDescent="0.35">
      <c r="A51" s="407" t="s">
        <v>24</v>
      </c>
      <c r="B51" s="408"/>
      <c r="C51" s="408"/>
      <c r="D51" s="409">
        <f>SUM(D4:D50)</f>
        <v>170442184</v>
      </c>
      <c r="E51" s="410">
        <f>SUM(E4:E50)</f>
        <v>130655962</v>
      </c>
      <c r="F51" s="629">
        <f>SUM(F4:F50)</f>
        <v>157837418</v>
      </c>
      <c r="G51" s="411"/>
      <c r="H51" s="412"/>
      <c r="I51" s="1174"/>
      <c r="J51" s="1174"/>
      <c r="K51" s="1174"/>
    </row>
    <row r="52" spans="1:11" ht="14.4" thickTop="1" thickBot="1" x14ac:dyDescent="0.3">
      <c r="D52" s="73"/>
      <c r="E52" s="73"/>
      <c r="F52" s="73"/>
    </row>
    <row r="53" spans="1:11" ht="13.8" x14ac:dyDescent="0.25">
      <c r="A53" s="536"/>
      <c r="B53" s="548" t="s">
        <v>455</v>
      </c>
      <c r="C53" s="537"/>
      <c r="D53" s="538"/>
      <c r="E53" s="538"/>
      <c r="F53" s="539"/>
    </row>
    <row r="54" spans="1:11" x14ac:dyDescent="0.25">
      <c r="A54" s="540">
        <v>3632</v>
      </c>
      <c r="B54" s="360" t="s">
        <v>51</v>
      </c>
      <c r="C54" s="360" t="s">
        <v>51</v>
      </c>
      <c r="D54" s="361"/>
      <c r="E54" s="361"/>
      <c r="F54" s="541">
        <f>IF('3632-pohřebnictví'!G23=0," ",'3632-pohřebnictví'!G23)</f>
        <v>10000</v>
      </c>
    </row>
    <row r="55" spans="1:11" x14ac:dyDescent="0.25">
      <c r="A55" s="540">
        <v>3639</v>
      </c>
      <c r="B55" s="360" t="s">
        <v>86</v>
      </c>
      <c r="C55" s="360" t="s">
        <v>444</v>
      </c>
      <c r="D55" s="361"/>
      <c r="E55" s="361"/>
      <c r="F55" s="541">
        <v>28108000</v>
      </c>
    </row>
    <row r="56" spans="1:11" x14ac:dyDescent="0.25">
      <c r="A56" s="540">
        <v>3713</v>
      </c>
      <c r="B56" s="360" t="s">
        <v>662</v>
      </c>
      <c r="C56" s="360" t="s">
        <v>249</v>
      </c>
      <c r="D56" s="361"/>
      <c r="E56" s="361"/>
      <c r="F56" s="541">
        <v>3000000</v>
      </c>
    </row>
    <row r="57" spans="1:11" x14ac:dyDescent="0.25">
      <c r="A57" s="540">
        <v>3722</v>
      </c>
      <c r="B57" s="360" t="s">
        <v>462</v>
      </c>
      <c r="C57" s="360" t="s">
        <v>243</v>
      </c>
      <c r="D57" s="361"/>
      <c r="E57" s="361"/>
      <c r="F57" s="541">
        <f>IF('3722-odpady'!G33=0," ",'3722-odpady'!G33)</f>
        <v>1000000</v>
      </c>
    </row>
    <row r="58" spans="1:11" x14ac:dyDescent="0.25">
      <c r="A58" s="540">
        <v>3745</v>
      </c>
      <c r="B58" s="360" t="s">
        <v>644</v>
      </c>
      <c r="C58" s="360" t="s">
        <v>645</v>
      </c>
      <c r="D58" s="361"/>
      <c r="E58" s="361"/>
      <c r="F58" s="541">
        <v>1500000</v>
      </c>
    </row>
    <row r="59" spans="1:11" x14ac:dyDescent="0.25">
      <c r="A59" s="540">
        <v>6171</v>
      </c>
      <c r="B59" s="360" t="s">
        <v>92</v>
      </c>
      <c r="C59" s="360" t="s">
        <v>653</v>
      </c>
      <c r="D59" s="361"/>
      <c r="E59" s="361"/>
      <c r="F59" s="541">
        <v>24000</v>
      </c>
    </row>
    <row r="60" spans="1:11" x14ac:dyDescent="0.25">
      <c r="A60" s="540">
        <v>5512</v>
      </c>
      <c r="B60" s="360" t="s">
        <v>90</v>
      </c>
      <c r="C60" s="360" t="s">
        <v>461</v>
      </c>
      <c r="D60" s="361"/>
      <c r="E60" s="361"/>
      <c r="F60" s="541">
        <v>128000</v>
      </c>
      <c r="G60" s="657"/>
    </row>
    <row r="61" spans="1:11" ht="13.8" thickBot="1" x14ac:dyDescent="0.3">
      <c r="A61" s="542">
        <v>3639</v>
      </c>
      <c r="B61" s="360" t="s">
        <v>86</v>
      </c>
      <c r="C61" s="366" t="s">
        <v>656</v>
      </c>
      <c r="D61" s="367"/>
      <c r="E61" s="367"/>
      <c r="F61" s="543">
        <f>IF('město-různé'!G21=0," ",'město-různé'!G21)</f>
        <v>1000000</v>
      </c>
    </row>
    <row r="62" spans="1:11" ht="14.4" thickBot="1" x14ac:dyDescent="0.3">
      <c r="A62" s="544" t="s">
        <v>59</v>
      </c>
      <c r="B62" s="545"/>
      <c r="C62" s="545"/>
      <c r="D62" s="546"/>
      <c r="E62" s="546"/>
      <c r="F62" s="547">
        <f>SUM(F54:F61)</f>
        <v>34770000</v>
      </c>
    </row>
    <row r="63" spans="1:11" ht="13.8" thickBot="1" x14ac:dyDescent="0.3">
      <c r="D63" s="73"/>
      <c r="E63" s="73"/>
      <c r="F63" s="73"/>
    </row>
    <row r="64" spans="1:11" ht="13.8" x14ac:dyDescent="0.25">
      <c r="A64" s="536"/>
      <c r="B64" s="548" t="s">
        <v>454</v>
      </c>
      <c r="C64" s="537"/>
      <c r="D64" s="538"/>
      <c r="E64" s="538"/>
      <c r="F64" s="539"/>
    </row>
    <row r="65" spans="1:7" ht="13.8" thickBot="1" x14ac:dyDescent="0.3">
      <c r="A65" s="540"/>
      <c r="B65" s="360"/>
      <c r="C65" s="360"/>
      <c r="D65" s="361"/>
      <c r="E65" s="361"/>
      <c r="F65" s="541">
        <f>F51-F62</f>
        <v>123067418</v>
      </c>
    </row>
    <row r="66" spans="1:7" ht="14.4" thickBot="1" x14ac:dyDescent="0.3">
      <c r="A66" s="544" t="s">
        <v>59</v>
      </c>
      <c r="B66" s="545"/>
      <c r="C66" s="545"/>
      <c r="D66" s="546"/>
      <c r="E66" s="546"/>
      <c r="F66" s="547">
        <f>SUM(F65)</f>
        <v>123067418</v>
      </c>
      <c r="G66"/>
    </row>
    <row r="67" spans="1:7" x14ac:dyDescent="0.25">
      <c r="D67" s="73"/>
      <c r="E67" s="73"/>
      <c r="F67" s="73"/>
      <c r="G67"/>
    </row>
    <row r="68" spans="1:7" x14ac:dyDescent="0.25">
      <c r="D68" s="73"/>
      <c r="E68" s="73"/>
      <c r="F68" s="73"/>
      <c r="G68"/>
    </row>
    <row r="69" spans="1:7" x14ac:dyDescent="0.25">
      <c r="D69" s="73"/>
      <c r="E69" s="73"/>
      <c r="F69" s="73"/>
      <c r="G69"/>
    </row>
    <row r="70" spans="1:7" x14ac:dyDescent="0.25">
      <c r="D70" s="73"/>
      <c r="E70" s="73"/>
      <c r="F70" s="73"/>
      <c r="G70"/>
    </row>
    <row r="71" spans="1:7" x14ac:dyDescent="0.25">
      <c r="D71" s="73"/>
      <c r="E71" s="73"/>
      <c r="F71" s="73"/>
      <c r="G71"/>
    </row>
    <row r="72" spans="1:7" x14ac:dyDescent="0.25">
      <c r="D72" s="73"/>
      <c r="E72" s="73"/>
      <c r="F72" s="73"/>
      <c r="G72"/>
    </row>
    <row r="73" spans="1:7" x14ac:dyDescent="0.25">
      <c r="D73" s="73"/>
      <c r="E73" s="73"/>
      <c r="F73" s="73"/>
      <c r="G73"/>
    </row>
    <row r="74" spans="1:7" x14ac:dyDescent="0.25">
      <c r="D74" s="73"/>
      <c r="E74" s="73"/>
      <c r="F74" s="73"/>
      <c r="G74"/>
    </row>
    <row r="75" spans="1:7" x14ac:dyDescent="0.25">
      <c r="D75" s="73"/>
      <c r="E75" s="73"/>
      <c r="F75" s="73"/>
      <c r="G75"/>
    </row>
    <row r="76" spans="1:7" x14ac:dyDescent="0.25">
      <c r="D76" s="73"/>
      <c r="E76" s="73"/>
      <c r="F76" s="73"/>
      <c r="G76"/>
    </row>
    <row r="77" spans="1:7" x14ac:dyDescent="0.25">
      <c r="D77" s="73"/>
      <c r="E77" s="73"/>
      <c r="F77" s="73"/>
      <c r="G77"/>
    </row>
    <row r="78" spans="1:7" x14ac:dyDescent="0.25">
      <c r="D78" s="73"/>
      <c r="E78" s="73"/>
      <c r="F78" s="73"/>
      <c r="G78"/>
    </row>
    <row r="79" spans="1:7" x14ac:dyDescent="0.25">
      <c r="D79" s="73"/>
      <c r="E79" s="73"/>
      <c r="F79" s="73"/>
      <c r="G79"/>
    </row>
    <row r="80" spans="1:7" x14ac:dyDescent="0.25">
      <c r="D80" s="73"/>
      <c r="E80" s="73"/>
      <c r="F80" s="73"/>
      <c r="G80"/>
    </row>
    <row r="81" spans="4:7" x14ac:dyDescent="0.25">
      <c r="D81" s="73"/>
      <c r="E81" s="73"/>
      <c r="F81" s="73"/>
      <c r="G81"/>
    </row>
    <row r="82" spans="4:7" x14ac:dyDescent="0.25">
      <c r="D82" s="73"/>
      <c r="E82" s="73"/>
      <c r="F82" s="73"/>
      <c r="G82"/>
    </row>
    <row r="83" spans="4:7" x14ac:dyDescent="0.25">
      <c r="D83" s="73"/>
      <c r="E83" s="73"/>
      <c r="F83" s="73"/>
      <c r="G83"/>
    </row>
    <row r="84" spans="4:7" x14ac:dyDescent="0.25">
      <c r="D84" s="73"/>
      <c r="E84" s="73"/>
      <c r="F84" s="73"/>
      <c r="G84"/>
    </row>
    <row r="85" spans="4:7" x14ac:dyDescent="0.25">
      <c r="D85" s="73"/>
      <c r="E85" s="73"/>
      <c r="F85" s="73"/>
      <c r="G85"/>
    </row>
    <row r="86" spans="4:7" x14ac:dyDescent="0.25">
      <c r="D86" s="73"/>
      <c r="E86" s="73"/>
      <c r="F86" s="73"/>
      <c r="G86"/>
    </row>
    <row r="87" spans="4:7" x14ac:dyDescent="0.25">
      <c r="D87" s="73"/>
      <c r="E87" s="73"/>
      <c r="F87" s="73"/>
      <c r="G87"/>
    </row>
    <row r="88" spans="4:7" x14ac:dyDescent="0.25">
      <c r="D88" s="73"/>
      <c r="E88" s="73"/>
      <c r="F88" s="73"/>
      <c r="G88"/>
    </row>
    <row r="89" spans="4:7" x14ac:dyDescent="0.25">
      <c r="D89" s="73"/>
      <c r="E89" s="73"/>
      <c r="F89" s="73"/>
      <c r="G89"/>
    </row>
    <row r="90" spans="4:7" x14ac:dyDescent="0.25">
      <c r="D90" s="73"/>
      <c r="E90" s="73"/>
      <c r="F90" s="73"/>
      <c r="G90"/>
    </row>
  </sheetData>
  <mergeCells count="17">
    <mergeCell ref="D2:E2"/>
    <mergeCell ref="A17:A20"/>
    <mergeCell ref="A1:G1"/>
    <mergeCell ref="B17:B20"/>
    <mergeCell ref="F17:F20"/>
    <mergeCell ref="F32:F33"/>
    <mergeCell ref="F48:F50"/>
    <mergeCell ref="F40:F41"/>
    <mergeCell ref="F27:F29"/>
    <mergeCell ref="A48:A50"/>
    <mergeCell ref="B48:B50"/>
    <mergeCell ref="A27:A29"/>
    <mergeCell ref="B27:B29"/>
    <mergeCell ref="A32:A33"/>
    <mergeCell ref="B32:B33"/>
    <mergeCell ref="A40:A41"/>
    <mergeCell ref="B40:B41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6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499984740745262"/>
  </sheetPr>
  <dimension ref="A1:L83"/>
  <sheetViews>
    <sheetView showGridLines="0" zoomScale="130" zoomScaleNormal="130" workbookViewId="0">
      <selection activeCell="B32" sqref="B32"/>
    </sheetView>
  </sheetViews>
  <sheetFormatPr defaultColWidth="9.109375" defaultRowHeight="15.6" x14ac:dyDescent="0.25"/>
  <cols>
    <col min="1" max="1" width="4.33203125" style="9" customWidth="1"/>
    <col min="2" max="2" width="58.33203125" style="9" customWidth="1"/>
    <col min="3" max="3" width="12.5546875" style="9" customWidth="1"/>
    <col min="4" max="4" width="12.109375" style="9" customWidth="1"/>
    <col min="5" max="5" width="10.109375" style="9" customWidth="1"/>
    <col min="6" max="6" width="10.5546875" style="55" customWidth="1"/>
    <col min="7" max="16384" width="9.109375" style="9"/>
  </cols>
  <sheetData>
    <row r="1" spans="1:12" s="3" customFormat="1" ht="12.75" customHeight="1" x14ac:dyDescent="0.25">
      <c r="A1" s="695"/>
      <c r="B1" s="696" t="s">
        <v>492</v>
      </c>
      <c r="C1" s="697" t="s">
        <v>57</v>
      </c>
      <c r="D1" s="744"/>
      <c r="E1" s="488"/>
      <c r="F1" s="489"/>
      <c r="G1" s="488"/>
      <c r="H1" s="488"/>
      <c r="I1" s="488"/>
      <c r="J1" s="488"/>
      <c r="K1" s="488"/>
      <c r="L1" s="488"/>
    </row>
    <row r="2" spans="1:12" s="3" customFormat="1" ht="12.75" customHeight="1" x14ac:dyDescent="0.25">
      <c r="A2" s="698">
        <v>1</v>
      </c>
      <c r="B2" s="699" t="s">
        <v>546</v>
      </c>
      <c r="C2" s="700">
        <v>1500000</v>
      </c>
      <c r="D2" s="745" t="s">
        <v>38</v>
      </c>
      <c r="E2" s="745" t="s">
        <v>38</v>
      </c>
      <c r="F2" s="748">
        <f>SUM(C2+C3+C4+C5+C6+C7+C8+C10+C12+C14+C15+C16+C17)</f>
        <v>28858000</v>
      </c>
      <c r="G2" s="488"/>
      <c r="H2" s="488"/>
      <c r="I2" s="488"/>
      <c r="J2" s="488"/>
      <c r="K2" s="488"/>
      <c r="L2" s="488"/>
    </row>
    <row r="3" spans="1:12" s="3" customFormat="1" ht="12.75" customHeight="1" x14ac:dyDescent="0.25">
      <c r="A3" s="708">
        <v>2</v>
      </c>
      <c r="B3" s="709" t="s">
        <v>547</v>
      </c>
      <c r="C3" s="710">
        <v>8758000</v>
      </c>
      <c r="D3" s="745" t="s">
        <v>38</v>
      </c>
      <c r="E3" s="745" t="s">
        <v>551</v>
      </c>
      <c r="F3" s="748">
        <f>SUM(C9+C11+C13)</f>
        <v>1861000</v>
      </c>
      <c r="G3" s="488"/>
      <c r="H3" s="488"/>
      <c r="I3" s="488"/>
      <c r="J3" s="488"/>
      <c r="K3" s="488"/>
      <c r="L3" s="488"/>
    </row>
    <row r="4" spans="1:12" s="3" customFormat="1" ht="12.75" customHeight="1" x14ac:dyDescent="0.25">
      <c r="A4" s="698">
        <v>3</v>
      </c>
      <c r="B4" s="701" t="s">
        <v>548</v>
      </c>
      <c r="C4" s="702">
        <v>5600000</v>
      </c>
      <c r="D4" s="745" t="s">
        <v>38</v>
      </c>
      <c r="E4" s="746"/>
      <c r="F4" s="748">
        <f>SUM(F2:F3)</f>
        <v>30719000</v>
      </c>
      <c r="G4" s="488"/>
      <c r="H4" s="488"/>
      <c r="I4" s="488"/>
      <c r="J4" s="488"/>
      <c r="K4" s="488"/>
      <c r="L4" s="488"/>
    </row>
    <row r="5" spans="1:12" s="3" customFormat="1" ht="12.75" customHeight="1" x14ac:dyDescent="0.25">
      <c r="A5" s="708">
        <v>4</v>
      </c>
      <c r="B5" s="709" t="s">
        <v>537</v>
      </c>
      <c r="C5" s="710">
        <v>1500000</v>
      </c>
      <c r="D5" s="745" t="s">
        <v>38</v>
      </c>
      <c r="E5" s="488"/>
      <c r="F5" s="489"/>
      <c r="G5" s="488"/>
      <c r="H5" s="488"/>
      <c r="I5" s="488"/>
      <c r="J5" s="488"/>
      <c r="K5" s="488"/>
      <c r="L5" s="488"/>
    </row>
    <row r="6" spans="1:12" s="3" customFormat="1" ht="12.75" customHeight="1" x14ac:dyDescent="0.25">
      <c r="A6" s="698">
        <v>5</v>
      </c>
      <c r="B6" s="703" t="s">
        <v>538</v>
      </c>
      <c r="C6" s="704">
        <v>2700000</v>
      </c>
      <c r="D6" s="745" t="s">
        <v>38</v>
      </c>
      <c r="E6" s="488"/>
      <c r="F6" s="489"/>
      <c r="G6" s="488"/>
      <c r="H6" s="488"/>
      <c r="I6" s="488"/>
      <c r="J6" s="488"/>
      <c r="K6" s="488"/>
      <c r="L6" s="488"/>
    </row>
    <row r="7" spans="1:12" s="3" customFormat="1" ht="12.75" customHeight="1" x14ac:dyDescent="0.25">
      <c r="A7" s="708">
        <v>6</v>
      </c>
      <c r="B7" s="711" t="s">
        <v>539</v>
      </c>
      <c r="C7" s="712">
        <v>2500000</v>
      </c>
      <c r="D7" s="745" t="s">
        <v>38</v>
      </c>
      <c r="E7" s="488"/>
      <c r="F7" s="490"/>
      <c r="G7" s="488"/>
      <c r="H7" s="488"/>
      <c r="I7" s="488"/>
      <c r="J7" s="488"/>
      <c r="K7" s="488"/>
      <c r="L7" s="488"/>
    </row>
    <row r="8" spans="1:12" s="3" customFormat="1" ht="12.75" customHeight="1" x14ac:dyDescent="0.25">
      <c r="A8" s="698">
        <v>7</v>
      </c>
      <c r="B8" s="705" t="s">
        <v>549</v>
      </c>
      <c r="C8" s="706">
        <v>1500000</v>
      </c>
      <c r="D8" s="745" t="s">
        <v>38</v>
      </c>
      <c r="E8" s="488"/>
      <c r="F8" s="490"/>
      <c r="G8" s="488"/>
      <c r="H8" s="488"/>
      <c r="I8" s="488"/>
      <c r="J8" s="488"/>
      <c r="K8" s="488"/>
      <c r="L8" s="488"/>
    </row>
    <row r="9" spans="1:12" s="3" customFormat="1" ht="12.75" customHeight="1" x14ac:dyDescent="0.25">
      <c r="A9" s="708">
        <v>8</v>
      </c>
      <c r="B9" s="713" t="s">
        <v>550</v>
      </c>
      <c r="C9" s="714">
        <v>61000</v>
      </c>
      <c r="D9" s="747" t="s">
        <v>551</v>
      </c>
      <c r="E9" s="488"/>
      <c r="F9" s="490"/>
      <c r="G9" s="488"/>
      <c r="H9" s="488"/>
      <c r="I9" s="488"/>
      <c r="J9" s="488"/>
      <c r="K9" s="488"/>
      <c r="L9" s="488"/>
    </row>
    <row r="10" spans="1:12" s="3" customFormat="1" ht="12.75" customHeight="1" x14ac:dyDescent="0.25">
      <c r="A10" s="698">
        <v>9</v>
      </c>
      <c r="B10" s="701" t="s">
        <v>540</v>
      </c>
      <c r="C10" s="702">
        <v>150000</v>
      </c>
      <c r="D10" s="745" t="s">
        <v>38</v>
      </c>
      <c r="E10" s="488"/>
      <c r="F10" s="490"/>
      <c r="G10" s="488"/>
      <c r="H10" s="488"/>
      <c r="I10" s="488"/>
      <c r="J10" s="488"/>
      <c r="K10" s="488"/>
      <c r="L10" s="488"/>
    </row>
    <row r="11" spans="1:12" s="3" customFormat="1" ht="12.75" customHeight="1" x14ac:dyDescent="0.25">
      <c r="A11" s="708">
        <v>10</v>
      </c>
      <c r="B11" s="709" t="s">
        <v>541</v>
      </c>
      <c r="C11" s="710">
        <v>300000</v>
      </c>
      <c r="D11" s="745" t="s">
        <v>551</v>
      </c>
      <c r="E11" s="488"/>
      <c r="F11" s="490"/>
      <c r="G11" s="488"/>
      <c r="H11" s="488"/>
      <c r="I11" s="488"/>
      <c r="J11" s="488"/>
      <c r="K11" s="488"/>
      <c r="L11" s="488"/>
    </row>
    <row r="12" spans="1:12" s="3" customFormat="1" ht="12.75" customHeight="1" x14ac:dyDescent="0.25">
      <c r="A12" s="698">
        <v>11</v>
      </c>
      <c r="B12" s="707" t="s">
        <v>472</v>
      </c>
      <c r="C12" s="706">
        <v>2700000</v>
      </c>
      <c r="D12" s="745" t="s">
        <v>38</v>
      </c>
      <c r="E12" s="488"/>
      <c r="F12" s="490"/>
      <c r="G12" s="488"/>
      <c r="H12" s="488"/>
      <c r="I12" s="488"/>
      <c r="J12" s="488"/>
      <c r="K12" s="488"/>
      <c r="L12" s="488"/>
    </row>
    <row r="13" spans="1:12" s="3" customFormat="1" ht="12.75" customHeight="1" x14ac:dyDescent="0.25">
      <c r="A13" s="708">
        <v>12</v>
      </c>
      <c r="B13" s="713" t="s">
        <v>542</v>
      </c>
      <c r="C13" s="714">
        <v>1500000</v>
      </c>
      <c r="D13" s="745" t="s">
        <v>551</v>
      </c>
      <c r="E13" s="488"/>
      <c r="F13" s="490"/>
      <c r="G13" s="488"/>
      <c r="H13" s="488"/>
      <c r="I13" s="488"/>
      <c r="J13" s="488"/>
      <c r="K13" s="488"/>
      <c r="L13" s="488"/>
    </row>
    <row r="14" spans="1:12" s="3" customFormat="1" ht="12.75" customHeight="1" x14ac:dyDescent="0.25">
      <c r="A14" s="698">
        <v>13</v>
      </c>
      <c r="B14" s="707" t="s">
        <v>544</v>
      </c>
      <c r="C14" s="706">
        <v>700000</v>
      </c>
      <c r="D14" s="745" t="s">
        <v>38</v>
      </c>
      <c r="E14" s="488"/>
      <c r="F14" s="490"/>
      <c r="G14" s="488"/>
      <c r="H14" s="488"/>
      <c r="I14" s="488"/>
      <c r="J14" s="488"/>
      <c r="K14" s="488"/>
      <c r="L14" s="488"/>
    </row>
    <row r="15" spans="1:12" s="3" customFormat="1" ht="12.75" customHeight="1" x14ac:dyDescent="0.25">
      <c r="A15" s="708">
        <v>14</v>
      </c>
      <c r="B15" s="713" t="s">
        <v>474</v>
      </c>
      <c r="C15" s="714">
        <v>500000</v>
      </c>
      <c r="D15" s="745" t="s">
        <v>38</v>
      </c>
      <c r="E15" s="488"/>
      <c r="F15" s="490"/>
      <c r="G15" s="488"/>
      <c r="H15" s="488"/>
      <c r="I15" s="488"/>
      <c r="J15" s="488"/>
      <c r="K15" s="488"/>
      <c r="L15" s="488"/>
    </row>
    <row r="16" spans="1:12" s="3" customFormat="1" ht="12.75" customHeight="1" x14ac:dyDescent="0.25">
      <c r="A16" s="698">
        <v>15</v>
      </c>
      <c r="B16" s="707" t="s">
        <v>554</v>
      </c>
      <c r="C16" s="706">
        <v>450000</v>
      </c>
      <c r="D16" s="745" t="s">
        <v>38</v>
      </c>
      <c r="E16" s="488"/>
      <c r="F16" s="490"/>
      <c r="G16" s="488"/>
      <c r="H16" s="488"/>
      <c r="I16" s="488"/>
      <c r="J16" s="488"/>
      <c r="K16" s="488"/>
      <c r="L16" s="488"/>
    </row>
    <row r="17" spans="1:12" s="3" customFormat="1" ht="12.75" customHeight="1" x14ac:dyDescent="0.25">
      <c r="A17" s="754">
        <v>16</v>
      </c>
      <c r="B17" s="755" t="s">
        <v>569</v>
      </c>
      <c r="C17" s="756">
        <v>300000</v>
      </c>
      <c r="D17" s="745" t="s">
        <v>38</v>
      </c>
      <c r="E17" s="488"/>
      <c r="F17" s="490"/>
      <c r="G17" s="488"/>
      <c r="H17" s="488"/>
      <c r="I17" s="488"/>
      <c r="J17" s="488"/>
      <c r="K17" s="488"/>
      <c r="L17" s="488"/>
    </row>
    <row r="18" spans="1:12" s="3" customFormat="1" ht="12.75" customHeight="1" x14ac:dyDescent="0.25">
      <c r="A18" s="693"/>
      <c r="B18" s="694" t="s">
        <v>59</v>
      </c>
      <c r="C18" s="716">
        <f>SUM(C2:C17)</f>
        <v>30719000</v>
      </c>
      <c r="D18" s="717">
        <f>IF('výdaje-paragraf'!G27=0," ",'výdaje-paragraf'!G27)</f>
        <v>31000000</v>
      </c>
      <c r="E18" s="715">
        <f>D18-C18</f>
        <v>281000</v>
      </c>
      <c r="F18" s="490"/>
      <c r="G18" s="488"/>
      <c r="H18" s="488"/>
      <c r="I18" s="488"/>
      <c r="J18" s="488"/>
      <c r="K18" s="488"/>
      <c r="L18" s="488"/>
    </row>
    <row r="19" spans="1:12" s="3" customFormat="1" ht="12.75" customHeight="1" x14ac:dyDescent="0.25">
      <c r="A19" s="718">
        <v>17</v>
      </c>
      <c r="B19" s="736" t="s">
        <v>545</v>
      </c>
      <c r="C19" s="726">
        <v>1000000</v>
      </c>
      <c r="D19" s="690"/>
      <c r="E19" s="488"/>
      <c r="F19" s="490"/>
      <c r="G19" s="488"/>
      <c r="H19" s="488"/>
      <c r="I19" s="488"/>
      <c r="J19" s="488"/>
      <c r="K19" s="488"/>
      <c r="L19" s="488"/>
    </row>
    <row r="20" spans="1:12" s="3" customFormat="1" ht="12.75" customHeight="1" x14ac:dyDescent="0.25">
      <c r="A20" s="719">
        <v>18</v>
      </c>
      <c r="B20" s="739" t="s">
        <v>553</v>
      </c>
      <c r="C20" s="728">
        <v>300000</v>
      </c>
      <c r="D20" s="69"/>
      <c r="E20" s="488"/>
      <c r="F20" s="490"/>
      <c r="G20" s="488"/>
      <c r="H20" s="491"/>
      <c r="I20" s="488"/>
      <c r="J20" s="488"/>
      <c r="K20" s="488"/>
      <c r="L20" s="488"/>
    </row>
    <row r="21" spans="1:12" s="3" customFormat="1" ht="12.75" customHeight="1" x14ac:dyDescent="0.25">
      <c r="A21" s="720">
        <v>19</v>
      </c>
      <c r="B21" s="738" t="s">
        <v>543</v>
      </c>
      <c r="C21" s="721">
        <v>500000</v>
      </c>
      <c r="D21" s="69"/>
      <c r="E21" s="488"/>
      <c r="F21" s="489"/>
      <c r="G21" s="488"/>
      <c r="H21" s="491"/>
      <c r="I21" s="488"/>
      <c r="J21" s="488"/>
      <c r="K21" s="488"/>
      <c r="L21" s="488"/>
    </row>
    <row r="22" spans="1:12" s="3" customFormat="1" ht="12.75" customHeight="1" x14ac:dyDescent="0.25">
      <c r="A22" s="719">
        <v>20</v>
      </c>
      <c r="B22" s="737" t="s">
        <v>473</v>
      </c>
      <c r="C22" s="728"/>
      <c r="D22" s="69"/>
      <c r="E22" s="488"/>
      <c r="F22" s="489"/>
      <c r="G22" s="488"/>
      <c r="H22" s="491"/>
      <c r="I22" s="488"/>
      <c r="J22" s="488"/>
      <c r="K22" s="488"/>
      <c r="L22" s="488"/>
    </row>
    <row r="23" spans="1:12" s="3" customFormat="1" ht="12.75" customHeight="1" x14ac:dyDescent="0.25">
      <c r="A23" s="720">
        <v>21</v>
      </c>
      <c r="B23" s="740" t="s">
        <v>475</v>
      </c>
      <c r="C23" s="721">
        <v>1500000</v>
      </c>
      <c r="D23" s="69"/>
      <c r="E23" s="488"/>
      <c r="F23" s="489"/>
      <c r="G23" s="488"/>
      <c r="H23" s="488"/>
      <c r="I23" s="488"/>
      <c r="J23" s="488"/>
      <c r="K23" s="488"/>
      <c r="L23" s="488"/>
    </row>
    <row r="24" spans="1:12" s="3" customFormat="1" ht="12.75" customHeight="1" x14ac:dyDescent="0.25">
      <c r="A24" s="719">
        <v>22</v>
      </c>
      <c r="B24" s="741" t="s">
        <v>114</v>
      </c>
      <c r="C24" s="728">
        <v>1000000</v>
      </c>
      <c r="D24" s="69"/>
      <c r="E24" s="488"/>
      <c r="F24" s="489"/>
      <c r="G24" s="488"/>
      <c r="H24" s="488"/>
      <c r="I24" s="488"/>
      <c r="J24" s="488"/>
      <c r="K24" s="488"/>
      <c r="L24" s="488"/>
    </row>
    <row r="25" spans="1:12" s="3" customFormat="1" ht="12.75" customHeight="1" x14ac:dyDescent="0.25">
      <c r="A25" s="720">
        <v>23</v>
      </c>
      <c r="B25" s="740" t="s">
        <v>115</v>
      </c>
      <c r="C25" s="729"/>
      <c r="D25" s="69"/>
      <c r="E25" s="488"/>
      <c r="F25" s="489"/>
      <c r="G25" s="488"/>
      <c r="H25" s="488"/>
      <c r="I25" s="488"/>
      <c r="J25" s="488"/>
      <c r="K25" s="488"/>
      <c r="L25" s="488"/>
    </row>
    <row r="26" spans="1:12" s="3" customFormat="1" ht="12.75" customHeight="1" x14ac:dyDescent="0.25">
      <c r="A26" s="719">
        <v>24</v>
      </c>
      <c r="B26" s="739" t="s">
        <v>573</v>
      </c>
      <c r="C26" s="728">
        <v>25000000</v>
      </c>
      <c r="D26" s="690"/>
      <c r="E26" s="488"/>
      <c r="F26" s="489"/>
      <c r="G26" s="488"/>
      <c r="H26" s="488"/>
      <c r="I26" s="488"/>
      <c r="J26" s="488"/>
      <c r="K26" s="488"/>
      <c r="L26" s="488"/>
    </row>
    <row r="27" spans="1:12" s="3" customFormat="1" ht="12.75" customHeight="1" x14ac:dyDescent="0.25">
      <c r="A27" s="720">
        <v>25</v>
      </c>
      <c r="B27" s="740" t="s">
        <v>476</v>
      </c>
      <c r="C27" s="730">
        <v>150000</v>
      </c>
      <c r="D27" s="691"/>
      <c r="E27" s="488"/>
      <c r="F27" s="489"/>
      <c r="G27" s="488"/>
      <c r="H27" s="488"/>
      <c r="I27" s="488"/>
      <c r="J27" s="488"/>
      <c r="K27" s="488"/>
      <c r="L27" s="488"/>
    </row>
    <row r="28" spans="1:12" s="3" customFormat="1" ht="12.75" customHeight="1" x14ac:dyDescent="0.25">
      <c r="A28" s="719">
        <v>26</v>
      </c>
      <c r="B28" s="739" t="s">
        <v>477</v>
      </c>
      <c r="C28" s="728">
        <v>2500000</v>
      </c>
      <c r="D28" s="692"/>
      <c r="E28" s="488"/>
      <c r="F28" s="489"/>
      <c r="G28" s="488"/>
      <c r="H28" s="488"/>
      <c r="I28" s="488"/>
      <c r="J28" s="488"/>
      <c r="K28" s="488"/>
      <c r="L28" s="488"/>
    </row>
    <row r="29" spans="1:12" s="3" customFormat="1" ht="12.75" customHeight="1" x14ac:dyDescent="0.25">
      <c r="A29" s="720">
        <v>27</v>
      </c>
      <c r="B29" s="740" t="s">
        <v>478</v>
      </c>
      <c r="C29" s="729"/>
      <c r="D29" s="69"/>
      <c r="E29" s="488"/>
      <c r="F29" s="489"/>
      <c r="G29" s="488"/>
      <c r="H29" s="488"/>
      <c r="I29" s="488"/>
      <c r="J29" s="488"/>
      <c r="K29" s="488"/>
      <c r="L29" s="488"/>
    </row>
    <row r="30" spans="1:12" s="3" customFormat="1" ht="12.75" customHeight="1" x14ac:dyDescent="0.25">
      <c r="A30" s="719">
        <v>28</v>
      </c>
      <c r="B30" s="739" t="s">
        <v>637</v>
      </c>
      <c r="C30" s="727"/>
      <c r="D30" s="69"/>
      <c r="E30" s="488"/>
      <c r="F30" s="489"/>
      <c r="G30" s="488"/>
      <c r="H30" s="488"/>
      <c r="I30" s="488"/>
      <c r="J30" s="488"/>
      <c r="K30" s="488"/>
      <c r="L30" s="488"/>
    </row>
    <row r="31" spans="1:12" s="3" customFormat="1" ht="12.75" customHeight="1" x14ac:dyDescent="0.25">
      <c r="A31" s="720">
        <v>29</v>
      </c>
      <c r="B31" s="740" t="s">
        <v>412</v>
      </c>
      <c r="C31" s="729"/>
      <c r="D31" s="691"/>
      <c r="E31" s="488"/>
      <c r="F31" s="490"/>
      <c r="G31" s="488"/>
      <c r="H31" s="488"/>
      <c r="I31" s="488"/>
      <c r="J31" s="488"/>
      <c r="K31" s="488"/>
      <c r="L31" s="488"/>
    </row>
    <row r="32" spans="1:12" s="3" customFormat="1" ht="12.75" customHeight="1" x14ac:dyDescent="0.25">
      <c r="A32" s="719">
        <v>30</v>
      </c>
      <c r="B32" s="737" t="s">
        <v>409</v>
      </c>
      <c r="C32" s="731">
        <v>100000</v>
      </c>
      <c r="D32" s="69"/>
      <c r="E32" s="488"/>
      <c r="F32" s="489"/>
      <c r="G32" s="488"/>
      <c r="H32" s="488"/>
      <c r="I32" s="488"/>
      <c r="J32" s="488"/>
      <c r="K32" s="488"/>
      <c r="L32" s="488"/>
    </row>
    <row r="33" spans="1:12" s="3" customFormat="1" ht="12.75" customHeight="1" x14ac:dyDescent="0.25">
      <c r="A33" s="720">
        <v>31</v>
      </c>
      <c r="B33" s="740" t="s">
        <v>481</v>
      </c>
      <c r="C33" s="730">
        <v>350000</v>
      </c>
      <c r="D33" s="69"/>
      <c r="E33" s="488"/>
      <c r="F33" s="489"/>
      <c r="G33" s="488"/>
      <c r="H33" s="488"/>
      <c r="I33" s="488"/>
      <c r="J33" s="488"/>
      <c r="K33" s="488"/>
      <c r="L33" s="488"/>
    </row>
    <row r="34" spans="1:12" s="3" customFormat="1" ht="12.75" customHeight="1" x14ac:dyDescent="0.25">
      <c r="A34" s="719">
        <v>32</v>
      </c>
      <c r="B34" s="737" t="s">
        <v>482</v>
      </c>
      <c r="C34" s="728">
        <v>520000</v>
      </c>
      <c r="D34" s="69"/>
      <c r="E34" s="488"/>
      <c r="F34" s="489"/>
      <c r="G34" s="488"/>
      <c r="H34" s="488"/>
      <c r="I34" s="488"/>
      <c r="J34" s="488"/>
      <c r="K34" s="488"/>
      <c r="L34" s="488"/>
    </row>
    <row r="35" spans="1:12" s="3" customFormat="1" ht="12.75" customHeight="1" x14ac:dyDescent="0.25">
      <c r="A35" s="720">
        <v>33</v>
      </c>
      <c r="B35" s="740" t="s">
        <v>483</v>
      </c>
      <c r="C35" s="730">
        <v>1800000</v>
      </c>
      <c r="D35" s="69"/>
      <c r="E35" s="488"/>
      <c r="F35" s="489"/>
      <c r="G35" s="488"/>
      <c r="H35" s="488"/>
      <c r="I35" s="488"/>
      <c r="J35" s="488"/>
      <c r="K35" s="488"/>
      <c r="L35" s="488"/>
    </row>
    <row r="36" spans="1:12" s="3" customFormat="1" ht="12.75" customHeight="1" x14ac:dyDescent="0.25">
      <c r="A36" s="719">
        <v>34</v>
      </c>
      <c r="B36" s="737" t="s">
        <v>484</v>
      </c>
      <c r="C36" s="728">
        <v>1000000</v>
      </c>
      <c r="D36" s="69"/>
      <c r="E36" s="488"/>
      <c r="F36" s="489"/>
      <c r="G36" s="488"/>
      <c r="H36" s="488"/>
      <c r="I36" s="488"/>
      <c r="J36" s="488"/>
      <c r="K36" s="488"/>
      <c r="L36" s="488"/>
    </row>
    <row r="37" spans="1:12" s="3" customFormat="1" ht="12.75" customHeight="1" x14ac:dyDescent="0.25">
      <c r="A37" s="720">
        <v>35</v>
      </c>
      <c r="B37" s="740" t="s">
        <v>485</v>
      </c>
      <c r="C37" s="732"/>
      <c r="D37" s="69"/>
      <c r="E37" s="488"/>
      <c r="F37" s="489"/>
      <c r="G37" s="488"/>
      <c r="H37" s="488"/>
      <c r="I37" s="488"/>
      <c r="J37" s="488"/>
      <c r="K37" s="488"/>
      <c r="L37" s="488"/>
    </row>
    <row r="38" spans="1:12" s="3" customFormat="1" ht="12.75" customHeight="1" x14ac:dyDescent="0.25">
      <c r="A38" s="719">
        <v>36</v>
      </c>
      <c r="B38" s="739" t="s">
        <v>480</v>
      </c>
      <c r="C38" s="727"/>
      <c r="D38" s="69"/>
      <c r="E38" s="488"/>
      <c r="F38" s="489"/>
      <c r="G38" s="488"/>
      <c r="H38" s="488"/>
      <c r="I38" s="488"/>
      <c r="J38" s="488"/>
      <c r="K38" s="488"/>
      <c r="L38" s="488"/>
    </row>
    <row r="39" spans="1:12" s="3" customFormat="1" ht="12.75" customHeight="1" x14ac:dyDescent="0.25">
      <c r="A39" s="720">
        <v>37</v>
      </c>
      <c r="B39" s="738" t="s">
        <v>53</v>
      </c>
      <c r="C39" s="732"/>
      <c r="D39" s="69"/>
      <c r="E39" s="488"/>
      <c r="F39" s="489"/>
      <c r="G39" s="488"/>
      <c r="H39" s="488"/>
      <c r="I39" s="488"/>
      <c r="J39" s="488"/>
      <c r="K39" s="488"/>
      <c r="L39" s="488"/>
    </row>
    <row r="40" spans="1:12" s="3" customFormat="1" ht="12.75" customHeight="1" x14ac:dyDescent="0.25">
      <c r="A40" s="719">
        <v>38</v>
      </c>
      <c r="B40" s="737"/>
      <c r="C40" s="733"/>
      <c r="D40" s="69"/>
      <c r="E40" s="488"/>
      <c r="F40" s="489"/>
      <c r="G40" s="488"/>
      <c r="H40" s="488"/>
      <c r="I40" s="488"/>
      <c r="J40" s="488"/>
      <c r="K40" s="488"/>
      <c r="L40" s="488"/>
    </row>
    <row r="41" spans="1:12" s="3" customFormat="1" ht="12.75" customHeight="1" x14ac:dyDescent="0.25">
      <c r="A41" s="720">
        <v>39</v>
      </c>
      <c r="B41" s="743"/>
      <c r="C41" s="734"/>
      <c r="D41" s="69"/>
      <c r="E41" s="488"/>
      <c r="F41" s="489"/>
      <c r="G41" s="488"/>
      <c r="H41" s="488"/>
      <c r="I41" s="488"/>
      <c r="J41" s="488"/>
      <c r="K41" s="488"/>
      <c r="L41" s="488"/>
    </row>
    <row r="42" spans="1:12" s="3" customFormat="1" ht="12.75" customHeight="1" thickBot="1" x14ac:dyDescent="0.3">
      <c r="A42" s="719">
        <v>40</v>
      </c>
      <c r="B42" s="742"/>
      <c r="C42" s="735"/>
      <c r="D42" s="69"/>
      <c r="E42" s="488"/>
      <c r="F42" s="489"/>
      <c r="G42" s="488"/>
      <c r="H42" s="488"/>
      <c r="I42" s="488"/>
      <c r="J42" s="488"/>
      <c r="K42" s="488"/>
      <c r="L42" s="488"/>
    </row>
    <row r="43" spans="1:12" s="3" customFormat="1" ht="12.75" customHeight="1" thickBot="1" x14ac:dyDescent="0.3">
      <c r="A43" s="723"/>
      <c r="B43" s="749" t="s">
        <v>59</v>
      </c>
      <c r="C43" s="724">
        <f>SUM(C19:C42)</f>
        <v>35720000</v>
      </c>
      <c r="D43" s="69"/>
      <c r="E43" s="69"/>
      <c r="F43" s="489"/>
      <c r="G43" s="488"/>
      <c r="H43" s="488"/>
      <c r="I43" s="488"/>
      <c r="J43" s="488"/>
      <c r="K43" s="488"/>
      <c r="L43" s="488"/>
    </row>
    <row r="44" spans="1:12" ht="15" x14ac:dyDescent="0.25">
      <c r="A44" s="725"/>
      <c r="B44" s="750" t="s">
        <v>556</v>
      </c>
      <c r="C44" s="751">
        <f>SUM(C18+C43)</f>
        <v>66439000</v>
      </c>
      <c r="D44" s="69"/>
      <c r="E44" s="488"/>
      <c r="F44" s="489"/>
      <c r="G44" s="488"/>
      <c r="H44" s="488"/>
      <c r="I44" s="488"/>
      <c r="J44" s="488"/>
      <c r="K44" s="488"/>
      <c r="L44" s="488"/>
    </row>
    <row r="45" spans="1:12" thickBot="1" x14ac:dyDescent="0.3">
      <c r="A45" s="722"/>
      <c r="B45" s="752" t="s">
        <v>555</v>
      </c>
      <c r="C45" s="753"/>
      <c r="D45" s="69"/>
      <c r="E45" s="488"/>
      <c r="F45" s="489"/>
      <c r="G45" s="488"/>
      <c r="H45" s="488"/>
      <c r="I45" s="488"/>
      <c r="J45" s="488"/>
      <c r="K45" s="488"/>
      <c r="L45" s="488"/>
    </row>
    <row r="46" spans="1:12" ht="15" x14ac:dyDescent="0.25">
      <c r="A46" s="69"/>
      <c r="B46" s="69"/>
      <c r="C46" s="69"/>
      <c r="D46" s="69"/>
      <c r="E46" s="69"/>
      <c r="F46" s="70"/>
      <c r="G46" s="69"/>
      <c r="H46" s="69"/>
      <c r="I46" s="69"/>
      <c r="J46" s="69"/>
      <c r="K46" s="69"/>
      <c r="L46" s="69"/>
    </row>
    <row r="47" spans="1:12" ht="15" x14ac:dyDescent="0.25">
      <c r="A47" s="69"/>
      <c r="B47" s="69" t="s">
        <v>552</v>
      </c>
      <c r="C47" s="69"/>
      <c r="D47" s="69"/>
      <c r="E47" s="69"/>
      <c r="F47" s="70"/>
      <c r="G47" s="69"/>
      <c r="H47" s="69"/>
      <c r="I47" s="69"/>
      <c r="J47" s="69"/>
      <c r="K47" s="69"/>
      <c r="L47" s="69"/>
    </row>
    <row r="48" spans="1:12" ht="15" x14ac:dyDescent="0.25">
      <c r="A48" s="69"/>
      <c r="B48" s="69"/>
      <c r="C48" s="69"/>
      <c r="D48" s="69"/>
      <c r="E48" s="69"/>
      <c r="F48" s="70"/>
      <c r="G48" s="69"/>
      <c r="H48" s="69"/>
      <c r="I48" s="69"/>
      <c r="J48" s="69"/>
      <c r="K48" s="69"/>
      <c r="L48" s="69"/>
    </row>
    <row r="49" spans="1:12" ht="15" x14ac:dyDescent="0.25">
      <c r="A49" s="69"/>
      <c r="B49" s="69"/>
      <c r="C49" s="69"/>
      <c r="D49" s="69"/>
      <c r="E49" s="69"/>
      <c r="F49" s="70"/>
      <c r="G49" s="69"/>
      <c r="H49" s="69"/>
      <c r="I49" s="69"/>
      <c r="J49" s="69"/>
      <c r="K49" s="69"/>
      <c r="L49" s="69"/>
    </row>
    <row r="50" spans="1:12" ht="15" x14ac:dyDescent="0.25">
      <c r="A50" s="69"/>
      <c r="B50" s="69"/>
      <c r="C50" s="69"/>
      <c r="D50" s="69"/>
      <c r="E50" s="69"/>
      <c r="F50" s="70"/>
      <c r="G50" s="69"/>
      <c r="H50" s="69"/>
      <c r="I50" s="69"/>
      <c r="J50" s="69"/>
      <c r="K50" s="69"/>
      <c r="L50" s="69"/>
    </row>
    <row r="51" spans="1:12" ht="15" x14ac:dyDescent="0.25">
      <c r="A51" s="69"/>
      <c r="B51" s="69"/>
      <c r="C51" s="69"/>
      <c r="D51" s="69"/>
      <c r="E51" s="69"/>
      <c r="F51" s="70"/>
      <c r="G51" s="69"/>
      <c r="H51" s="69"/>
      <c r="I51" s="69"/>
      <c r="J51" s="69"/>
      <c r="K51" s="69"/>
      <c r="L51" s="69"/>
    </row>
    <row r="52" spans="1:12" ht="15" x14ac:dyDescent="0.25">
      <c r="A52" s="69"/>
      <c r="B52" s="69"/>
      <c r="C52" s="69"/>
      <c r="D52" s="69"/>
      <c r="E52" s="69"/>
      <c r="F52" s="70"/>
      <c r="G52" s="69"/>
      <c r="H52" s="69"/>
      <c r="I52" s="69"/>
      <c r="J52" s="69"/>
      <c r="K52" s="69"/>
      <c r="L52" s="69"/>
    </row>
    <row r="53" spans="1:12" ht="15" x14ac:dyDescent="0.25">
      <c r="A53" s="69"/>
      <c r="B53" s="69"/>
      <c r="C53" s="69"/>
      <c r="D53" s="69"/>
      <c r="E53" s="69"/>
      <c r="F53" s="70"/>
      <c r="G53" s="69"/>
      <c r="H53" s="69"/>
      <c r="I53" s="69"/>
      <c r="J53" s="69"/>
      <c r="K53" s="69"/>
      <c r="L53" s="69"/>
    </row>
    <row r="54" spans="1:12" ht="15" x14ac:dyDescent="0.25">
      <c r="A54" s="69"/>
      <c r="B54" s="69"/>
      <c r="C54" s="69"/>
      <c r="D54" s="69"/>
      <c r="E54" s="69"/>
      <c r="F54" s="70"/>
      <c r="G54" s="69"/>
      <c r="H54" s="69"/>
      <c r="I54" s="69"/>
      <c r="J54" s="69"/>
      <c r="K54" s="69"/>
      <c r="L54" s="69"/>
    </row>
    <row r="55" spans="1:12" ht="15" x14ac:dyDescent="0.25">
      <c r="A55" s="69"/>
      <c r="B55" s="69"/>
      <c r="C55" s="69"/>
      <c r="D55" s="69"/>
      <c r="E55" s="69"/>
      <c r="F55" s="70"/>
      <c r="G55" s="69"/>
      <c r="H55" s="69"/>
      <c r="I55" s="69"/>
      <c r="J55" s="69"/>
      <c r="K55" s="69"/>
      <c r="L55" s="69"/>
    </row>
    <row r="56" spans="1:12" ht="15" x14ac:dyDescent="0.25">
      <c r="A56" s="69"/>
      <c r="B56" s="69"/>
      <c r="C56" s="69"/>
      <c r="D56" s="69"/>
      <c r="E56" s="69"/>
      <c r="F56" s="70"/>
      <c r="G56" s="69"/>
      <c r="H56" s="69"/>
      <c r="I56" s="69"/>
      <c r="J56" s="69"/>
      <c r="K56" s="69"/>
      <c r="L56" s="69"/>
    </row>
    <row r="57" spans="1:12" ht="15" x14ac:dyDescent="0.25">
      <c r="A57" s="69"/>
      <c r="B57" s="69"/>
      <c r="C57" s="69"/>
      <c r="D57" s="69"/>
      <c r="E57" s="69"/>
      <c r="F57" s="70"/>
      <c r="G57" s="69"/>
      <c r="H57" s="69"/>
      <c r="I57" s="69"/>
      <c r="J57" s="69"/>
      <c r="K57" s="69"/>
      <c r="L57" s="69"/>
    </row>
    <row r="58" spans="1:12" ht="15" x14ac:dyDescent="0.25">
      <c r="A58" s="69"/>
      <c r="B58" s="69"/>
      <c r="C58" s="69"/>
      <c r="D58" s="69"/>
      <c r="E58" s="69"/>
      <c r="F58" s="70"/>
      <c r="G58" s="69"/>
      <c r="H58" s="69"/>
      <c r="I58" s="69"/>
      <c r="J58" s="69"/>
      <c r="K58" s="69"/>
      <c r="L58" s="69"/>
    </row>
    <row r="59" spans="1:12" ht="15" x14ac:dyDescent="0.25">
      <c r="A59" s="69"/>
      <c r="B59" s="69"/>
      <c r="C59" s="69"/>
      <c r="D59" s="69"/>
      <c r="E59" s="69"/>
      <c r="F59" s="70"/>
      <c r="G59" s="69"/>
      <c r="H59" s="69"/>
      <c r="I59" s="69"/>
      <c r="J59" s="69"/>
      <c r="K59" s="69"/>
      <c r="L59" s="69"/>
    </row>
    <row r="60" spans="1:12" ht="15" x14ac:dyDescent="0.25">
      <c r="A60" s="69"/>
      <c r="B60" s="69"/>
      <c r="C60" s="69"/>
      <c r="D60" s="69"/>
      <c r="E60" s="69"/>
      <c r="F60" s="70"/>
      <c r="G60" s="69"/>
      <c r="H60" s="69"/>
      <c r="I60" s="69"/>
      <c r="J60" s="69"/>
      <c r="K60" s="69"/>
      <c r="L60" s="69"/>
    </row>
    <row r="61" spans="1:12" ht="15" x14ac:dyDescent="0.25">
      <c r="A61" s="69"/>
      <c r="B61" s="69"/>
      <c r="C61" s="69"/>
      <c r="D61" s="69"/>
      <c r="E61" s="69"/>
      <c r="F61" s="70"/>
      <c r="G61" s="69"/>
      <c r="H61" s="69"/>
      <c r="I61" s="69"/>
      <c r="J61" s="69"/>
      <c r="K61" s="69"/>
      <c r="L61" s="69"/>
    </row>
    <row r="62" spans="1:12" ht="15" x14ac:dyDescent="0.25">
      <c r="A62" s="69"/>
      <c r="B62" s="69"/>
      <c r="C62" s="69"/>
      <c r="D62" s="69"/>
      <c r="E62" s="69"/>
      <c r="F62" s="70"/>
      <c r="G62" s="69"/>
      <c r="H62" s="69"/>
      <c r="I62" s="69"/>
      <c r="J62" s="69"/>
      <c r="K62" s="69"/>
      <c r="L62" s="69"/>
    </row>
    <row r="63" spans="1:12" ht="15" x14ac:dyDescent="0.25">
      <c r="A63" s="69"/>
      <c r="B63" s="69"/>
      <c r="C63" s="69"/>
      <c r="D63" s="69"/>
      <c r="E63" s="69"/>
      <c r="F63" s="70"/>
      <c r="G63" s="69"/>
      <c r="H63" s="69"/>
      <c r="I63" s="69"/>
      <c r="J63" s="69"/>
      <c r="K63" s="69"/>
      <c r="L63" s="69"/>
    </row>
    <row r="64" spans="1:12" ht="15" x14ac:dyDescent="0.25">
      <c r="A64" s="69"/>
      <c r="B64" s="69"/>
      <c r="C64" s="69"/>
      <c r="D64" s="69"/>
      <c r="E64" s="69"/>
      <c r="F64" s="70"/>
      <c r="G64" s="69"/>
      <c r="H64" s="69"/>
      <c r="I64" s="69"/>
      <c r="J64" s="69"/>
      <c r="K64" s="69"/>
      <c r="L64" s="69"/>
    </row>
    <row r="65" spans="1:12" ht="15" x14ac:dyDescent="0.25">
      <c r="A65" s="69"/>
      <c r="B65" s="69"/>
      <c r="C65" s="69"/>
      <c r="D65" s="69"/>
      <c r="E65" s="69"/>
      <c r="F65" s="70"/>
      <c r="G65" s="69"/>
      <c r="H65" s="69"/>
      <c r="I65" s="69"/>
      <c r="J65" s="69"/>
      <c r="K65" s="69"/>
      <c r="L65" s="69"/>
    </row>
    <row r="66" spans="1:12" ht="15" x14ac:dyDescent="0.25">
      <c r="A66" s="69"/>
      <c r="B66" s="69"/>
      <c r="C66" s="69"/>
      <c r="D66" s="69"/>
      <c r="E66" s="69"/>
      <c r="F66" s="70"/>
      <c r="G66" s="69"/>
      <c r="H66" s="69"/>
      <c r="I66" s="69"/>
      <c r="J66" s="69"/>
      <c r="K66" s="69"/>
      <c r="L66" s="69"/>
    </row>
    <row r="67" spans="1:12" ht="15" x14ac:dyDescent="0.25">
      <c r="A67" s="69"/>
      <c r="B67" s="69"/>
      <c r="C67" s="69"/>
      <c r="D67" s="69"/>
      <c r="E67" s="69"/>
      <c r="F67" s="70"/>
      <c r="G67" s="69"/>
      <c r="H67" s="69"/>
      <c r="I67" s="69"/>
      <c r="J67" s="69"/>
      <c r="K67" s="69"/>
      <c r="L67" s="69"/>
    </row>
    <row r="68" spans="1:12" ht="15" x14ac:dyDescent="0.25">
      <c r="A68" s="69"/>
      <c r="B68" s="69"/>
      <c r="C68" s="69"/>
      <c r="D68" s="69"/>
      <c r="E68" s="69"/>
      <c r="F68" s="70"/>
      <c r="G68" s="69"/>
      <c r="H68" s="69"/>
      <c r="I68" s="69"/>
      <c r="J68" s="69"/>
      <c r="K68" s="69"/>
      <c r="L68" s="69"/>
    </row>
    <row r="69" spans="1:12" ht="15" x14ac:dyDescent="0.25">
      <c r="A69" s="69"/>
      <c r="B69" s="69"/>
      <c r="C69" s="69"/>
      <c r="D69" s="69"/>
      <c r="E69" s="69"/>
      <c r="F69" s="70"/>
      <c r="G69" s="69"/>
      <c r="H69" s="69"/>
      <c r="I69" s="69"/>
      <c r="J69" s="69"/>
      <c r="K69" s="69"/>
      <c r="L69" s="69"/>
    </row>
    <row r="70" spans="1:12" x14ac:dyDescent="0.25">
      <c r="A70" s="69"/>
      <c r="B70" s="69"/>
      <c r="C70" s="69"/>
      <c r="D70" s="69"/>
      <c r="E70" s="69"/>
      <c r="J70" s="69"/>
      <c r="K70" s="69"/>
      <c r="L70" s="69"/>
    </row>
    <row r="71" spans="1:12" x14ac:dyDescent="0.25">
      <c r="A71" s="69"/>
      <c r="B71" s="69"/>
      <c r="C71" s="69"/>
      <c r="D71" s="69"/>
      <c r="E71" s="69"/>
      <c r="J71" s="69"/>
      <c r="K71" s="69"/>
      <c r="L71" s="69"/>
    </row>
    <row r="72" spans="1:12" x14ac:dyDescent="0.25">
      <c r="A72" s="69"/>
      <c r="B72" s="69"/>
      <c r="C72" s="69"/>
      <c r="D72" s="69"/>
      <c r="E72" s="69"/>
      <c r="L72" s="69"/>
    </row>
    <row r="73" spans="1:12" x14ac:dyDescent="0.25">
      <c r="B73" s="69"/>
      <c r="C73" s="69"/>
    </row>
    <row r="74" spans="1:12" x14ac:dyDescent="0.25">
      <c r="B74" s="69"/>
      <c r="C74" s="69"/>
    </row>
    <row r="75" spans="1:12" x14ac:dyDescent="0.25">
      <c r="B75" s="69"/>
      <c r="C75" s="69"/>
    </row>
    <row r="76" spans="1:12" x14ac:dyDescent="0.25">
      <c r="B76" s="69"/>
      <c r="C76" s="69"/>
    </row>
    <row r="77" spans="1:12" x14ac:dyDescent="0.25">
      <c r="B77" s="69"/>
      <c r="C77" s="69"/>
    </row>
    <row r="78" spans="1:12" x14ac:dyDescent="0.25">
      <c r="B78" s="69"/>
      <c r="C78" s="69"/>
    </row>
    <row r="79" spans="1:12" x14ac:dyDescent="0.25">
      <c r="B79" s="69"/>
      <c r="C79" s="69"/>
    </row>
    <row r="80" spans="1:12" x14ac:dyDescent="0.25">
      <c r="B80" s="69"/>
      <c r="C80" s="69"/>
    </row>
    <row r="81" spans="2:3" x14ac:dyDescent="0.25">
      <c r="B81" s="69"/>
      <c r="C81" s="69"/>
    </row>
    <row r="82" spans="2:3" x14ac:dyDescent="0.25">
      <c r="B82" s="69"/>
      <c r="C82" s="69"/>
    </row>
    <row r="83" spans="2:3" x14ac:dyDescent="0.25">
      <c r="B83" s="69"/>
      <c r="C83" s="69"/>
    </row>
  </sheetData>
  <phoneticPr fontId="44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topLeftCell="A7" zoomScale="130" zoomScaleNormal="130" workbookViewId="0">
      <selection activeCell="G29" sqref="G28:G29"/>
    </sheetView>
  </sheetViews>
  <sheetFormatPr defaultColWidth="9.109375" defaultRowHeight="13.8" x14ac:dyDescent="0.25"/>
  <cols>
    <col min="1" max="1" width="7.109375" style="92" customWidth="1"/>
    <col min="2" max="2" width="27.109375" style="92" customWidth="1"/>
    <col min="3" max="5" width="12.88671875" style="92" customWidth="1"/>
    <col min="6" max="7" width="13.5546875" style="92" customWidth="1"/>
    <col min="8" max="16384" width="9.109375" style="92"/>
  </cols>
  <sheetData>
    <row r="1" spans="1:7" ht="17.399999999999999" x14ac:dyDescent="0.3">
      <c r="B1" s="1299" t="s">
        <v>558</v>
      </c>
      <c r="C1" s="1300"/>
      <c r="D1" s="1300"/>
      <c r="E1" s="1300"/>
      <c r="F1" s="492" t="str">
        <f>IF('příjmy-paragraf'!F2=0," ",'příjmy-paragraf'!F2)</f>
        <v>rok 2024</v>
      </c>
    </row>
    <row r="2" spans="1:7" ht="14.4" thickBot="1" x14ac:dyDescent="0.3"/>
    <row r="3" spans="1:7" ht="15.6" x14ac:dyDescent="0.3">
      <c r="A3" s="759" t="s">
        <v>384</v>
      </c>
      <c r="B3" s="760" t="s">
        <v>559</v>
      </c>
      <c r="C3" s="761"/>
      <c r="D3" s="762"/>
      <c r="E3" s="762"/>
      <c r="F3" s="762"/>
      <c r="G3" s="763"/>
    </row>
    <row r="4" spans="1:7" ht="15.6" x14ac:dyDescent="0.3">
      <c r="A4" s="764"/>
      <c r="B4" s="765" t="s">
        <v>140</v>
      </c>
      <c r="C4" s="766"/>
      <c r="D4" s="767"/>
      <c r="E4" s="768" t="s">
        <v>141</v>
      </c>
      <c r="F4" s="767"/>
      <c r="G4" s="769"/>
    </row>
    <row r="5" spans="1:7" ht="14.4" x14ac:dyDescent="0.3">
      <c r="A5" s="1301" t="s">
        <v>142</v>
      </c>
      <c r="B5" s="1303" t="s">
        <v>143</v>
      </c>
      <c r="C5" s="770" t="s">
        <v>144</v>
      </c>
      <c r="D5" s="770" t="s">
        <v>110</v>
      </c>
      <c r="E5" s="770" t="s">
        <v>145</v>
      </c>
      <c r="F5" s="770" t="s">
        <v>111</v>
      </c>
      <c r="G5" s="771" t="s">
        <v>146</v>
      </c>
    </row>
    <row r="6" spans="1:7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3" t="s">
        <v>493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</row>
    <row r="7" spans="1:7" ht="20.100000000000001" customHeight="1" x14ac:dyDescent="0.3">
      <c r="A7" s="775"/>
      <c r="B7" s="776"/>
      <c r="C7" s="777"/>
      <c r="D7" s="777"/>
      <c r="E7" s="777"/>
      <c r="F7" s="777"/>
      <c r="G7" s="778"/>
    </row>
    <row r="8" spans="1:7" ht="20.100000000000001" customHeight="1" x14ac:dyDescent="0.3">
      <c r="A8" s="779"/>
      <c r="B8" s="780"/>
      <c r="C8" s="781"/>
      <c r="D8" s="781"/>
      <c r="E8" s="781"/>
      <c r="F8" s="781"/>
      <c r="G8" s="782"/>
    </row>
    <row r="9" spans="1:7" ht="20.100000000000001" customHeight="1" thickBot="1" x14ac:dyDescent="0.35">
      <c r="A9" s="783"/>
      <c r="B9" s="784"/>
      <c r="C9" s="785"/>
      <c r="D9" s="785"/>
      <c r="E9" s="785"/>
      <c r="F9" s="785"/>
      <c r="G9" s="786"/>
    </row>
    <row r="10" spans="1:7" ht="20.100000000000001" customHeight="1" thickBot="1" x14ac:dyDescent="0.35">
      <c r="A10" s="943"/>
      <c r="B10" s="944" t="s">
        <v>59</v>
      </c>
      <c r="C10" s="956">
        <f>SUM(C7:C9)</f>
        <v>0</v>
      </c>
      <c r="D10" s="956">
        <f>SUM(D7:D9)</f>
        <v>0</v>
      </c>
      <c r="E10" s="956">
        <f>SUM(E7:E9)</f>
        <v>0</v>
      </c>
      <c r="F10" s="956">
        <f>SUM(F7:F9)</f>
        <v>0</v>
      </c>
      <c r="G10" s="957">
        <f>SUM(G7:G9)</f>
        <v>0</v>
      </c>
    </row>
    <row r="11" spans="1:7" ht="14.4" x14ac:dyDescent="0.3">
      <c r="A11" s="102"/>
      <c r="B11" s="102"/>
      <c r="C11" s="103"/>
      <c r="D11" s="103"/>
      <c r="E11" s="103"/>
      <c r="F11" s="103"/>
      <c r="G11" s="103"/>
    </row>
    <row r="12" spans="1:7" ht="15" thickBot="1" x14ac:dyDescent="0.35">
      <c r="A12" s="102"/>
      <c r="B12" s="102"/>
      <c r="C12" s="102"/>
      <c r="D12" s="102"/>
      <c r="E12" s="102"/>
      <c r="F12" s="102"/>
    </row>
    <row r="13" spans="1:7" ht="15.6" x14ac:dyDescent="0.3">
      <c r="A13" s="790" t="s">
        <v>384</v>
      </c>
      <c r="B13" s="791" t="s">
        <v>559</v>
      </c>
      <c r="C13" s="792"/>
      <c r="D13" s="793"/>
      <c r="E13" s="793"/>
      <c r="F13" s="793"/>
      <c r="G13" s="794"/>
    </row>
    <row r="14" spans="1:7" ht="15.6" x14ac:dyDescent="0.3">
      <c r="A14" s="795"/>
      <c r="B14" s="796" t="s">
        <v>147</v>
      </c>
      <c r="C14" s="797"/>
      <c r="D14" s="798"/>
      <c r="E14" s="799" t="s">
        <v>141</v>
      </c>
      <c r="F14" s="798"/>
      <c r="G14" s="800"/>
    </row>
    <row r="15" spans="1:7" ht="14.4" x14ac:dyDescent="0.3">
      <c r="A15" s="1305" t="s">
        <v>142</v>
      </c>
      <c r="B15" s="1307" t="s">
        <v>143</v>
      </c>
      <c r="C15" s="801" t="s">
        <v>144</v>
      </c>
      <c r="D15" s="801" t="s">
        <v>110</v>
      </c>
      <c r="E15" s="801" t="s">
        <v>145</v>
      </c>
      <c r="F15" s="802" t="s">
        <v>111</v>
      </c>
      <c r="G15" s="803" t="s">
        <v>146</v>
      </c>
    </row>
    <row r="16" spans="1:7" ht="15" thickBot="1" x14ac:dyDescent="0.35">
      <c r="A16" s="1306"/>
      <c r="B16" s="1308"/>
      <c r="C16" s="804" t="str">
        <f>IF('příjmy-paragraf'!D2=0," ",'příjmy-paragraf'!D2)</f>
        <v>rok 2023</v>
      </c>
      <c r="D16" s="804" t="str">
        <f>IF('příjmy-paragraf'!E3=0," ",'příjmy-paragraf'!E3)</f>
        <v xml:space="preserve"> k 30.09.</v>
      </c>
      <c r="E16" s="805" t="s">
        <v>493</v>
      </c>
      <c r="F16" s="806" t="str">
        <f>IF('příjmy-paragraf'!F2=0," ",'příjmy-paragraf'!F2)</f>
        <v>rok 2024</v>
      </c>
      <c r="G16" s="807" t="str">
        <f>IF('příjmy-paragraf'!F2=0," ",'příjmy-paragraf'!F2)</f>
        <v>rok 2024</v>
      </c>
    </row>
    <row r="17" spans="1:7" ht="20.100000000000001" customHeight="1" x14ac:dyDescent="0.3">
      <c r="A17" s="808">
        <v>5169</v>
      </c>
      <c r="B17" s="809" t="s">
        <v>148</v>
      </c>
      <c r="C17" s="810">
        <v>200000</v>
      </c>
      <c r="D17" s="811">
        <v>62948</v>
      </c>
      <c r="E17" s="810">
        <v>100000</v>
      </c>
      <c r="F17" s="812">
        <v>120000</v>
      </c>
      <c r="G17" s="813">
        <v>120000</v>
      </c>
    </row>
    <row r="18" spans="1:7" ht="20.100000000000001" customHeight="1" thickBot="1" x14ac:dyDescent="0.35">
      <c r="A18" s="814">
        <v>5171</v>
      </c>
      <c r="B18" s="815" t="s">
        <v>169</v>
      </c>
      <c r="C18" s="816">
        <v>0</v>
      </c>
      <c r="D18" s="816">
        <v>0</v>
      </c>
      <c r="E18" s="816">
        <v>0</v>
      </c>
      <c r="F18" s="817">
        <v>0</v>
      </c>
      <c r="G18" s="818">
        <v>0</v>
      </c>
    </row>
    <row r="19" spans="1:7" ht="20.100000000000001" customHeight="1" thickBot="1" x14ac:dyDescent="0.35">
      <c r="A19" s="961"/>
      <c r="B19" s="948" t="s">
        <v>59</v>
      </c>
      <c r="C19" s="959">
        <f>SUM(C17:C18)</f>
        <v>200000</v>
      </c>
      <c r="D19" s="959">
        <f>SUM(D17:D18)</f>
        <v>62948</v>
      </c>
      <c r="E19" s="959">
        <f>SUM(E17:E18)</f>
        <v>100000</v>
      </c>
      <c r="F19" s="949">
        <f>SUM(F17:F18)</f>
        <v>120000</v>
      </c>
      <c r="G19" s="963">
        <f>SUM(G17:G18)</f>
        <v>120000</v>
      </c>
    </row>
    <row r="20" spans="1:7" ht="14.4" x14ac:dyDescent="0.3">
      <c r="A20" s="102"/>
      <c r="B20" s="102"/>
      <c r="C20" s="105"/>
      <c r="D20" s="105"/>
      <c r="E20" s="105"/>
      <c r="F20" s="105"/>
      <c r="G20" s="102"/>
    </row>
    <row r="21" spans="1:7" ht="14.4" x14ac:dyDescent="0.3">
      <c r="A21" s="102"/>
      <c r="B21" s="102"/>
      <c r="C21" s="105"/>
      <c r="D21" s="105"/>
      <c r="E21" s="105"/>
      <c r="F21" s="105"/>
      <c r="G21" s="102"/>
    </row>
    <row r="22" spans="1:7" ht="14.4" x14ac:dyDescent="0.3">
      <c r="A22" s="102"/>
      <c r="B22" s="106" t="s">
        <v>150</v>
      </c>
      <c r="C22" s="495">
        <v>45226</v>
      </c>
      <c r="E22" s="106" t="s">
        <v>151</v>
      </c>
      <c r="F22" s="102" t="s">
        <v>152</v>
      </c>
      <c r="G22" s="102"/>
    </row>
    <row r="23" spans="1:7" ht="14.4" x14ac:dyDescent="0.3">
      <c r="A23" s="102"/>
      <c r="B23" s="102"/>
      <c r="C23" s="102"/>
      <c r="D23" s="102"/>
      <c r="E23" s="102"/>
      <c r="F23" s="102"/>
      <c r="G23" s="10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="130" zoomScaleNormal="130" workbookViewId="0">
      <selection activeCell="D19" sqref="D19"/>
    </sheetView>
  </sheetViews>
  <sheetFormatPr defaultColWidth="9.109375" defaultRowHeight="13.8" x14ac:dyDescent="0.25"/>
  <cols>
    <col min="1" max="1" width="7.109375" style="92" customWidth="1"/>
    <col min="2" max="2" width="27.109375" style="92" customWidth="1"/>
    <col min="3" max="5" width="12.88671875" style="92" customWidth="1"/>
    <col min="6" max="7" width="13.5546875" style="92" customWidth="1"/>
    <col min="8" max="16384" width="9.109375" style="92"/>
  </cols>
  <sheetData>
    <row r="1" spans="1:7" ht="17.399999999999999" x14ac:dyDescent="0.3">
      <c r="B1" s="1299" t="s">
        <v>415</v>
      </c>
      <c r="C1" s="1300"/>
      <c r="D1" s="1300"/>
      <c r="E1" s="1300"/>
      <c r="F1" s="492" t="str">
        <f>IF('příjmy-paragraf'!F2=0," ",'příjmy-paragraf'!F2)</f>
        <v>rok 2024</v>
      </c>
    </row>
    <row r="2" spans="1:7" ht="14.4" thickBot="1" x14ac:dyDescent="0.3"/>
    <row r="3" spans="1:7" ht="15.6" x14ac:dyDescent="0.3">
      <c r="A3" s="759" t="s">
        <v>385</v>
      </c>
      <c r="B3" s="760" t="s">
        <v>406</v>
      </c>
      <c r="C3" s="761"/>
      <c r="D3" s="762"/>
      <c r="E3" s="762"/>
      <c r="F3" s="762"/>
      <c r="G3" s="763"/>
    </row>
    <row r="4" spans="1:7" ht="15.6" x14ac:dyDescent="0.3">
      <c r="A4" s="764"/>
      <c r="B4" s="765" t="s">
        <v>140</v>
      </c>
      <c r="C4" s="766"/>
      <c r="D4" s="767"/>
      <c r="E4" s="768" t="s">
        <v>141</v>
      </c>
      <c r="F4" s="767"/>
      <c r="G4" s="769"/>
    </row>
    <row r="5" spans="1:7" ht="14.4" x14ac:dyDescent="0.3">
      <c r="A5" s="1301" t="s">
        <v>142</v>
      </c>
      <c r="B5" s="1303" t="s">
        <v>143</v>
      </c>
      <c r="C5" s="770" t="s">
        <v>144</v>
      </c>
      <c r="D5" s="770" t="s">
        <v>110</v>
      </c>
      <c r="E5" s="770" t="s">
        <v>145</v>
      </c>
      <c r="F5" s="770" t="s">
        <v>111</v>
      </c>
      <c r="G5" s="771" t="s">
        <v>146</v>
      </c>
    </row>
    <row r="6" spans="1:7" ht="15" thickBot="1" x14ac:dyDescent="0.35">
      <c r="A6" s="1302"/>
      <c r="B6" s="1304"/>
      <c r="C6" s="772" t="str">
        <f>IF('příjmy-paragraf'!D2=0," ",'příjmy-paragraf'!D2)</f>
        <v>rok 2023</v>
      </c>
      <c r="D6" s="772" t="str">
        <f>IF('příjmy-paragraf'!E3=0," ",'příjmy-paragraf'!E3)</f>
        <v xml:space="preserve"> k 30.09.</v>
      </c>
      <c r="E6" s="772" t="str">
        <f>IF('1014-útulek'!E6=0," ",'1014-útulek'!E6)</f>
        <v>k 31.12.2023</v>
      </c>
      <c r="F6" s="772" t="str">
        <f>IF('příjmy-paragraf'!F2=0," ",'příjmy-paragraf'!F2)</f>
        <v>rok 2024</v>
      </c>
      <c r="G6" s="774" t="str">
        <f>IF('příjmy-paragraf'!F2=0," ",'příjmy-paragraf'!F2)</f>
        <v>rok 2024</v>
      </c>
    </row>
    <row r="7" spans="1:7" ht="20.100000000000001" customHeight="1" x14ac:dyDescent="0.3">
      <c r="A7" s="775">
        <v>2111</v>
      </c>
      <c r="B7" s="825" t="s">
        <v>153</v>
      </c>
      <c r="C7" s="826">
        <v>515000</v>
      </c>
      <c r="D7" s="826">
        <v>564402</v>
      </c>
      <c r="E7" s="826">
        <v>570000</v>
      </c>
      <c r="F7" s="826">
        <v>400000</v>
      </c>
      <c r="G7" s="827">
        <v>400000</v>
      </c>
    </row>
    <row r="8" spans="1:7" ht="20.100000000000001" customHeight="1" x14ac:dyDescent="0.3">
      <c r="A8" s="779"/>
      <c r="B8" s="780"/>
      <c r="C8" s="828"/>
      <c r="D8" s="828"/>
      <c r="E8" s="828"/>
      <c r="F8" s="828"/>
      <c r="G8" s="829"/>
    </row>
    <row r="9" spans="1:7" ht="20.100000000000001" customHeight="1" thickBot="1" x14ac:dyDescent="0.35">
      <c r="A9" s="783"/>
      <c r="B9" s="784"/>
      <c r="C9" s="830"/>
      <c r="D9" s="830"/>
      <c r="E9" s="830"/>
      <c r="F9" s="830"/>
      <c r="G9" s="831"/>
    </row>
    <row r="10" spans="1:7" ht="20.100000000000001" customHeight="1" thickBot="1" x14ac:dyDescent="0.35">
      <c r="A10" s="943"/>
      <c r="B10" s="944" t="s">
        <v>59</v>
      </c>
      <c r="C10" s="945">
        <f>SUM(C7:C9)</f>
        <v>515000</v>
      </c>
      <c r="D10" s="945">
        <f>SUM(D7:D9)</f>
        <v>564402</v>
      </c>
      <c r="E10" s="945">
        <f>SUM(E7:E9)</f>
        <v>570000</v>
      </c>
      <c r="F10" s="945">
        <f>SUM(F7:F9)</f>
        <v>400000</v>
      </c>
      <c r="G10" s="946">
        <f>SUM(G7:G9)</f>
        <v>400000</v>
      </c>
    </row>
    <row r="11" spans="1:7" ht="14.4" x14ac:dyDescent="0.3">
      <c r="A11" s="102"/>
      <c r="B11" s="102"/>
      <c r="C11" s="103"/>
      <c r="D11" s="103"/>
      <c r="E11" s="103"/>
      <c r="F11" s="103"/>
      <c r="G11" s="103"/>
    </row>
    <row r="12" spans="1:7" ht="15" thickBot="1" x14ac:dyDescent="0.35">
      <c r="A12" s="102"/>
      <c r="B12" s="102"/>
      <c r="C12" s="102"/>
      <c r="D12" s="102"/>
      <c r="E12" s="102"/>
      <c r="F12" s="102"/>
    </row>
    <row r="13" spans="1:7" ht="15.6" x14ac:dyDescent="0.3">
      <c r="A13" s="790" t="s">
        <v>385</v>
      </c>
      <c r="B13" s="791" t="s">
        <v>406</v>
      </c>
      <c r="C13" s="792"/>
      <c r="D13" s="793"/>
      <c r="E13" s="793"/>
      <c r="F13" s="793"/>
      <c r="G13" s="794"/>
    </row>
    <row r="14" spans="1:7" ht="15.6" x14ac:dyDescent="0.3">
      <c r="A14" s="795"/>
      <c r="B14" s="796" t="s">
        <v>147</v>
      </c>
      <c r="C14" s="797"/>
      <c r="D14" s="798"/>
      <c r="E14" s="799" t="s">
        <v>141</v>
      </c>
      <c r="F14" s="798"/>
      <c r="G14" s="800"/>
    </row>
    <row r="15" spans="1:7" ht="14.4" x14ac:dyDescent="0.3">
      <c r="A15" s="1305" t="s">
        <v>142</v>
      </c>
      <c r="B15" s="1307" t="s">
        <v>143</v>
      </c>
      <c r="C15" s="801" t="s">
        <v>144</v>
      </c>
      <c r="D15" s="801" t="s">
        <v>110</v>
      </c>
      <c r="E15" s="801" t="s">
        <v>145</v>
      </c>
      <c r="F15" s="801" t="s">
        <v>111</v>
      </c>
      <c r="G15" s="803" t="s">
        <v>146</v>
      </c>
    </row>
    <row r="16" spans="1:7" ht="15" thickBot="1" x14ac:dyDescent="0.35">
      <c r="A16" s="1306"/>
      <c r="B16" s="1308"/>
      <c r="C16" s="804" t="str">
        <f>IF('příjmy-paragraf'!D2=0," ",'příjmy-paragraf'!D2)</f>
        <v>rok 2023</v>
      </c>
      <c r="D16" s="804" t="str">
        <f>IF('příjmy-paragraf'!E3=0," ",'příjmy-paragraf'!E3)</f>
        <v xml:space="preserve"> k 30.09.</v>
      </c>
      <c r="E16" s="804" t="str">
        <f>IF('1014-útulek'!E16=0," ",'1014-útulek'!E16)</f>
        <v>k 31.12.2023</v>
      </c>
      <c r="F16" s="806" t="str">
        <f>IF('příjmy-paragraf'!F2=0," ",'příjmy-paragraf'!F2)</f>
        <v>rok 2024</v>
      </c>
      <c r="G16" s="807" t="str">
        <f>IF('příjmy-paragraf'!F2=0," ",'příjmy-paragraf'!F2)</f>
        <v>rok 2024</v>
      </c>
    </row>
    <row r="17" spans="1:7" ht="20.100000000000001" customHeight="1" x14ac:dyDescent="0.3">
      <c r="A17" s="808">
        <v>5139</v>
      </c>
      <c r="B17" s="823" t="s">
        <v>154</v>
      </c>
      <c r="C17" s="810">
        <v>40000</v>
      </c>
      <c r="D17" s="811">
        <v>4600</v>
      </c>
      <c r="E17" s="810">
        <v>10000</v>
      </c>
      <c r="F17" s="810">
        <v>30000</v>
      </c>
      <c r="G17" s="813">
        <v>30000</v>
      </c>
    </row>
    <row r="18" spans="1:7" ht="20.100000000000001" customHeight="1" thickBot="1" x14ac:dyDescent="0.35">
      <c r="A18" s="814">
        <v>5169</v>
      </c>
      <c r="B18" s="824" t="s">
        <v>149</v>
      </c>
      <c r="C18" s="816">
        <v>316000</v>
      </c>
      <c r="D18" s="816">
        <v>218772</v>
      </c>
      <c r="E18" s="816">
        <v>300000</v>
      </c>
      <c r="F18" s="816">
        <v>270000</v>
      </c>
      <c r="G18" s="818">
        <v>270000</v>
      </c>
    </row>
    <row r="19" spans="1:7" ht="20.100000000000001" customHeight="1" thickBot="1" x14ac:dyDescent="0.35">
      <c r="A19" s="961"/>
      <c r="B19" s="948" t="s">
        <v>59</v>
      </c>
      <c r="C19" s="959">
        <f>SUM(C17:C18)</f>
        <v>356000</v>
      </c>
      <c r="D19" s="959">
        <f>SUM(D17:D18)</f>
        <v>223372</v>
      </c>
      <c r="E19" s="959">
        <f>SUM(E17:E18)</f>
        <v>310000</v>
      </c>
      <c r="F19" s="959">
        <f>SUM(F17:F18)</f>
        <v>300000</v>
      </c>
      <c r="G19" s="963">
        <f>SUM(G17:G18)</f>
        <v>300000</v>
      </c>
    </row>
    <row r="20" spans="1:7" ht="14.4" x14ac:dyDescent="0.3">
      <c r="A20" s="102"/>
      <c r="B20" s="102"/>
      <c r="C20" s="105"/>
      <c r="D20" s="105"/>
      <c r="E20" s="105"/>
      <c r="F20" s="105"/>
      <c r="G20" s="102"/>
    </row>
    <row r="21" spans="1:7" ht="14.4" x14ac:dyDescent="0.3">
      <c r="A21" s="102"/>
      <c r="B21" s="102"/>
      <c r="C21" s="105"/>
      <c r="D21" s="105"/>
      <c r="E21" s="105"/>
      <c r="F21" s="105"/>
      <c r="G21" s="102"/>
    </row>
    <row r="22" spans="1:7" ht="14.4" x14ac:dyDescent="0.3">
      <c r="A22" s="102"/>
      <c r="B22" s="106" t="s">
        <v>150</v>
      </c>
      <c r="C22" s="107">
        <v>45229</v>
      </c>
      <c r="E22" s="106" t="s">
        <v>151</v>
      </c>
      <c r="F22" s="102" t="s">
        <v>155</v>
      </c>
      <c r="G22" s="102"/>
    </row>
    <row r="23" spans="1:7" ht="14.4" x14ac:dyDescent="0.3">
      <c r="A23" s="102"/>
      <c r="B23" s="102"/>
      <c r="C23" s="102"/>
      <c r="D23" s="102"/>
      <c r="E23" s="102"/>
      <c r="F23" s="107"/>
      <c r="G23" s="10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35</vt:i4>
      </vt:variant>
    </vt:vector>
  </HeadingPairs>
  <TitlesOfParts>
    <vt:vector size="35" baseType="lpstr">
      <vt:lpstr>rozpočet</vt:lpstr>
      <vt:lpstr>příjmy a výdaje</vt:lpstr>
      <vt:lpstr>příjmy-paragraf</vt:lpstr>
      <vt:lpstr>HV PO</vt:lpstr>
      <vt:lpstr>HV PO pr.</vt:lpstr>
      <vt:lpstr>výdaje-paragraf</vt:lpstr>
      <vt:lpstr>opr.a inv. pr.</vt:lpstr>
      <vt:lpstr>1014-útulek</vt:lpstr>
      <vt:lpstr>1031-les</vt:lpstr>
      <vt:lpstr>2212-komunikace</vt:lpstr>
      <vt:lpstr>3111-MŠ</vt:lpstr>
      <vt:lpstr>3111-MŠ-I</vt:lpstr>
      <vt:lpstr>3113-ZŠ</vt:lpstr>
      <vt:lpstr>3113-ZŠ-I</vt:lpstr>
      <vt:lpstr>3231-ZUŠ</vt:lpstr>
      <vt:lpstr>3231-ZUŠ-I</vt:lpstr>
      <vt:lpstr>3314-knihovna</vt:lpstr>
      <vt:lpstr>3315-muzeum</vt:lpstr>
      <vt:lpstr>3341-rozhlas</vt:lpstr>
      <vt:lpstr>3399-Kultura-SPOZ</vt:lpstr>
      <vt:lpstr>3421-ROROŠ</vt:lpstr>
      <vt:lpstr>3421-ROROŠ-I</vt:lpstr>
      <vt:lpstr>3429-SRC</vt:lpstr>
      <vt:lpstr>3429-SRC-I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2024-12-05T06:43:23Z</cp:lastPrinted>
  <dcterms:created xsi:type="dcterms:W3CDTF">2007-01-03T08:25:17Z</dcterms:created>
  <dcterms:modified xsi:type="dcterms:W3CDTF">2024-12-05T06:43:31Z</dcterms:modified>
</cp:coreProperties>
</file>