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760" windowHeight="9180"/>
  </bookViews>
  <sheets>
    <sheet name="ZL32 - KRYCÍ LIST" sheetId="3" r:id="rId1"/>
    <sheet name="Rekapitulace stavby" sheetId="1" r:id="rId2"/>
    <sheet name="35 - ZL35 - Dešťová kanal..." sheetId="2" r:id="rId3"/>
  </sheets>
  <externalReferences>
    <externalReference r:id="rId4"/>
  </externalReferences>
  <definedNames>
    <definedName name="__290850C4_052B_4FF6_A0B3_6D189B03D21D_FIGURE__">NA()</definedName>
    <definedName name="__290850C4_052B_4FF6_A0B3_6D189B03D21D_ITEM__" localSheetId="0">#REF!</definedName>
    <definedName name="__290850C4_052B_4FF6_A0B3_6D189B03D21D_ITEM__">#REF!</definedName>
    <definedName name="__290850C4_052B_4FF6_A0B3_6D189B03D21D_ITEM_GROUP1__" localSheetId="0">#REF!</definedName>
    <definedName name="__290850C4_052B_4FF6_A0B3_6D189B03D21D_ITEM_GROUP1__">#REF!</definedName>
    <definedName name="__290850C4_052B_4FF6_A0B3_6D189B03D21D_ITEM_GROUP1_RECAP__" localSheetId="0">#REF!</definedName>
    <definedName name="__290850C4_052B_4FF6_A0B3_6D189B03D21D_ITEM_GROUP1_RECAP__">#REF!</definedName>
    <definedName name="__290850C4_052B_4FF6_A0B3_6D189B03D21D_ITEM_GROUP2__" localSheetId="0">#REF!</definedName>
    <definedName name="__290850C4_052B_4FF6_A0B3_6D189B03D21D_ITEM_GROUP2__">#REF!</definedName>
    <definedName name="__290850C4_052B_4FF6_A0B3_6D189B03D21D_ITEM_GROUP2_RECAP__" localSheetId="0">#REF!</definedName>
    <definedName name="__290850C4_052B_4FF6_A0B3_6D189B03D21D_ITEM_GROUP2_RECAP__">#REF!</definedName>
    <definedName name="__290850C4_052B_4FF6_A0B3_6D189B03D21D_ITEM_GROUP3__X" localSheetId="0">#REF!</definedName>
    <definedName name="__290850C4_052B_4FF6_A0B3_6D189B03D21D_ITEM_GROUP3__X">#REF!</definedName>
    <definedName name="__290850C4_052B_4FF6_A0B3_6D189B03D21D_ITEM_GROUP3_RECAP__" localSheetId="0">#REF!</definedName>
    <definedName name="__290850C4_052B_4FF6_A0B3_6D189B03D21D_ITEM_GROUP3_RECAP__">#REF!</definedName>
    <definedName name="__290850C4_052B_4FF6_A0B3_6D189B03D21D_QBILL__">NA()</definedName>
    <definedName name="__290850C4_052B_4FF6_A0B3_6D189B03D21D_QINDEX__">NA()</definedName>
    <definedName name="__B360F1EC_A4E9_4044_9F31_84B5B39A93C8_FIGURE__">NA()</definedName>
    <definedName name="__B360F1EC_A4E9_4044_9F31_84B5B39A93C8_QBILL__">NA()</definedName>
    <definedName name="__B360F1EC_A4E9_4044_9F31_84B5B39A93C8_QINDEX__">NA()</definedName>
    <definedName name="__xlnm._FilterDatabase_1" localSheetId="0">#REF!</definedName>
    <definedName name="__xlnm._FilterDatabase_1">#REF!</definedName>
    <definedName name="_dph1">NA()</definedName>
    <definedName name="_dph2">NA()</definedName>
    <definedName name="_dph3">NA()</definedName>
    <definedName name="_xlnm._FilterDatabase" localSheetId="2" hidden="1">'35 - ZL35 - Dešťová kanal...'!$C$121:$K$132</definedName>
    <definedName name="_pol1">NA()</definedName>
    <definedName name="_pol2">NA()</definedName>
    <definedName name="_pol3">NA()</definedName>
    <definedName name="_pol4">NA()</definedName>
    <definedName name="cisloobjektu">NA()</definedName>
    <definedName name="cislostavby">NA()</definedName>
    <definedName name="Dodavka" localSheetId="0">#REF!</definedName>
    <definedName name="Dodavka">#REF!</definedName>
    <definedName name="footer">NA()</definedName>
    <definedName name="footer2">NA()</definedName>
    <definedName name="GROUP_ID">NA()</definedName>
    <definedName name="head1">NA()</definedName>
    <definedName name="Header">NA()</definedName>
    <definedName name="Header2">NA()</definedName>
    <definedName name="header3">NA()</definedName>
    <definedName name="Hlava1">NA()</definedName>
    <definedName name="Hlava2">NA()</definedName>
    <definedName name="hlava21">NA()</definedName>
    <definedName name="hlava22">NA()</definedName>
    <definedName name="Hlava3">NA()</definedName>
    <definedName name="Hlava4">NA()</definedName>
    <definedName name="HSV" localSheetId="0">#REF!</definedName>
    <definedName name="HSV">#REF!</definedName>
    <definedName name="HZS" localSheetId="0">#REF!</definedName>
    <definedName name="HZS">#REF!</definedName>
    <definedName name="ITEM_COUNTS">NA()</definedName>
    <definedName name="ITEM_FULLDESCR2">NA()</definedName>
    <definedName name="ITEM_PRICES" localSheetId="0">'[1]Výkaz výměr'!$G$6:$G$260</definedName>
    <definedName name="ITEM_PRICES">#REF!</definedName>
    <definedName name="Mont" localSheetId="0">#REF!</definedName>
    <definedName name="Mont">#REF!</definedName>
    <definedName name="nazevobjektu">NA()</definedName>
    <definedName name="nazevstavby">NA()</definedName>
    <definedName name="_xlnm.Print_Titles" localSheetId="2">'35 - ZL35 - Dešťová kanal...'!$121:$121</definedName>
    <definedName name="_xlnm.Print_Titles" localSheetId="1">'Rekapitulace stavby'!$92:$92</definedName>
    <definedName name="_xlnm.Print_Area" localSheetId="2">'35 - ZL35 - Dešťová kanal...'!$C$4:$J$76,'35 - ZL35 - Dešťová kanal...'!$C$82:$J$132</definedName>
    <definedName name="_xlnm.Print_Area" localSheetId="1">'Rekapitulace stavby'!$D$4:$AO$76,'Rekapitulace stavby'!$C$82:$AQ$99</definedName>
    <definedName name="_xlnm.Print_Area" localSheetId="0">'ZL32 - KRYCÍ LIST'!$B$1:$K$37</definedName>
    <definedName name="polbezcen1">NA()</definedName>
    <definedName name="polbezcen2">NA()</definedName>
    <definedName name="polbezcen3">NA()</definedName>
    <definedName name="polbezcen4">NA()</definedName>
    <definedName name="polcen2">NA()</definedName>
    <definedName name="polcen3">NA()</definedName>
    <definedName name="polminuty1">NA()</definedName>
    <definedName name="polminuty2">NA()</definedName>
    <definedName name="polminuty3">NA()</definedName>
    <definedName name="polminuty4">NA()</definedName>
    <definedName name="popisrozp">NA()</definedName>
    <definedName name="Poznamka">NA()</definedName>
    <definedName name="PSV" localSheetId="0">#REF!</definedName>
    <definedName name="PSV">#REF!</definedName>
    <definedName name="SazbaDPH1">NA()</definedName>
    <definedName name="SazbaDPH2">NA()</definedName>
    <definedName name="VAT_RATES">NA()</definedName>
    <definedName name="ZakHead">NA()</definedName>
  </definedNames>
  <calcPr calcId="124519"/>
</workbook>
</file>

<file path=xl/calcChain.xml><?xml version="1.0" encoding="utf-8"?>
<calcChain xmlns="http://schemas.openxmlformats.org/spreadsheetml/2006/main">
  <c r="I16" i="3"/>
  <c r="J16" s="1"/>
  <c r="J18" s="1"/>
  <c r="G21" s="1"/>
  <c r="J17"/>
  <c r="J39" i="2" l="1"/>
  <c r="J38"/>
  <c r="AY95" i="1"/>
  <c r="J37" i="2"/>
  <c r="AX95" i="1" s="1"/>
  <c r="BI131" i="2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9"/>
  <c r="F119"/>
  <c r="J118"/>
  <c r="F118"/>
  <c r="F116"/>
  <c r="E114"/>
  <c r="J31"/>
  <c r="J92"/>
  <c r="F92"/>
  <c r="J91"/>
  <c r="F91"/>
  <c r="F89"/>
  <c r="E87"/>
  <c r="J12"/>
  <c r="J89" s="1"/>
  <c r="E7"/>
  <c r="E85" s="1"/>
  <c r="L90" i="1"/>
  <c r="AM90"/>
  <c r="AM89"/>
  <c r="L89"/>
  <c r="AM87"/>
  <c r="L87"/>
  <c r="L85"/>
  <c r="L84"/>
  <c r="AS94"/>
  <c r="BK125" i="2"/>
  <c r="BK131"/>
  <c r="J125"/>
  <c r="AK27" i="1"/>
  <c r="J131" i="2"/>
  <c r="J127"/>
  <c r="J129"/>
  <c r="BK129"/>
  <c r="BK127"/>
  <c r="R124" l="1"/>
  <c r="R123" s="1"/>
  <c r="R122" s="1"/>
  <c r="P124"/>
  <c r="P123" s="1"/>
  <c r="P122" s="1"/>
  <c r="AU95" i="1" s="1"/>
  <c r="AU94" s="1"/>
  <c r="BK124" i="2"/>
  <c r="J124" s="1"/>
  <c r="J98" s="1"/>
  <c r="T124"/>
  <c r="T123"/>
  <c r="T122" s="1"/>
  <c r="BE125"/>
  <c r="BE127"/>
  <c r="E112"/>
  <c r="J116"/>
  <c r="BE129"/>
  <c r="BE131"/>
  <c r="F36"/>
  <c r="BA95" i="1"/>
  <c r="BA94"/>
  <c r="W33"/>
  <c r="F39" i="2"/>
  <c r="BD95" i="1"/>
  <c r="BD94"/>
  <c r="W36"/>
  <c r="F37" i="2"/>
  <c r="BB95" i="1" s="1"/>
  <c r="BB94" s="1"/>
  <c r="W34" s="1"/>
  <c r="J36" i="2"/>
  <c r="AW95" i="1" s="1"/>
  <c r="F38" i="2"/>
  <c r="BC95" i="1"/>
  <c r="BC94" s="1"/>
  <c r="AY94" s="1"/>
  <c r="BK123" i="2" l="1"/>
  <c r="J123" s="1"/>
  <c r="J97" s="1"/>
  <c r="AW94" i="1"/>
  <c r="AK33" s="1"/>
  <c r="AX94"/>
  <c r="W35"/>
  <c r="F35" i="2"/>
  <c r="AZ95" i="1" s="1"/>
  <c r="AZ94" s="1"/>
  <c r="W32" s="1"/>
  <c r="J35" i="2"/>
  <c r="AV95" i="1" s="1"/>
  <c r="AT95" s="1"/>
  <c r="BK122" i="2" l="1"/>
  <c r="J122"/>
  <c r="J96"/>
  <c r="J30"/>
  <c r="J32" s="1"/>
  <c r="AG95" i="1" s="1"/>
  <c r="AG94" s="1"/>
  <c r="AG99" s="1"/>
  <c r="AV94"/>
  <c r="AK32"/>
  <c r="J41" i="2" l="1"/>
  <c r="AN95" i="1"/>
  <c r="AK26"/>
  <c r="AK29"/>
  <c r="J103" i="2"/>
  <c r="AT94" i="1"/>
  <c r="AN94"/>
  <c r="AN99"/>
  <c r="AK38" l="1"/>
</calcChain>
</file>

<file path=xl/sharedStrings.xml><?xml version="1.0" encoding="utf-8"?>
<sst xmlns="http://schemas.openxmlformats.org/spreadsheetml/2006/main" count="387" uniqueCount="171">
  <si>
    <t>Export Komplet</t>
  </si>
  <si>
    <t/>
  </si>
  <si>
    <t>2.0</t>
  </si>
  <si>
    <t>False</t>
  </si>
  <si>
    <t>{9b0c5c2a-9318-479f-a6c2-a14480741d6e}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</si>
  <si>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</si>
  <si>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</si>
  <si>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</si>
  <si>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</si>
  <si>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</si>
  <si>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</si>
  <si>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</si>
  <si>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</si>
  <si>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06</t>
  </si>
  <si>
    <t>Stavba:</t>
  </si>
  <si>
    <t>Integrované městské centrum TILIA -Zm.L. -dod.č.6</t>
  </si>
  <si>
    <t>KSO:</t>
  </si>
  <si>
    <t>CC-CZ:</t>
  </si>
  <si>
    <t>Místo:</t>
  </si>
  <si>
    <t>Rychnov u Jablonce nad Nisou</t>
  </si>
  <si>
    <t>Datum:</t>
  </si>
  <si>
    <t>Zadavatel:</t>
  </si>
  <si>
    <t>IČ:</t>
  </si>
  <si>
    <t>00262552</t>
  </si>
  <si>
    <t>Město Rychnov u Jablonce nad Nisou</t>
  </si>
  <si>
    <t>DIČ:</t>
  </si>
  <si>
    <t>CZ00262552</t>
  </si>
  <si>
    <t>Zhotovitel:</t>
  </si>
  <si>
    <t>26768607</t>
  </si>
  <si>
    <t>CL-EVANS s.r.o., Bulharská 1557, Česká Lípa</t>
  </si>
  <si>
    <t>CZ26768607</t>
  </si>
  <si>
    <t>Projektant:</t>
  </si>
  <si>
    <t>22801936</t>
  </si>
  <si>
    <t>DESIGM 4</t>
  </si>
  <si>
    <t>True</t>
  </si>
  <si>
    <t>Zpracovatel:</t>
  </si>
  <si>
    <t>Radek Ulbricht, CL-EVANS s.r.o.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</si>
  <si>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</si>
  <si>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</si>
  <si>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</si>
  <si>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</si>
  <si>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</si>
  <si>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</si>
  <si>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</si>
  <si>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</si>
  <si>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</si>
  <si>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</si>
  <si>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</si>
  <si>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</si>
  <si>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</si>
  <si>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</si>
  <si>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</si>
  <si>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</si>
  <si>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</si>
  <si>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</si>
  <si>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</si>
  <si>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</si>
  <si>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</si>
  <si>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</si>
  <si>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</si>
  <si>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</si>
  <si>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</si>
  <si>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</si>
  <si>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</si>
  <si>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</si>
  <si>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</si>
  <si>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</si>
  <si>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</si>
  <si>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</si>
  <si>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</si>
  <si>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</si>
  <si>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</si>
  <si>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</si>
  <si>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</si>
  <si>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</si>
  <si>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</si>
  <si>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</si>
  <si>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</si>
  <si>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</si>
  <si>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</si>
  <si>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</si>
  <si>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</si>
  <si>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</si>
  <si>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</si>
  <si>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</si>
  <si>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35</t>
  </si>
  <si>
    <t>ZL35 - Dešťová kanalizace - D + M potrubí a šachet bez zemních prací - doplnění</t>
  </si>
  <si>
    <t>STA</t>
  </si>
  <si>
    <t>1</t>
  </si>
  <si>
    <t>{6f362a19-9a0c-4079-8e7c-307ce209bd0b}</t>
  </si>
  <si>
    <t>2</t>
  </si>
  <si>
    <t>2) Ostatní náklady ze souhrnného listu</t>
  </si>
  <si>
    <t>Procent. zadání_x000D_
[% nákladů rozpočtu]</t>
  </si>
  <si>
    <t>Zařazení nákladů</t>
  </si>
  <si>
    <t>Celkové náklady za stavbu 1) + 2)</t>
  </si>
  <si>
    <t>KRYCÍ LIST SOUPISU PRACÍ</t>
  </si>
  <si>
    <t>Objekt:</t>
  </si>
  <si>
    <t>35 - ZL35 - Dešťová kanalizace - D + M potrubí a šachet bez zemních prací - doplnění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</si>
  <si>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</si>
  <si>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</si>
  <si>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</si>
  <si>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</si>
  <si>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</si>
  <si>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</si>
  <si>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</si>
  <si>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D3 - Areálová kanalizace</t>
  </si>
  <si>
    <t xml:space="preserve">    8 - Trubní vedení - doplnění dešťové kanalizace</t>
  </si>
  <si>
    <t>2)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</si>
  <si>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</si>
  <si>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</si>
  <si>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</si>
  <si>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</si>
  <si>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</si>
  <si>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</si>
  <si>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</si>
  <si>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</si>
  <si>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</si>
  <si>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</si>
  <si>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</si>
  <si>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</si>
  <si>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</si>
  <si>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</si>
  <si>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D3</t>
  </si>
  <si>
    <t>Areálová kanalizace</t>
  </si>
  <si>
    <t>ROZPOCET</t>
  </si>
  <si>
    <t>8</t>
  </si>
  <si>
    <t>Trubní vedení - doplnění dešťové kanalizace</t>
  </si>
  <si>
    <t>K</t>
  </si>
  <si>
    <t>827134</t>
  </si>
  <si>
    <t>D+M - Ležaté potrubí PVC-KG DN 200 (200x4,9 mm)</t>
  </si>
  <si>
    <t>m</t>
  </si>
  <si>
    <t>4</t>
  </si>
  <si>
    <t>810853414</t>
  </si>
  <si>
    <t>PP</t>
  </si>
  <si>
    <t>827143</t>
  </si>
  <si>
    <t>D+M - Plastová revizní šachta DŠ 01 a DŠ 02 O 600 s litinovým poklopem D400 a betonovým prstencem, včetně příslušenství, betonáže, osazení, montáže a</t>
  </si>
  <si>
    <t>kus</t>
  </si>
  <si>
    <t>823241641</t>
  </si>
  <si>
    <t>827145</t>
  </si>
  <si>
    <t>D+M - Betonová revizní šachta RŠ 02 O 1000 s litinovým poklopem D400, včetně příslušenství, betonáže, osazení, montáže a zemních prací</t>
  </si>
  <si>
    <t>1663710418</t>
  </si>
  <si>
    <t>827164</t>
  </si>
  <si>
    <t>Napojení na stávající potrubí či šachtu vč. utěsnění</t>
  </si>
  <si>
    <t>-792623991</t>
  </si>
  <si>
    <t>CL-EVANS s.r.o.</t>
  </si>
  <si>
    <t xml:space="preserve">POČET PŘÍLOH:  </t>
  </si>
  <si>
    <t>4 listů</t>
  </si>
  <si>
    <t>ZMĚNOVÝ  LIST  Č.:</t>
  </si>
  <si>
    <t xml:space="preserve">SMLOUVA O DÍLO  </t>
  </si>
  <si>
    <t>obj.:MUR/12/22-S, zhot.:EI-653/22</t>
  </si>
  <si>
    <t>Integrované městské centrum služeb Tilia,  Rychnov u Jablonce nad Nisou, nám.Míru č.p.720</t>
  </si>
  <si>
    <t>PROJEKT:</t>
  </si>
  <si>
    <t>LOKALIZACE ZMĚNY:</t>
  </si>
  <si>
    <t>DATUM:</t>
  </si>
  <si>
    <t>CENOVÁ KALKULACE:</t>
  </si>
  <si>
    <t>Změny jsou řešeny formou přípočtů (odpočtů).</t>
  </si>
  <si>
    <t>Rozpočet viz příloha - vícepráce</t>
  </si>
  <si>
    <t>ks</t>
  </si>
  <si>
    <t>Rozpočet viz příloha - méněpráce</t>
  </si>
  <si>
    <t>CELKEM bez DPH</t>
  </si>
  <si>
    <t>Smluvní cena se na základě této změny  sníží  o :</t>
  </si>
  <si>
    <t>CL- EVANS s.r.o.</t>
  </si>
  <si>
    <t>Město rychnov u Jablonce nad Nisou</t>
  </si>
  <si>
    <t>podpis/datum</t>
  </si>
  <si>
    <t>TDS</t>
  </si>
  <si>
    <t>Rozdělovník:</t>
  </si>
  <si>
    <t>1.  Město rychnov u Jablonce nad Nisou</t>
  </si>
  <si>
    <t>2. CL – EVANS s.r.o.</t>
  </si>
  <si>
    <t>Kanalizace</t>
  </si>
  <si>
    <t>POPIS A DŮVOD ZMĚNY: Úprava tras areálové kanalizace.</t>
  </si>
  <si>
    <t>Z důvodu vylepšení ekologických parametrů stavby a s výhledem do budoucna, kdy by odvod kanalizace měl být řešen jako oddílná kanalizační soustava, tj. zvlášť samostatné potrubí kanalizace dešťové a splaškové, se přistoupilo k tomuto řešení úpravou stávajícího projektu. Jednotná kanalizace se nahrazuje oddílnou s vyústěním dešťové kanalizace do řeky Mohelky a nezahlcuje se čistírna odpadních vod.</t>
  </si>
</sst>
</file>

<file path=xl/styles.xml><?xml version="1.0" encoding="utf-8"?>
<styleSheet xmlns="http://schemas.openxmlformats.org/spreadsheetml/2006/main">
  <numFmts count="6">
    <numFmt numFmtId="8" formatCode="#,##0.00\ &quot;Kč&quot;;[Red]\-#,##0.00\ &quot;Kč&quot;"/>
    <numFmt numFmtId="164" formatCode="#,##0.00%"/>
    <numFmt numFmtId="165" formatCode="dd\.mm\.yyyy"/>
    <numFmt numFmtId="166" formatCode="#,##0.00000"/>
    <numFmt numFmtId="167" formatCode="#,##0.000"/>
    <numFmt numFmtId="168" formatCode="#,##0.00_ ;[Red]\-#,##0.00\ 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2" fillId="0" borderId="0" applyNumberFormat="0" applyFill="0" applyBorder="0" applyAlignment="0" applyProtection="0"/>
    <xf numFmtId="0" fontId="33" fillId="0" borderId="0"/>
    <xf numFmtId="0" fontId="36" fillId="0" borderId="0"/>
  </cellStyleXfs>
  <cellXfs count="32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0" fillId="4" borderId="0" xfId="0" applyFont="1" applyFill="1" applyAlignment="1">
      <alignment vertical="center"/>
    </xf>
    <xf numFmtId="4" fontId="20" fillId="4" borderId="0" xfId="0" applyNumberFormat="1" applyFont="1" applyFill="1" applyAlignment="1">
      <alignment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/>
    <xf numFmtId="166" fontId="28" fillId="0" borderId="12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0" fontId="8" fillId="0" borderId="15" xfId="0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49" fontId="18" fillId="0" borderId="23" xfId="0" applyNumberFormat="1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167" fontId="18" fillId="0" borderId="23" xfId="0" applyNumberFormat="1" applyFont="1" applyBorder="1" applyAlignment="1" applyProtection="1">
      <alignment vertical="center"/>
      <protection locked="0"/>
    </xf>
    <xf numFmtId="4" fontId="18" fillId="0" borderId="23" xfId="0" applyNumberFormat="1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35" fillId="0" borderId="25" xfId="2" applyFont="1" applyFill="1" applyBorder="1" applyAlignment="1">
      <alignment vertical="center" wrapText="1"/>
    </xf>
    <xf numFmtId="0" fontId="35" fillId="0" borderId="26" xfId="2" applyFont="1" applyBorder="1" applyAlignment="1">
      <alignment vertical="top" wrapText="1"/>
    </xf>
    <xf numFmtId="0" fontId="33" fillId="0" borderId="0" xfId="2"/>
    <xf numFmtId="49" fontId="34" fillId="6" borderId="0" xfId="3" applyNumberFormat="1" applyFont="1" applyFill="1" applyBorder="1" applyAlignment="1">
      <alignment horizontal="center" vertical="center" wrapText="1"/>
    </xf>
    <xf numFmtId="0" fontId="34" fillId="5" borderId="0" xfId="3" applyFont="1" applyFill="1" applyBorder="1" applyAlignment="1">
      <alignment horizontal="left" vertical="center" wrapText="1"/>
    </xf>
    <xf numFmtId="0" fontId="34" fillId="5" borderId="0" xfId="3" applyFont="1" applyFill="1" applyBorder="1" applyAlignment="1">
      <alignment vertical="top" wrapText="1"/>
    </xf>
    <xf numFmtId="0" fontId="34" fillId="5" borderId="32" xfId="3" applyFont="1" applyFill="1" applyBorder="1" applyAlignment="1">
      <alignment vertical="top" wrapText="1"/>
    </xf>
    <xf numFmtId="0" fontId="34" fillId="5" borderId="33" xfId="3" applyFont="1" applyFill="1" applyBorder="1" applyAlignment="1">
      <alignment vertical="top" wrapText="1"/>
    </xf>
    <xf numFmtId="0" fontId="33" fillId="0" borderId="0" xfId="2" applyAlignment="1">
      <alignment vertical="center"/>
    </xf>
    <xf numFmtId="0" fontId="33" fillId="0" borderId="0" xfId="2" applyBorder="1"/>
    <xf numFmtId="0" fontId="36" fillId="0" borderId="48" xfId="2" applyFont="1" applyBorder="1" applyAlignment="1">
      <alignment horizontal="center" vertical="center" wrapText="1"/>
    </xf>
    <xf numFmtId="0" fontId="36" fillId="0" borderId="48" xfId="2" applyFont="1" applyBorder="1" applyAlignment="1">
      <alignment horizontal="center" vertical="center"/>
    </xf>
    <xf numFmtId="168" fontId="39" fillId="0" borderId="48" xfId="2" applyNumberFormat="1" applyFont="1" applyBorder="1" applyAlignment="1">
      <alignment horizontal="right" vertical="center"/>
    </xf>
    <xf numFmtId="0" fontId="34" fillId="0" borderId="0" xfId="2" applyFont="1" applyBorder="1" applyAlignment="1">
      <alignment horizontal="center" vertical="center" wrapText="1"/>
    </xf>
    <xf numFmtId="0" fontId="34" fillId="0" borderId="50" xfId="2" applyFont="1" applyBorder="1" applyAlignment="1">
      <alignment vertical="top"/>
    </xf>
    <xf numFmtId="0" fontId="33" fillId="0" borderId="51" xfId="2" applyBorder="1"/>
    <xf numFmtId="0" fontId="34" fillId="0" borderId="51" xfId="2" applyFont="1" applyBorder="1" applyAlignment="1">
      <alignment vertical="top"/>
    </xf>
    <xf numFmtId="0" fontId="34" fillId="0" borderId="52" xfId="2" applyFont="1" applyBorder="1" applyAlignment="1">
      <alignment vertical="top"/>
    </xf>
    <xf numFmtId="0" fontId="33" fillId="0" borderId="0" xfId="2" applyAlignment="1">
      <alignment horizontal="center"/>
    </xf>
    <xf numFmtId="0" fontId="34" fillId="0" borderId="30" xfId="2" applyFont="1" applyBorder="1" applyAlignment="1">
      <alignment vertical="top" wrapText="1"/>
    </xf>
    <xf numFmtId="0" fontId="33" fillId="0" borderId="0" xfId="2" applyBorder="1" applyAlignment="1">
      <alignment vertical="top" wrapText="1"/>
    </xf>
    <xf numFmtId="0" fontId="33" fillId="0" borderId="31" xfId="2" applyBorder="1" applyAlignment="1">
      <alignment vertical="top" wrapText="1"/>
    </xf>
    <xf numFmtId="0" fontId="35" fillId="0" borderId="30" xfId="2" applyFont="1" applyBorder="1" applyAlignment="1">
      <alignment vertical="center" wrapText="1"/>
    </xf>
    <xf numFmtId="0" fontId="35" fillId="0" borderId="0" xfId="2" applyFont="1" applyBorder="1" applyAlignment="1">
      <alignment vertical="center" wrapText="1"/>
    </xf>
    <xf numFmtId="0" fontId="35" fillId="0" borderId="31" xfId="2" applyFont="1" applyBorder="1" applyAlignment="1">
      <alignment vertical="center" wrapText="1"/>
    </xf>
    <xf numFmtId="0" fontId="34" fillId="0" borderId="0" xfId="2" applyFont="1" applyBorder="1" applyAlignment="1">
      <alignment vertical="top" wrapText="1"/>
    </xf>
    <xf numFmtId="0" fontId="34" fillId="0" borderId="31" xfId="2" applyFont="1" applyBorder="1" applyAlignment="1">
      <alignment vertical="top" wrapText="1"/>
    </xf>
    <xf numFmtId="0" fontId="34" fillId="0" borderId="50" xfId="2" applyFont="1" applyBorder="1" applyAlignment="1">
      <alignment horizontal="center" vertical="top"/>
    </xf>
    <xf numFmtId="0" fontId="34" fillId="0" borderId="51" xfId="2" applyFont="1" applyBorder="1" applyAlignment="1">
      <alignment horizontal="center" vertical="top"/>
    </xf>
    <xf numFmtId="0" fontId="34" fillId="0" borderId="52" xfId="2" applyFont="1" applyBorder="1" applyAlignment="1">
      <alignment horizontal="center" vertical="top"/>
    </xf>
    <xf numFmtId="0" fontId="34" fillId="0" borderId="30" xfId="2" applyFont="1" applyBorder="1" applyAlignment="1">
      <alignment vertical="top"/>
    </xf>
    <xf numFmtId="0" fontId="34" fillId="0" borderId="0" xfId="2" applyFont="1" applyBorder="1" applyAlignment="1">
      <alignment vertical="top"/>
    </xf>
    <xf numFmtId="0" fontId="35" fillId="0" borderId="0" xfId="2" applyFont="1" applyBorder="1" applyAlignment="1">
      <alignment horizontal="center" vertical="center"/>
    </xf>
    <xf numFmtId="0" fontId="34" fillId="0" borderId="31" xfId="2" applyFont="1" applyBorder="1" applyAlignment="1">
      <alignment vertical="top"/>
    </xf>
    <xf numFmtId="0" fontId="34" fillId="0" borderId="0" xfId="2" applyFont="1" applyAlignment="1">
      <alignment vertical="top" wrapText="1"/>
    </xf>
    <xf numFmtId="0" fontId="40" fillId="0" borderId="0" xfId="2" applyFont="1" applyAlignment="1">
      <alignment wrapText="1"/>
    </xf>
    <xf numFmtId="0" fontId="33" fillId="0" borderId="0" xfId="2" applyAlignment="1">
      <alignment vertical="center" wrapText="1"/>
    </xf>
    <xf numFmtId="0" fontId="34" fillId="0" borderId="24" xfId="2" applyFont="1" applyBorder="1" applyAlignment="1">
      <alignment horizontal="justify" vertical="center" wrapText="1"/>
    </xf>
    <xf numFmtId="0" fontId="34" fillId="0" borderId="25" xfId="2" applyFont="1" applyBorder="1" applyAlignment="1">
      <alignment horizontal="justify" vertical="center" wrapText="1"/>
    </xf>
    <xf numFmtId="0" fontId="35" fillId="0" borderId="25" xfId="2" applyFont="1" applyBorder="1" applyAlignment="1">
      <alignment horizontal="center" vertical="center" wrapText="1"/>
    </xf>
    <xf numFmtId="0" fontId="34" fillId="5" borderId="27" xfId="3" applyFont="1" applyFill="1" applyBorder="1" applyAlignment="1">
      <alignment vertical="top" wrapText="1"/>
    </xf>
    <xf numFmtId="0" fontId="34" fillId="5" borderId="28" xfId="3" applyFont="1" applyFill="1" applyBorder="1" applyAlignment="1">
      <alignment vertical="top" wrapText="1"/>
    </xf>
    <xf numFmtId="0" fontId="34" fillId="5" borderId="29" xfId="3" applyFont="1" applyFill="1" applyBorder="1" applyAlignment="1">
      <alignment vertical="top" wrapText="1"/>
    </xf>
    <xf numFmtId="0" fontId="34" fillId="5" borderId="30" xfId="3" applyFont="1" applyFill="1" applyBorder="1" applyAlignment="1">
      <alignment horizontal="right" vertical="center" wrapText="1"/>
    </xf>
    <xf numFmtId="0" fontId="34" fillId="5" borderId="0" xfId="3" applyFont="1" applyFill="1" applyBorder="1" applyAlignment="1">
      <alignment horizontal="right" vertical="center" wrapText="1"/>
    </xf>
    <xf numFmtId="0" fontId="34" fillId="6" borderId="0" xfId="3" applyFont="1" applyFill="1" applyBorder="1" applyAlignment="1">
      <alignment horizontal="right" vertical="center" wrapText="1"/>
    </xf>
    <xf numFmtId="0" fontId="34" fillId="5" borderId="0" xfId="3" applyFont="1" applyFill="1" applyBorder="1" applyAlignment="1">
      <alignment vertical="center" wrapText="1"/>
    </xf>
    <xf numFmtId="0" fontId="34" fillId="5" borderId="31" xfId="3" applyFont="1" applyFill="1" applyBorder="1" applyAlignment="1">
      <alignment vertical="center" wrapText="1"/>
    </xf>
    <xf numFmtId="0" fontId="34" fillId="0" borderId="0" xfId="2" applyFont="1" applyBorder="1" applyAlignment="1">
      <alignment horizontal="left" vertical="center" wrapText="1"/>
    </xf>
    <xf numFmtId="0" fontId="34" fillId="0" borderId="31" xfId="2" applyFont="1" applyBorder="1" applyAlignment="1">
      <alignment horizontal="left" vertical="center" wrapText="1"/>
    </xf>
    <xf numFmtId="0" fontId="34" fillId="0" borderId="30" xfId="2" applyFont="1" applyBorder="1" applyAlignment="1">
      <alignment horizontal="left" vertical="center" wrapText="1"/>
    </xf>
    <xf numFmtId="0" fontId="34" fillId="5" borderId="33" xfId="3" applyFont="1" applyFill="1" applyBorder="1" applyAlignment="1">
      <alignment vertical="center" wrapText="1"/>
    </xf>
    <xf numFmtId="0" fontId="34" fillId="5" borderId="34" xfId="3" applyFont="1" applyFill="1" applyBorder="1" applyAlignment="1">
      <alignment vertical="center" wrapText="1"/>
    </xf>
    <xf numFmtId="0" fontId="34" fillId="0" borderId="35" xfId="2" applyFont="1" applyBorder="1" applyAlignment="1">
      <alignment vertical="top" wrapText="1"/>
    </xf>
    <xf numFmtId="0" fontId="34" fillId="0" borderId="36" xfId="2" applyFont="1" applyBorder="1" applyAlignment="1">
      <alignment vertical="top" wrapText="1"/>
    </xf>
    <xf numFmtId="0" fontId="37" fillId="0" borderId="36" xfId="2" applyFont="1" applyBorder="1" applyAlignment="1">
      <alignment horizontal="center" vertical="center" wrapText="1"/>
    </xf>
    <xf numFmtId="0" fontId="37" fillId="0" borderId="37" xfId="2" applyFont="1" applyBorder="1" applyAlignment="1">
      <alignment horizontal="center" vertical="center" wrapText="1"/>
    </xf>
    <xf numFmtId="0" fontId="37" fillId="0" borderId="39" xfId="2" applyFont="1" applyBorder="1" applyAlignment="1">
      <alignment horizontal="center" vertical="center" wrapText="1"/>
    </xf>
    <xf numFmtId="0" fontId="37" fillId="0" borderId="40" xfId="2" applyFont="1" applyBorder="1" applyAlignment="1">
      <alignment horizontal="center" vertical="center" wrapText="1"/>
    </xf>
    <xf numFmtId="0" fontId="34" fillId="0" borderId="38" xfId="2" applyFont="1" applyBorder="1" applyAlignment="1">
      <alignment vertical="top" wrapText="1"/>
    </xf>
    <xf numFmtId="0" fontId="34" fillId="0" borderId="39" xfId="2" applyFont="1" applyBorder="1" applyAlignment="1">
      <alignment vertical="top" wrapText="1"/>
    </xf>
    <xf numFmtId="0" fontId="34" fillId="0" borderId="35" xfId="2" applyFont="1" applyBorder="1" applyAlignment="1">
      <alignment vertical="center" wrapText="1"/>
    </xf>
    <xf numFmtId="0" fontId="34" fillId="0" borderId="36" xfId="2" applyFont="1" applyBorder="1" applyAlignment="1">
      <alignment vertical="center" wrapText="1"/>
    </xf>
    <xf numFmtId="0" fontId="34" fillId="0" borderId="36" xfId="2" applyFont="1" applyFill="1" applyBorder="1" applyAlignment="1">
      <alignment horizontal="center" vertical="center" wrapText="1"/>
    </xf>
    <xf numFmtId="0" fontId="34" fillId="0" borderId="37" xfId="2" applyFont="1" applyFill="1" applyBorder="1" applyAlignment="1">
      <alignment horizontal="center" vertical="center" wrapText="1"/>
    </xf>
    <xf numFmtId="0" fontId="34" fillId="0" borderId="38" xfId="2" applyFont="1" applyBorder="1" applyAlignment="1">
      <alignment vertical="center" wrapText="1"/>
    </xf>
    <xf numFmtId="0" fontId="34" fillId="0" borderId="39" xfId="2" applyFont="1" applyBorder="1" applyAlignment="1">
      <alignment vertical="center" wrapText="1"/>
    </xf>
    <xf numFmtId="14" fontId="34" fillId="0" borderId="39" xfId="2" applyNumberFormat="1" applyFont="1" applyFill="1" applyBorder="1" applyAlignment="1">
      <alignment horizontal="center" vertical="center" wrapText="1"/>
    </xf>
    <xf numFmtId="14" fontId="34" fillId="0" borderId="40" xfId="2" applyNumberFormat="1" applyFont="1" applyFill="1" applyBorder="1" applyAlignment="1">
      <alignment horizontal="center" vertical="center" wrapText="1"/>
    </xf>
    <xf numFmtId="0" fontId="34" fillId="0" borderId="41" xfId="2" applyFont="1" applyBorder="1" applyAlignment="1">
      <alignment vertical="top" wrapText="1"/>
    </xf>
    <xf numFmtId="0" fontId="34" fillId="0" borderId="42" xfId="2" applyFont="1" applyBorder="1" applyAlignment="1">
      <alignment vertical="top" wrapText="1"/>
    </xf>
    <xf numFmtId="0" fontId="34" fillId="0" borderId="43" xfId="2" applyFont="1" applyBorder="1" applyAlignment="1">
      <alignment vertical="top" wrapText="1"/>
    </xf>
    <xf numFmtId="0" fontId="38" fillId="0" borderId="35" xfId="2" applyFont="1" applyBorder="1" applyAlignment="1">
      <alignment horizontal="left" vertical="center" wrapText="1"/>
    </xf>
    <xf numFmtId="0" fontId="38" fillId="0" borderId="36" xfId="2" applyFont="1" applyBorder="1" applyAlignment="1">
      <alignment horizontal="left" vertical="center" wrapText="1"/>
    </xf>
    <xf numFmtId="0" fontId="38" fillId="0" borderId="37" xfId="2" applyFont="1" applyBorder="1" applyAlignment="1">
      <alignment horizontal="left" vertical="center" wrapText="1"/>
    </xf>
    <xf numFmtId="0" fontId="34" fillId="0" borderId="44" xfId="2" applyFont="1" applyBorder="1" applyAlignment="1">
      <alignment horizontal="left" vertical="center" wrapText="1"/>
    </xf>
    <xf numFmtId="0" fontId="34" fillId="0" borderId="45" xfId="2" applyFont="1" applyBorder="1" applyAlignment="1">
      <alignment horizontal="left" vertical="center" wrapText="1"/>
    </xf>
    <xf numFmtId="0" fontId="34" fillId="0" borderId="46" xfId="2" applyFont="1" applyBorder="1" applyAlignment="1">
      <alignment horizontal="left" vertical="center" wrapText="1"/>
    </xf>
    <xf numFmtId="0" fontId="34" fillId="0" borderId="27" xfId="2" applyFont="1" applyBorder="1" applyAlignment="1">
      <alignment horizontal="center" vertical="center" wrapText="1"/>
    </xf>
    <xf numFmtId="0" fontId="34" fillId="0" borderId="28" xfId="2" applyFont="1" applyBorder="1" applyAlignment="1">
      <alignment horizontal="center" vertical="center" wrapText="1"/>
    </xf>
    <xf numFmtId="0" fontId="34" fillId="0" borderId="29" xfId="2" applyFont="1" applyBorder="1" applyAlignment="1">
      <alignment horizontal="center" vertical="center" wrapText="1"/>
    </xf>
    <xf numFmtId="0" fontId="34" fillId="0" borderId="30" xfId="2" applyFont="1" applyBorder="1" applyAlignment="1">
      <alignment horizontal="center" vertical="center" wrapText="1"/>
    </xf>
    <xf numFmtId="0" fontId="34" fillId="0" borderId="0" xfId="2" applyFont="1" applyBorder="1" applyAlignment="1">
      <alignment horizontal="center" vertical="center" wrapText="1"/>
    </xf>
    <xf numFmtId="0" fontId="34" fillId="0" borderId="31" xfId="2" applyFont="1" applyBorder="1" applyAlignment="1">
      <alignment horizontal="center" vertical="center" wrapText="1"/>
    </xf>
    <xf numFmtId="0" fontId="33" fillId="0" borderId="44" xfId="2" applyBorder="1" applyAlignment="1">
      <alignment horizontal="left" vertical="center" wrapText="1"/>
    </xf>
    <xf numFmtId="0" fontId="33" fillId="0" borderId="45" xfId="2" applyBorder="1" applyAlignment="1">
      <alignment horizontal="left" vertical="center" wrapText="1"/>
    </xf>
    <xf numFmtId="0" fontId="33" fillId="0" borderId="47" xfId="2" applyBorder="1" applyAlignment="1">
      <alignment horizontal="left" vertical="center" wrapText="1"/>
    </xf>
    <xf numFmtId="168" fontId="36" fillId="0" borderId="49" xfId="2" applyNumberFormat="1" applyFont="1" applyBorder="1" applyAlignment="1">
      <alignment horizontal="right" vertical="center"/>
    </xf>
    <xf numFmtId="168" fontId="36" fillId="0" borderId="46" xfId="2" applyNumberFormat="1" applyFont="1" applyBorder="1" applyAlignment="1">
      <alignment horizontal="right" vertical="center"/>
    </xf>
    <xf numFmtId="0" fontId="34" fillId="0" borderId="30" xfId="2" applyFont="1" applyBorder="1" applyAlignment="1">
      <alignment horizontal="center" vertical="top"/>
    </xf>
    <xf numFmtId="0" fontId="33" fillId="0" borderId="0" xfId="2" applyBorder="1" applyAlignment="1">
      <alignment horizontal="center" vertical="top"/>
    </xf>
    <xf numFmtId="0" fontId="34" fillId="0" borderId="27" xfId="2" applyFont="1" applyBorder="1" applyAlignment="1">
      <alignment horizontal="left" vertical="center" wrapText="1"/>
    </xf>
    <xf numFmtId="0" fontId="33" fillId="0" borderId="28" xfId="2" applyBorder="1" applyAlignment="1">
      <alignment horizontal="left" vertical="center" wrapText="1"/>
    </xf>
    <xf numFmtId="8" fontId="34" fillId="0" borderId="28" xfId="2" applyNumberFormat="1" applyFont="1" applyBorder="1" applyAlignment="1">
      <alignment vertical="center"/>
    </xf>
    <xf numFmtId="8" fontId="33" fillId="0" borderId="29" xfId="2" applyNumberFormat="1" applyBorder="1" applyAlignment="1">
      <alignment vertical="center"/>
    </xf>
    <xf numFmtId="0" fontId="34" fillId="0" borderId="53" xfId="2" applyFont="1" applyBorder="1" applyAlignment="1">
      <alignment vertical="top" wrapText="1"/>
    </xf>
    <xf numFmtId="0" fontId="34" fillId="0" borderId="54" xfId="2" applyFont="1" applyBorder="1" applyAlignment="1">
      <alignment vertical="top" wrapText="1"/>
    </xf>
    <xf numFmtId="0" fontId="34" fillId="0" borderId="55" xfId="2" applyFont="1" applyBorder="1" applyAlignment="1">
      <alignment vertical="top" wrapText="1"/>
    </xf>
    <xf numFmtId="0" fontId="33" fillId="0" borderId="30" xfId="2" applyFill="1" applyBorder="1" applyAlignment="1">
      <alignment wrapText="1"/>
    </xf>
    <xf numFmtId="0" fontId="36" fillId="0" borderId="0" xfId="2" applyFont="1" applyFill="1" applyBorder="1" applyAlignment="1">
      <alignment wrapText="1"/>
    </xf>
    <xf numFmtId="8" fontId="35" fillId="0" borderId="0" xfId="2" applyNumberFormat="1" applyFont="1" applyBorder="1" applyAlignment="1">
      <alignment horizontal="right" wrapText="1"/>
    </xf>
    <xf numFmtId="8" fontId="35" fillId="0" borderId="31" xfId="2" applyNumberFormat="1" applyFont="1" applyBorder="1" applyAlignment="1">
      <alignment horizontal="right" wrapText="1"/>
    </xf>
    <xf numFmtId="0" fontId="34" fillId="0" borderId="50" xfId="2" applyFont="1" applyBorder="1" applyAlignment="1">
      <alignment horizontal="left" vertical="center" wrapText="1"/>
    </xf>
    <xf numFmtId="0" fontId="34" fillId="0" borderId="51" xfId="2" applyFont="1" applyBorder="1" applyAlignment="1">
      <alignment horizontal="left" vertical="center" wrapText="1"/>
    </xf>
    <xf numFmtId="14" fontId="35" fillId="0" borderId="0" xfId="2" applyNumberFormat="1" applyFont="1" applyFill="1" applyBorder="1" applyAlignment="1">
      <alignment horizontal="left" vertical="center" wrapText="1"/>
    </xf>
    <xf numFmtId="0" fontId="35" fillId="0" borderId="0" xfId="2" applyFont="1" applyFill="1" applyBorder="1" applyAlignment="1">
      <alignment horizontal="left" vertical="center" wrapText="1"/>
    </xf>
    <xf numFmtId="0" fontId="35" fillId="0" borderId="31" xfId="2" applyFont="1" applyFill="1" applyBorder="1" applyAlignment="1">
      <alignment horizontal="left" vertical="center" wrapText="1"/>
    </xf>
    <xf numFmtId="0" fontId="35" fillId="0" borderId="51" xfId="2" applyFont="1" applyFill="1" applyBorder="1" applyAlignment="1">
      <alignment horizontal="left" vertical="center" wrapText="1"/>
    </xf>
    <xf numFmtId="0" fontId="35" fillId="0" borderId="52" xfId="2" applyFont="1" applyFill="1" applyBorder="1" applyAlignment="1">
      <alignment horizontal="left" vertical="center" wrapText="1"/>
    </xf>
    <xf numFmtId="0" fontId="35" fillId="0" borderId="53" xfId="2" applyFont="1" applyBorder="1" applyAlignment="1">
      <alignment horizontal="center" vertical="center" wrapText="1"/>
    </xf>
    <xf numFmtId="0" fontId="35" fillId="0" borderId="54" xfId="2" applyFont="1" applyBorder="1" applyAlignment="1">
      <alignment horizontal="center" vertical="center" wrapText="1"/>
    </xf>
    <xf numFmtId="0" fontId="35" fillId="0" borderId="55" xfId="2" applyFont="1" applyBorder="1" applyAlignment="1">
      <alignment horizontal="center" vertical="center" wrapText="1"/>
    </xf>
    <xf numFmtId="0" fontId="34" fillId="0" borderId="50" xfId="2" applyFont="1" applyBorder="1" applyAlignment="1">
      <alignment horizontal="center" vertical="top"/>
    </xf>
    <xf numFmtId="0" fontId="33" fillId="0" borderId="51" xfId="2" applyBorder="1" applyAlignment="1">
      <alignment horizontal="center" vertical="top"/>
    </xf>
    <xf numFmtId="0" fontId="33" fillId="0" borderId="0" xfId="2" applyAlignment="1">
      <alignment horizont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36" xfId="2" applyFont="1" applyBorder="1" applyAlignment="1">
      <alignment horizontal="center" vertical="center" wrapText="1"/>
    </xf>
    <xf numFmtId="0" fontId="35" fillId="0" borderId="37" xfId="2" applyFont="1" applyBorder="1" applyAlignment="1">
      <alignment horizontal="center" vertical="center" wrapText="1"/>
    </xf>
    <xf numFmtId="0" fontId="34" fillId="0" borderId="0" xfId="2" applyFont="1" applyBorder="1" applyAlignment="1">
      <alignment vertical="top" wrapText="1"/>
    </xf>
    <xf numFmtId="0" fontId="34" fillId="0" borderId="0" xfId="2" applyFont="1" applyAlignment="1">
      <alignment vertical="top" wrapText="1"/>
    </xf>
    <xf numFmtId="0" fontId="33" fillId="0" borderId="0" xfId="2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4" fontId="20" fillId="4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13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4">
    <cellStyle name="Hypertextový odkaz" xfId="1" builtinId="8"/>
    <cellStyle name="normální" xfId="0" builtinId="0" customBuiltin="1"/>
    <cellStyle name="Normální 2" xfId="2"/>
    <cellStyle name="Normální 3" xf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68580</xdr:colOff>
      <xdr:row>3</xdr:row>
      <xdr:rowOff>0</xdr:rowOff>
    </xdr:from>
    <xdr:to>
      <xdr:col>40</xdr:col>
      <xdr:colOff>366395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207010</xdr:colOff>
      <xdr:row>81</xdr:row>
      <xdr:rowOff>0</xdr:rowOff>
    </xdr:from>
    <xdr:to>
      <xdr:col>41</xdr:col>
      <xdr:colOff>175895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350520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STAVBY/462019-Fehrer%20oprava%20st&#345;echy/B1-SOD%20inv/Zm&#283;nov&#233;%20listy/ZL05-kabel&#225;&#382;_sv&#283;tl&#237;k&#367;,sv&#283;tl&#237;ky/ZL05-kabel&#225;&#382;_sv&#283;tl&#237;ky,OC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kyny"/>
      <sheetName val="ZL05 - KRYCÍ LIST"/>
      <sheetName val="Krycí List"/>
      <sheetName val="Rekapitulace"/>
      <sheetName val="Výkaz výměr"/>
      <sheetName val="Elektroinstalace"/>
    </sheetNames>
    <sheetDataSet>
      <sheetData sheetId="0" refreshError="1"/>
      <sheetData sheetId="1"/>
      <sheetData sheetId="2"/>
      <sheetData sheetId="3" refreshError="1"/>
      <sheetData sheetId="4">
        <row r="6">
          <cell r="G6">
            <v>129951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2">
          <cell r="G12">
            <v>0</v>
          </cell>
        </row>
        <row r="15">
          <cell r="G15">
            <v>0</v>
          </cell>
        </row>
        <row r="18">
          <cell r="G18">
            <v>0</v>
          </cell>
        </row>
        <row r="21">
          <cell r="G21">
            <v>0</v>
          </cell>
        </row>
        <row r="24">
          <cell r="G24">
            <v>0</v>
          </cell>
        </row>
        <row r="27">
          <cell r="G27">
            <v>0</v>
          </cell>
        </row>
        <row r="30">
          <cell r="G30">
            <v>0</v>
          </cell>
        </row>
        <row r="33">
          <cell r="G33">
            <v>0</v>
          </cell>
        </row>
        <row r="36">
          <cell r="G36">
            <v>0</v>
          </cell>
        </row>
        <row r="39">
          <cell r="G39">
            <v>0</v>
          </cell>
        </row>
        <row r="42">
          <cell r="G42">
            <v>0</v>
          </cell>
        </row>
        <row r="45">
          <cell r="G45">
            <v>0</v>
          </cell>
        </row>
        <row r="48">
          <cell r="G48">
            <v>0</v>
          </cell>
        </row>
        <row r="51">
          <cell r="G51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7">
          <cell r="G67">
            <v>0</v>
          </cell>
        </row>
        <row r="70">
          <cell r="G70">
            <v>0</v>
          </cell>
        </row>
        <row r="74">
          <cell r="G74">
            <v>0</v>
          </cell>
        </row>
        <row r="75">
          <cell r="G75">
            <v>0</v>
          </cell>
        </row>
        <row r="78">
          <cell r="G78">
            <v>0</v>
          </cell>
        </row>
        <row r="81">
          <cell r="G81">
            <v>0</v>
          </cell>
        </row>
        <row r="84">
          <cell r="G84">
            <v>0</v>
          </cell>
        </row>
        <row r="87">
          <cell r="G87">
            <v>0</v>
          </cell>
        </row>
        <row r="90">
          <cell r="G90">
            <v>0</v>
          </cell>
        </row>
        <row r="93">
          <cell r="G93">
            <v>0</v>
          </cell>
        </row>
        <row r="96">
          <cell r="G96">
            <v>0</v>
          </cell>
        </row>
        <row r="99">
          <cell r="G99">
            <v>0</v>
          </cell>
        </row>
        <row r="102">
          <cell r="G102">
            <v>0</v>
          </cell>
        </row>
        <row r="105">
          <cell r="G105">
            <v>0</v>
          </cell>
        </row>
        <row r="108">
          <cell r="G108">
            <v>0</v>
          </cell>
        </row>
        <row r="111">
          <cell r="G111">
            <v>0</v>
          </cell>
        </row>
        <row r="114">
          <cell r="G114">
            <v>0</v>
          </cell>
        </row>
        <row r="117">
          <cell r="G117">
            <v>0</v>
          </cell>
        </row>
        <row r="122">
          <cell r="G122">
            <v>0</v>
          </cell>
        </row>
        <row r="123">
          <cell r="G123">
            <v>0</v>
          </cell>
        </row>
        <row r="127">
          <cell r="G127">
            <v>129951</v>
          </cell>
        </row>
        <row r="128">
          <cell r="G128">
            <v>129951</v>
          </cell>
        </row>
        <row r="129">
          <cell r="G129">
            <v>129951</v>
          </cell>
        </row>
        <row r="131">
          <cell r="G131">
            <v>0</v>
          </cell>
        </row>
        <row r="135">
          <cell r="G135">
            <v>0</v>
          </cell>
        </row>
        <row r="136">
          <cell r="G136">
            <v>0</v>
          </cell>
        </row>
        <row r="139">
          <cell r="G139">
            <v>0</v>
          </cell>
        </row>
        <row r="142">
          <cell r="G142">
            <v>0</v>
          </cell>
        </row>
        <row r="145">
          <cell r="G145">
            <v>0</v>
          </cell>
        </row>
        <row r="148">
          <cell r="G148">
            <v>0</v>
          </cell>
        </row>
        <row r="151">
          <cell r="G151">
            <v>0</v>
          </cell>
        </row>
        <row r="154">
          <cell r="G154">
            <v>0</v>
          </cell>
        </row>
        <row r="157">
          <cell r="G157">
            <v>0</v>
          </cell>
        </row>
        <row r="160">
          <cell r="G160">
            <v>0</v>
          </cell>
        </row>
        <row r="163">
          <cell r="G163">
            <v>0</v>
          </cell>
        </row>
        <row r="166">
          <cell r="G166">
            <v>0</v>
          </cell>
        </row>
        <row r="169">
          <cell r="G169">
            <v>0</v>
          </cell>
        </row>
        <row r="172">
          <cell r="G172">
            <v>0</v>
          </cell>
        </row>
        <row r="175">
          <cell r="G175">
            <v>0</v>
          </cell>
        </row>
        <row r="178">
          <cell r="G178">
            <v>0</v>
          </cell>
        </row>
        <row r="181">
          <cell r="G181">
            <v>0</v>
          </cell>
        </row>
        <row r="184">
          <cell r="G184">
            <v>0</v>
          </cell>
        </row>
        <row r="187">
          <cell r="G187">
            <v>0</v>
          </cell>
        </row>
        <row r="190">
          <cell r="G190">
            <v>0</v>
          </cell>
        </row>
        <row r="193">
          <cell r="G193">
            <v>0</v>
          </cell>
        </row>
        <row r="196">
          <cell r="G196">
            <v>0</v>
          </cell>
        </row>
        <row r="199">
          <cell r="G199">
            <v>0</v>
          </cell>
        </row>
        <row r="200">
          <cell r="G200">
            <v>0</v>
          </cell>
        </row>
        <row r="203">
          <cell r="G203">
            <v>0</v>
          </cell>
        </row>
        <row r="206">
          <cell r="G206">
            <v>0</v>
          </cell>
        </row>
        <row r="209">
          <cell r="G209">
            <v>0</v>
          </cell>
        </row>
        <row r="212">
          <cell r="G212">
            <v>0</v>
          </cell>
        </row>
        <row r="215">
          <cell r="G215">
            <v>0</v>
          </cell>
        </row>
        <row r="219">
          <cell r="G219">
            <v>0</v>
          </cell>
        </row>
        <row r="220">
          <cell r="G220">
            <v>0</v>
          </cell>
        </row>
        <row r="223">
          <cell r="G223">
            <v>0</v>
          </cell>
        </row>
        <row r="226">
          <cell r="G226">
            <v>0</v>
          </cell>
        </row>
        <row r="229">
          <cell r="G229">
            <v>0</v>
          </cell>
        </row>
        <row r="232">
          <cell r="G232">
            <v>0</v>
          </cell>
        </row>
        <row r="235">
          <cell r="G235">
            <v>0</v>
          </cell>
        </row>
        <row r="239">
          <cell r="G239">
            <v>0</v>
          </cell>
        </row>
        <row r="240">
          <cell r="G240">
            <v>0</v>
          </cell>
        </row>
        <row r="242">
          <cell r="G242">
            <v>0</v>
          </cell>
        </row>
        <row r="244">
          <cell r="G244">
            <v>0</v>
          </cell>
        </row>
        <row r="247">
          <cell r="G247">
            <v>0</v>
          </cell>
        </row>
        <row r="249">
          <cell r="G249">
            <v>0</v>
          </cell>
        </row>
        <row r="251">
          <cell r="G251">
            <v>0</v>
          </cell>
        </row>
        <row r="253">
          <cell r="G253">
            <v>0</v>
          </cell>
        </row>
        <row r="255">
          <cell r="G255">
            <v>0</v>
          </cell>
        </row>
        <row r="258">
          <cell r="G258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O47"/>
  <sheetViews>
    <sheetView tabSelected="1" view="pageBreakPreview" topLeftCell="A10" zoomScale="115" zoomScaleNormal="70" zoomScaleSheetLayoutView="115" workbookViewId="0">
      <selection activeCell="B11" sqref="B11:K12"/>
    </sheetView>
  </sheetViews>
  <sheetFormatPr defaultColWidth="9.6640625" defaultRowHeight="15"/>
  <cols>
    <col min="1" max="1" width="9.6640625" style="163"/>
    <col min="2" max="2" width="15.6640625" style="163" customWidth="1"/>
    <col min="3" max="3" width="14.1640625" style="163" customWidth="1"/>
    <col min="4" max="5" width="9.6640625" style="163"/>
    <col min="6" max="6" width="5.5" style="163" customWidth="1"/>
    <col min="7" max="7" width="6.33203125" style="163" customWidth="1"/>
    <col min="8" max="8" width="8.5" style="163" customWidth="1"/>
    <col min="9" max="9" width="18.83203125" style="163" customWidth="1"/>
    <col min="10" max="10" width="9.6640625" style="163"/>
    <col min="11" max="11" width="14.33203125" style="163" customWidth="1"/>
    <col min="12" max="16384" width="9.6640625" style="163"/>
  </cols>
  <sheetData>
    <row r="1" spans="2:15" ht="15.75" customHeight="1" thickBot="1">
      <c r="B1" s="198" t="s">
        <v>144</v>
      </c>
      <c r="C1" s="199"/>
      <c r="D1" s="199"/>
      <c r="E1" s="199"/>
      <c r="F1" s="199"/>
      <c r="G1" s="199"/>
      <c r="H1" s="200" t="s">
        <v>145</v>
      </c>
      <c r="I1" s="200"/>
      <c r="J1" s="161" t="s">
        <v>146</v>
      </c>
      <c r="K1" s="162"/>
    </row>
    <row r="2" spans="2:15" ht="2.4500000000000002" customHeight="1">
      <c r="B2" s="201"/>
      <c r="C2" s="202"/>
      <c r="D2" s="202"/>
      <c r="E2" s="202"/>
      <c r="F2" s="202"/>
      <c r="G2" s="202"/>
      <c r="H2" s="202"/>
      <c r="I2" s="202"/>
      <c r="J2" s="202"/>
      <c r="K2" s="203"/>
    </row>
    <row r="3" spans="2:15" ht="13.5" customHeight="1">
      <c r="B3" s="204" t="s">
        <v>147</v>
      </c>
      <c r="C3" s="205"/>
      <c r="D3" s="164" t="s">
        <v>85</v>
      </c>
      <c r="E3" s="206"/>
      <c r="F3" s="206"/>
      <c r="G3" s="165"/>
      <c r="H3" s="166"/>
      <c r="I3" s="207" t="s">
        <v>148</v>
      </c>
      <c r="J3" s="207"/>
      <c r="K3" s="208"/>
    </row>
    <row r="4" spans="2:15" ht="15.75" customHeight="1" thickBot="1">
      <c r="B4" s="167"/>
      <c r="C4" s="168"/>
      <c r="D4" s="168"/>
      <c r="E4" s="168"/>
      <c r="F4" s="168"/>
      <c r="G4" s="168"/>
      <c r="H4" s="168"/>
      <c r="I4" s="212" t="s">
        <v>149</v>
      </c>
      <c r="J4" s="212"/>
      <c r="K4" s="213"/>
    </row>
    <row r="5" spans="2:15" ht="19.899999999999999" customHeight="1">
      <c r="B5" s="214"/>
      <c r="C5" s="215"/>
      <c r="D5" s="216" t="s">
        <v>150</v>
      </c>
      <c r="E5" s="216"/>
      <c r="F5" s="216"/>
      <c r="G5" s="216"/>
      <c r="H5" s="216"/>
      <c r="I5" s="216"/>
      <c r="J5" s="216"/>
      <c r="K5" s="217"/>
    </row>
    <row r="6" spans="2:15" ht="24" customHeight="1" thickBot="1">
      <c r="B6" s="220" t="s">
        <v>151</v>
      </c>
      <c r="C6" s="221"/>
      <c r="D6" s="218"/>
      <c r="E6" s="218"/>
      <c r="F6" s="218"/>
      <c r="G6" s="218"/>
      <c r="H6" s="218"/>
      <c r="I6" s="218"/>
      <c r="J6" s="218"/>
      <c r="K6" s="219"/>
    </row>
    <row r="7" spans="2:15" ht="16.899999999999999" customHeight="1">
      <c r="B7" s="222" t="s">
        <v>152</v>
      </c>
      <c r="C7" s="223"/>
      <c r="D7" s="224" t="s">
        <v>168</v>
      </c>
      <c r="E7" s="224"/>
      <c r="F7" s="224"/>
      <c r="G7" s="224"/>
      <c r="H7" s="224"/>
      <c r="I7" s="224"/>
      <c r="J7" s="224"/>
      <c r="K7" s="225"/>
    </row>
    <row r="8" spans="2:15" ht="16.899999999999999" customHeight="1" thickBot="1">
      <c r="B8" s="226" t="s">
        <v>153</v>
      </c>
      <c r="C8" s="227"/>
      <c r="D8" s="228">
        <v>45215</v>
      </c>
      <c r="E8" s="228"/>
      <c r="F8" s="228"/>
      <c r="G8" s="228"/>
      <c r="H8" s="228"/>
      <c r="I8" s="228"/>
      <c r="J8" s="228"/>
      <c r="K8" s="229"/>
    </row>
    <row r="9" spans="2:15" ht="6.75" customHeight="1" thickBot="1">
      <c r="B9" s="230"/>
      <c r="C9" s="231"/>
      <c r="D9" s="231"/>
      <c r="E9" s="231"/>
      <c r="F9" s="231"/>
      <c r="G9" s="231"/>
      <c r="H9" s="231"/>
      <c r="I9" s="231"/>
      <c r="J9" s="231"/>
      <c r="K9" s="232"/>
    </row>
    <row r="10" spans="2:15" ht="20.45" customHeight="1">
      <c r="B10" s="233" t="s">
        <v>169</v>
      </c>
      <c r="C10" s="234"/>
      <c r="D10" s="234"/>
      <c r="E10" s="234"/>
      <c r="F10" s="234"/>
      <c r="G10" s="234"/>
      <c r="H10" s="234"/>
      <c r="I10" s="234"/>
      <c r="J10" s="234"/>
      <c r="K10" s="235"/>
    </row>
    <row r="11" spans="2:15" ht="63.6" customHeight="1">
      <c r="B11" s="211" t="s">
        <v>170</v>
      </c>
      <c r="C11" s="209"/>
      <c r="D11" s="209"/>
      <c r="E11" s="209"/>
      <c r="F11" s="209"/>
      <c r="G11" s="209"/>
      <c r="H11" s="209"/>
      <c r="I11" s="209"/>
      <c r="J11" s="209"/>
      <c r="K11" s="210"/>
    </row>
    <row r="12" spans="2:15" ht="212.45" customHeight="1">
      <c r="B12" s="211"/>
      <c r="C12" s="209"/>
      <c r="D12" s="209"/>
      <c r="E12" s="209"/>
      <c r="F12" s="209"/>
      <c r="G12" s="209"/>
      <c r="H12" s="209"/>
      <c r="I12" s="209"/>
      <c r="J12" s="209"/>
      <c r="K12" s="210"/>
      <c r="M12" s="169"/>
    </row>
    <row r="13" spans="2:15" ht="16.149999999999999" customHeight="1">
      <c r="B13" s="236" t="s">
        <v>154</v>
      </c>
      <c r="C13" s="237"/>
      <c r="D13" s="237"/>
      <c r="E13" s="237"/>
      <c r="F13" s="237"/>
      <c r="G13" s="237"/>
      <c r="H13" s="237"/>
      <c r="I13" s="237"/>
      <c r="J13" s="237"/>
      <c r="K13" s="238"/>
    </row>
    <row r="14" spans="2:15" ht="9.6" customHeight="1">
      <c r="B14" s="239" t="s">
        <v>155</v>
      </c>
      <c r="C14" s="240"/>
      <c r="D14" s="240"/>
      <c r="E14" s="240"/>
      <c r="F14" s="240"/>
      <c r="G14" s="240"/>
      <c r="H14" s="240"/>
      <c r="I14" s="240"/>
      <c r="J14" s="240"/>
      <c r="K14" s="241"/>
    </row>
    <row r="15" spans="2:15" ht="9.6" customHeight="1">
      <c r="B15" s="242"/>
      <c r="C15" s="243"/>
      <c r="D15" s="243"/>
      <c r="E15" s="243"/>
      <c r="F15" s="243"/>
      <c r="G15" s="243"/>
      <c r="H15" s="243"/>
      <c r="I15" s="243"/>
      <c r="J15" s="243"/>
      <c r="K15" s="244"/>
      <c r="L15" s="170"/>
      <c r="M15" s="170"/>
      <c r="N15" s="170"/>
      <c r="O15" s="170"/>
    </row>
    <row r="16" spans="2:15" ht="20.45" customHeight="1">
      <c r="B16" s="245" t="s">
        <v>156</v>
      </c>
      <c r="C16" s="246"/>
      <c r="D16" s="246"/>
      <c r="E16" s="246"/>
      <c r="F16" s="247"/>
      <c r="G16" s="171" t="s">
        <v>157</v>
      </c>
      <c r="H16" s="172">
        <v>1</v>
      </c>
      <c r="I16" s="173">
        <f>'Rekapitulace stavby'!AG95</f>
        <v>202284</v>
      </c>
      <c r="J16" s="248">
        <f>H16*I16</f>
        <v>202284</v>
      </c>
      <c r="K16" s="249"/>
    </row>
    <row r="17" spans="2:15" ht="18" hidden="1" customHeight="1">
      <c r="B17" s="245" t="s">
        <v>158</v>
      </c>
      <c r="C17" s="246"/>
      <c r="D17" s="246"/>
      <c r="E17" s="246"/>
      <c r="F17" s="247"/>
      <c r="G17" s="171" t="s">
        <v>157</v>
      </c>
      <c r="H17" s="172">
        <v>1</v>
      </c>
      <c r="I17" s="173">
        <v>0</v>
      </c>
      <c r="J17" s="248">
        <f>H17*I17</f>
        <v>0</v>
      </c>
      <c r="K17" s="249"/>
    </row>
    <row r="18" spans="2:15" ht="16.149999999999999" customHeight="1">
      <c r="B18" s="252" t="s">
        <v>159</v>
      </c>
      <c r="C18" s="253"/>
      <c r="D18" s="253"/>
      <c r="E18" s="253"/>
      <c r="F18" s="253"/>
      <c r="G18" s="174"/>
      <c r="H18" s="174"/>
      <c r="I18" s="174"/>
      <c r="J18" s="254">
        <f>J16+J17</f>
        <v>202284</v>
      </c>
      <c r="K18" s="255"/>
    </row>
    <row r="19" spans="2:15" ht="5.45" customHeight="1" thickBot="1">
      <c r="B19" s="175"/>
      <c r="C19" s="176"/>
      <c r="D19" s="176"/>
      <c r="E19" s="176"/>
      <c r="F19" s="176"/>
      <c r="G19" s="176"/>
      <c r="H19" s="176"/>
      <c r="I19" s="177"/>
      <c r="J19" s="177"/>
      <c r="K19" s="178"/>
    </row>
    <row r="20" spans="2:15" ht="5.45" customHeight="1">
      <c r="B20" s="256"/>
      <c r="C20" s="257"/>
      <c r="D20" s="257"/>
      <c r="E20" s="257"/>
      <c r="F20" s="257"/>
      <c r="G20" s="257"/>
      <c r="H20" s="257"/>
      <c r="I20" s="257"/>
      <c r="J20" s="257"/>
      <c r="K20" s="258"/>
    </row>
    <row r="21" spans="2:15">
      <c r="B21" s="259" t="s">
        <v>160</v>
      </c>
      <c r="C21" s="260"/>
      <c r="D21" s="260"/>
      <c r="E21" s="260"/>
      <c r="F21" s="260"/>
      <c r="G21" s="261">
        <f>J18</f>
        <v>202284</v>
      </c>
      <c r="H21" s="261"/>
      <c r="I21" s="261"/>
      <c r="J21" s="261"/>
      <c r="K21" s="262"/>
    </row>
    <row r="22" spans="2:15" ht="7.5" customHeight="1">
      <c r="B22" s="211"/>
      <c r="C22" s="209"/>
      <c r="D22" s="209"/>
      <c r="E22" s="209"/>
      <c r="F22" s="209"/>
      <c r="G22" s="265"/>
      <c r="H22" s="266"/>
      <c r="I22" s="266"/>
      <c r="J22" s="266"/>
      <c r="K22" s="267"/>
    </row>
    <row r="23" spans="2:15" ht="7.5" customHeight="1">
      <c r="B23" s="211"/>
      <c r="C23" s="209"/>
      <c r="D23" s="209"/>
      <c r="E23" s="209"/>
      <c r="F23" s="209"/>
      <c r="G23" s="266"/>
      <c r="H23" s="266"/>
      <c r="I23" s="266"/>
      <c r="J23" s="266"/>
      <c r="K23" s="267"/>
    </row>
    <row r="24" spans="2:15" ht="7.5" customHeight="1" thickBot="1">
      <c r="B24" s="263"/>
      <c r="C24" s="264"/>
      <c r="D24" s="264"/>
      <c r="E24" s="264"/>
      <c r="F24" s="264"/>
      <c r="G24" s="268"/>
      <c r="H24" s="268"/>
      <c r="I24" s="268"/>
      <c r="J24" s="268"/>
      <c r="K24" s="269"/>
    </row>
    <row r="25" spans="2:15" ht="15" customHeight="1">
      <c r="B25" s="270" t="s">
        <v>161</v>
      </c>
      <c r="C25" s="271"/>
      <c r="D25" s="271"/>
      <c r="E25" s="271"/>
      <c r="F25" s="272"/>
      <c r="G25" s="270" t="s">
        <v>162</v>
      </c>
      <c r="H25" s="271"/>
      <c r="I25" s="271"/>
      <c r="J25" s="271"/>
      <c r="K25" s="272"/>
      <c r="O25" s="179"/>
    </row>
    <row r="26" spans="2:15" ht="12.75" customHeight="1">
      <c r="B26" s="180"/>
      <c r="C26" s="181"/>
      <c r="D26" s="181"/>
      <c r="E26" s="181"/>
      <c r="F26" s="182"/>
      <c r="G26" s="183"/>
      <c r="H26" s="184"/>
      <c r="I26" s="184"/>
      <c r="J26" s="184"/>
      <c r="K26" s="185"/>
    </row>
    <row r="27" spans="2:15">
      <c r="B27" s="180"/>
      <c r="C27" s="186"/>
      <c r="D27" s="186"/>
      <c r="E27" s="186"/>
      <c r="F27" s="186"/>
      <c r="G27" s="180"/>
      <c r="H27" s="186"/>
      <c r="I27" s="186"/>
      <c r="J27" s="186"/>
      <c r="K27" s="187"/>
    </row>
    <row r="28" spans="2:15">
      <c r="B28" s="180"/>
      <c r="C28" s="186"/>
      <c r="D28" s="186"/>
      <c r="E28" s="186"/>
      <c r="F28" s="186"/>
      <c r="G28" s="180"/>
      <c r="H28" s="186"/>
      <c r="I28" s="186"/>
      <c r="J28" s="186"/>
      <c r="K28" s="187"/>
    </row>
    <row r="29" spans="2:15" ht="15.75" thickBot="1">
      <c r="B29" s="273" t="s">
        <v>163</v>
      </c>
      <c r="C29" s="274"/>
      <c r="D29" s="274"/>
      <c r="E29" s="274"/>
      <c r="F29" s="274"/>
      <c r="G29" s="188"/>
      <c r="H29" s="189"/>
      <c r="I29" s="189" t="s">
        <v>163</v>
      </c>
      <c r="J29" s="189"/>
      <c r="K29" s="190"/>
    </row>
    <row r="30" spans="2:15" ht="5.25" customHeight="1" thickBot="1">
      <c r="B30" s="250"/>
      <c r="C30" s="251"/>
      <c r="D30" s="251"/>
      <c r="E30" s="251"/>
      <c r="F30" s="251"/>
      <c r="G30" s="188"/>
      <c r="H30" s="189"/>
      <c r="I30" s="189"/>
      <c r="J30" s="189"/>
      <c r="K30" s="190"/>
    </row>
    <row r="31" spans="2:15" ht="15" customHeight="1">
      <c r="B31" s="276" t="s">
        <v>53</v>
      </c>
      <c r="C31" s="277"/>
      <c r="D31" s="277"/>
      <c r="E31" s="277"/>
      <c r="F31" s="278"/>
      <c r="G31" s="191"/>
      <c r="H31" s="192"/>
      <c r="I31" s="193" t="s">
        <v>164</v>
      </c>
      <c r="J31" s="192"/>
      <c r="K31" s="194"/>
    </row>
    <row r="32" spans="2:15">
      <c r="B32" s="191"/>
      <c r="C32" s="192"/>
      <c r="D32" s="192"/>
      <c r="E32" s="192"/>
      <c r="F32" s="194"/>
      <c r="G32" s="191"/>
      <c r="H32" s="192"/>
      <c r="I32" s="192"/>
      <c r="J32" s="192"/>
      <c r="K32" s="194"/>
    </row>
    <row r="33" spans="2:11">
      <c r="B33" s="191"/>
      <c r="C33" s="192"/>
      <c r="D33" s="192"/>
      <c r="E33" s="192"/>
      <c r="F33" s="194"/>
      <c r="G33" s="191"/>
      <c r="H33" s="192"/>
      <c r="I33" s="192"/>
      <c r="J33" s="192"/>
      <c r="K33" s="194"/>
    </row>
    <row r="34" spans="2:11">
      <c r="B34" s="191"/>
      <c r="C34" s="192"/>
      <c r="D34" s="192"/>
      <c r="E34" s="192"/>
      <c r="F34" s="194"/>
      <c r="G34" s="191"/>
      <c r="H34" s="192"/>
      <c r="I34" s="192"/>
      <c r="J34" s="192"/>
      <c r="K34" s="194"/>
    </row>
    <row r="35" spans="2:11" ht="15.75" thickBot="1">
      <c r="B35" s="273" t="s">
        <v>163</v>
      </c>
      <c r="C35" s="274"/>
      <c r="D35" s="274"/>
      <c r="E35" s="274"/>
      <c r="F35" s="274"/>
      <c r="G35" s="175"/>
      <c r="H35" s="177"/>
      <c r="I35" s="177" t="s">
        <v>163</v>
      </c>
      <c r="J35" s="177"/>
      <c r="K35" s="178"/>
    </row>
    <row r="36" spans="2:11" ht="15" customHeight="1">
      <c r="B36" s="195" t="s">
        <v>165</v>
      </c>
      <c r="C36" s="279" t="s">
        <v>166</v>
      </c>
      <c r="D36" s="279"/>
      <c r="E36" s="279"/>
      <c r="F36" s="279"/>
      <c r="G36" s="279"/>
      <c r="H36" s="279"/>
      <c r="I36" s="279"/>
      <c r="J36" s="279"/>
      <c r="K36" s="196"/>
    </row>
    <row r="37" spans="2:11" ht="15.75">
      <c r="B37" s="195"/>
      <c r="C37" s="280" t="s">
        <v>167</v>
      </c>
      <c r="D37" s="280"/>
      <c r="E37" s="280"/>
      <c r="F37" s="280"/>
      <c r="G37" s="280"/>
      <c r="H37" s="280"/>
      <c r="I37" s="280"/>
      <c r="J37" s="280"/>
      <c r="K37" s="196"/>
    </row>
    <row r="38" spans="2:11" ht="15.75">
      <c r="B38" s="195"/>
      <c r="K38" s="196"/>
    </row>
    <row r="39" spans="2:11" ht="15.75">
      <c r="B39" s="195"/>
      <c r="C39" s="280"/>
      <c r="D39" s="280"/>
      <c r="E39" s="280"/>
      <c r="F39" s="280"/>
      <c r="G39" s="280"/>
      <c r="H39" s="280"/>
      <c r="I39" s="280"/>
      <c r="J39" s="280"/>
      <c r="K39" s="196"/>
    </row>
    <row r="41" spans="2:11" ht="37.5" customHeight="1">
      <c r="B41" s="281"/>
      <c r="C41" s="281"/>
      <c r="D41" s="281"/>
      <c r="E41" s="281"/>
      <c r="F41" s="281"/>
      <c r="G41" s="281"/>
      <c r="H41" s="281"/>
      <c r="I41" s="281"/>
      <c r="J41" s="281"/>
      <c r="K41" s="281"/>
    </row>
    <row r="42" spans="2:11" ht="15" customHeight="1">
      <c r="B42" s="197"/>
      <c r="C42" s="197"/>
      <c r="D42" s="197"/>
      <c r="E42" s="197"/>
      <c r="F42" s="197"/>
      <c r="G42" s="197"/>
      <c r="H42" s="197"/>
      <c r="I42" s="197"/>
      <c r="J42" s="197"/>
      <c r="K42" s="197"/>
    </row>
    <row r="43" spans="2:11" ht="15" customHeight="1">
      <c r="B43" s="197"/>
      <c r="C43" s="197"/>
      <c r="D43" s="197"/>
      <c r="E43" s="197"/>
      <c r="F43" s="197"/>
      <c r="G43" s="197"/>
      <c r="H43" s="197"/>
      <c r="I43" s="197"/>
      <c r="J43" s="197"/>
      <c r="K43" s="197"/>
    </row>
    <row r="47" spans="2:11" ht="65.25" customHeight="1">
      <c r="B47" s="275"/>
      <c r="C47" s="275"/>
      <c r="D47" s="275"/>
      <c r="E47" s="275"/>
      <c r="F47" s="275"/>
      <c r="G47" s="275"/>
      <c r="H47" s="275"/>
      <c r="I47" s="275"/>
      <c r="J47" s="275"/>
      <c r="K47" s="275"/>
    </row>
  </sheetData>
  <mergeCells count="44">
    <mergeCell ref="B47:K47"/>
    <mergeCell ref="B31:F31"/>
    <mergeCell ref="B35:F35"/>
    <mergeCell ref="C36:J36"/>
    <mergeCell ref="C37:J37"/>
    <mergeCell ref="C39:J39"/>
    <mergeCell ref="B41:K41"/>
    <mergeCell ref="B30:F30"/>
    <mergeCell ref="B18:F18"/>
    <mergeCell ref="J18:K18"/>
    <mergeCell ref="B20:D20"/>
    <mergeCell ref="E20:K20"/>
    <mergeCell ref="B21:F21"/>
    <mergeCell ref="G21:K21"/>
    <mergeCell ref="B22:F24"/>
    <mergeCell ref="G22:K24"/>
    <mergeCell ref="B25:F25"/>
    <mergeCell ref="G25:K25"/>
    <mergeCell ref="B29:F29"/>
    <mergeCell ref="B13:K13"/>
    <mergeCell ref="B14:K15"/>
    <mergeCell ref="B16:F16"/>
    <mergeCell ref="J16:K16"/>
    <mergeCell ref="B17:F17"/>
    <mergeCell ref="J17:K17"/>
    <mergeCell ref="B11:K12"/>
    <mergeCell ref="I4:K4"/>
    <mergeCell ref="B5:C5"/>
    <mergeCell ref="D5:K6"/>
    <mergeCell ref="B6:C6"/>
    <mergeCell ref="B7:C7"/>
    <mergeCell ref="D7:K7"/>
    <mergeCell ref="B8:C8"/>
    <mergeCell ref="D8:K8"/>
    <mergeCell ref="B9:I9"/>
    <mergeCell ref="J9:K9"/>
    <mergeCell ref="B10:K10"/>
    <mergeCell ref="B1:G1"/>
    <mergeCell ref="H1:I1"/>
    <mergeCell ref="B2:E2"/>
    <mergeCell ref="F2:K2"/>
    <mergeCell ref="B3:C3"/>
    <mergeCell ref="E3:F3"/>
    <mergeCell ref="I3:K3"/>
  </mergeCells>
  <printOptions horizontalCentered="1"/>
  <pageMargins left="0.43307086614173229" right="0.27559055118110237" top="0.78740157480314965" bottom="0.19685039370078741" header="0.19685039370078741" footer="0.11811023622047245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00"/>
  <sheetViews>
    <sheetView showGridLines="0" view="pageBreakPreview" topLeftCell="A33" zoomScale="60" zoomScaleNormal="85" workbookViewId="0">
      <selection activeCell="B25" sqref="B25:F2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306" t="s">
        <v>5</v>
      </c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s="1" customFormat="1" ht="12" customHeight="1">
      <c r="B5" s="17"/>
      <c r="D5" s="20" t="s">
        <v>12</v>
      </c>
      <c r="K5" s="313" t="s">
        <v>13</v>
      </c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R5" s="17"/>
      <c r="BS5" s="14" t="s">
        <v>6</v>
      </c>
    </row>
    <row r="6" spans="1:74" s="1" customFormat="1" ht="36.950000000000003" customHeight="1">
      <c r="B6" s="17"/>
      <c r="D6" s="22" t="s">
        <v>14</v>
      </c>
      <c r="K6" s="314" t="s">
        <v>15</v>
      </c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R6" s="17"/>
      <c r="BS6" s="14" t="s">
        <v>6</v>
      </c>
    </row>
    <row r="7" spans="1:74" s="1" customFormat="1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18</v>
      </c>
      <c r="K8" s="21" t="s">
        <v>19</v>
      </c>
      <c r="AK8" s="23" t="s">
        <v>20</v>
      </c>
      <c r="AN8" s="160">
        <v>45215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27</v>
      </c>
      <c r="AK13" s="23" t="s">
        <v>22</v>
      </c>
      <c r="AN13" s="21" t="s">
        <v>28</v>
      </c>
      <c r="AR13" s="17"/>
      <c r="BS13" s="14" t="s">
        <v>6</v>
      </c>
    </row>
    <row r="14" spans="1:74" ht="12.75">
      <c r="B14" s="17"/>
      <c r="E14" s="21" t="s">
        <v>29</v>
      </c>
      <c r="AK14" s="23" t="s">
        <v>25</v>
      </c>
      <c r="AN14" s="21" t="s">
        <v>30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31</v>
      </c>
      <c r="AK16" s="23" t="s">
        <v>22</v>
      </c>
      <c r="AN16" s="21" t="s">
        <v>32</v>
      </c>
      <c r="AR16" s="17"/>
      <c r="BS16" s="14" t="s">
        <v>3</v>
      </c>
    </row>
    <row r="17" spans="1:71" s="1" customFormat="1" ht="18.399999999999999" customHeight="1">
      <c r="B17" s="17"/>
      <c r="E17" s="21" t="s">
        <v>33</v>
      </c>
      <c r="AK17" s="23" t="s">
        <v>25</v>
      </c>
      <c r="AN17" s="21" t="s">
        <v>1</v>
      </c>
      <c r="AR17" s="17"/>
      <c r="BS17" s="14" t="s">
        <v>34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35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36</v>
      </c>
      <c r="AK20" s="23" t="s">
        <v>25</v>
      </c>
      <c r="AN20" s="21" t="s">
        <v>1</v>
      </c>
      <c r="AR20" s="17"/>
      <c r="BS20" s="14" t="s">
        <v>34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37</v>
      </c>
      <c r="AR22" s="17"/>
    </row>
    <row r="23" spans="1:71" s="1" customFormat="1" ht="16.5" customHeight="1">
      <c r="B23" s="17"/>
      <c r="E23" s="315" t="s">
        <v>1</v>
      </c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1" customFormat="1" ht="14.45" customHeight="1">
      <c r="B26" s="17"/>
      <c r="D26" s="26" t="s">
        <v>38</v>
      </c>
      <c r="AK26" s="316">
        <f>ROUND(AG94,2)</f>
        <v>202284</v>
      </c>
      <c r="AL26" s="307"/>
      <c r="AM26" s="307"/>
      <c r="AN26" s="307"/>
      <c r="AO26" s="307"/>
      <c r="AR26" s="17"/>
    </row>
    <row r="27" spans="1:71" s="1" customFormat="1" ht="14.45" customHeight="1">
      <c r="B27" s="17"/>
      <c r="D27" s="26" t="s">
        <v>39</v>
      </c>
      <c r="AK27" s="316">
        <f>ROUND(AG97, 2)</f>
        <v>0</v>
      </c>
      <c r="AL27" s="316"/>
      <c r="AM27" s="316"/>
      <c r="AN27" s="316"/>
      <c r="AO27" s="316"/>
      <c r="AR27" s="17"/>
    </row>
    <row r="28" spans="1:71" s="2" customFormat="1" ht="6.95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9"/>
      <c r="BE28" s="28"/>
    </row>
    <row r="29" spans="1:71" s="2" customFormat="1" ht="25.9" customHeight="1">
      <c r="A29" s="28"/>
      <c r="B29" s="29"/>
      <c r="C29" s="28"/>
      <c r="D29" s="30" t="s">
        <v>40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1">
        <f>ROUND(AK26 + AK27, 2)</f>
        <v>202284</v>
      </c>
      <c r="AL29" s="312"/>
      <c r="AM29" s="312"/>
      <c r="AN29" s="312"/>
      <c r="AO29" s="312"/>
      <c r="AP29" s="28"/>
      <c r="AQ29" s="28"/>
      <c r="AR29" s="29"/>
      <c r="BE29" s="28"/>
    </row>
    <row r="30" spans="1:71" s="2" customFormat="1" ht="6.95" customHeight="1">
      <c r="A30" s="28"/>
      <c r="B30" s="29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9"/>
      <c r="BE30" s="28"/>
    </row>
    <row r="31" spans="1:71" s="2" customFormat="1" ht="12.75">
      <c r="A31" s="28"/>
      <c r="B31" s="29"/>
      <c r="C31" s="28"/>
      <c r="D31" s="28"/>
      <c r="E31" s="28"/>
      <c r="F31" s="28"/>
      <c r="G31" s="28"/>
      <c r="H31" s="28"/>
      <c r="I31" s="28"/>
      <c r="J31" s="28"/>
      <c r="K31" s="28"/>
      <c r="L31" s="282" t="s">
        <v>41</v>
      </c>
      <c r="M31" s="282"/>
      <c r="N31" s="282"/>
      <c r="O31" s="282"/>
      <c r="P31" s="282"/>
      <c r="Q31" s="28"/>
      <c r="R31" s="28"/>
      <c r="S31" s="28"/>
      <c r="T31" s="28"/>
      <c r="U31" s="28"/>
      <c r="V31" s="28"/>
      <c r="W31" s="282" t="s">
        <v>42</v>
      </c>
      <c r="X31" s="282"/>
      <c r="Y31" s="282"/>
      <c r="Z31" s="282"/>
      <c r="AA31" s="282"/>
      <c r="AB31" s="282"/>
      <c r="AC31" s="282"/>
      <c r="AD31" s="282"/>
      <c r="AE31" s="282"/>
      <c r="AF31" s="28"/>
      <c r="AG31" s="28"/>
      <c r="AH31" s="28"/>
      <c r="AI31" s="28"/>
      <c r="AJ31" s="28"/>
      <c r="AK31" s="282" t="s">
        <v>43</v>
      </c>
      <c r="AL31" s="282"/>
      <c r="AM31" s="282"/>
      <c r="AN31" s="282"/>
      <c r="AO31" s="282"/>
      <c r="AP31" s="28"/>
      <c r="AQ31" s="28"/>
      <c r="AR31" s="29"/>
      <c r="BE31" s="28"/>
    </row>
    <row r="32" spans="1:71" s="3" customFormat="1" ht="14.45" customHeight="1">
      <c r="B32" s="33"/>
      <c r="D32" s="23" t="s">
        <v>44</v>
      </c>
      <c r="F32" s="23" t="s">
        <v>45</v>
      </c>
      <c r="L32" s="285">
        <v>0.21</v>
      </c>
      <c r="M32" s="284"/>
      <c r="N32" s="284"/>
      <c r="O32" s="284"/>
      <c r="P32" s="284"/>
      <c r="W32" s="283">
        <f>ROUND(AZ94 + SUM(CD97), 2)</f>
        <v>202284</v>
      </c>
      <c r="X32" s="284"/>
      <c r="Y32" s="284"/>
      <c r="Z32" s="284"/>
      <c r="AA32" s="284"/>
      <c r="AB32" s="284"/>
      <c r="AC32" s="284"/>
      <c r="AD32" s="284"/>
      <c r="AE32" s="284"/>
      <c r="AK32" s="283">
        <f>ROUND(AV94 + SUM(BY97), 2)</f>
        <v>42479.64</v>
      </c>
      <c r="AL32" s="284"/>
      <c r="AM32" s="284"/>
      <c r="AN32" s="284"/>
      <c r="AO32" s="284"/>
      <c r="AR32" s="33"/>
    </row>
    <row r="33" spans="1:57" s="3" customFormat="1" ht="14.45" customHeight="1">
      <c r="B33" s="33"/>
      <c r="F33" s="23" t="s">
        <v>46</v>
      </c>
      <c r="L33" s="285">
        <v>0.15</v>
      </c>
      <c r="M33" s="284"/>
      <c r="N33" s="284"/>
      <c r="O33" s="284"/>
      <c r="P33" s="284"/>
      <c r="W33" s="283">
        <f>ROUND(BA94 + SUM(CE97), 2)</f>
        <v>0</v>
      </c>
      <c r="X33" s="284"/>
      <c r="Y33" s="284"/>
      <c r="Z33" s="284"/>
      <c r="AA33" s="284"/>
      <c r="AB33" s="284"/>
      <c r="AC33" s="284"/>
      <c r="AD33" s="284"/>
      <c r="AE33" s="284"/>
      <c r="AK33" s="283">
        <f>ROUND(AW94 + SUM(BZ97), 2)</f>
        <v>0</v>
      </c>
      <c r="AL33" s="284"/>
      <c r="AM33" s="284"/>
      <c r="AN33" s="284"/>
      <c r="AO33" s="284"/>
      <c r="AR33" s="33"/>
    </row>
    <row r="34" spans="1:57" s="3" customFormat="1" ht="14.45" hidden="1" customHeight="1">
      <c r="B34" s="33"/>
      <c r="F34" s="23" t="s">
        <v>47</v>
      </c>
      <c r="L34" s="285">
        <v>0.21</v>
      </c>
      <c r="M34" s="284"/>
      <c r="N34" s="284"/>
      <c r="O34" s="284"/>
      <c r="P34" s="284"/>
      <c r="W34" s="283">
        <f>ROUND(BB94 + SUM(CF97), 2)</f>
        <v>0</v>
      </c>
      <c r="X34" s="284"/>
      <c r="Y34" s="284"/>
      <c r="Z34" s="284"/>
      <c r="AA34" s="284"/>
      <c r="AB34" s="284"/>
      <c r="AC34" s="284"/>
      <c r="AD34" s="284"/>
      <c r="AE34" s="284"/>
      <c r="AK34" s="283">
        <v>0</v>
      </c>
      <c r="AL34" s="284"/>
      <c r="AM34" s="284"/>
      <c r="AN34" s="284"/>
      <c r="AO34" s="284"/>
      <c r="AR34" s="33"/>
    </row>
    <row r="35" spans="1:57" s="3" customFormat="1" ht="14.45" hidden="1" customHeight="1">
      <c r="B35" s="33"/>
      <c r="F35" s="23" t="s">
        <v>48</v>
      </c>
      <c r="L35" s="285">
        <v>0.15</v>
      </c>
      <c r="M35" s="284"/>
      <c r="N35" s="284"/>
      <c r="O35" s="284"/>
      <c r="P35" s="284"/>
      <c r="W35" s="283">
        <f>ROUND(BC94 + SUM(CG97), 2)</f>
        <v>0</v>
      </c>
      <c r="X35" s="284"/>
      <c r="Y35" s="284"/>
      <c r="Z35" s="284"/>
      <c r="AA35" s="284"/>
      <c r="AB35" s="284"/>
      <c r="AC35" s="284"/>
      <c r="AD35" s="284"/>
      <c r="AE35" s="284"/>
      <c r="AK35" s="283">
        <v>0</v>
      </c>
      <c r="AL35" s="284"/>
      <c r="AM35" s="284"/>
      <c r="AN35" s="284"/>
      <c r="AO35" s="284"/>
      <c r="AR35" s="33"/>
    </row>
    <row r="36" spans="1:57" s="3" customFormat="1" ht="14.45" hidden="1" customHeight="1">
      <c r="B36" s="33"/>
      <c r="F36" s="23" t="s">
        <v>49</v>
      </c>
      <c r="L36" s="285">
        <v>0</v>
      </c>
      <c r="M36" s="284"/>
      <c r="N36" s="284"/>
      <c r="O36" s="284"/>
      <c r="P36" s="284"/>
      <c r="W36" s="283">
        <f>ROUND(BD94 + SUM(CH97), 2)</f>
        <v>0</v>
      </c>
      <c r="X36" s="284"/>
      <c r="Y36" s="284"/>
      <c r="Z36" s="284"/>
      <c r="AA36" s="284"/>
      <c r="AB36" s="284"/>
      <c r="AC36" s="284"/>
      <c r="AD36" s="284"/>
      <c r="AE36" s="284"/>
      <c r="AK36" s="283">
        <v>0</v>
      </c>
      <c r="AL36" s="284"/>
      <c r="AM36" s="284"/>
      <c r="AN36" s="284"/>
      <c r="AO36" s="284"/>
      <c r="AR36" s="33"/>
    </row>
    <row r="37" spans="1:57" s="2" customFormat="1" ht="6.95" customHeight="1">
      <c r="A37" s="28"/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9"/>
      <c r="BE37" s="28"/>
    </row>
    <row r="38" spans="1:57" s="2" customFormat="1" ht="25.9" customHeight="1">
      <c r="A38" s="28"/>
      <c r="B38" s="29"/>
      <c r="C38" s="34"/>
      <c r="D38" s="35" t="s">
        <v>50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7" t="s">
        <v>51</v>
      </c>
      <c r="U38" s="36"/>
      <c r="V38" s="36"/>
      <c r="W38" s="36"/>
      <c r="X38" s="286" t="s">
        <v>52</v>
      </c>
      <c r="Y38" s="287"/>
      <c r="Z38" s="287"/>
      <c r="AA38" s="287"/>
      <c r="AB38" s="287"/>
      <c r="AC38" s="36"/>
      <c r="AD38" s="36"/>
      <c r="AE38" s="36"/>
      <c r="AF38" s="36"/>
      <c r="AG38" s="36"/>
      <c r="AH38" s="36"/>
      <c r="AI38" s="36"/>
      <c r="AJ38" s="36"/>
      <c r="AK38" s="288">
        <f>SUM(AK29:AK36)</f>
        <v>244763.64</v>
      </c>
      <c r="AL38" s="287"/>
      <c r="AM38" s="287"/>
      <c r="AN38" s="287"/>
      <c r="AO38" s="289"/>
      <c r="AP38" s="34"/>
      <c r="AQ38" s="34"/>
      <c r="AR38" s="29"/>
      <c r="BE38" s="28"/>
    </row>
    <row r="39" spans="1:57" s="2" customFormat="1" ht="6.95" customHeight="1">
      <c r="A39" s="28"/>
      <c r="B39" s="29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9"/>
      <c r="BE39" s="28"/>
    </row>
    <row r="40" spans="1:57" s="2" customFormat="1" ht="14.45" customHeight="1">
      <c r="A40" s="28"/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9"/>
      <c r="BE40" s="28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8"/>
      <c r="D49" s="39" t="s">
        <v>53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54</v>
      </c>
      <c r="AI49" s="40"/>
      <c r="AJ49" s="40"/>
      <c r="AK49" s="40"/>
      <c r="AL49" s="40"/>
      <c r="AM49" s="40"/>
      <c r="AN49" s="40"/>
      <c r="AO49" s="40"/>
      <c r="AR49" s="38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8"/>
      <c r="B60" s="29"/>
      <c r="C60" s="28"/>
      <c r="D60" s="41" t="s">
        <v>55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1" t="s">
        <v>56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1" t="s">
        <v>55</v>
      </c>
      <c r="AI60" s="31"/>
      <c r="AJ60" s="31"/>
      <c r="AK60" s="31"/>
      <c r="AL60" s="31"/>
      <c r="AM60" s="41" t="s">
        <v>56</v>
      </c>
      <c r="AN60" s="31"/>
      <c r="AO60" s="31"/>
      <c r="AP60" s="28"/>
      <c r="AQ60" s="28"/>
      <c r="AR60" s="29"/>
      <c r="BE60" s="28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8"/>
      <c r="B64" s="29"/>
      <c r="C64" s="28"/>
      <c r="D64" s="39" t="s">
        <v>57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39" t="s">
        <v>58</v>
      </c>
      <c r="AI64" s="42"/>
      <c r="AJ64" s="42"/>
      <c r="AK64" s="42"/>
      <c r="AL64" s="42"/>
      <c r="AM64" s="42"/>
      <c r="AN64" s="42"/>
      <c r="AO64" s="42"/>
      <c r="AP64" s="28"/>
      <c r="AQ64" s="28"/>
      <c r="AR64" s="29"/>
      <c r="BE64" s="28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8"/>
      <c r="B75" s="29"/>
      <c r="C75" s="28"/>
      <c r="D75" s="41" t="s">
        <v>55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1" t="s">
        <v>56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1" t="s">
        <v>55</v>
      </c>
      <c r="AI75" s="31"/>
      <c r="AJ75" s="31"/>
      <c r="AK75" s="31"/>
      <c r="AL75" s="31"/>
      <c r="AM75" s="41" t="s">
        <v>56</v>
      </c>
      <c r="AN75" s="31"/>
      <c r="AO75" s="31"/>
      <c r="AP75" s="28"/>
      <c r="AQ75" s="28"/>
      <c r="AR75" s="29"/>
      <c r="BE75" s="28"/>
    </row>
    <row r="76" spans="1:57" s="2" customFormat="1">
      <c r="A76" s="28"/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9"/>
      <c r="BE76" s="28"/>
    </row>
    <row r="77" spans="1:57" s="2" customFormat="1" ht="6.95" customHeight="1">
      <c r="A77" s="28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9"/>
      <c r="BE77" s="28"/>
    </row>
    <row r="81" spans="1:91" s="2" customFormat="1" ht="6.95" customHeight="1">
      <c r="A81" s="28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9"/>
      <c r="BE81" s="28"/>
    </row>
    <row r="82" spans="1:91" s="2" customFormat="1" ht="24.95" customHeight="1">
      <c r="A82" s="28"/>
      <c r="B82" s="29"/>
      <c r="C82" s="18" t="s">
        <v>59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9"/>
      <c r="BE82" s="28"/>
    </row>
    <row r="83" spans="1:91" s="2" customFormat="1" ht="6.95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9"/>
      <c r="BE83" s="28"/>
    </row>
    <row r="84" spans="1:91" s="4" customFormat="1" ht="12" customHeight="1">
      <c r="B84" s="47"/>
      <c r="C84" s="23" t="s">
        <v>12</v>
      </c>
      <c r="L84" s="4" t="str">
        <f>K5</f>
        <v>06</v>
      </c>
      <c r="AR84" s="47"/>
    </row>
    <row r="85" spans="1:91" s="5" customFormat="1" ht="36.950000000000003" customHeight="1">
      <c r="B85" s="48"/>
      <c r="C85" s="49" t="s">
        <v>14</v>
      </c>
      <c r="L85" s="290" t="str">
        <f>K6</f>
        <v>Integrované městské centrum TILIA -Zm.L. -dod.č.6</v>
      </c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R85" s="48"/>
    </row>
    <row r="86" spans="1:91" s="2" customFormat="1" ht="6.95" customHeight="1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9"/>
      <c r="BE86" s="28"/>
    </row>
    <row r="87" spans="1:91" s="2" customFormat="1" ht="12" customHeight="1">
      <c r="A87" s="28"/>
      <c r="B87" s="29"/>
      <c r="C87" s="23" t="s">
        <v>18</v>
      </c>
      <c r="D87" s="28"/>
      <c r="E87" s="28"/>
      <c r="F87" s="28"/>
      <c r="G87" s="28"/>
      <c r="H87" s="28"/>
      <c r="I87" s="28"/>
      <c r="J87" s="28"/>
      <c r="K87" s="28"/>
      <c r="L87" s="50" t="str">
        <f>IF(K8="","",K8)</f>
        <v>Rychnov u Jablonce nad Nisou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3" t="s">
        <v>20</v>
      </c>
      <c r="AJ87" s="28"/>
      <c r="AK87" s="28"/>
      <c r="AL87" s="28"/>
      <c r="AM87" s="292">
        <f>IF(AN8= "","",AN8)</f>
        <v>45215</v>
      </c>
      <c r="AN87" s="292"/>
      <c r="AO87" s="28"/>
      <c r="AP87" s="28"/>
      <c r="AQ87" s="28"/>
      <c r="AR87" s="29"/>
      <c r="BE87" s="28"/>
    </row>
    <row r="88" spans="1:91" s="2" customFormat="1" ht="6.95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9"/>
      <c r="BE88" s="28"/>
    </row>
    <row r="89" spans="1:91" s="2" customFormat="1" ht="15.2" customHeight="1">
      <c r="A89" s="28"/>
      <c r="B89" s="29"/>
      <c r="C89" s="23" t="s">
        <v>21</v>
      </c>
      <c r="D89" s="28"/>
      <c r="E89" s="28"/>
      <c r="F89" s="28"/>
      <c r="G89" s="28"/>
      <c r="H89" s="28"/>
      <c r="I89" s="28"/>
      <c r="J89" s="28"/>
      <c r="K89" s="28"/>
      <c r="L89" s="4" t="str">
        <f>IF(E11= "","",E11)</f>
        <v>Město Rychnov u Jablonce nad Nisou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3" t="s">
        <v>31</v>
      </c>
      <c r="AJ89" s="28"/>
      <c r="AK89" s="28"/>
      <c r="AL89" s="28"/>
      <c r="AM89" s="293" t="str">
        <f>IF(E17="","",E17)</f>
        <v>DESIGM 4</v>
      </c>
      <c r="AN89" s="294"/>
      <c r="AO89" s="294"/>
      <c r="AP89" s="294"/>
      <c r="AQ89" s="28"/>
      <c r="AR89" s="29"/>
      <c r="AS89" s="296" t="s">
        <v>60</v>
      </c>
      <c r="AT89" s="297"/>
      <c r="AU89" s="52"/>
      <c r="AV89" s="52"/>
      <c r="AW89" s="52"/>
      <c r="AX89" s="52"/>
      <c r="AY89" s="52"/>
      <c r="AZ89" s="52"/>
      <c r="BA89" s="52"/>
      <c r="BB89" s="52"/>
      <c r="BC89" s="52"/>
      <c r="BD89" s="53"/>
      <c r="BE89" s="28"/>
    </row>
    <row r="90" spans="1:91" s="2" customFormat="1" ht="25.7" customHeight="1">
      <c r="A90" s="28"/>
      <c r="B90" s="29"/>
      <c r="C90" s="23" t="s">
        <v>27</v>
      </c>
      <c r="D90" s="28"/>
      <c r="E90" s="28"/>
      <c r="F90" s="28"/>
      <c r="G90" s="28"/>
      <c r="H90" s="28"/>
      <c r="I90" s="28"/>
      <c r="J90" s="28"/>
      <c r="K90" s="28"/>
      <c r="L90" s="4" t="str">
        <f>IF(E14="","",E14)</f>
        <v>CL-EVANS s.r.o., Bulharská 1557, Česká Lípa</v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3" t="s">
        <v>35</v>
      </c>
      <c r="AJ90" s="28"/>
      <c r="AK90" s="28"/>
      <c r="AL90" s="28"/>
      <c r="AM90" s="293" t="str">
        <f>IF(E20="","",E20)</f>
        <v>Radek Ulbricht, CL-EVANS s.r.o.</v>
      </c>
      <c r="AN90" s="294"/>
      <c r="AO90" s="294"/>
      <c r="AP90" s="294"/>
      <c r="AQ90" s="28"/>
      <c r="AR90" s="29"/>
      <c r="AS90" s="298"/>
      <c r="AT90" s="299"/>
      <c r="AU90" s="54"/>
      <c r="AV90" s="54"/>
      <c r="AW90" s="54"/>
      <c r="AX90" s="54"/>
      <c r="AY90" s="54"/>
      <c r="AZ90" s="54"/>
      <c r="BA90" s="54"/>
      <c r="BB90" s="54"/>
      <c r="BC90" s="54"/>
      <c r="BD90" s="55"/>
      <c r="BE90" s="28"/>
    </row>
    <row r="91" spans="1:91" s="2" customFormat="1" ht="10.9" customHeight="1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9"/>
      <c r="AS91" s="298"/>
      <c r="AT91" s="299"/>
      <c r="AU91" s="54"/>
      <c r="AV91" s="54"/>
      <c r="AW91" s="54"/>
      <c r="AX91" s="54"/>
      <c r="AY91" s="54"/>
      <c r="AZ91" s="54"/>
      <c r="BA91" s="54"/>
      <c r="BB91" s="54"/>
      <c r="BC91" s="54"/>
      <c r="BD91" s="55"/>
      <c r="BE91" s="28"/>
    </row>
    <row r="92" spans="1:91" s="2" customFormat="1" ht="29.25" customHeight="1">
      <c r="A92" s="28"/>
      <c r="B92" s="29"/>
      <c r="C92" s="300" t="s">
        <v>61</v>
      </c>
      <c r="D92" s="301"/>
      <c r="E92" s="301"/>
      <c r="F92" s="301"/>
      <c r="G92" s="301"/>
      <c r="H92" s="56"/>
      <c r="I92" s="302" t="s">
        <v>62</v>
      </c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3" t="s">
        <v>63</v>
      </c>
      <c r="AH92" s="301"/>
      <c r="AI92" s="301"/>
      <c r="AJ92" s="301"/>
      <c r="AK92" s="301"/>
      <c r="AL92" s="301"/>
      <c r="AM92" s="301"/>
      <c r="AN92" s="302" t="s">
        <v>64</v>
      </c>
      <c r="AO92" s="301"/>
      <c r="AP92" s="304"/>
      <c r="AQ92" s="57" t="s">
        <v>65</v>
      </c>
      <c r="AR92" s="29"/>
      <c r="AS92" s="58" t="s">
        <v>66</v>
      </c>
      <c r="AT92" s="59" t="s">
        <v>67</v>
      </c>
      <c r="AU92" s="59" t="s">
        <v>68</v>
      </c>
      <c r="AV92" s="59" t="s">
        <v>69</v>
      </c>
      <c r="AW92" s="59" t="s">
        <v>70</v>
      </c>
      <c r="AX92" s="59" t="s">
        <v>71</v>
      </c>
      <c r="AY92" s="59" t="s">
        <v>72</v>
      </c>
      <c r="AZ92" s="59" t="s">
        <v>73</v>
      </c>
      <c r="BA92" s="59" t="s">
        <v>74</v>
      </c>
      <c r="BB92" s="59" t="s">
        <v>75</v>
      </c>
      <c r="BC92" s="59" t="s">
        <v>76</v>
      </c>
      <c r="BD92" s="60" t="s">
        <v>77</v>
      </c>
      <c r="BE92" s="28"/>
    </row>
    <row r="93" spans="1:91" s="2" customFormat="1" ht="10.9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9"/>
      <c r="AS93" s="61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3"/>
      <c r="BE93" s="28"/>
    </row>
    <row r="94" spans="1:91" s="6" customFormat="1" ht="32.450000000000003" customHeight="1">
      <c r="B94" s="64"/>
      <c r="C94" s="65" t="s">
        <v>78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318">
        <f>ROUND(AG95,2)</f>
        <v>202284</v>
      </c>
      <c r="AH94" s="318"/>
      <c r="AI94" s="318"/>
      <c r="AJ94" s="318"/>
      <c r="AK94" s="318"/>
      <c r="AL94" s="318"/>
      <c r="AM94" s="318"/>
      <c r="AN94" s="295">
        <f>SUM(AG94,AT94)</f>
        <v>244763.64</v>
      </c>
      <c r="AO94" s="295"/>
      <c r="AP94" s="295"/>
      <c r="AQ94" s="68" t="s">
        <v>1</v>
      </c>
      <c r="AR94" s="64"/>
      <c r="AS94" s="69">
        <f>ROUND(AS95,2)</f>
        <v>0</v>
      </c>
      <c r="AT94" s="70">
        <f>ROUND(SUM(AV94:AW94),2)</f>
        <v>42479.64</v>
      </c>
      <c r="AU94" s="71">
        <f>ROUND(AU95,5)</f>
        <v>0</v>
      </c>
      <c r="AV94" s="70">
        <f>ROUND(AZ94*L32,2)</f>
        <v>42479.64</v>
      </c>
      <c r="AW94" s="70">
        <f>ROUND(BA94*L33,2)</f>
        <v>0</v>
      </c>
      <c r="AX94" s="70">
        <f>ROUND(BB94*L32,2)</f>
        <v>0</v>
      </c>
      <c r="AY94" s="70">
        <f>ROUND(BC94*L33,2)</f>
        <v>0</v>
      </c>
      <c r="AZ94" s="70">
        <f>ROUND(AZ95,2)</f>
        <v>202284</v>
      </c>
      <c r="BA94" s="70">
        <f>ROUND(BA95,2)</f>
        <v>0</v>
      </c>
      <c r="BB94" s="70">
        <f>ROUND(BB95,2)</f>
        <v>0</v>
      </c>
      <c r="BC94" s="70">
        <f>ROUND(BC95,2)</f>
        <v>0</v>
      </c>
      <c r="BD94" s="72">
        <f>ROUND(BD95,2)</f>
        <v>0</v>
      </c>
      <c r="BS94" s="73" t="s">
        <v>79</v>
      </c>
      <c r="BT94" s="73" t="s">
        <v>80</v>
      </c>
      <c r="BU94" s="74" t="s">
        <v>81</v>
      </c>
      <c r="BV94" s="73" t="s">
        <v>82</v>
      </c>
      <c r="BW94" s="73" t="s">
        <v>4</v>
      </c>
      <c r="BX94" s="73" t="s">
        <v>83</v>
      </c>
      <c r="CL94" s="73" t="s">
        <v>1</v>
      </c>
    </row>
    <row r="95" spans="1:91" s="7" customFormat="1" ht="37.5" customHeight="1">
      <c r="A95" s="75" t="s">
        <v>84</v>
      </c>
      <c r="B95" s="76"/>
      <c r="C95" s="77"/>
      <c r="D95" s="317" t="s">
        <v>85</v>
      </c>
      <c r="E95" s="317"/>
      <c r="F95" s="317"/>
      <c r="G95" s="317"/>
      <c r="H95" s="317"/>
      <c r="I95" s="78"/>
      <c r="J95" s="317" t="s">
        <v>86</v>
      </c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0">
        <f>'35 - ZL35 - Dešťová kanal...'!J32</f>
        <v>202284</v>
      </c>
      <c r="AH95" s="310"/>
      <c r="AI95" s="310"/>
      <c r="AJ95" s="310"/>
      <c r="AK95" s="310"/>
      <c r="AL95" s="310"/>
      <c r="AM95" s="310"/>
      <c r="AN95" s="308">
        <f>SUM(AG95,AT95)</f>
        <v>244763.64</v>
      </c>
      <c r="AO95" s="309"/>
      <c r="AP95" s="309"/>
      <c r="AQ95" s="79" t="s">
        <v>87</v>
      </c>
      <c r="AR95" s="76"/>
      <c r="AS95" s="80">
        <v>0</v>
      </c>
      <c r="AT95" s="81">
        <f>ROUND(SUM(AV95:AW95),2)</f>
        <v>42479.64</v>
      </c>
      <c r="AU95" s="82">
        <f>'35 - ZL35 - Dešťová kanal...'!P122</f>
        <v>0</v>
      </c>
      <c r="AV95" s="81">
        <f>'35 - ZL35 - Dešťová kanal...'!J35</f>
        <v>42479.64</v>
      </c>
      <c r="AW95" s="81">
        <f>'35 - ZL35 - Dešťová kanal...'!J36</f>
        <v>0</v>
      </c>
      <c r="AX95" s="81">
        <f>'35 - ZL35 - Dešťová kanal...'!J37</f>
        <v>0</v>
      </c>
      <c r="AY95" s="81">
        <f>'35 - ZL35 - Dešťová kanal...'!J38</f>
        <v>0</v>
      </c>
      <c r="AZ95" s="81">
        <f>'35 - ZL35 - Dešťová kanal...'!F35</f>
        <v>202284</v>
      </c>
      <c r="BA95" s="81">
        <f>'35 - ZL35 - Dešťová kanal...'!F36</f>
        <v>0</v>
      </c>
      <c r="BB95" s="81">
        <f>'35 - ZL35 - Dešťová kanal...'!F37</f>
        <v>0</v>
      </c>
      <c r="BC95" s="81">
        <f>'35 - ZL35 - Dešťová kanal...'!F38</f>
        <v>0</v>
      </c>
      <c r="BD95" s="83">
        <f>'35 - ZL35 - Dešťová kanal...'!F39</f>
        <v>0</v>
      </c>
      <c r="BT95" s="84" t="s">
        <v>88</v>
      </c>
      <c r="BV95" s="84" t="s">
        <v>82</v>
      </c>
      <c r="BW95" s="84" t="s">
        <v>89</v>
      </c>
      <c r="BX95" s="84" t="s">
        <v>4</v>
      </c>
      <c r="CL95" s="84" t="s">
        <v>1</v>
      </c>
      <c r="CM95" s="84" t="s">
        <v>90</v>
      </c>
    </row>
    <row r="96" spans="1:91">
      <c r="B96" s="17"/>
      <c r="AR96" s="17"/>
    </row>
    <row r="97" spans="1:57" s="2" customFormat="1" ht="30" customHeight="1">
      <c r="A97" s="28"/>
      <c r="B97" s="29"/>
      <c r="C97" s="65" t="s">
        <v>91</v>
      </c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95">
        <v>0</v>
      </c>
      <c r="AH97" s="295"/>
      <c r="AI97" s="295"/>
      <c r="AJ97" s="295"/>
      <c r="AK97" s="295"/>
      <c r="AL97" s="295"/>
      <c r="AM97" s="295"/>
      <c r="AN97" s="295">
        <v>0</v>
      </c>
      <c r="AO97" s="295"/>
      <c r="AP97" s="295"/>
      <c r="AQ97" s="85"/>
      <c r="AR97" s="29"/>
      <c r="AS97" s="58" t="s">
        <v>92</v>
      </c>
      <c r="AT97" s="59" t="s">
        <v>93</v>
      </c>
      <c r="AU97" s="59" t="s">
        <v>44</v>
      </c>
      <c r="AV97" s="60" t="s">
        <v>67</v>
      </c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s="2" customFormat="1" ht="10.9" customHeight="1">
      <c r="A98" s="28"/>
      <c r="B98" s="29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9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s="2" customFormat="1" ht="30" customHeight="1">
      <c r="A99" s="28"/>
      <c r="B99" s="29"/>
      <c r="C99" s="86" t="s">
        <v>94</v>
      </c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305">
        <f>ROUND(AG94 + AG97, 2)</f>
        <v>202284</v>
      </c>
      <c r="AH99" s="305"/>
      <c r="AI99" s="305"/>
      <c r="AJ99" s="305"/>
      <c r="AK99" s="305"/>
      <c r="AL99" s="305"/>
      <c r="AM99" s="305"/>
      <c r="AN99" s="305">
        <f>ROUND(AN94 + AN97, 2)</f>
        <v>244763.64</v>
      </c>
      <c r="AO99" s="305"/>
      <c r="AP99" s="305"/>
      <c r="AQ99" s="87"/>
      <c r="AR99" s="29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s="2" customFormat="1" ht="6.95" customHeight="1">
      <c r="A100" s="28"/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29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</sheetData>
  <mergeCells count="46">
    <mergeCell ref="AG97:AM97"/>
    <mergeCell ref="AN97:AP97"/>
    <mergeCell ref="AG99:AM99"/>
    <mergeCell ref="AN99:AP99"/>
    <mergeCell ref="AR2:BE2"/>
    <mergeCell ref="AN95:AP95"/>
    <mergeCell ref="AG95:AM95"/>
    <mergeCell ref="AK29:AO29"/>
    <mergeCell ref="K5:AJ5"/>
    <mergeCell ref="K6:AJ6"/>
    <mergeCell ref="E23:AN23"/>
    <mergeCell ref="AK26:AO26"/>
    <mergeCell ref="AK27:AO27"/>
    <mergeCell ref="D95:H95"/>
    <mergeCell ref="J95:AF95"/>
    <mergeCell ref="AG94:AM94"/>
    <mergeCell ref="AN94:AP94"/>
    <mergeCell ref="AS89:AT91"/>
    <mergeCell ref="AM90:AP90"/>
    <mergeCell ref="C92:G92"/>
    <mergeCell ref="I92:AF92"/>
    <mergeCell ref="AG92:AM92"/>
    <mergeCell ref="AN92:AP92"/>
    <mergeCell ref="X38:AB38"/>
    <mergeCell ref="AK38:AO38"/>
    <mergeCell ref="L85:AJ85"/>
    <mergeCell ref="AM87:AN87"/>
    <mergeCell ref="AM89:AP89"/>
    <mergeCell ref="W35:AE35"/>
    <mergeCell ref="AK35:AO35"/>
    <mergeCell ref="L35:P35"/>
    <mergeCell ref="W36:AE36"/>
    <mergeCell ref="AK36:AO36"/>
    <mergeCell ref="L36:P36"/>
    <mergeCell ref="W33:AE33"/>
    <mergeCell ref="AK33:AO33"/>
    <mergeCell ref="L33:P33"/>
    <mergeCell ref="W34:AE34"/>
    <mergeCell ref="AK34:AO34"/>
    <mergeCell ref="L34:P34"/>
    <mergeCell ref="L31:P31"/>
    <mergeCell ref="W31:AE31"/>
    <mergeCell ref="AK31:AO31"/>
    <mergeCell ref="W32:AE32"/>
    <mergeCell ref="AK32:AO32"/>
    <mergeCell ref="L32:P32"/>
  </mergeCells>
  <hyperlinks>
    <hyperlink ref="A95" location="'35 - ZL35 - Dešťová kanal...'!C2" display="/"/>
  </hyperlinks>
  <printOptions horizontalCentered="1"/>
  <pageMargins left="0.43307086614173229" right="0.27559055118110237" top="0.78740157480314965" bottom="0.19685039370078741" header="0.19685039370078741" footer="0.11811023622047245"/>
  <pageSetup paperSize="9" scale="7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33"/>
  <sheetViews>
    <sheetView showGridLines="0" topLeftCell="A107" zoomScaleSheetLayoutView="100" workbookViewId="0">
      <selection activeCell="B25" sqref="B25:F25"/>
    </sheetView>
  </sheetViews>
  <sheetFormatPr defaultRowHeight="11.25"/>
  <cols>
    <col min="1" max="1" width="8.33203125" style="1" customWidth="1"/>
    <col min="2" max="2" width="1.1640625" style="1" customWidth="1"/>
    <col min="3" max="3" width="7.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9"/>
    </row>
    <row r="2" spans="1:46" s="1" customFormat="1" ht="36.950000000000003" customHeight="1">
      <c r="L2" s="306" t="s">
        <v>5</v>
      </c>
      <c r="M2" s="307"/>
      <c r="N2" s="307"/>
      <c r="O2" s="307"/>
      <c r="P2" s="307"/>
      <c r="Q2" s="307"/>
      <c r="R2" s="307"/>
      <c r="S2" s="307"/>
      <c r="T2" s="307"/>
      <c r="U2" s="307"/>
      <c r="V2" s="307"/>
      <c r="AT2" s="14" t="s">
        <v>89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90</v>
      </c>
    </row>
    <row r="4" spans="1:46" s="1" customFormat="1" ht="24.95" customHeight="1">
      <c r="B4" s="17"/>
      <c r="D4" s="18" t="s">
        <v>95</v>
      </c>
      <c r="L4" s="17"/>
      <c r="M4" s="90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319" t="str">
        <f>'Rekapitulace stavby'!K6</f>
        <v>Integrované městské centrum TILIA -Zm.L. -dod.č.6</v>
      </c>
      <c r="F7" s="320"/>
      <c r="G7" s="320"/>
      <c r="H7" s="320"/>
      <c r="L7" s="17"/>
    </row>
    <row r="8" spans="1:46" s="2" customFormat="1" ht="12" customHeight="1">
      <c r="A8" s="28"/>
      <c r="B8" s="29"/>
      <c r="C8" s="28"/>
      <c r="D8" s="23" t="s">
        <v>96</v>
      </c>
      <c r="E8" s="28"/>
      <c r="F8" s="28"/>
      <c r="G8" s="28"/>
      <c r="H8" s="28"/>
      <c r="I8" s="28"/>
      <c r="J8" s="28"/>
      <c r="K8" s="28"/>
      <c r="L8" s="3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30" customHeight="1">
      <c r="A9" s="28"/>
      <c r="B9" s="29"/>
      <c r="C9" s="28"/>
      <c r="D9" s="28"/>
      <c r="E9" s="290" t="s">
        <v>97</v>
      </c>
      <c r="F9" s="321"/>
      <c r="G9" s="321"/>
      <c r="H9" s="321"/>
      <c r="I9" s="28"/>
      <c r="J9" s="28"/>
      <c r="K9" s="28"/>
      <c r="L9" s="3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>
      <c r="A10" s="28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3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2" customHeight="1">
      <c r="A11" s="28"/>
      <c r="B11" s="29"/>
      <c r="C11" s="28"/>
      <c r="D11" s="23" t="s">
        <v>16</v>
      </c>
      <c r="E11" s="28"/>
      <c r="F11" s="21" t="s">
        <v>1</v>
      </c>
      <c r="G11" s="28"/>
      <c r="H11" s="28"/>
      <c r="I11" s="23" t="s">
        <v>17</v>
      </c>
      <c r="J11" s="21" t="s">
        <v>1</v>
      </c>
      <c r="K11" s="28"/>
      <c r="L11" s="3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29"/>
      <c r="C12" s="28"/>
      <c r="D12" s="23" t="s">
        <v>18</v>
      </c>
      <c r="E12" s="28"/>
      <c r="F12" s="21" t="s">
        <v>19</v>
      </c>
      <c r="G12" s="28"/>
      <c r="H12" s="28"/>
      <c r="I12" s="23" t="s">
        <v>20</v>
      </c>
      <c r="J12" s="51">
        <f>'Rekapitulace stavby'!AN8</f>
        <v>45215</v>
      </c>
      <c r="K12" s="28"/>
      <c r="L12" s="3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0.9" customHeight="1">
      <c r="A13" s="28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3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29"/>
      <c r="C14" s="28"/>
      <c r="D14" s="23" t="s">
        <v>21</v>
      </c>
      <c r="E14" s="28"/>
      <c r="F14" s="28"/>
      <c r="G14" s="28"/>
      <c r="H14" s="28"/>
      <c r="I14" s="23" t="s">
        <v>22</v>
      </c>
      <c r="J14" s="21" t="s">
        <v>23</v>
      </c>
      <c r="K14" s="28"/>
      <c r="L14" s="3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8" customHeight="1">
      <c r="A15" s="28"/>
      <c r="B15" s="29"/>
      <c r="C15" s="28"/>
      <c r="D15" s="28"/>
      <c r="E15" s="21" t="s">
        <v>24</v>
      </c>
      <c r="F15" s="28"/>
      <c r="G15" s="28"/>
      <c r="H15" s="28"/>
      <c r="I15" s="23" t="s">
        <v>25</v>
      </c>
      <c r="J15" s="21" t="s">
        <v>26</v>
      </c>
      <c r="K15" s="28"/>
      <c r="L15" s="3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6.95" customHeight="1">
      <c r="A16" s="28"/>
      <c r="B16" s="29"/>
      <c r="C16" s="28"/>
      <c r="D16" s="28"/>
      <c r="E16" s="28"/>
      <c r="F16" s="28"/>
      <c r="G16" s="28"/>
      <c r="H16" s="28"/>
      <c r="I16" s="28"/>
      <c r="J16" s="28"/>
      <c r="K16" s="28"/>
      <c r="L16" s="3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2" customHeight="1">
      <c r="A17" s="28"/>
      <c r="B17" s="29"/>
      <c r="C17" s="28"/>
      <c r="D17" s="23" t="s">
        <v>27</v>
      </c>
      <c r="E17" s="28"/>
      <c r="F17" s="28"/>
      <c r="G17" s="28"/>
      <c r="H17" s="28"/>
      <c r="I17" s="23" t="s">
        <v>22</v>
      </c>
      <c r="J17" s="21" t="s">
        <v>28</v>
      </c>
      <c r="K17" s="28"/>
      <c r="L17" s="3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8" customHeight="1">
      <c r="A18" s="28"/>
      <c r="B18" s="29"/>
      <c r="C18" s="28"/>
      <c r="D18" s="28"/>
      <c r="E18" s="21" t="s">
        <v>29</v>
      </c>
      <c r="F18" s="28"/>
      <c r="G18" s="28"/>
      <c r="H18" s="28"/>
      <c r="I18" s="23" t="s">
        <v>25</v>
      </c>
      <c r="J18" s="21" t="s">
        <v>30</v>
      </c>
      <c r="K18" s="28"/>
      <c r="L18" s="3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6.95" customHeight="1">
      <c r="A19" s="28"/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3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2" customHeight="1">
      <c r="A20" s="28"/>
      <c r="B20" s="29"/>
      <c r="C20" s="28"/>
      <c r="D20" s="23" t="s">
        <v>31</v>
      </c>
      <c r="E20" s="28"/>
      <c r="F20" s="28"/>
      <c r="G20" s="28"/>
      <c r="H20" s="28"/>
      <c r="I20" s="23" t="s">
        <v>22</v>
      </c>
      <c r="J20" s="21" t="s">
        <v>32</v>
      </c>
      <c r="K20" s="28"/>
      <c r="L20" s="3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8" customHeight="1">
      <c r="A21" s="28"/>
      <c r="B21" s="29"/>
      <c r="C21" s="28"/>
      <c r="D21" s="28"/>
      <c r="E21" s="21" t="s">
        <v>33</v>
      </c>
      <c r="F21" s="28"/>
      <c r="G21" s="28"/>
      <c r="H21" s="28"/>
      <c r="I21" s="23" t="s">
        <v>25</v>
      </c>
      <c r="J21" s="21" t="s">
        <v>1</v>
      </c>
      <c r="K21" s="28"/>
      <c r="L21" s="3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6.95" customHeight="1">
      <c r="A22" s="28"/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3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2" customHeight="1">
      <c r="A23" s="28"/>
      <c r="B23" s="29"/>
      <c r="C23" s="28"/>
      <c r="D23" s="23" t="s">
        <v>35</v>
      </c>
      <c r="E23" s="28"/>
      <c r="F23" s="28"/>
      <c r="G23" s="28"/>
      <c r="H23" s="28"/>
      <c r="I23" s="23" t="s">
        <v>22</v>
      </c>
      <c r="J23" s="21" t="s">
        <v>1</v>
      </c>
      <c r="K23" s="28"/>
      <c r="L23" s="3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8" customHeight="1">
      <c r="A24" s="28"/>
      <c r="B24" s="29"/>
      <c r="C24" s="28"/>
      <c r="D24" s="28"/>
      <c r="E24" s="21" t="s">
        <v>36</v>
      </c>
      <c r="F24" s="28"/>
      <c r="G24" s="28"/>
      <c r="H24" s="28"/>
      <c r="I24" s="23" t="s">
        <v>25</v>
      </c>
      <c r="J24" s="21" t="s">
        <v>1</v>
      </c>
      <c r="K24" s="28"/>
      <c r="L24" s="3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6.95" customHeight="1">
      <c r="A25" s="28"/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3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2" customHeight="1">
      <c r="A26" s="28"/>
      <c r="B26" s="29"/>
      <c r="C26" s="28"/>
      <c r="D26" s="23" t="s">
        <v>37</v>
      </c>
      <c r="E26" s="28"/>
      <c r="F26" s="28"/>
      <c r="G26" s="28"/>
      <c r="H26" s="28"/>
      <c r="I26" s="28"/>
      <c r="J26" s="28"/>
      <c r="K26" s="28"/>
      <c r="L26" s="3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8" customFormat="1" ht="16.5" customHeight="1">
      <c r="A27" s="91"/>
      <c r="B27" s="92"/>
      <c r="C27" s="91"/>
      <c r="D27" s="91"/>
      <c r="E27" s="315" t="s">
        <v>1</v>
      </c>
      <c r="F27" s="315"/>
      <c r="G27" s="315"/>
      <c r="H27" s="315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3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>
      <c r="A29" s="28"/>
      <c r="B29" s="29"/>
      <c r="C29" s="28"/>
      <c r="D29" s="62"/>
      <c r="E29" s="62"/>
      <c r="F29" s="62"/>
      <c r="G29" s="62"/>
      <c r="H29" s="62"/>
      <c r="I29" s="62"/>
      <c r="J29" s="62"/>
      <c r="K29" s="62"/>
      <c r="L29" s="3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14.45" customHeight="1">
      <c r="A30" s="28"/>
      <c r="B30" s="29"/>
      <c r="C30" s="28"/>
      <c r="D30" s="21" t="s">
        <v>98</v>
      </c>
      <c r="E30" s="28"/>
      <c r="F30" s="28"/>
      <c r="G30" s="28"/>
      <c r="H30" s="28"/>
      <c r="I30" s="28"/>
      <c r="J30" s="27">
        <f>J96</f>
        <v>202284</v>
      </c>
      <c r="K30" s="28"/>
      <c r="L30" s="3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14.45" customHeight="1">
      <c r="A31" s="28"/>
      <c r="B31" s="29"/>
      <c r="C31" s="28"/>
      <c r="D31" s="26" t="s">
        <v>99</v>
      </c>
      <c r="E31" s="28"/>
      <c r="F31" s="28"/>
      <c r="G31" s="28"/>
      <c r="H31" s="28"/>
      <c r="I31" s="28"/>
      <c r="J31" s="27">
        <f>J101</f>
        <v>0</v>
      </c>
      <c r="K31" s="28"/>
      <c r="L31" s="3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25.35" customHeight="1">
      <c r="A32" s="28"/>
      <c r="B32" s="29"/>
      <c r="C32" s="28"/>
      <c r="D32" s="94" t="s">
        <v>40</v>
      </c>
      <c r="E32" s="28"/>
      <c r="F32" s="28"/>
      <c r="G32" s="28"/>
      <c r="H32" s="28"/>
      <c r="I32" s="28"/>
      <c r="J32" s="67">
        <f>ROUND(J30 + J31, 2)</f>
        <v>202284</v>
      </c>
      <c r="K32" s="28"/>
      <c r="L32" s="3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6.95" customHeight="1">
      <c r="A33" s="28"/>
      <c r="B33" s="29"/>
      <c r="C33" s="28"/>
      <c r="D33" s="62"/>
      <c r="E33" s="62"/>
      <c r="F33" s="62"/>
      <c r="G33" s="62"/>
      <c r="H33" s="62"/>
      <c r="I33" s="62"/>
      <c r="J33" s="62"/>
      <c r="K33" s="62"/>
      <c r="L33" s="3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29"/>
      <c r="C34" s="28"/>
      <c r="D34" s="28"/>
      <c r="E34" s="28"/>
      <c r="F34" s="32" t="s">
        <v>42</v>
      </c>
      <c r="G34" s="28"/>
      <c r="H34" s="28"/>
      <c r="I34" s="32" t="s">
        <v>41</v>
      </c>
      <c r="J34" s="32" t="s">
        <v>43</v>
      </c>
      <c r="K34" s="28"/>
      <c r="L34" s="3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customHeight="1">
      <c r="A35" s="28"/>
      <c r="B35" s="29"/>
      <c r="C35" s="28"/>
      <c r="D35" s="95" t="s">
        <v>44</v>
      </c>
      <c r="E35" s="23" t="s">
        <v>45</v>
      </c>
      <c r="F35" s="96">
        <f>ROUND((SUM(BE101:BE102) + SUM(BE122:BE132)),  2)</f>
        <v>202284</v>
      </c>
      <c r="G35" s="28"/>
      <c r="H35" s="28"/>
      <c r="I35" s="97">
        <v>0.21</v>
      </c>
      <c r="J35" s="96">
        <f>ROUND(((SUM(BE101:BE102) + SUM(BE122:BE132))*I35),  2)</f>
        <v>42479.64</v>
      </c>
      <c r="K35" s="28"/>
      <c r="L35" s="3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customHeight="1">
      <c r="A36" s="28"/>
      <c r="B36" s="29"/>
      <c r="C36" s="28"/>
      <c r="D36" s="28"/>
      <c r="E36" s="23" t="s">
        <v>46</v>
      </c>
      <c r="F36" s="96">
        <f>ROUND((SUM(BF101:BF102) + SUM(BF122:BF132)),  2)</f>
        <v>0</v>
      </c>
      <c r="G36" s="28"/>
      <c r="H36" s="28"/>
      <c r="I36" s="97">
        <v>0.15</v>
      </c>
      <c r="J36" s="96">
        <f>ROUND(((SUM(BF101:BF102) + SUM(BF122:BF132))*I36),  2)</f>
        <v>0</v>
      </c>
      <c r="K36" s="28"/>
      <c r="L36" s="3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29"/>
      <c r="C37" s="28"/>
      <c r="D37" s="28"/>
      <c r="E37" s="23" t="s">
        <v>47</v>
      </c>
      <c r="F37" s="96">
        <f>ROUND((SUM(BG101:BG102) + SUM(BG122:BG132)),  2)</f>
        <v>0</v>
      </c>
      <c r="G37" s="28"/>
      <c r="H37" s="28"/>
      <c r="I37" s="97">
        <v>0.21</v>
      </c>
      <c r="J37" s="96">
        <f>0</f>
        <v>0</v>
      </c>
      <c r="K37" s="28"/>
      <c r="L37" s="3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hidden="1" customHeight="1">
      <c r="A38" s="28"/>
      <c r="B38" s="29"/>
      <c r="C38" s="28"/>
      <c r="D38" s="28"/>
      <c r="E38" s="23" t="s">
        <v>48</v>
      </c>
      <c r="F38" s="96">
        <f>ROUND((SUM(BH101:BH102) + SUM(BH122:BH132)),  2)</f>
        <v>0</v>
      </c>
      <c r="G38" s="28"/>
      <c r="H38" s="28"/>
      <c r="I38" s="97">
        <v>0.15</v>
      </c>
      <c r="J38" s="96">
        <f>0</f>
        <v>0</v>
      </c>
      <c r="K38" s="28"/>
      <c r="L38" s="3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14.45" hidden="1" customHeight="1">
      <c r="A39" s="28"/>
      <c r="B39" s="29"/>
      <c r="C39" s="28"/>
      <c r="D39" s="28"/>
      <c r="E39" s="23" t="s">
        <v>49</v>
      </c>
      <c r="F39" s="96">
        <f>ROUND((SUM(BI101:BI102) + SUM(BI122:BI132)),  2)</f>
        <v>0</v>
      </c>
      <c r="G39" s="28"/>
      <c r="H39" s="28"/>
      <c r="I39" s="97">
        <v>0</v>
      </c>
      <c r="J39" s="96">
        <f>0</f>
        <v>0</v>
      </c>
      <c r="K39" s="28"/>
      <c r="L39" s="3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6.95" customHeight="1">
      <c r="A40" s="28"/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3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2" customFormat="1" ht="25.35" customHeight="1">
      <c r="A41" s="28"/>
      <c r="B41" s="29"/>
      <c r="C41" s="87"/>
      <c r="D41" s="98" t="s">
        <v>50</v>
      </c>
      <c r="E41" s="56"/>
      <c r="F41" s="56"/>
      <c r="G41" s="99" t="s">
        <v>51</v>
      </c>
      <c r="H41" s="100" t="s">
        <v>52</v>
      </c>
      <c r="I41" s="56"/>
      <c r="J41" s="101">
        <f>SUM(J32:J39)</f>
        <v>244763.64</v>
      </c>
      <c r="K41" s="102"/>
      <c r="L41" s="3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2" customFormat="1" ht="14.45" customHeight="1">
      <c r="A42" s="28"/>
      <c r="B42" s="29"/>
      <c r="C42" s="28"/>
      <c r="D42" s="28"/>
      <c r="E42" s="28"/>
      <c r="F42" s="28"/>
      <c r="G42" s="28"/>
      <c r="H42" s="28"/>
      <c r="I42" s="28"/>
      <c r="J42" s="28"/>
      <c r="K42" s="28"/>
      <c r="L42" s="3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8"/>
      <c r="D50" s="39" t="s">
        <v>53</v>
      </c>
      <c r="E50" s="40"/>
      <c r="F50" s="40"/>
      <c r="G50" s="39" t="s">
        <v>54</v>
      </c>
      <c r="H50" s="40"/>
      <c r="I50" s="40"/>
      <c r="J50" s="40"/>
      <c r="K50" s="40"/>
      <c r="L50" s="3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8"/>
      <c r="B61" s="29"/>
      <c r="C61" s="28"/>
      <c r="D61" s="41" t="s">
        <v>55</v>
      </c>
      <c r="E61" s="31"/>
      <c r="F61" s="103" t="s">
        <v>56</v>
      </c>
      <c r="G61" s="41" t="s">
        <v>55</v>
      </c>
      <c r="H61" s="31"/>
      <c r="I61" s="31"/>
      <c r="J61" s="104" t="s">
        <v>56</v>
      </c>
      <c r="K61" s="31"/>
      <c r="L61" s="3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8"/>
      <c r="B65" s="29"/>
      <c r="C65" s="28"/>
      <c r="D65" s="39" t="s">
        <v>57</v>
      </c>
      <c r="E65" s="42"/>
      <c r="F65" s="42"/>
      <c r="G65" s="39" t="s">
        <v>58</v>
      </c>
      <c r="H65" s="42"/>
      <c r="I65" s="42"/>
      <c r="J65" s="42"/>
      <c r="K65" s="42"/>
      <c r="L65" s="3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8"/>
      <c r="B76" s="29"/>
      <c r="C76" s="28"/>
      <c r="D76" s="41" t="s">
        <v>55</v>
      </c>
      <c r="E76" s="31"/>
      <c r="F76" s="103" t="s">
        <v>56</v>
      </c>
      <c r="G76" s="41" t="s">
        <v>55</v>
      </c>
      <c r="H76" s="31"/>
      <c r="I76" s="31"/>
      <c r="J76" s="104" t="s">
        <v>56</v>
      </c>
      <c r="K76" s="31"/>
      <c r="L76" s="3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5" customHeight="1">
      <c r="A81" s="28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5" customHeight="1">
      <c r="A82" s="28"/>
      <c r="B82" s="29"/>
      <c r="C82" s="18" t="s">
        <v>100</v>
      </c>
      <c r="D82" s="28"/>
      <c r="E82" s="28"/>
      <c r="F82" s="28"/>
      <c r="G82" s="28"/>
      <c r="H82" s="28"/>
      <c r="I82" s="28"/>
      <c r="J82" s="28"/>
      <c r="K82" s="28"/>
      <c r="L82" s="3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5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3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>
      <c r="A84" s="28"/>
      <c r="B84" s="29"/>
      <c r="C84" s="23" t="s">
        <v>14</v>
      </c>
      <c r="D84" s="28"/>
      <c r="E84" s="28"/>
      <c r="F84" s="28"/>
      <c r="G84" s="28"/>
      <c r="H84" s="28"/>
      <c r="I84" s="28"/>
      <c r="J84" s="28"/>
      <c r="K84" s="28"/>
      <c r="L84" s="3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16.5" customHeight="1">
      <c r="A85" s="28"/>
      <c r="B85" s="29"/>
      <c r="C85" s="28"/>
      <c r="D85" s="28"/>
      <c r="E85" s="319" t="str">
        <f>E7</f>
        <v>Integrované městské centrum TILIA -Zm.L. -dod.č.6</v>
      </c>
      <c r="F85" s="320"/>
      <c r="G85" s="320"/>
      <c r="H85" s="320"/>
      <c r="I85" s="28"/>
      <c r="J85" s="28"/>
      <c r="K85" s="28"/>
      <c r="L85" s="3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12" customHeight="1">
      <c r="A86" s="28"/>
      <c r="B86" s="29"/>
      <c r="C86" s="23" t="s">
        <v>96</v>
      </c>
      <c r="D86" s="28"/>
      <c r="E86" s="28"/>
      <c r="F86" s="28"/>
      <c r="G86" s="28"/>
      <c r="H86" s="28"/>
      <c r="I86" s="28"/>
      <c r="J86" s="28"/>
      <c r="K86" s="28"/>
      <c r="L86" s="3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30" customHeight="1">
      <c r="A87" s="28"/>
      <c r="B87" s="29"/>
      <c r="C87" s="28"/>
      <c r="D87" s="28"/>
      <c r="E87" s="290" t="str">
        <f>E9</f>
        <v>35 - ZL35 - Dešťová kanalizace - D + M potrubí a šachet bez zemních prací - doplnění</v>
      </c>
      <c r="F87" s="321"/>
      <c r="G87" s="321"/>
      <c r="H87" s="321"/>
      <c r="I87" s="28"/>
      <c r="J87" s="28"/>
      <c r="K87" s="28"/>
      <c r="L87" s="3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5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3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2" customHeight="1">
      <c r="A89" s="28"/>
      <c r="B89" s="29"/>
      <c r="C89" s="23" t="s">
        <v>18</v>
      </c>
      <c r="D89" s="28"/>
      <c r="E89" s="28"/>
      <c r="F89" s="21" t="str">
        <f>F12</f>
        <v>Rychnov u Jablonce nad Nisou</v>
      </c>
      <c r="G89" s="28"/>
      <c r="H89" s="28"/>
      <c r="I89" s="23" t="s">
        <v>20</v>
      </c>
      <c r="J89" s="51">
        <f>IF(J12="","",J12)</f>
        <v>45215</v>
      </c>
      <c r="K89" s="28"/>
      <c r="L89" s="3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6.95" customHeight="1">
      <c r="A90" s="28"/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3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15.2" customHeight="1">
      <c r="A91" s="28"/>
      <c r="B91" s="29"/>
      <c r="C91" s="23" t="s">
        <v>21</v>
      </c>
      <c r="D91" s="28"/>
      <c r="E91" s="28"/>
      <c r="F91" s="21" t="str">
        <f>E15</f>
        <v>Město Rychnov u Jablonce nad Nisou</v>
      </c>
      <c r="G91" s="28"/>
      <c r="H91" s="28"/>
      <c r="I91" s="23" t="s">
        <v>31</v>
      </c>
      <c r="J91" s="24" t="str">
        <f>E21</f>
        <v>DESIGM 4</v>
      </c>
      <c r="K91" s="28"/>
      <c r="L91" s="3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25.7" customHeight="1">
      <c r="A92" s="28"/>
      <c r="B92" s="29"/>
      <c r="C92" s="23" t="s">
        <v>27</v>
      </c>
      <c r="D92" s="28"/>
      <c r="E92" s="28"/>
      <c r="F92" s="21" t="str">
        <f>IF(E18="","",E18)</f>
        <v>CL-EVANS s.r.o., Bulharská 1557, Česká Lípa</v>
      </c>
      <c r="G92" s="28"/>
      <c r="H92" s="28"/>
      <c r="I92" s="23" t="s">
        <v>35</v>
      </c>
      <c r="J92" s="24" t="str">
        <f>E24</f>
        <v>Radek Ulbricht, CL-EVANS s.r.o.</v>
      </c>
      <c r="K92" s="28"/>
      <c r="L92" s="3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3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9.25" customHeight="1">
      <c r="A94" s="28"/>
      <c r="B94" s="29"/>
      <c r="C94" s="105" t="s">
        <v>101</v>
      </c>
      <c r="D94" s="87"/>
      <c r="E94" s="87"/>
      <c r="F94" s="87"/>
      <c r="G94" s="87"/>
      <c r="H94" s="87"/>
      <c r="I94" s="87"/>
      <c r="J94" s="106" t="s">
        <v>102</v>
      </c>
      <c r="K94" s="87"/>
      <c r="L94" s="3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47" s="2" customFormat="1" ht="10.35" customHeight="1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3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47" s="2" customFormat="1" ht="22.9" customHeight="1">
      <c r="A96" s="28"/>
      <c r="B96" s="29"/>
      <c r="C96" s="107" t="s">
        <v>103</v>
      </c>
      <c r="D96" s="28"/>
      <c r="E96" s="28"/>
      <c r="F96" s="28"/>
      <c r="G96" s="28"/>
      <c r="H96" s="28"/>
      <c r="I96" s="28"/>
      <c r="J96" s="67">
        <f>J122</f>
        <v>202284</v>
      </c>
      <c r="K96" s="28"/>
      <c r="L96" s="3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4" t="s">
        <v>104</v>
      </c>
    </row>
    <row r="97" spans="1:31" s="9" customFormat="1" ht="24.95" customHeight="1">
      <c r="B97" s="108"/>
      <c r="D97" s="109" t="s">
        <v>105</v>
      </c>
      <c r="E97" s="110"/>
      <c r="F97" s="110"/>
      <c r="G97" s="110"/>
      <c r="H97" s="110"/>
      <c r="I97" s="110"/>
      <c r="J97" s="111">
        <f>J123</f>
        <v>202284</v>
      </c>
      <c r="L97" s="108"/>
    </row>
    <row r="98" spans="1:31" s="10" customFormat="1" ht="19.899999999999999" customHeight="1">
      <c r="B98" s="112"/>
      <c r="D98" s="113" t="s">
        <v>106</v>
      </c>
      <c r="E98" s="114"/>
      <c r="F98" s="114"/>
      <c r="G98" s="114"/>
      <c r="H98" s="114"/>
      <c r="I98" s="114"/>
      <c r="J98" s="115">
        <f>J124</f>
        <v>202284</v>
      </c>
      <c r="L98" s="112"/>
    </row>
    <row r="99" spans="1:31" s="2" customFormat="1" ht="21.75" customHeight="1">
      <c r="A99" s="28"/>
      <c r="B99" s="29"/>
      <c r="C99" s="28"/>
      <c r="D99" s="28"/>
      <c r="E99" s="28"/>
      <c r="F99" s="28"/>
      <c r="G99" s="28"/>
      <c r="H99" s="28"/>
      <c r="I99" s="28"/>
      <c r="J99" s="28"/>
      <c r="K99" s="28"/>
      <c r="L99" s="3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</row>
    <row r="100" spans="1:31" s="2" customFormat="1" ht="6.95" customHeight="1">
      <c r="A100" s="28"/>
      <c r="B100" s="29"/>
      <c r="C100" s="28"/>
      <c r="D100" s="28"/>
      <c r="E100" s="28"/>
      <c r="F100" s="28"/>
      <c r="G100" s="28"/>
      <c r="H100" s="28"/>
      <c r="I100" s="28"/>
      <c r="J100" s="28"/>
      <c r="K100" s="28"/>
      <c r="L100" s="3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</row>
    <row r="101" spans="1:31" s="2" customFormat="1" ht="29.25" customHeight="1">
      <c r="A101" s="28"/>
      <c r="B101" s="29"/>
      <c r="C101" s="107" t="s">
        <v>107</v>
      </c>
      <c r="D101" s="28"/>
      <c r="E101" s="28"/>
      <c r="F101" s="28"/>
      <c r="G101" s="28"/>
      <c r="H101" s="28"/>
      <c r="I101" s="28"/>
      <c r="J101" s="116">
        <v>0</v>
      </c>
      <c r="K101" s="28"/>
      <c r="L101" s="38"/>
      <c r="N101" s="117" t="s">
        <v>44</v>
      </c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</row>
    <row r="102" spans="1:31" s="2" customFormat="1" ht="18" customHeight="1">
      <c r="A102" s="28"/>
      <c r="B102" s="29"/>
      <c r="C102" s="28"/>
      <c r="D102" s="28"/>
      <c r="E102" s="28"/>
      <c r="F102" s="28"/>
      <c r="G102" s="28"/>
      <c r="H102" s="28"/>
      <c r="I102" s="28"/>
      <c r="J102" s="28"/>
      <c r="K102" s="28"/>
      <c r="L102" s="3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</row>
    <row r="103" spans="1:31" s="2" customFormat="1" ht="29.25" customHeight="1">
      <c r="A103" s="28"/>
      <c r="B103" s="29"/>
      <c r="C103" s="86" t="s">
        <v>94</v>
      </c>
      <c r="D103" s="87"/>
      <c r="E103" s="87"/>
      <c r="F103" s="87"/>
      <c r="G103" s="87"/>
      <c r="H103" s="87"/>
      <c r="I103" s="87"/>
      <c r="J103" s="88">
        <f>ROUND(J96+J101,2)</f>
        <v>202284</v>
      </c>
      <c r="K103" s="87"/>
      <c r="L103" s="3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</row>
    <row r="104" spans="1:31" s="2" customFormat="1" ht="6.95" customHeight="1">
      <c r="A104" s="28"/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8" spans="1:31" s="2" customFormat="1" ht="6.95" customHeight="1">
      <c r="A108" s="28"/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31" s="2" customFormat="1" ht="24.95" customHeight="1">
      <c r="A109" s="28"/>
      <c r="B109" s="29"/>
      <c r="C109" s="18" t="s">
        <v>108</v>
      </c>
      <c r="D109" s="28"/>
      <c r="E109" s="28"/>
      <c r="F109" s="28"/>
      <c r="G109" s="28"/>
      <c r="H109" s="28"/>
      <c r="I109" s="28"/>
      <c r="J109" s="28"/>
      <c r="K109" s="28"/>
      <c r="L109" s="3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31" s="2" customFormat="1" ht="6.95" customHeight="1">
      <c r="A110" s="28"/>
      <c r="B110" s="29"/>
      <c r="C110" s="28"/>
      <c r="D110" s="28"/>
      <c r="E110" s="28"/>
      <c r="F110" s="28"/>
      <c r="G110" s="28"/>
      <c r="H110" s="28"/>
      <c r="I110" s="28"/>
      <c r="J110" s="28"/>
      <c r="K110" s="28"/>
      <c r="L110" s="3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31" s="2" customFormat="1" ht="12" customHeight="1">
      <c r="A111" s="28"/>
      <c r="B111" s="29"/>
      <c r="C111" s="23" t="s">
        <v>14</v>
      </c>
      <c r="D111" s="28"/>
      <c r="E111" s="28"/>
      <c r="F111" s="28"/>
      <c r="G111" s="28"/>
      <c r="H111" s="28"/>
      <c r="I111" s="28"/>
      <c r="J111" s="28"/>
      <c r="K111" s="28"/>
      <c r="L111" s="3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31" s="2" customFormat="1" ht="16.5" customHeight="1">
      <c r="A112" s="28"/>
      <c r="B112" s="29"/>
      <c r="C112" s="28"/>
      <c r="D112" s="28"/>
      <c r="E112" s="319" t="str">
        <f>E7</f>
        <v>Integrované městské centrum TILIA -Zm.L. -dod.č.6</v>
      </c>
      <c r="F112" s="320"/>
      <c r="G112" s="320"/>
      <c r="H112" s="320"/>
      <c r="I112" s="28"/>
      <c r="J112" s="28"/>
      <c r="K112" s="28"/>
      <c r="L112" s="3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12" customHeight="1">
      <c r="A113" s="28"/>
      <c r="B113" s="29"/>
      <c r="C113" s="23" t="s">
        <v>96</v>
      </c>
      <c r="D113" s="28"/>
      <c r="E113" s="28"/>
      <c r="F113" s="28"/>
      <c r="G113" s="28"/>
      <c r="H113" s="28"/>
      <c r="I113" s="28"/>
      <c r="J113" s="28"/>
      <c r="K113" s="28"/>
      <c r="L113" s="3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30" customHeight="1">
      <c r="A114" s="28"/>
      <c r="B114" s="29"/>
      <c r="C114" s="28"/>
      <c r="D114" s="28"/>
      <c r="E114" s="290" t="str">
        <f>E9</f>
        <v>35 - ZL35 - Dešťová kanalizace - D + M potrubí a šachet bez zemních prací - doplnění</v>
      </c>
      <c r="F114" s="321"/>
      <c r="G114" s="321"/>
      <c r="H114" s="321"/>
      <c r="I114" s="28"/>
      <c r="J114" s="28"/>
      <c r="K114" s="28"/>
      <c r="L114" s="3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2" customFormat="1" ht="6.95" customHeight="1">
      <c r="A115" s="28"/>
      <c r="B115" s="29"/>
      <c r="C115" s="28"/>
      <c r="D115" s="28"/>
      <c r="E115" s="28"/>
      <c r="F115" s="28"/>
      <c r="G115" s="28"/>
      <c r="H115" s="28"/>
      <c r="I115" s="28"/>
      <c r="J115" s="28"/>
      <c r="K115" s="28"/>
      <c r="L115" s="3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2" customFormat="1" ht="12" customHeight="1">
      <c r="A116" s="28"/>
      <c r="B116" s="29"/>
      <c r="C116" s="23" t="s">
        <v>18</v>
      </c>
      <c r="D116" s="28"/>
      <c r="E116" s="28"/>
      <c r="F116" s="21" t="str">
        <f>F12</f>
        <v>Rychnov u Jablonce nad Nisou</v>
      </c>
      <c r="G116" s="28"/>
      <c r="H116" s="28"/>
      <c r="I116" s="23" t="s">
        <v>20</v>
      </c>
      <c r="J116" s="51">
        <f>IF(J12="","",J12)</f>
        <v>45215</v>
      </c>
      <c r="K116" s="28"/>
      <c r="L116" s="3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5" s="2" customFormat="1" ht="6.95" customHeight="1">
      <c r="A117" s="28"/>
      <c r="B117" s="29"/>
      <c r="C117" s="28"/>
      <c r="D117" s="28"/>
      <c r="E117" s="28"/>
      <c r="F117" s="28"/>
      <c r="G117" s="28"/>
      <c r="H117" s="28"/>
      <c r="I117" s="28"/>
      <c r="J117" s="28"/>
      <c r="K117" s="28"/>
      <c r="L117" s="3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5" s="2" customFormat="1" ht="15.2" customHeight="1">
      <c r="A118" s="28"/>
      <c r="B118" s="29"/>
      <c r="C118" s="23" t="s">
        <v>21</v>
      </c>
      <c r="D118" s="28"/>
      <c r="E118" s="28"/>
      <c r="F118" s="21" t="str">
        <f>E15</f>
        <v>Město Rychnov u Jablonce nad Nisou</v>
      </c>
      <c r="G118" s="28"/>
      <c r="H118" s="28"/>
      <c r="I118" s="23" t="s">
        <v>31</v>
      </c>
      <c r="J118" s="24" t="str">
        <f>E21</f>
        <v>DESIGM 4</v>
      </c>
      <c r="K118" s="28"/>
      <c r="L118" s="3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5" s="2" customFormat="1" ht="25.7" customHeight="1">
      <c r="A119" s="28"/>
      <c r="B119" s="29"/>
      <c r="C119" s="23" t="s">
        <v>27</v>
      </c>
      <c r="D119" s="28"/>
      <c r="E119" s="28"/>
      <c r="F119" s="21" t="str">
        <f>IF(E18="","",E18)</f>
        <v>CL-EVANS s.r.o., Bulharská 1557, Česká Lípa</v>
      </c>
      <c r="G119" s="28"/>
      <c r="H119" s="28"/>
      <c r="I119" s="23" t="s">
        <v>35</v>
      </c>
      <c r="J119" s="24" t="str">
        <f>E24</f>
        <v>Radek Ulbricht, CL-EVANS s.r.o.</v>
      </c>
      <c r="K119" s="28"/>
      <c r="L119" s="3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5" s="2" customFormat="1" ht="10.35" customHeight="1">
      <c r="A120" s="28"/>
      <c r="B120" s="29"/>
      <c r="C120" s="28"/>
      <c r="D120" s="28"/>
      <c r="E120" s="28"/>
      <c r="F120" s="28"/>
      <c r="G120" s="28"/>
      <c r="H120" s="28"/>
      <c r="I120" s="28"/>
      <c r="J120" s="28"/>
      <c r="K120" s="28"/>
      <c r="L120" s="3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65" s="11" customFormat="1" ht="29.25" customHeight="1">
      <c r="A121" s="118"/>
      <c r="B121" s="119"/>
      <c r="C121" s="120" t="s">
        <v>109</v>
      </c>
      <c r="D121" s="121" t="s">
        <v>65</v>
      </c>
      <c r="E121" s="121" t="s">
        <v>61</v>
      </c>
      <c r="F121" s="121" t="s">
        <v>62</v>
      </c>
      <c r="G121" s="121" t="s">
        <v>110</v>
      </c>
      <c r="H121" s="121" t="s">
        <v>111</v>
      </c>
      <c r="I121" s="121" t="s">
        <v>112</v>
      </c>
      <c r="J121" s="121" t="s">
        <v>102</v>
      </c>
      <c r="K121" s="122" t="s">
        <v>113</v>
      </c>
      <c r="L121" s="123"/>
      <c r="M121" s="58" t="s">
        <v>1</v>
      </c>
      <c r="N121" s="59" t="s">
        <v>44</v>
      </c>
      <c r="O121" s="59" t="s">
        <v>114</v>
      </c>
      <c r="P121" s="59" t="s">
        <v>115</v>
      </c>
      <c r="Q121" s="59" t="s">
        <v>116</v>
      </c>
      <c r="R121" s="59" t="s">
        <v>117</v>
      </c>
      <c r="S121" s="59" t="s">
        <v>118</v>
      </c>
      <c r="T121" s="59" t="s">
        <v>119</v>
      </c>
      <c r="U121" s="60" t="s">
        <v>120</v>
      </c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</row>
    <row r="122" spans="1:65" s="2" customFormat="1" ht="22.9" customHeight="1">
      <c r="A122" s="28"/>
      <c r="B122" s="29"/>
      <c r="C122" s="65" t="s">
        <v>121</v>
      </c>
      <c r="D122" s="28"/>
      <c r="E122" s="28"/>
      <c r="F122" s="28"/>
      <c r="G122" s="28"/>
      <c r="H122" s="28"/>
      <c r="I122" s="28"/>
      <c r="J122" s="124">
        <f>BK122</f>
        <v>202284</v>
      </c>
      <c r="K122" s="28"/>
      <c r="L122" s="29"/>
      <c r="M122" s="61"/>
      <c r="N122" s="52"/>
      <c r="O122" s="62"/>
      <c r="P122" s="125">
        <f>P123</f>
        <v>0</v>
      </c>
      <c r="Q122" s="62"/>
      <c r="R122" s="125">
        <f>R123</f>
        <v>0</v>
      </c>
      <c r="S122" s="62"/>
      <c r="T122" s="125">
        <f>T123</f>
        <v>0</v>
      </c>
      <c r="U122" s="63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T122" s="14" t="s">
        <v>79</v>
      </c>
      <c r="AU122" s="14" t="s">
        <v>104</v>
      </c>
      <c r="BK122" s="126">
        <f>BK123</f>
        <v>202284</v>
      </c>
    </row>
    <row r="123" spans="1:65" s="12" customFormat="1" ht="25.9" customHeight="1">
      <c r="B123" s="127"/>
      <c r="D123" s="128" t="s">
        <v>79</v>
      </c>
      <c r="E123" s="129" t="s">
        <v>122</v>
      </c>
      <c r="F123" s="129" t="s">
        <v>123</v>
      </c>
      <c r="J123" s="130">
        <f>BK123</f>
        <v>202284</v>
      </c>
      <c r="L123" s="127"/>
      <c r="M123" s="131"/>
      <c r="N123" s="132"/>
      <c r="O123" s="132"/>
      <c r="P123" s="133">
        <f>P124</f>
        <v>0</v>
      </c>
      <c r="Q123" s="132"/>
      <c r="R123" s="133">
        <f>R124</f>
        <v>0</v>
      </c>
      <c r="S123" s="132"/>
      <c r="T123" s="133">
        <f>T124</f>
        <v>0</v>
      </c>
      <c r="U123" s="134"/>
      <c r="AR123" s="128" t="s">
        <v>88</v>
      </c>
      <c r="AT123" s="135" t="s">
        <v>79</v>
      </c>
      <c r="AU123" s="135" t="s">
        <v>80</v>
      </c>
      <c r="AY123" s="128" t="s">
        <v>124</v>
      </c>
      <c r="BK123" s="136">
        <f>BK124</f>
        <v>202284</v>
      </c>
    </row>
    <row r="124" spans="1:65" s="12" customFormat="1" ht="22.9" customHeight="1">
      <c r="B124" s="127"/>
      <c r="D124" s="128" t="s">
        <v>79</v>
      </c>
      <c r="E124" s="137" t="s">
        <v>125</v>
      </c>
      <c r="F124" s="137" t="s">
        <v>126</v>
      </c>
      <c r="J124" s="138">
        <f>BK124</f>
        <v>202284</v>
      </c>
      <c r="L124" s="127"/>
      <c r="M124" s="131"/>
      <c r="N124" s="132"/>
      <c r="O124" s="132"/>
      <c r="P124" s="133">
        <f>SUM(P125:P132)</f>
        <v>0</v>
      </c>
      <c r="Q124" s="132"/>
      <c r="R124" s="133">
        <f>SUM(R125:R132)</f>
        <v>0</v>
      </c>
      <c r="S124" s="132"/>
      <c r="T124" s="133">
        <f>SUM(T125:T132)</f>
        <v>0</v>
      </c>
      <c r="U124" s="134"/>
      <c r="AR124" s="128" t="s">
        <v>88</v>
      </c>
      <c r="AT124" s="135" t="s">
        <v>79</v>
      </c>
      <c r="AU124" s="135" t="s">
        <v>88</v>
      </c>
      <c r="AY124" s="128" t="s">
        <v>124</v>
      </c>
      <c r="BK124" s="136">
        <f>SUM(BK125:BK132)</f>
        <v>202284</v>
      </c>
    </row>
    <row r="125" spans="1:65" s="2" customFormat="1" ht="21.75" customHeight="1">
      <c r="A125" s="28"/>
      <c r="B125" s="139"/>
      <c r="C125" s="140">
        <v>1932</v>
      </c>
      <c r="D125" s="140" t="s">
        <v>127</v>
      </c>
      <c r="E125" s="141" t="s">
        <v>128</v>
      </c>
      <c r="F125" s="142" t="s">
        <v>129</v>
      </c>
      <c r="G125" s="143" t="s">
        <v>130</v>
      </c>
      <c r="H125" s="144">
        <v>50</v>
      </c>
      <c r="I125" s="145">
        <v>318</v>
      </c>
      <c r="J125" s="145">
        <f>ROUND(I125*H125,2)</f>
        <v>15900</v>
      </c>
      <c r="K125" s="142" t="s">
        <v>1</v>
      </c>
      <c r="L125" s="29"/>
      <c r="M125" s="146" t="s">
        <v>1</v>
      </c>
      <c r="N125" s="147" t="s">
        <v>45</v>
      </c>
      <c r="O125" s="148">
        <v>0</v>
      </c>
      <c r="P125" s="148">
        <f>O125*H125</f>
        <v>0</v>
      </c>
      <c r="Q125" s="148">
        <v>0</v>
      </c>
      <c r="R125" s="148">
        <f>Q125*H125</f>
        <v>0</v>
      </c>
      <c r="S125" s="148">
        <v>0</v>
      </c>
      <c r="T125" s="148">
        <f>S125*H125</f>
        <v>0</v>
      </c>
      <c r="U125" s="149" t="s">
        <v>1</v>
      </c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R125" s="150" t="s">
        <v>131</v>
      </c>
      <c r="AT125" s="150" t="s">
        <v>127</v>
      </c>
      <c r="AU125" s="150" t="s">
        <v>90</v>
      </c>
      <c r="AY125" s="14" t="s">
        <v>124</v>
      </c>
      <c r="BE125" s="151">
        <f>IF(N125="základní",J125,0)</f>
        <v>15900</v>
      </c>
      <c r="BF125" s="151">
        <f>IF(N125="snížená",J125,0)</f>
        <v>0</v>
      </c>
      <c r="BG125" s="151">
        <f>IF(N125="zákl. přenesená",J125,0)</f>
        <v>0</v>
      </c>
      <c r="BH125" s="151">
        <f>IF(N125="sníž. přenesená",J125,0)</f>
        <v>0</v>
      </c>
      <c r="BI125" s="151">
        <f>IF(N125="nulová",J125,0)</f>
        <v>0</v>
      </c>
      <c r="BJ125" s="14" t="s">
        <v>88</v>
      </c>
      <c r="BK125" s="151">
        <f>ROUND(I125*H125,2)</f>
        <v>15900</v>
      </c>
      <c r="BL125" s="14" t="s">
        <v>131</v>
      </c>
      <c r="BM125" s="150" t="s">
        <v>132</v>
      </c>
    </row>
    <row r="126" spans="1:65" s="2" customFormat="1">
      <c r="A126" s="28"/>
      <c r="B126" s="29"/>
      <c r="C126" s="28"/>
      <c r="D126" s="152" t="s">
        <v>133</v>
      </c>
      <c r="E126" s="28"/>
      <c r="F126" s="153" t="s">
        <v>129</v>
      </c>
      <c r="G126" s="28"/>
      <c r="H126" s="28"/>
      <c r="I126" s="28"/>
      <c r="J126" s="28"/>
      <c r="K126" s="28"/>
      <c r="L126" s="29"/>
      <c r="M126" s="154"/>
      <c r="N126" s="155"/>
      <c r="O126" s="54"/>
      <c r="P126" s="54"/>
      <c r="Q126" s="54"/>
      <c r="R126" s="54"/>
      <c r="S126" s="54"/>
      <c r="T126" s="54"/>
      <c r="U126" s="55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T126" s="14" t="s">
        <v>133</v>
      </c>
      <c r="AU126" s="14" t="s">
        <v>90</v>
      </c>
    </row>
    <row r="127" spans="1:65" s="2" customFormat="1" ht="44.25" customHeight="1">
      <c r="A127" s="28"/>
      <c r="B127" s="139"/>
      <c r="C127" s="140">
        <v>1936</v>
      </c>
      <c r="D127" s="140" t="s">
        <v>127</v>
      </c>
      <c r="E127" s="141" t="s">
        <v>134</v>
      </c>
      <c r="F127" s="142" t="s">
        <v>135</v>
      </c>
      <c r="G127" s="143" t="s">
        <v>136</v>
      </c>
      <c r="H127" s="144">
        <v>2</v>
      </c>
      <c r="I127" s="145">
        <v>55557</v>
      </c>
      <c r="J127" s="145">
        <f>ROUND(I127*H127,2)</f>
        <v>111114</v>
      </c>
      <c r="K127" s="142" t="s">
        <v>1</v>
      </c>
      <c r="L127" s="29"/>
      <c r="M127" s="146" t="s">
        <v>1</v>
      </c>
      <c r="N127" s="147" t="s">
        <v>45</v>
      </c>
      <c r="O127" s="148">
        <v>0</v>
      </c>
      <c r="P127" s="148">
        <f>O127*H127</f>
        <v>0</v>
      </c>
      <c r="Q127" s="148">
        <v>0</v>
      </c>
      <c r="R127" s="148">
        <f>Q127*H127</f>
        <v>0</v>
      </c>
      <c r="S127" s="148">
        <v>0</v>
      </c>
      <c r="T127" s="148">
        <f>S127*H127</f>
        <v>0</v>
      </c>
      <c r="U127" s="149" t="s">
        <v>1</v>
      </c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R127" s="150" t="s">
        <v>131</v>
      </c>
      <c r="AT127" s="150" t="s">
        <v>127</v>
      </c>
      <c r="AU127" s="150" t="s">
        <v>90</v>
      </c>
      <c r="AY127" s="14" t="s">
        <v>124</v>
      </c>
      <c r="BE127" s="151">
        <f>IF(N127="základní",J127,0)</f>
        <v>111114</v>
      </c>
      <c r="BF127" s="151">
        <f>IF(N127="snížená",J127,0)</f>
        <v>0</v>
      </c>
      <c r="BG127" s="151">
        <f>IF(N127="zákl. přenesená",J127,0)</f>
        <v>0</v>
      </c>
      <c r="BH127" s="151">
        <f>IF(N127="sníž. přenesená",J127,0)</f>
        <v>0</v>
      </c>
      <c r="BI127" s="151">
        <f>IF(N127="nulová",J127,0)</f>
        <v>0</v>
      </c>
      <c r="BJ127" s="14" t="s">
        <v>88</v>
      </c>
      <c r="BK127" s="151">
        <f>ROUND(I127*H127,2)</f>
        <v>111114</v>
      </c>
      <c r="BL127" s="14" t="s">
        <v>131</v>
      </c>
      <c r="BM127" s="150" t="s">
        <v>137</v>
      </c>
    </row>
    <row r="128" spans="1:65" s="2" customFormat="1" ht="29.25">
      <c r="A128" s="28"/>
      <c r="B128" s="29"/>
      <c r="C128" s="28"/>
      <c r="D128" s="152" t="s">
        <v>133</v>
      </c>
      <c r="E128" s="28"/>
      <c r="F128" s="153" t="s">
        <v>135</v>
      </c>
      <c r="G128" s="28"/>
      <c r="H128" s="28"/>
      <c r="I128" s="28"/>
      <c r="J128" s="28"/>
      <c r="K128" s="28"/>
      <c r="L128" s="29"/>
      <c r="M128" s="154"/>
      <c r="N128" s="155"/>
      <c r="O128" s="54"/>
      <c r="P128" s="54"/>
      <c r="Q128" s="54"/>
      <c r="R128" s="54"/>
      <c r="S128" s="54"/>
      <c r="T128" s="54"/>
      <c r="U128" s="55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T128" s="14" t="s">
        <v>133</v>
      </c>
      <c r="AU128" s="14" t="s">
        <v>90</v>
      </c>
    </row>
    <row r="129" spans="1:65" s="2" customFormat="1" ht="37.9" customHeight="1">
      <c r="A129" s="28"/>
      <c r="B129" s="139"/>
      <c r="C129" s="140">
        <v>1938</v>
      </c>
      <c r="D129" s="140" t="s">
        <v>127</v>
      </c>
      <c r="E129" s="141" t="s">
        <v>138</v>
      </c>
      <c r="F129" s="142" t="s">
        <v>139</v>
      </c>
      <c r="G129" s="143" t="s">
        <v>136</v>
      </c>
      <c r="H129" s="144">
        <v>1</v>
      </c>
      <c r="I129" s="145">
        <v>75120</v>
      </c>
      <c r="J129" s="145">
        <f>ROUND(I129*H129,2)</f>
        <v>75120</v>
      </c>
      <c r="K129" s="142" t="s">
        <v>1</v>
      </c>
      <c r="L129" s="29"/>
      <c r="M129" s="146" t="s">
        <v>1</v>
      </c>
      <c r="N129" s="147" t="s">
        <v>45</v>
      </c>
      <c r="O129" s="148">
        <v>0</v>
      </c>
      <c r="P129" s="148">
        <f>O129*H129</f>
        <v>0</v>
      </c>
      <c r="Q129" s="148">
        <v>0</v>
      </c>
      <c r="R129" s="148">
        <f>Q129*H129</f>
        <v>0</v>
      </c>
      <c r="S129" s="148">
        <v>0</v>
      </c>
      <c r="T129" s="148">
        <f>S129*H129</f>
        <v>0</v>
      </c>
      <c r="U129" s="149" t="s">
        <v>1</v>
      </c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R129" s="150" t="s">
        <v>131</v>
      </c>
      <c r="AT129" s="150" t="s">
        <v>127</v>
      </c>
      <c r="AU129" s="150" t="s">
        <v>90</v>
      </c>
      <c r="AY129" s="14" t="s">
        <v>124</v>
      </c>
      <c r="BE129" s="151">
        <f>IF(N129="základní",J129,0)</f>
        <v>75120</v>
      </c>
      <c r="BF129" s="151">
        <f>IF(N129="snížená",J129,0)</f>
        <v>0</v>
      </c>
      <c r="BG129" s="151">
        <f>IF(N129="zákl. přenesená",J129,0)</f>
        <v>0</v>
      </c>
      <c r="BH129" s="151">
        <f>IF(N129="sníž. přenesená",J129,0)</f>
        <v>0</v>
      </c>
      <c r="BI129" s="151">
        <f>IF(N129="nulová",J129,0)</f>
        <v>0</v>
      </c>
      <c r="BJ129" s="14" t="s">
        <v>88</v>
      </c>
      <c r="BK129" s="151">
        <f>ROUND(I129*H129,2)</f>
        <v>75120</v>
      </c>
      <c r="BL129" s="14" t="s">
        <v>131</v>
      </c>
      <c r="BM129" s="150" t="s">
        <v>140</v>
      </c>
    </row>
    <row r="130" spans="1:65" s="2" customFormat="1" ht="29.25">
      <c r="A130" s="28"/>
      <c r="B130" s="29"/>
      <c r="C130" s="28"/>
      <c r="D130" s="152" t="s">
        <v>133</v>
      </c>
      <c r="E130" s="28"/>
      <c r="F130" s="153" t="s">
        <v>139</v>
      </c>
      <c r="G130" s="28"/>
      <c r="H130" s="28"/>
      <c r="I130" s="28"/>
      <c r="J130" s="28"/>
      <c r="K130" s="28"/>
      <c r="L130" s="29"/>
      <c r="M130" s="154"/>
      <c r="N130" s="155"/>
      <c r="O130" s="54"/>
      <c r="P130" s="54"/>
      <c r="Q130" s="54"/>
      <c r="R130" s="54"/>
      <c r="S130" s="54"/>
      <c r="T130" s="54"/>
      <c r="U130" s="55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T130" s="14" t="s">
        <v>133</v>
      </c>
      <c r="AU130" s="14" t="s">
        <v>90</v>
      </c>
    </row>
    <row r="131" spans="1:65" s="2" customFormat="1" ht="21.75" customHeight="1">
      <c r="A131" s="28"/>
      <c r="B131" s="139"/>
      <c r="C131" s="140">
        <v>1957</v>
      </c>
      <c r="D131" s="140" t="s">
        <v>127</v>
      </c>
      <c r="E131" s="141" t="s">
        <v>141</v>
      </c>
      <c r="F131" s="142" t="s">
        <v>142</v>
      </c>
      <c r="G131" s="143" t="s">
        <v>136</v>
      </c>
      <c r="H131" s="144">
        <v>2</v>
      </c>
      <c r="I131" s="145">
        <v>75</v>
      </c>
      <c r="J131" s="145">
        <f>ROUND(I131*H131,2)</f>
        <v>150</v>
      </c>
      <c r="K131" s="142" t="s">
        <v>1</v>
      </c>
      <c r="L131" s="29"/>
      <c r="M131" s="146" t="s">
        <v>1</v>
      </c>
      <c r="N131" s="147" t="s">
        <v>45</v>
      </c>
      <c r="O131" s="148">
        <v>0</v>
      </c>
      <c r="P131" s="148">
        <f>O131*H131</f>
        <v>0</v>
      </c>
      <c r="Q131" s="148">
        <v>0</v>
      </c>
      <c r="R131" s="148">
        <f>Q131*H131</f>
        <v>0</v>
      </c>
      <c r="S131" s="148">
        <v>0</v>
      </c>
      <c r="T131" s="148">
        <f>S131*H131</f>
        <v>0</v>
      </c>
      <c r="U131" s="149" t="s">
        <v>1</v>
      </c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R131" s="150" t="s">
        <v>131</v>
      </c>
      <c r="AT131" s="150" t="s">
        <v>127</v>
      </c>
      <c r="AU131" s="150" t="s">
        <v>90</v>
      </c>
      <c r="AY131" s="14" t="s">
        <v>124</v>
      </c>
      <c r="BE131" s="151">
        <f>IF(N131="základní",J131,0)</f>
        <v>150</v>
      </c>
      <c r="BF131" s="151">
        <f>IF(N131="snížená",J131,0)</f>
        <v>0</v>
      </c>
      <c r="BG131" s="151">
        <f>IF(N131="zákl. přenesená",J131,0)</f>
        <v>0</v>
      </c>
      <c r="BH131" s="151">
        <f>IF(N131="sníž. přenesená",J131,0)</f>
        <v>0</v>
      </c>
      <c r="BI131" s="151">
        <f>IF(N131="nulová",J131,0)</f>
        <v>0</v>
      </c>
      <c r="BJ131" s="14" t="s">
        <v>88</v>
      </c>
      <c r="BK131" s="151">
        <f>ROUND(I131*H131,2)</f>
        <v>150</v>
      </c>
      <c r="BL131" s="14" t="s">
        <v>131</v>
      </c>
      <c r="BM131" s="150" t="s">
        <v>143</v>
      </c>
    </row>
    <row r="132" spans="1:65" s="2" customFormat="1">
      <c r="A132" s="28"/>
      <c r="B132" s="29"/>
      <c r="C132" s="28"/>
      <c r="D132" s="152" t="s">
        <v>133</v>
      </c>
      <c r="E132" s="28"/>
      <c r="F132" s="153" t="s">
        <v>142</v>
      </c>
      <c r="G132" s="28"/>
      <c r="H132" s="28"/>
      <c r="I132" s="28"/>
      <c r="J132" s="28"/>
      <c r="K132" s="28"/>
      <c r="L132" s="29"/>
      <c r="M132" s="156"/>
      <c r="N132" s="157"/>
      <c r="O132" s="158"/>
      <c r="P132" s="158"/>
      <c r="Q132" s="158"/>
      <c r="R132" s="158"/>
      <c r="S132" s="158"/>
      <c r="T132" s="158"/>
      <c r="U132" s="159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T132" s="14" t="s">
        <v>133</v>
      </c>
      <c r="AU132" s="14" t="s">
        <v>90</v>
      </c>
    </row>
    <row r="133" spans="1:65" s="2" customFormat="1" ht="6.95" customHeight="1">
      <c r="A133" s="28"/>
      <c r="B133" s="43"/>
      <c r="C133" s="44"/>
      <c r="D133" s="44"/>
      <c r="E133" s="44"/>
      <c r="F133" s="44"/>
      <c r="G133" s="44"/>
      <c r="H133" s="44"/>
      <c r="I133" s="44"/>
      <c r="J133" s="44"/>
      <c r="K133" s="44"/>
      <c r="L133" s="29"/>
      <c r="M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</row>
  </sheetData>
  <autoFilter ref="C121:K132"/>
  <mergeCells count="8">
    <mergeCell ref="E112:H112"/>
    <mergeCell ref="E114:H114"/>
    <mergeCell ref="L2:V2"/>
    <mergeCell ref="E7:H7"/>
    <mergeCell ref="E9:H9"/>
    <mergeCell ref="E27:H27"/>
    <mergeCell ref="E85:H85"/>
    <mergeCell ref="E87:H87"/>
  </mergeCells>
  <printOptions horizontalCentered="1"/>
  <pageMargins left="0.43307086614173229" right="0.27559055118110237" top="0.78740157480314965" bottom="0.19685039370078741" header="0.19685039370078741" footer="0.11811023622047245"/>
  <pageSetup paperSize="9"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ZL32 - KRYCÍ LIST</vt:lpstr>
      <vt:lpstr>Rekapitulace stavby</vt:lpstr>
      <vt:lpstr>35 - ZL35 - Dešťová kanal...</vt:lpstr>
      <vt:lpstr>'35 - ZL35 - Dešťová kanal...'!Názvy_tisku</vt:lpstr>
      <vt:lpstr>'Rekapitulace stavby'!Názvy_tisku</vt:lpstr>
      <vt:lpstr>'35 - ZL35 - Dešťová kanal...'!Oblast_tisku</vt:lpstr>
      <vt:lpstr>'Rekapitulace stavby'!Oblast_tisku</vt:lpstr>
      <vt:lpstr>'ZL32 - KRYCÍ LIST'!Oblast_tisku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NTB3\ulbricht</dc:creator>
  <cp:lastModifiedBy>PC</cp:lastModifiedBy>
  <cp:lastPrinted>2023-11-10T13:30:31Z</cp:lastPrinted>
  <dcterms:created xsi:type="dcterms:W3CDTF">2023-11-10T13:15:14Z</dcterms:created>
  <dcterms:modified xsi:type="dcterms:W3CDTF">2023-11-12T23:54:09Z</dcterms:modified>
</cp:coreProperties>
</file>