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005" windowHeight="6900"/>
  </bookViews>
  <sheets>
    <sheet name="ZL34 - KRYCÍ LIST" sheetId="4" r:id="rId1"/>
    <sheet name="Rekapitulace stavby" sheetId="1" r:id="rId2"/>
    <sheet name="MNP - ZL24 - zpevněné plochy" sheetId="2" r:id="rId3"/>
    <sheet name="VCP - ZL24 - zpevněné plochy" sheetId="3" r:id="rId4"/>
  </sheets>
  <externalReferences>
    <externalReference r:id="rId5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'MNP - ZL24 - zpevněné plochy'!$C$128:$K$151</definedName>
    <definedName name="_xlnm._FilterDatabase" localSheetId="3" hidden="1">'VCP - ZL24 - zpevněné plochy'!$C$128:$K$174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'MNP - ZL24 - zpevněné plochy'!$128:$128</definedName>
    <definedName name="_xlnm.Print_Titles" localSheetId="1">'Rekapitulace stavby'!$92:$92</definedName>
    <definedName name="_xlnm.Print_Titles" localSheetId="3">'VCP - ZL24 - zpevněné plochy'!$128:$128</definedName>
    <definedName name="_xlnm.Print_Area" localSheetId="2">'MNP - ZL24 - zpevněné plochy'!$C$4:$J$76,'MNP - ZL24 - zpevněné plochy'!$C$82:$J$151</definedName>
    <definedName name="_xlnm.Print_Area" localSheetId="1">'Rekapitulace stavby'!$D$4:$AO$76,'Rekapitulace stavby'!$C$82:$AQ$101</definedName>
    <definedName name="_xlnm.Print_Area" localSheetId="3">'VCP - ZL24 - zpevněné plochy'!$C$4:$J$76,'VCP - ZL24 - zpevněné plochy'!$C$82:$J$108,'VCP - ZL24 - zpevněné plochy'!$C$114:$K$174</definedName>
    <definedName name="_xlnm.Print_Area" localSheetId="0">'ZL34 -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I16" i="4"/>
  <c r="J16" s="1"/>
  <c r="J41" i="3" l="1"/>
  <c r="J40"/>
  <c r="AY97" i="1"/>
  <c r="J39" i="3"/>
  <c r="AX97" i="1" s="1"/>
  <c r="BI173" i="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2"/>
  <c r="BH152"/>
  <c r="BG152"/>
  <c r="BF152"/>
  <c r="T152"/>
  <c r="R152"/>
  <c r="P152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J126"/>
  <c r="F126"/>
  <c r="J125"/>
  <c r="F125"/>
  <c r="F123"/>
  <c r="E121"/>
  <c r="J33"/>
  <c r="J94"/>
  <c r="F94"/>
  <c r="J93"/>
  <c r="F93"/>
  <c r="F91"/>
  <c r="E89"/>
  <c r="J14"/>
  <c r="J123" s="1"/>
  <c r="E7"/>
  <c r="E117" s="1"/>
  <c r="J41" i="2"/>
  <c r="J40"/>
  <c r="AY96" i="1" s="1"/>
  <c r="J39" i="2"/>
  <c r="AX96" i="1" s="1"/>
  <c r="BI150" i="2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T144" s="1"/>
  <c r="R145"/>
  <c r="R144"/>
  <c r="P145"/>
  <c r="P144" s="1"/>
  <c r="BI142"/>
  <c r="BH142"/>
  <c r="BG142"/>
  <c r="BF142"/>
  <c r="T142"/>
  <c r="R142"/>
  <c r="P142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J126"/>
  <c r="F126"/>
  <c r="J125"/>
  <c r="F125"/>
  <c r="F123"/>
  <c r="E121"/>
  <c r="J33"/>
  <c r="J94"/>
  <c r="F94"/>
  <c r="J93"/>
  <c r="F93"/>
  <c r="F91"/>
  <c r="E89"/>
  <c r="J14"/>
  <c r="J123" s="1"/>
  <c r="E7"/>
  <c r="E117" s="1"/>
  <c r="L90" i="1"/>
  <c r="AM90"/>
  <c r="AM89"/>
  <c r="L89"/>
  <c r="AM87"/>
  <c r="L87"/>
  <c r="L85"/>
  <c r="L84"/>
  <c r="AS95"/>
  <c r="BK133" i="2"/>
  <c r="BK142"/>
  <c r="J165" i="3"/>
  <c r="BK150" i="2"/>
  <c r="J142"/>
  <c r="BK136"/>
  <c r="BK145"/>
  <c r="J173" i="3"/>
  <c r="BK165"/>
  <c r="BK143"/>
  <c r="J133"/>
  <c r="J138"/>
  <c r="BK171"/>
  <c r="BK133"/>
  <c r="AK27" i="1"/>
  <c r="J145" i="2"/>
  <c r="BK140"/>
  <c r="BK148"/>
  <c r="J133"/>
  <c r="BK169" i="3"/>
  <c r="BK152"/>
  <c r="BK138"/>
  <c r="J169"/>
  <c r="J140" i="2"/>
  <c r="J148"/>
  <c r="J150"/>
  <c r="J136"/>
  <c r="J171" i="3"/>
  <c r="BK160"/>
  <c r="J152"/>
  <c r="J160"/>
  <c r="BK173"/>
  <c r="J143"/>
  <c r="F39" i="2" l="1"/>
  <c r="R132"/>
  <c r="T147"/>
  <c r="P132" i="3"/>
  <c r="P131"/>
  <c r="BK168"/>
  <c r="BK167"/>
  <c r="J167"/>
  <c r="J102"/>
  <c r="BK132" i="2"/>
  <c r="J132"/>
  <c r="J101" s="1"/>
  <c r="BK147"/>
  <c r="J147" s="1"/>
  <c r="J103" s="1"/>
  <c r="BK132" i="3"/>
  <c r="J132" s="1"/>
  <c r="J101" s="1"/>
  <c r="P168"/>
  <c r="P167"/>
  <c r="P132" i="2"/>
  <c r="P131" s="1"/>
  <c r="P130" s="1"/>
  <c r="P129" s="1"/>
  <c r="AU96" i="1" s="1"/>
  <c r="P147" i="2"/>
  <c r="R132" i="3"/>
  <c r="R131"/>
  <c r="T168"/>
  <c r="T167" s="1"/>
  <c r="T132" i="2"/>
  <c r="T131" s="1"/>
  <c r="T130" s="1"/>
  <c r="T129" s="1"/>
  <c r="R147"/>
  <c r="T132" i="3"/>
  <c r="T131" s="1"/>
  <c r="T130" s="1"/>
  <c r="T129" s="1"/>
  <c r="R168"/>
  <c r="R167" s="1"/>
  <c r="BK144" i="2"/>
  <c r="J144" s="1"/>
  <c r="J102" s="1"/>
  <c r="E85" i="3"/>
  <c r="BE143"/>
  <c r="BE152"/>
  <c r="BE165"/>
  <c r="BE169"/>
  <c r="J91"/>
  <c r="BE133"/>
  <c r="BE138"/>
  <c r="BE171"/>
  <c r="BE160"/>
  <c r="BE173"/>
  <c r="J91" i="2"/>
  <c r="BE133"/>
  <c r="BE136"/>
  <c r="BE140"/>
  <c r="BE150"/>
  <c r="BB96" i="1"/>
  <c r="E85" i="2"/>
  <c r="BE142"/>
  <c r="BE145"/>
  <c r="BE148"/>
  <c r="AS94" i="1"/>
  <c r="F40" i="2"/>
  <c r="BC96" i="1"/>
  <c r="F41" i="3"/>
  <c r="BD97" i="1" s="1"/>
  <c r="J38" i="2"/>
  <c r="AW96" i="1" s="1"/>
  <c r="F39" i="3"/>
  <c r="BB97" i="1" s="1"/>
  <c r="F40" i="3"/>
  <c r="BC97" i="1" s="1"/>
  <c r="F38" i="2"/>
  <c r="BA96" i="1" s="1"/>
  <c r="F38" i="3"/>
  <c r="BA97" i="1" s="1"/>
  <c r="F41" i="2"/>
  <c r="BD96" i="1" s="1"/>
  <c r="J38" i="3"/>
  <c r="AW97" i="1" s="1"/>
  <c r="BB95" l="1"/>
  <c r="AX95" s="1"/>
  <c r="P130" i="3"/>
  <c r="P129"/>
  <c r="AU97" i="1"/>
  <c r="AU95" s="1"/>
  <c r="AU94" s="1"/>
  <c r="R130" i="3"/>
  <c r="R129" s="1"/>
  <c r="R131" i="2"/>
  <c r="R130" s="1"/>
  <c r="R129" s="1"/>
  <c r="BK131" i="3"/>
  <c r="J131"/>
  <c r="J100"/>
  <c r="J168"/>
  <c r="J103" s="1"/>
  <c r="BK131" i="2"/>
  <c r="J131"/>
  <c r="J100" s="1"/>
  <c r="BA95" i="1"/>
  <c r="AW95" s="1"/>
  <c r="F37" i="3"/>
  <c r="AZ97" i="1" s="1"/>
  <c r="F37" i="2"/>
  <c r="AZ96" i="1" s="1"/>
  <c r="BC95"/>
  <c r="BC94" s="1"/>
  <c r="W35" s="1"/>
  <c r="J37" i="2"/>
  <c r="AV96" i="1" s="1"/>
  <c r="AT96" s="1"/>
  <c r="J37" i="3"/>
  <c r="AV97" i="1" s="1"/>
  <c r="AT97" s="1"/>
  <c r="BD95"/>
  <c r="BD94" s="1"/>
  <c r="W36" s="1"/>
  <c r="BB94"/>
  <c r="W34" s="1"/>
  <c r="BK130" i="2" l="1"/>
  <c r="J130"/>
  <c r="J99"/>
  <c r="BK130" i="3"/>
  <c r="J130" s="1"/>
  <c r="J99" s="1"/>
  <c r="AZ95" i="1"/>
  <c r="AV95" s="1"/>
  <c r="AT95" s="1"/>
  <c r="BA94"/>
  <c r="W33"/>
  <c r="AY95"/>
  <c r="AX94"/>
  <c r="AY94"/>
  <c r="BK129" i="3" l="1"/>
  <c r="J129" s="1"/>
  <c r="J98" s="1"/>
  <c r="J32" s="1"/>
  <c r="J34" s="1"/>
  <c r="AG97" i="1" s="1"/>
  <c r="BK129" i="2"/>
  <c r="J129"/>
  <c r="J98" s="1"/>
  <c r="J32" s="1"/>
  <c r="J34" s="1"/>
  <c r="AG96" i="1" s="1"/>
  <c r="AW94"/>
  <c r="AK33" s="1"/>
  <c r="AZ94"/>
  <c r="W32" s="1"/>
  <c r="AN96" l="1"/>
  <c r="I17" i="4"/>
  <c r="J17" s="1"/>
  <c r="J18" s="1"/>
  <c r="G21" s="1"/>
  <c r="J43" i="2"/>
  <c r="J43" i="3"/>
  <c r="AN97" i="1"/>
  <c r="J108" i="2"/>
  <c r="J108" i="3"/>
  <c r="AG95" i="1"/>
  <c r="AG94" s="1"/>
  <c r="AK26" s="1"/>
  <c r="AK29" s="1"/>
  <c r="AV94"/>
  <c r="AK32" s="1"/>
  <c r="AK38" l="1"/>
  <c r="AN95"/>
  <c r="AG101"/>
  <c r="AT94"/>
  <c r="AN94" l="1"/>
  <c r="AN101" s="1"/>
</calcChain>
</file>

<file path=xl/sharedStrings.xml><?xml version="1.0" encoding="utf-8"?>
<sst xmlns="http://schemas.openxmlformats.org/spreadsheetml/2006/main" count="1084" uniqueCount="271">
  <si>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</si>
  <si>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</si>
  <si>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</si>
  <si>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</si>
  <si>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</si>
  <si>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</si>
  <si>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</si>
  <si>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</si>
  <si>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</si>
  <si>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</si>
  <si>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</si>
  <si>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</si>
  <si>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</si>
  <si>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</si>
  <si>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</si>
  <si>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</si>
  <si>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</si>
  <si>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</si>
  <si>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</si>
  <si>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</si>
  <si>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</si>
  <si>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</si>
  <si>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</si>
  <si>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</si>
  <si>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</si>
  <si>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</si>
  <si>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</si>
  <si>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</si>
  <si>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</si>
  <si>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</si>
  <si>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</si>
  <si>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</si>
  <si>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</si>
  <si>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</si>
  <si>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</si>
  <si>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</si>
  <si>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</si>
  <si>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</si>
  <si>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</si>
  <si>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</si>
  <si>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</si>
  <si>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</si>
  <si>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</si>
  <si>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</si>
  <si>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</si>
  <si>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</si>
  <si>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</si>
  <si>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</si>
  <si>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</si>
  <si>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</si>
  <si>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</si>
  <si>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</si>
  <si>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</si>
  <si>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</si>
  <si>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</si>
  <si>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</si>
  <si>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</si>
  <si>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</si>
  <si>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</si>
  <si>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</si>
  <si>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</si>
  <si>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</si>
  <si>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</si>
  <si>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</si>
  <si>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</si>
  <si>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</si>
  <si>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</si>
  <si>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</si>
  <si>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</si>
  <si>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</si>
  <si>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</si>
  <si>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</si>
  <si>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</si>
  <si>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</si>
  <si>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</si>
  <si>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</si>
  <si>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</si>
  <si>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</si>
  <si>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</si>
  <si>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</si>
  <si>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</si>
  <si>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</si>
  <si>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</si>
  <si>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</si>
  <si>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34</t>
  </si>
  <si>
    <t>ZL34 - zpevněné plochy</t>
  </si>
  <si>
    <t>STA</t>
  </si>
  <si>
    <t>1</t>
  </si>
  <si>
    <t>{36e1409c-5bde-414f-8899-c85cbdd3fe4c}</t>
  </si>
  <si>
    <t>2</t>
  </si>
  <si>
    <t>/</t>
  </si>
  <si>
    <t>MNP</t>
  </si>
  <si>
    <t>ZL24 - zpevněné plochy</t>
  </si>
  <si>
    <t>Soupis</t>
  </si>
  <si>
    <t>{630c159f-4ca6-4fe8-93af-d70ca6717260}</t>
  </si>
  <si>
    <t>VCP</t>
  </si>
  <si>
    <t>{0927673c-ed35-4057-9aef-2007ab1934ed}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</si>
  <si>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</si>
  <si>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</si>
  <si>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</si>
  <si>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</si>
  <si>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</si>
  <si>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</si>
  <si>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34 - ZL34 - zpevněné plochy</t>
  </si>
  <si>
    <t>Soupis:</t>
  </si>
  <si>
    <t>MNP - ZL24 - zpevněné plochy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</si>
  <si>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</si>
  <si>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</si>
  <si>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</si>
  <si>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</si>
  <si>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</si>
  <si>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</si>
  <si>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</si>
  <si>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</si>
  <si>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D2 - Zpevněné plochy a sadové úpravy</t>
  </si>
  <si>
    <t xml:space="preserve">      59 - Kryty pozemních komunikací, letišť a ploch dlážděných (předlažby)</t>
  </si>
  <si>
    <t xml:space="preserve">      89 - Ostatní konstrukce a práce na trubním vedení</t>
  </si>
  <si>
    <t xml:space="preserve">      95 - Různé dokončovací konstrukce a práce na pozemních stavbách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</si>
  <si>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</si>
  <si>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</si>
  <si>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</si>
  <si>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</si>
  <si>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</si>
  <si>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</si>
  <si>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</si>
  <si>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</si>
  <si>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</si>
  <si>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</si>
  <si>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</si>
  <si>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</si>
  <si>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</si>
  <si>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</si>
  <si>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</si>
  <si>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</si>
  <si>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</si>
  <si>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</si>
  <si>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D2</t>
  </si>
  <si>
    <t>Zpevněné plochy a sadové úpravy</t>
  </si>
  <si>
    <t>59</t>
  </si>
  <si>
    <t>Kryty pozemních komunikací, letišť a ploch dlážděných (předlažby)</t>
  </si>
  <si>
    <t>1858</t>
  </si>
  <si>
    <t>K</t>
  </si>
  <si>
    <t>59245021</t>
  </si>
  <si>
    <t>Dlažba zámková tl. 6 cm červená -dle výběru investora</t>
  </si>
  <si>
    <t>m2</t>
  </si>
  <si>
    <t>4</t>
  </si>
  <si>
    <t>3</t>
  </si>
  <si>
    <t>984964838</t>
  </si>
  <si>
    <t>PP</t>
  </si>
  <si>
    <t>VV</t>
  </si>
  <si>
    <t>"ZP 01+odečet dlažby ve ZL30-česaný beton"</t>
  </si>
  <si>
    <t>-327,54+124,63</t>
  </si>
  <si>
    <t>1860</t>
  </si>
  <si>
    <t>59245031</t>
  </si>
  <si>
    <t>Dlažba zámková tl. 8cm písková -dle výběru investora</t>
  </si>
  <si>
    <t>1106951461</t>
  </si>
  <si>
    <t>"ZP 02"</t>
  </si>
  <si>
    <t>-167,89</t>
  </si>
  <si>
    <t>Součet</t>
  </si>
  <si>
    <t>1861</t>
  </si>
  <si>
    <t>596215041R00</t>
  </si>
  <si>
    <t>Kladení zámkové dlažby tl. 8 cm do drtě tl. 5 cm -zpětná mtž vybourané a očištěné dlažby</t>
  </si>
  <si>
    <t>456173446</t>
  </si>
  <si>
    <t>1867</t>
  </si>
  <si>
    <t>596841111RT4</t>
  </si>
  <si>
    <t>Kladení dlažby z dlaždic kom.pro pěší do lože z MC, včetně dlaždic betonových HBB 50/50/5 cm -skladba ZP 05, bod 1</t>
  </si>
  <si>
    <t>-1597884103</t>
  </si>
  <si>
    <t>89</t>
  </si>
  <si>
    <t>Ostatní konstrukce a práce na trubním vedení</t>
  </si>
  <si>
    <t>1877</t>
  </si>
  <si>
    <t>894431123RBC</t>
  </si>
  <si>
    <t>Revizní a čistící šachta D 315 mm, bez lapače písku, dle popisu v PD, ozn.Os17</t>
  </si>
  <si>
    <t>kus</t>
  </si>
  <si>
    <t>316562579</t>
  </si>
  <si>
    <t>95</t>
  </si>
  <si>
    <t>Různé dokončovací konstrukce a práce na pozemních stavbách</t>
  </si>
  <si>
    <t>1881</t>
  </si>
  <si>
    <t>959791210RT1</t>
  </si>
  <si>
    <t>Stromová mříž sekční (4 díly) pro zádlažbu, ozn.Os01</t>
  </si>
  <si>
    <t>-962410042</t>
  </si>
  <si>
    <t>1883</t>
  </si>
  <si>
    <t>959791210RT3</t>
  </si>
  <si>
    <t>Stříška z trapéz.plechu, dle popisu v PD, ozn.Os09</t>
  </si>
  <si>
    <t>778600278</t>
  </si>
  <si>
    <t>VCP - ZL24 - zpevněné plochy</t>
  </si>
  <si>
    <t xml:space="preserve">      18 - Povrchové úpravy terénu</t>
  </si>
  <si>
    <t xml:space="preserve">    D3 - Areálová kanalizace</t>
  </si>
  <si>
    <t xml:space="preserve">      8 - Trubní vedení - doplnění odvodň. žlabů</t>
  </si>
  <si>
    <t>18</t>
  </si>
  <si>
    <t>Povrchové úpravy terénu</t>
  </si>
  <si>
    <t>1817</t>
  </si>
  <si>
    <t>181050010RA2</t>
  </si>
  <si>
    <t>Zásyp kačírkem -skladba ZP</t>
  </si>
  <si>
    <t>193470372</t>
  </si>
  <si>
    <t>Zásyp kačírkem -skladba ZP 07</t>
  </si>
  <si>
    <t>"ZP 05 - ZP 07 - záměna dlažby za kačírek"</t>
  </si>
  <si>
    <t>58-20</t>
  </si>
  <si>
    <t>1818</t>
  </si>
  <si>
    <t>M</t>
  </si>
  <si>
    <t>CSB.0059730.URS</t>
  </si>
  <si>
    <t>CRETO 8 colormix riente standard skladba</t>
  </si>
  <si>
    <t>8</t>
  </si>
  <si>
    <t>1949702074</t>
  </si>
  <si>
    <t>"ZP02 - stání u hl. vchodu"</t>
  </si>
  <si>
    <t>2,8*5,1*3+3,5*5,1*2</t>
  </si>
  <si>
    <t>1819</t>
  </si>
  <si>
    <t>CSB.0059731.URS</t>
  </si>
  <si>
    <t>CRETO 8 šedá standard skladba</t>
  </si>
  <si>
    <t>-504184124</t>
  </si>
  <si>
    <t>"ZP01 - chodník vých.strana, zadní rampa"</t>
  </si>
  <si>
    <t>-26,3*3,5*1,05-2,8*7,04*1,05</t>
  </si>
  <si>
    <t>Mezisoučet</t>
  </si>
  <si>
    <t>"ZP01 - původní výměra - dle ZL30"</t>
  </si>
  <si>
    <t>(318-121)*1,05</t>
  </si>
  <si>
    <t>1820</t>
  </si>
  <si>
    <t>CSB.0055985.URS</t>
  </si>
  <si>
    <t>CIHLA 6 šedá standard skladba</t>
  </si>
  <si>
    <t>207841255</t>
  </si>
  <si>
    <t>"ZP01 - zadní rampa"  2,8*7,04*1,05</t>
  </si>
  <si>
    <t xml:space="preserve">"ZP01 - chodník na výchdní straně"  </t>
  </si>
  <si>
    <t>26,3*3,5*1,05</t>
  </si>
  <si>
    <t>1821</t>
  </si>
  <si>
    <t>CSB.0055999.URS</t>
  </si>
  <si>
    <t>CIHLA 8 šedá standard skladba</t>
  </si>
  <si>
    <t>1923837939</t>
  </si>
  <si>
    <t>"ZP02 - dvůr"</t>
  </si>
  <si>
    <t>18,1*(0,32+1+1,15+1,8+1,85+0,12+1+1,2+2,4+0,6+0,4)*1,05</t>
  </si>
  <si>
    <t>10364101</t>
  </si>
  <si>
    <t>zemina pro terénní úpravy - ornice</t>
  </si>
  <si>
    <t>t</t>
  </si>
  <si>
    <t>CS ÚRS 2023 01</t>
  </si>
  <si>
    <t>678570829</t>
  </si>
  <si>
    <t>D3</t>
  </si>
  <si>
    <t>Areálová kanalizace</t>
  </si>
  <si>
    <t>Trubní vedení - doplnění odvodň. žlabů</t>
  </si>
  <si>
    <t>8271412</t>
  </si>
  <si>
    <t>D+M - Kompozitní čelo plné 100</t>
  </si>
  <si>
    <t>1326100054</t>
  </si>
  <si>
    <t>8271413</t>
  </si>
  <si>
    <t>D+M - Kompozitní vpusť 100 délky 0,5 m, pro zatížení B125-E600 kN</t>
  </si>
  <si>
    <t>2144511042</t>
  </si>
  <si>
    <t>8271414</t>
  </si>
  <si>
    <t>D+M - Kompozitní žlab 100 bez spádu délky 0,5 m, pro zatížení B125-E600 kN</t>
  </si>
  <si>
    <t>-485931727</t>
  </si>
  <si>
    <t>CL-EVANS s.r.o.</t>
  </si>
  <si>
    <t xml:space="preserve">POČET PŘÍLOH:  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</si>
  <si>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</si>
  <si>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</si>
  <si>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</si>
  <si>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</si>
  <si>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</si>
  <si>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</si>
  <si>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</si>
  <si>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</si>
  <si>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</si>
  <si>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</si>
  <si>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</si>
  <si>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</si>
  <si>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</si>
  <si>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</si>
  <si>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</si>
  <si>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</si>
  <si>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</si>
  <si>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</si>
  <si>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</si>
  <si>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</si>
  <si>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zpevněné plochy</t>
  </si>
  <si>
    <t>7 listů</t>
  </si>
  <si>
    <t>Smluvní cena se na základě této změny  sníží  o :</t>
  </si>
  <si>
    <t>POPIS A DŮVOD ZMĚNY: Změna typu dlažby</t>
  </si>
  <si>
    <t>Venkovní zpevněné plochy navazují na samostatnou akci ploch a parkoviště, jejíž první etapa se prováděla před realizací zpevněných ploch u Tilie. Druhá etapa se provádí v souběhu s plochami u Tilie. Z důvodu sjednocení povrchů se stavbou již dříve provedenou, je materiál dlažeb zpevněných ploch z projektu nahrazen dlažbou shodnou s dlažbou použitou na již dříve realizované akci. Změnou dochází   k finanční úspoře.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</si>
</sst>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3" fillId="0" borderId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0" fillId="0" borderId="0" xfId="0" applyProtection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2" fillId="0" borderId="25" xfId="2" applyFont="1" applyFill="1" applyBorder="1" applyAlignment="1">
      <alignment vertical="center" wrapText="1"/>
    </xf>
    <xf numFmtId="0" fontId="42" fillId="0" borderId="26" xfId="2" applyFont="1" applyBorder="1" applyAlignment="1">
      <alignment vertical="top" wrapText="1"/>
    </xf>
    <xf numFmtId="0" fontId="40" fillId="0" borderId="0" xfId="2"/>
    <xf numFmtId="49" fontId="41" fillId="6" borderId="0" xfId="3" applyNumberFormat="1" applyFont="1" applyFill="1" applyBorder="1" applyAlignment="1">
      <alignment horizontal="center" vertical="center" wrapText="1"/>
    </xf>
    <xf numFmtId="0" fontId="41" fillId="5" borderId="0" xfId="3" applyFont="1" applyFill="1" applyBorder="1" applyAlignment="1">
      <alignment horizontal="left" vertical="center" wrapText="1"/>
    </xf>
    <xf numFmtId="0" fontId="41" fillId="5" borderId="0" xfId="3" applyFont="1" applyFill="1" applyBorder="1" applyAlignment="1">
      <alignment vertical="top" wrapText="1"/>
    </xf>
    <xf numFmtId="0" fontId="41" fillId="5" borderId="32" xfId="3" applyFont="1" applyFill="1" applyBorder="1" applyAlignment="1">
      <alignment vertical="top" wrapText="1"/>
    </xf>
    <xf numFmtId="0" fontId="41" fillId="5" borderId="33" xfId="3" applyFont="1" applyFill="1" applyBorder="1" applyAlignment="1">
      <alignment vertical="top" wrapText="1"/>
    </xf>
    <xf numFmtId="0" fontId="40" fillId="0" borderId="0" xfId="2" applyAlignment="1">
      <alignment vertical="center"/>
    </xf>
    <xf numFmtId="0" fontId="40" fillId="0" borderId="0" xfId="2" applyBorder="1"/>
    <xf numFmtId="0" fontId="43" fillId="0" borderId="48" xfId="2" applyFont="1" applyBorder="1" applyAlignment="1">
      <alignment horizontal="center" vertical="center" wrapText="1"/>
    </xf>
    <xf numFmtId="0" fontId="43" fillId="0" borderId="48" xfId="2" applyFont="1" applyBorder="1" applyAlignment="1">
      <alignment horizontal="center" vertical="center"/>
    </xf>
    <xf numFmtId="168" fontId="46" fillId="0" borderId="48" xfId="2" applyNumberFormat="1" applyFont="1" applyBorder="1" applyAlignment="1">
      <alignment horizontal="right" vertical="center"/>
    </xf>
    <xf numFmtId="0" fontId="41" fillId="0" borderId="0" xfId="2" applyFont="1" applyBorder="1" applyAlignment="1">
      <alignment horizontal="center" vertical="center" wrapText="1"/>
    </xf>
    <xf numFmtId="0" fontId="41" fillId="0" borderId="50" xfId="2" applyFont="1" applyBorder="1" applyAlignment="1">
      <alignment vertical="top"/>
    </xf>
    <xf numFmtId="0" fontId="40" fillId="0" borderId="51" xfId="2" applyBorder="1"/>
    <xf numFmtId="0" fontId="41" fillId="0" borderId="51" xfId="2" applyFont="1" applyBorder="1" applyAlignment="1">
      <alignment vertical="top"/>
    </xf>
    <xf numFmtId="0" fontId="41" fillId="0" borderId="52" xfId="2" applyFont="1" applyBorder="1" applyAlignment="1">
      <alignment vertical="top"/>
    </xf>
    <xf numFmtId="0" fontId="40" fillId="0" borderId="0" xfId="2" applyAlignment="1">
      <alignment horizontal="center"/>
    </xf>
    <xf numFmtId="0" fontId="41" fillId="0" borderId="30" xfId="2" applyFont="1" applyBorder="1" applyAlignment="1">
      <alignment vertical="top" wrapText="1"/>
    </xf>
    <xf numFmtId="0" fontId="40" fillId="0" borderId="0" xfId="2" applyBorder="1" applyAlignment="1">
      <alignment vertical="top" wrapText="1"/>
    </xf>
    <xf numFmtId="0" fontId="40" fillId="0" borderId="31" xfId="2" applyBorder="1" applyAlignment="1">
      <alignment vertical="top" wrapText="1"/>
    </xf>
    <xf numFmtId="0" fontId="42" fillId="0" borderId="30" xfId="2" applyFont="1" applyBorder="1" applyAlignment="1">
      <alignment vertical="center" wrapText="1"/>
    </xf>
    <xf numFmtId="0" fontId="42" fillId="0" borderId="0" xfId="2" applyFont="1" applyBorder="1" applyAlignment="1">
      <alignment vertical="center" wrapText="1"/>
    </xf>
    <xf numFmtId="0" fontId="42" fillId="0" borderId="31" xfId="2" applyFont="1" applyBorder="1" applyAlignment="1">
      <alignment vertical="center" wrapText="1"/>
    </xf>
    <xf numFmtId="0" fontId="41" fillId="0" borderId="0" xfId="2" applyFont="1" applyBorder="1" applyAlignment="1">
      <alignment vertical="top" wrapText="1"/>
    </xf>
    <xf numFmtId="0" fontId="41" fillId="0" borderId="31" xfId="2" applyFont="1" applyBorder="1" applyAlignment="1">
      <alignment vertical="top" wrapText="1"/>
    </xf>
    <xf numFmtId="0" fontId="41" fillId="0" borderId="50" xfId="2" applyFont="1" applyBorder="1" applyAlignment="1">
      <alignment horizontal="center" vertical="top"/>
    </xf>
    <xf numFmtId="0" fontId="41" fillId="0" borderId="51" xfId="2" applyFont="1" applyBorder="1" applyAlignment="1">
      <alignment horizontal="center" vertical="top"/>
    </xf>
    <xf numFmtId="0" fontId="41" fillId="0" borderId="52" xfId="2" applyFont="1" applyBorder="1" applyAlignment="1">
      <alignment horizontal="center" vertical="top"/>
    </xf>
    <xf numFmtId="0" fontId="41" fillId="0" borderId="30" xfId="2" applyFont="1" applyBorder="1" applyAlignment="1">
      <alignment vertical="top"/>
    </xf>
    <xf numFmtId="0" fontId="41" fillId="0" borderId="0" xfId="2" applyFont="1" applyBorder="1" applyAlignment="1">
      <alignment vertical="top"/>
    </xf>
    <xf numFmtId="0" fontId="42" fillId="0" borderId="0" xfId="2" applyFont="1" applyBorder="1" applyAlignment="1">
      <alignment horizontal="center" vertical="center"/>
    </xf>
    <xf numFmtId="0" fontId="41" fillId="0" borderId="31" xfId="2" applyFont="1" applyBorder="1" applyAlignment="1">
      <alignment vertical="top"/>
    </xf>
    <xf numFmtId="0" fontId="41" fillId="0" borderId="0" xfId="2" applyFont="1" applyAlignment="1">
      <alignment vertical="top" wrapText="1"/>
    </xf>
    <xf numFmtId="0" fontId="47" fillId="0" borderId="0" xfId="2" applyFont="1" applyAlignment="1">
      <alignment wrapText="1"/>
    </xf>
    <xf numFmtId="0" fontId="40" fillId="0" borderId="0" xfId="2" applyAlignment="1">
      <alignment vertical="center" wrapText="1"/>
    </xf>
    <xf numFmtId="14" fontId="2" fillId="0" borderId="0" xfId="0" applyNumberFormat="1" applyFont="1" applyAlignment="1">
      <alignment horizontal="left" vertical="center"/>
    </xf>
    <xf numFmtId="0" fontId="40" fillId="0" borderId="0" xfId="2" applyAlignment="1">
      <alignment horizontal="center" wrapText="1"/>
    </xf>
    <xf numFmtId="0" fontId="42" fillId="0" borderId="35" xfId="2" applyFont="1" applyBorder="1" applyAlignment="1">
      <alignment horizontal="center" vertical="center" wrapText="1"/>
    </xf>
    <xf numFmtId="0" fontId="42" fillId="0" borderId="36" xfId="2" applyFont="1" applyBorder="1" applyAlignment="1">
      <alignment horizontal="center" vertical="center" wrapText="1"/>
    </xf>
    <xf numFmtId="0" fontId="42" fillId="0" borderId="37" xfId="2" applyFont="1" applyBorder="1" applyAlignment="1">
      <alignment horizontal="center" vertical="center" wrapText="1"/>
    </xf>
    <xf numFmtId="0" fontId="41" fillId="0" borderId="50" xfId="2" applyFont="1" applyBorder="1" applyAlignment="1">
      <alignment horizontal="center" vertical="top"/>
    </xf>
    <xf numFmtId="0" fontId="40" fillId="0" borderId="51" xfId="2" applyBorder="1" applyAlignment="1">
      <alignment horizontal="center" vertical="top"/>
    </xf>
    <xf numFmtId="0" fontId="41" fillId="0" borderId="0" xfId="2" applyFont="1" applyBorder="1" applyAlignment="1">
      <alignment vertical="top" wrapText="1"/>
    </xf>
    <xf numFmtId="0" fontId="41" fillId="0" borderId="0" xfId="2" applyFont="1" applyAlignment="1">
      <alignment vertical="top" wrapText="1"/>
    </xf>
    <xf numFmtId="0" fontId="40" fillId="0" borderId="0" xfId="2" applyAlignment="1">
      <alignment horizontal="left" vertical="center" wrapText="1"/>
    </xf>
    <xf numFmtId="0" fontId="41" fillId="0" borderId="30" xfId="2" applyFont="1" applyBorder="1" applyAlignment="1">
      <alignment horizontal="center" vertical="top"/>
    </xf>
    <xf numFmtId="0" fontId="40" fillId="0" borderId="0" xfId="2" applyBorder="1" applyAlignment="1">
      <alignment horizontal="center" vertical="top"/>
    </xf>
    <xf numFmtId="0" fontId="41" fillId="0" borderId="27" xfId="2" applyFont="1" applyBorder="1" applyAlignment="1">
      <alignment horizontal="left" vertical="center" wrapText="1"/>
    </xf>
    <xf numFmtId="0" fontId="40" fillId="0" borderId="28" xfId="2" applyBorder="1" applyAlignment="1">
      <alignment horizontal="left" vertical="center" wrapText="1"/>
    </xf>
    <xf numFmtId="8" fontId="41" fillId="0" borderId="28" xfId="2" applyNumberFormat="1" applyFont="1" applyBorder="1" applyAlignment="1">
      <alignment vertical="center"/>
    </xf>
    <xf numFmtId="8" fontId="40" fillId="0" borderId="29" xfId="2" applyNumberFormat="1" applyBorder="1" applyAlignment="1">
      <alignment vertical="center"/>
    </xf>
    <xf numFmtId="0" fontId="41" fillId="0" borderId="53" xfId="2" applyFont="1" applyBorder="1" applyAlignment="1">
      <alignment vertical="top" wrapText="1"/>
    </xf>
    <xf numFmtId="0" fontId="41" fillId="0" borderId="54" xfId="2" applyFont="1" applyBorder="1" applyAlignment="1">
      <alignment vertical="top" wrapText="1"/>
    </xf>
    <xf numFmtId="0" fontId="41" fillId="0" borderId="55" xfId="2" applyFont="1" applyBorder="1" applyAlignment="1">
      <alignment vertical="top" wrapText="1"/>
    </xf>
    <xf numFmtId="0" fontId="40" fillId="0" borderId="30" xfId="2" applyFill="1" applyBorder="1" applyAlignment="1">
      <alignment wrapText="1"/>
    </xf>
    <xf numFmtId="0" fontId="43" fillId="0" borderId="0" xfId="2" applyFont="1" applyFill="1" applyBorder="1" applyAlignment="1">
      <alignment wrapText="1"/>
    </xf>
    <xf numFmtId="8" fontId="42" fillId="0" borderId="0" xfId="2" applyNumberFormat="1" applyFont="1" applyBorder="1" applyAlignment="1">
      <alignment horizontal="right" wrapText="1"/>
    </xf>
    <xf numFmtId="8" fontId="42" fillId="0" borderId="31" xfId="2" applyNumberFormat="1" applyFont="1" applyBorder="1" applyAlignment="1">
      <alignment horizontal="right" wrapText="1"/>
    </xf>
    <xf numFmtId="0" fontId="41" fillId="0" borderId="30" xfId="2" applyFont="1" applyBorder="1" applyAlignment="1">
      <alignment horizontal="left" vertical="center" wrapText="1"/>
    </xf>
    <xf numFmtId="0" fontId="41" fillId="0" borderId="0" xfId="2" applyFont="1" applyBorder="1" applyAlignment="1">
      <alignment horizontal="left" vertical="center" wrapText="1"/>
    </xf>
    <xf numFmtId="0" fontId="41" fillId="0" borderId="50" xfId="2" applyFont="1" applyBorder="1" applyAlignment="1">
      <alignment horizontal="left" vertical="center" wrapText="1"/>
    </xf>
    <xf numFmtId="0" fontId="41" fillId="0" borderId="51" xfId="2" applyFont="1" applyBorder="1" applyAlignment="1">
      <alignment horizontal="left" vertical="center" wrapText="1"/>
    </xf>
    <xf numFmtId="14" fontId="42" fillId="0" borderId="0" xfId="2" applyNumberFormat="1" applyFont="1" applyFill="1" applyBorder="1" applyAlignment="1">
      <alignment horizontal="left" vertical="center" wrapText="1"/>
    </xf>
    <xf numFmtId="0" fontId="42" fillId="0" borderId="0" xfId="2" applyFont="1" applyFill="1" applyBorder="1" applyAlignment="1">
      <alignment horizontal="left" vertical="center" wrapText="1"/>
    </xf>
    <xf numFmtId="0" fontId="42" fillId="0" borderId="31" xfId="2" applyFont="1" applyFill="1" applyBorder="1" applyAlignment="1">
      <alignment horizontal="left" vertical="center" wrapText="1"/>
    </xf>
    <xf numFmtId="0" fontId="42" fillId="0" borderId="51" xfId="2" applyFont="1" applyFill="1" applyBorder="1" applyAlignment="1">
      <alignment horizontal="left" vertical="center" wrapText="1"/>
    </xf>
    <xf numFmtId="0" fontId="42" fillId="0" borderId="52" xfId="2" applyFont="1" applyFill="1" applyBorder="1" applyAlignment="1">
      <alignment horizontal="left" vertical="center" wrapText="1"/>
    </xf>
    <xf numFmtId="0" fontId="42" fillId="0" borderId="53" xfId="2" applyFont="1" applyBorder="1" applyAlignment="1">
      <alignment horizontal="center" vertical="center" wrapText="1"/>
    </xf>
    <xf numFmtId="0" fontId="42" fillId="0" borderId="54" xfId="2" applyFont="1" applyBorder="1" applyAlignment="1">
      <alignment horizontal="center" vertical="center" wrapText="1"/>
    </xf>
    <xf numFmtId="0" fontId="42" fillId="0" borderId="55" xfId="2" applyFont="1" applyBorder="1" applyAlignment="1">
      <alignment horizontal="center" vertical="center" wrapText="1"/>
    </xf>
    <xf numFmtId="0" fontId="41" fillId="0" borderId="44" xfId="2" applyFont="1" applyBorder="1" applyAlignment="1">
      <alignment horizontal="left" vertical="center" wrapText="1"/>
    </xf>
    <xf numFmtId="0" fontId="41" fillId="0" borderId="45" xfId="2" applyFont="1" applyBorder="1" applyAlignment="1">
      <alignment horizontal="left" vertical="center" wrapText="1"/>
    </xf>
    <xf numFmtId="0" fontId="41" fillId="0" borderId="46" xfId="2" applyFont="1" applyBorder="1" applyAlignment="1">
      <alignment horizontal="left" vertical="center" wrapText="1"/>
    </xf>
    <xf numFmtId="0" fontId="41" fillId="0" borderId="27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1" fillId="0" borderId="29" xfId="2" applyFont="1" applyBorder="1" applyAlignment="1">
      <alignment horizontal="center" vertical="center" wrapText="1"/>
    </xf>
    <xf numFmtId="0" fontId="41" fillId="0" borderId="30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31" xfId="2" applyFont="1" applyBorder="1" applyAlignment="1">
      <alignment horizontal="center" vertical="center" wrapText="1"/>
    </xf>
    <xf numFmtId="0" fontId="40" fillId="0" borderId="44" xfId="2" applyBorder="1" applyAlignment="1">
      <alignment horizontal="left" vertical="center" wrapText="1"/>
    </xf>
    <xf numFmtId="0" fontId="40" fillId="0" borderId="45" xfId="2" applyBorder="1" applyAlignment="1">
      <alignment horizontal="left" vertical="center" wrapText="1"/>
    </xf>
    <xf numFmtId="0" fontId="40" fillId="0" borderId="47" xfId="2" applyBorder="1" applyAlignment="1">
      <alignment horizontal="left" vertical="center" wrapText="1"/>
    </xf>
    <xf numFmtId="168" fontId="43" fillId="0" borderId="49" xfId="2" applyNumberFormat="1" applyFont="1" applyBorder="1" applyAlignment="1">
      <alignment horizontal="right" vertical="center"/>
    </xf>
    <xf numFmtId="168" fontId="43" fillId="0" borderId="46" xfId="2" applyNumberFormat="1" applyFont="1" applyBorder="1" applyAlignment="1">
      <alignment horizontal="right" vertical="center"/>
    </xf>
    <xf numFmtId="0" fontId="41" fillId="0" borderId="31" xfId="2" applyFont="1" applyBorder="1" applyAlignment="1">
      <alignment horizontal="left" vertical="center" wrapText="1"/>
    </xf>
    <xf numFmtId="0" fontId="41" fillId="5" borderId="33" xfId="3" applyFont="1" applyFill="1" applyBorder="1" applyAlignment="1">
      <alignment vertical="center" wrapText="1"/>
    </xf>
    <xf numFmtId="0" fontId="41" fillId="5" borderId="34" xfId="3" applyFont="1" applyFill="1" applyBorder="1" applyAlignment="1">
      <alignment vertical="center" wrapText="1"/>
    </xf>
    <xf numFmtId="0" fontId="41" fillId="0" borderId="35" xfId="2" applyFont="1" applyBorder="1" applyAlignment="1">
      <alignment vertical="top" wrapText="1"/>
    </xf>
    <xf numFmtId="0" fontId="41" fillId="0" borderId="36" xfId="2" applyFont="1" applyBorder="1" applyAlignment="1">
      <alignment vertical="top" wrapText="1"/>
    </xf>
    <xf numFmtId="0" fontId="44" fillId="0" borderId="36" xfId="2" applyFont="1" applyBorder="1" applyAlignment="1">
      <alignment horizontal="center" vertical="center" wrapText="1"/>
    </xf>
    <xf numFmtId="0" fontId="44" fillId="0" borderId="37" xfId="2" applyFont="1" applyBorder="1" applyAlignment="1">
      <alignment horizontal="center" vertical="center" wrapText="1"/>
    </xf>
    <xf numFmtId="0" fontId="44" fillId="0" borderId="39" xfId="2" applyFont="1" applyBorder="1" applyAlignment="1">
      <alignment horizontal="center" vertical="center" wrapText="1"/>
    </xf>
    <xf numFmtId="0" fontId="44" fillId="0" borderId="40" xfId="2" applyFont="1" applyBorder="1" applyAlignment="1">
      <alignment horizontal="center" vertical="center" wrapText="1"/>
    </xf>
    <xf numFmtId="0" fontId="41" fillId="0" borderId="38" xfId="2" applyFont="1" applyBorder="1" applyAlignment="1">
      <alignment vertical="top" wrapText="1"/>
    </xf>
    <xf numFmtId="0" fontId="41" fillId="0" borderId="39" xfId="2" applyFont="1" applyBorder="1" applyAlignment="1">
      <alignment vertical="top" wrapText="1"/>
    </xf>
    <xf numFmtId="0" fontId="41" fillId="0" borderId="35" xfId="2" applyFont="1" applyBorder="1" applyAlignment="1">
      <alignment vertical="center" wrapText="1"/>
    </xf>
    <xf numFmtId="0" fontId="41" fillId="0" borderId="36" xfId="2" applyFont="1" applyBorder="1" applyAlignment="1">
      <alignment vertical="center" wrapText="1"/>
    </xf>
    <xf numFmtId="0" fontId="41" fillId="0" borderId="36" xfId="2" applyFont="1" applyFill="1" applyBorder="1" applyAlignment="1">
      <alignment horizontal="center" vertical="center" wrapText="1"/>
    </xf>
    <xf numFmtId="0" fontId="41" fillId="0" borderId="37" xfId="2" applyFont="1" applyFill="1" applyBorder="1" applyAlignment="1">
      <alignment horizontal="center" vertical="center" wrapText="1"/>
    </xf>
    <xf numFmtId="0" fontId="41" fillId="0" borderId="38" xfId="2" applyFont="1" applyBorder="1" applyAlignment="1">
      <alignment vertical="center" wrapText="1"/>
    </xf>
    <xf numFmtId="0" fontId="41" fillId="0" borderId="39" xfId="2" applyFont="1" applyBorder="1" applyAlignment="1">
      <alignment vertical="center" wrapText="1"/>
    </xf>
    <xf numFmtId="14" fontId="41" fillId="0" borderId="39" xfId="2" applyNumberFormat="1" applyFont="1" applyFill="1" applyBorder="1" applyAlignment="1">
      <alignment horizontal="center" vertical="center" wrapText="1"/>
    </xf>
    <xf numFmtId="14" fontId="41" fillId="0" borderId="40" xfId="2" applyNumberFormat="1" applyFont="1" applyFill="1" applyBorder="1" applyAlignment="1">
      <alignment horizontal="center" vertical="center" wrapText="1"/>
    </xf>
    <xf numFmtId="0" fontId="41" fillId="0" borderId="41" xfId="2" applyFont="1" applyBorder="1" applyAlignment="1">
      <alignment vertical="top" wrapText="1"/>
    </xf>
    <xf numFmtId="0" fontId="41" fillId="0" borderId="42" xfId="2" applyFont="1" applyBorder="1" applyAlignment="1">
      <alignment vertical="top" wrapText="1"/>
    </xf>
    <xf numFmtId="0" fontId="41" fillId="0" borderId="43" xfId="2" applyFont="1" applyBorder="1" applyAlignment="1">
      <alignment vertical="top" wrapText="1"/>
    </xf>
    <xf numFmtId="0" fontId="45" fillId="0" borderId="35" xfId="2" applyFont="1" applyBorder="1" applyAlignment="1">
      <alignment horizontal="left" vertical="center" wrapText="1"/>
    </xf>
    <xf numFmtId="0" fontId="45" fillId="0" borderId="36" xfId="2" applyFont="1" applyBorder="1" applyAlignment="1">
      <alignment horizontal="left" vertical="center" wrapText="1"/>
    </xf>
    <xf numFmtId="0" fontId="45" fillId="0" borderId="37" xfId="2" applyFont="1" applyBorder="1" applyAlignment="1">
      <alignment horizontal="left" vertical="center" wrapText="1"/>
    </xf>
    <xf numFmtId="0" fontId="41" fillId="0" borderId="24" xfId="2" applyFont="1" applyBorder="1" applyAlignment="1">
      <alignment horizontal="justify" vertical="center" wrapText="1"/>
    </xf>
    <xf numFmtId="0" fontId="41" fillId="0" borderId="25" xfId="2" applyFont="1" applyBorder="1" applyAlignment="1">
      <alignment horizontal="justify" vertical="center" wrapText="1"/>
    </xf>
    <xf numFmtId="0" fontId="42" fillId="0" borderId="25" xfId="2" applyFont="1" applyBorder="1" applyAlignment="1">
      <alignment horizontal="center" vertical="center" wrapText="1"/>
    </xf>
    <xf numFmtId="0" fontId="41" fillId="5" borderId="27" xfId="3" applyFont="1" applyFill="1" applyBorder="1" applyAlignment="1">
      <alignment vertical="top" wrapText="1"/>
    </xf>
    <xf numFmtId="0" fontId="41" fillId="5" borderId="28" xfId="3" applyFont="1" applyFill="1" applyBorder="1" applyAlignment="1">
      <alignment vertical="top" wrapText="1"/>
    </xf>
    <xf numFmtId="0" fontId="41" fillId="5" borderId="29" xfId="3" applyFont="1" applyFill="1" applyBorder="1" applyAlignment="1">
      <alignment vertical="top" wrapText="1"/>
    </xf>
    <xf numFmtId="0" fontId="41" fillId="5" borderId="30" xfId="3" applyFont="1" applyFill="1" applyBorder="1" applyAlignment="1">
      <alignment horizontal="right" vertical="center" wrapText="1"/>
    </xf>
    <xf numFmtId="0" fontId="41" fillId="5" borderId="0" xfId="3" applyFont="1" applyFill="1" applyBorder="1" applyAlignment="1">
      <alignment horizontal="right" vertical="center" wrapText="1"/>
    </xf>
    <xf numFmtId="0" fontId="41" fillId="6" borderId="0" xfId="3" applyFont="1" applyFill="1" applyBorder="1" applyAlignment="1">
      <alignment horizontal="right" vertical="center" wrapText="1"/>
    </xf>
    <xf numFmtId="0" fontId="41" fillId="5" borderId="0" xfId="3" applyFont="1" applyFill="1" applyBorder="1" applyAlignment="1">
      <alignment vertical="center" wrapText="1"/>
    </xf>
    <xf numFmtId="0" fontId="41" fillId="5" borderId="31" xfId="3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4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320040</xdr:colOff>
      <xdr:row>81</xdr:row>
      <xdr:rowOff>45720</xdr:rowOff>
    </xdr:from>
    <xdr:to>
      <xdr:col>9</xdr:col>
      <xdr:colOff>1155700</xdr:colOff>
      <xdr:row>86</xdr:row>
      <xdr:rowOff>22860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8480" y="12451080"/>
          <a:ext cx="835660" cy="723900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zoomScaleSheetLayoutView="115" workbookViewId="0">
      <selection activeCell="B16" sqref="B16:F16"/>
    </sheetView>
  </sheetViews>
  <sheetFormatPr defaultColWidth="9.6640625" defaultRowHeight="15"/>
  <cols>
    <col min="1" max="1" width="9.6640625" style="211"/>
    <col min="2" max="2" width="15.6640625" style="211" customWidth="1"/>
    <col min="3" max="3" width="14.1640625" style="211" customWidth="1"/>
    <col min="4" max="5" width="9.6640625" style="211"/>
    <col min="6" max="6" width="5.5" style="211" customWidth="1"/>
    <col min="7" max="7" width="6.33203125" style="211" customWidth="1"/>
    <col min="8" max="8" width="8.5" style="211" customWidth="1"/>
    <col min="9" max="9" width="18.83203125" style="211" customWidth="1"/>
    <col min="10" max="10" width="9.6640625" style="211"/>
    <col min="11" max="11" width="14.33203125" style="211" customWidth="1"/>
    <col min="12" max="16384" width="9.6640625" style="211"/>
  </cols>
  <sheetData>
    <row r="1" spans="2:15" ht="15.75" customHeight="1" thickBot="1">
      <c r="B1" s="320" t="s">
        <v>244</v>
      </c>
      <c r="C1" s="321"/>
      <c r="D1" s="321"/>
      <c r="E1" s="321"/>
      <c r="F1" s="321"/>
      <c r="G1" s="321"/>
      <c r="H1" s="322" t="s">
        <v>245</v>
      </c>
      <c r="I1" s="322"/>
      <c r="J1" s="209" t="s">
        <v>267</v>
      </c>
      <c r="K1" s="210"/>
    </row>
    <row r="2" spans="2:15" ht="2.4500000000000002" customHeight="1">
      <c r="B2" s="323"/>
      <c r="C2" s="324"/>
      <c r="D2" s="324"/>
      <c r="E2" s="324"/>
      <c r="F2" s="324"/>
      <c r="G2" s="324"/>
      <c r="H2" s="324"/>
      <c r="I2" s="324"/>
      <c r="J2" s="324"/>
      <c r="K2" s="325"/>
    </row>
    <row r="3" spans="2:15" ht="13.5" customHeight="1">
      <c r="B3" s="326" t="s">
        <v>246</v>
      </c>
      <c r="C3" s="327"/>
      <c r="D3" s="212" t="s">
        <v>84</v>
      </c>
      <c r="E3" s="328"/>
      <c r="F3" s="328"/>
      <c r="G3" s="213"/>
      <c r="H3" s="214"/>
      <c r="I3" s="329" t="s">
        <v>247</v>
      </c>
      <c r="J3" s="329"/>
      <c r="K3" s="330"/>
    </row>
    <row r="4" spans="2:15" ht="15.75" customHeight="1" thickBot="1">
      <c r="B4" s="215"/>
      <c r="C4" s="216"/>
      <c r="D4" s="216"/>
      <c r="E4" s="216"/>
      <c r="F4" s="216"/>
      <c r="G4" s="216"/>
      <c r="H4" s="216"/>
      <c r="I4" s="296" t="s">
        <v>248</v>
      </c>
      <c r="J4" s="296"/>
      <c r="K4" s="297"/>
    </row>
    <row r="5" spans="2:15" ht="19.899999999999999" customHeight="1">
      <c r="B5" s="298"/>
      <c r="C5" s="299"/>
      <c r="D5" s="300" t="s">
        <v>249</v>
      </c>
      <c r="E5" s="300"/>
      <c r="F5" s="300"/>
      <c r="G5" s="300"/>
      <c r="H5" s="300"/>
      <c r="I5" s="300"/>
      <c r="J5" s="300"/>
      <c r="K5" s="301"/>
    </row>
    <row r="6" spans="2:15" ht="24" customHeight="1" thickBot="1">
      <c r="B6" s="304" t="s">
        <v>250</v>
      </c>
      <c r="C6" s="305"/>
      <c r="D6" s="302"/>
      <c r="E6" s="302"/>
      <c r="F6" s="302"/>
      <c r="G6" s="302"/>
      <c r="H6" s="302"/>
      <c r="I6" s="302"/>
      <c r="J6" s="302"/>
      <c r="K6" s="303"/>
    </row>
    <row r="7" spans="2:15" ht="16.899999999999999" customHeight="1">
      <c r="B7" s="306" t="s">
        <v>251</v>
      </c>
      <c r="C7" s="307"/>
      <c r="D7" s="308" t="s">
        <v>266</v>
      </c>
      <c r="E7" s="308"/>
      <c r="F7" s="308"/>
      <c r="G7" s="308"/>
      <c r="H7" s="308"/>
      <c r="I7" s="308"/>
      <c r="J7" s="308"/>
      <c r="K7" s="309"/>
    </row>
    <row r="8" spans="2:15" ht="16.899999999999999" customHeight="1" thickBot="1">
      <c r="B8" s="310" t="s">
        <v>252</v>
      </c>
      <c r="C8" s="311"/>
      <c r="D8" s="312">
        <v>45215</v>
      </c>
      <c r="E8" s="312"/>
      <c r="F8" s="312"/>
      <c r="G8" s="312"/>
      <c r="H8" s="312"/>
      <c r="I8" s="312"/>
      <c r="J8" s="312"/>
      <c r="K8" s="313"/>
    </row>
    <row r="9" spans="2:15" ht="6.75" customHeight="1" thickBot="1">
      <c r="B9" s="314"/>
      <c r="C9" s="315"/>
      <c r="D9" s="315"/>
      <c r="E9" s="315"/>
      <c r="F9" s="315"/>
      <c r="G9" s="315"/>
      <c r="H9" s="315"/>
      <c r="I9" s="315"/>
      <c r="J9" s="315"/>
      <c r="K9" s="316"/>
    </row>
    <row r="10" spans="2:15" ht="20.45" customHeight="1">
      <c r="B10" s="317" t="s">
        <v>269</v>
      </c>
      <c r="C10" s="318"/>
      <c r="D10" s="318"/>
      <c r="E10" s="318"/>
      <c r="F10" s="318"/>
      <c r="G10" s="318"/>
      <c r="H10" s="318"/>
      <c r="I10" s="318"/>
      <c r="J10" s="318"/>
      <c r="K10" s="319"/>
    </row>
    <row r="11" spans="2:15" ht="63.6" customHeight="1">
      <c r="B11" s="269" t="s">
        <v>270</v>
      </c>
      <c r="C11" s="270"/>
      <c r="D11" s="270"/>
      <c r="E11" s="270"/>
      <c r="F11" s="270"/>
      <c r="G11" s="270"/>
      <c r="H11" s="270"/>
      <c r="I11" s="270"/>
      <c r="J11" s="270"/>
      <c r="K11" s="295"/>
    </row>
    <row r="12" spans="2:15" ht="212.4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95"/>
      <c r="M12" s="217"/>
    </row>
    <row r="13" spans="2:15" ht="16.149999999999999" customHeight="1">
      <c r="B13" s="281" t="s">
        <v>253</v>
      </c>
      <c r="C13" s="282"/>
      <c r="D13" s="282"/>
      <c r="E13" s="282"/>
      <c r="F13" s="282"/>
      <c r="G13" s="282"/>
      <c r="H13" s="282"/>
      <c r="I13" s="282"/>
      <c r="J13" s="282"/>
      <c r="K13" s="283"/>
    </row>
    <row r="14" spans="2:15" ht="9.6" customHeight="1">
      <c r="B14" s="284" t="s">
        <v>254</v>
      </c>
      <c r="C14" s="285"/>
      <c r="D14" s="285"/>
      <c r="E14" s="285"/>
      <c r="F14" s="285"/>
      <c r="G14" s="285"/>
      <c r="H14" s="285"/>
      <c r="I14" s="285"/>
      <c r="J14" s="285"/>
      <c r="K14" s="286"/>
    </row>
    <row r="15" spans="2:15" ht="9.6" customHeight="1">
      <c r="B15" s="287"/>
      <c r="C15" s="288"/>
      <c r="D15" s="288"/>
      <c r="E15" s="288"/>
      <c r="F15" s="288"/>
      <c r="G15" s="288"/>
      <c r="H15" s="288"/>
      <c r="I15" s="288"/>
      <c r="J15" s="288"/>
      <c r="K15" s="289"/>
      <c r="L15" s="218"/>
      <c r="M15" s="218"/>
      <c r="N15" s="218"/>
      <c r="O15" s="218"/>
    </row>
    <row r="16" spans="2:15" ht="20.45" customHeight="1">
      <c r="B16" s="290" t="s">
        <v>255</v>
      </c>
      <c r="C16" s="291"/>
      <c r="D16" s="291"/>
      <c r="E16" s="291"/>
      <c r="F16" s="292"/>
      <c r="G16" s="219" t="s">
        <v>256</v>
      </c>
      <c r="H16" s="220">
        <v>1</v>
      </c>
      <c r="I16" s="221">
        <f>'Rekapitulace stavby'!AG97</f>
        <v>258725.71</v>
      </c>
      <c r="J16" s="293">
        <f>H16*I16</f>
        <v>258725.71</v>
      </c>
      <c r="K16" s="294"/>
    </row>
    <row r="17" spans="2:15" ht="17.45" customHeight="1">
      <c r="B17" s="290" t="s">
        <v>257</v>
      </c>
      <c r="C17" s="291"/>
      <c r="D17" s="291"/>
      <c r="E17" s="291"/>
      <c r="F17" s="292"/>
      <c r="G17" s="219" t="s">
        <v>256</v>
      </c>
      <c r="H17" s="220">
        <v>1</v>
      </c>
      <c r="I17" s="221">
        <f>'Rekapitulace stavby'!AG96</f>
        <v>-329086.53999999998</v>
      </c>
      <c r="J17" s="293">
        <f>H17*I17</f>
        <v>-329086.53999999998</v>
      </c>
      <c r="K17" s="294"/>
    </row>
    <row r="18" spans="2:15" ht="16.149999999999999" customHeight="1">
      <c r="B18" s="258" t="s">
        <v>258</v>
      </c>
      <c r="C18" s="259"/>
      <c r="D18" s="259"/>
      <c r="E18" s="259"/>
      <c r="F18" s="259"/>
      <c r="G18" s="222"/>
      <c r="H18" s="222"/>
      <c r="I18" s="222"/>
      <c r="J18" s="260">
        <f>J16+J17</f>
        <v>-70360.829999999987</v>
      </c>
      <c r="K18" s="261"/>
    </row>
    <row r="19" spans="2:15" ht="5.45" customHeight="1" thickBot="1">
      <c r="B19" s="223"/>
      <c r="C19" s="224"/>
      <c r="D19" s="224"/>
      <c r="E19" s="224"/>
      <c r="F19" s="224"/>
      <c r="G19" s="224"/>
      <c r="H19" s="224"/>
      <c r="I19" s="225"/>
      <c r="J19" s="225"/>
      <c r="K19" s="226"/>
    </row>
    <row r="20" spans="2:15" ht="5.45" customHeight="1">
      <c r="B20" s="262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2:15">
      <c r="B21" s="265" t="s">
        <v>268</v>
      </c>
      <c r="C21" s="266"/>
      <c r="D21" s="266"/>
      <c r="E21" s="266"/>
      <c r="F21" s="266"/>
      <c r="G21" s="267">
        <f>J18</f>
        <v>-70360.829999999987</v>
      </c>
      <c r="H21" s="267"/>
      <c r="I21" s="267"/>
      <c r="J21" s="267"/>
      <c r="K21" s="268"/>
    </row>
    <row r="22" spans="2:15" ht="7.5" customHeight="1">
      <c r="B22" s="269"/>
      <c r="C22" s="270"/>
      <c r="D22" s="270"/>
      <c r="E22" s="270"/>
      <c r="F22" s="270"/>
      <c r="G22" s="273"/>
      <c r="H22" s="274"/>
      <c r="I22" s="274"/>
      <c r="J22" s="274"/>
      <c r="K22" s="275"/>
    </row>
    <row r="23" spans="2:15" ht="7.5" customHeight="1">
      <c r="B23" s="269"/>
      <c r="C23" s="270"/>
      <c r="D23" s="270"/>
      <c r="E23" s="270"/>
      <c r="F23" s="270"/>
      <c r="G23" s="274"/>
      <c r="H23" s="274"/>
      <c r="I23" s="274"/>
      <c r="J23" s="274"/>
      <c r="K23" s="275"/>
    </row>
    <row r="24" spans="2:15" ht="7.5" customHeight="1" thickBot="1">
      <c r="B24" s="271"/>
      <c r="C24" s="272"/>
      <c r="D24" s="272"/>
      <c r="E24" s="272"/>
      <c r="F24" s="272"/>
      <c r="G24" s="276"/>
      <c r="H24" s="276"/>
      <c r="I24" s="276"/>
      <c r="J24" s="276"/>
      <c r="K24" s="277"/>
    </row>
    <row r="25" spans="2:15" ht="15" customHeight="1">
      <c r="B25" s="278" t="s">
        <v>259</v>
      </c>
      <c r="C25" s="279"/>
      <c r="D25" s="279"/>
      <c r="E25" s="279"/>
      <c r="F25" s="280"/>
      <c r="G25" s="278" t="s">
        <v>260</v>
      </c>
      <c r="H25" s="279"/>
      <c r="I25" s="279"/>
      <c r="J25" s="279"/>
      <c r="K25" s="280"/>
      <c r="O25" s="227"/>
    </row>
    <row r="26" spans="2:15" ht="12.75" customHeight="1">
      <c r="B26" s="228"/>
      <c r="C26" s="229"/>
      <c r="D26" s="229"/>
      <c r="E26" s="229"/>
      <c r="F26" s="230"/>
      <c r="G26" s="231"/>
      <c r="H26" s="232"/>
      <c r="I26" s="232"/>
      <c r="J26" s="232"/>
      <c r="K26" s="233"/>
    </row>
    <row r="27" spans="2:15">
      <c r="B27" s="228"/>
      <c r="C27" s="234"/>
      <c r="D27" s="234"/>
      <c r="E27" s="234"/>
      <c r="F27" s="234"/>
      <c r="G27" s="228"/>
      <c r="H27" s="234"/>
      <c r="I27" s="234"/>
      <c r="J27" s="234"/>
      <c r="K27" s="235"/>
    </row>
    <row r="28" spans="2:15">
      <c r="B28" s="228"/>
      <c r="C28" s="234"/>
      <c r="D28" s="234"/>
      <c r="E28" s="234"/>
      <c r="F28" s="234"/>
      <c r="G28" s="228"/>
      <c r="H28" s="234"/>
      <c r="I28" s="234"/>
      <c r="J28" s="234"/>
      <c r="K28" s="235"/>
    </row>
    <row r="29" spans="2:15" ht="15.75" thickBot="1">
      <c r="B29" s="251" t="s">
        <v>261</v>
      </c>
      <c r="C29" s="252"/>
      <c r="D29" s="252"/>
      <c r="E29" s="252"/>
      <c r="F29" s="252"/>
      <c r="G29" s="236"/>
      <c r="H29" s="237"/>
      <c r="I29" s="237" t="s">
        <v>261</v>
      </c>
      <c r="J29" s="237"/>
      <c r="K29" s="238"/>
    </row>
    <row r="30" spans="2:15" ht="5.25" customHeight="1" thickBot="1">
      <c r="B30" s="256"/>
      <c r="C30" s="257"/>
      <c r="D30" s="257"/>
      <c r="E30" s="257"/>
      <c r="F30" s="257"/>
      <c r="G30" s="236"/>
      <c r="H30" s="237"/>
      <c r="I30" s="237"/>
      <c r="J30" s="237"/>
      <c r="K30" s="238"/>
    </row>
    <row r="31" spans="2:15" ht="15" customHeight="1">
      <c r="B31" s="248" t="s">
        <v>53</v>
      </c>
      <c r="C31" s="249"/>
      <c r="D31" s="249"/>
      <c r="E31" s="249"/>
      <c r="F31" s="250"/>
      <c r="G31" s="239"/>
      <c r="H31" s="240"/>
      <c r="I31" s="241" t="s">
        <v>262</v>
      </c>
      <c r="J31" s="240"/>
      <c r="K31" s="242"/>
    </row>
    <row r="32" spans="2:15">
      <c r="B32" s="239"/>
      <c r="C32" s="240"/>
      <c r="D32" s="240"/>
      <c r="E32" s="240"/>
      <c r="F32" s="242"/>
      <c r="G32" s="239"/>
      <c r="H32" s="240"/>
      <c r="I32" s="240"/>
      <c r="J32" s="240"/>
      <c r="K32" s="242"/>
    </row>
    <row r="33" spans="2:11">
      <c r="B33" s="239"/>
      <c r="C33" s="240"/>
      <c r="D33" s="240"/>
      <c r="E33" s="240"/>
      <c r="F33" s="242"/>
      <c r="G33" s="239"/>
      <c r="H33" s="240"/>
      <c r="I33" s="240"/>
      <c r="J33" s="240"/>
      <c r="K33" s="242"/>
    </row>
    <row r="34" spans="2:11">
      <c r="B34" s="239"/>
      <c r="C34" s="240"/>
      <c r="D34" s="240"/>
      <c r="E34" s="240"/>
      <c r="F34" s="242"/>
      <c r="G34" s="239"/>
      <c r="H34" s="240"/>
      <c r="I34" s="240"/>
      <c r="J34" s="240"/>
      <c r="K34" s="242"/>
    </row>
    <row r="35" spans="2:11" ht="15.75" thickBot="1">
      <c r="B35" s="251" t="s">
        <v>261</v>
      </c>
      <c r="C35" s="252"/>
      <c r="D35" s="252"/>
      <c r="E35" s="252"/>
      <c r="F35" s="252"/>
      <c r="G35" s="223"/>
      <c r="H35" s="225"/>
      <c r="I35" s="225" t="s">
        <v>261</v>
      </c>
      <c r="J35" s="225"/>
      <c r="K35" s="226"/>
    </row>
    <row r="36" spans="2:11" ht="15" customHeight="1">
      <c r="B36" s="243" t="s">
        <v>263</v>
      </c>
      <c r="C36" s="253" t="s">
        <v>264</v>
      </c>
      <c r="D36" s="253"/>
      <c r="E36" s="253"/>
      <c r="F36" s="253"/>
      <c r="G36" s="253"/>
      <c r="H36" s="253"/>
      <c r="I36" s="253"/>
      <c r="J36" s="253"/>
      <c r="K36" s="244"/>
    </row>
    <row r="37" spans="2:11" ht="15.75">
      <c r="B37" s="243"/>
      <c r="C37" s="254" t="s">
        <v>265</v>
      </c>
      <c r="D37" s="254"/>
      <c r="E37" s="254"/>
      <c r="F37" s="254"/>
      <c r="G37" s="254"/>
      <c r="H37" s="254"/>
      <c r="I37" s="254"/>
      <c r="J37" s="254"/>
      <c r="K37" s="244"/>
    </row>
    <row r="38" spans="2:11" ht="15.75">
      <c r="B38" s="243"/>
      <c r="K38" s="244"/>
    </row>
    <row r="39" spans="2:11" ht="15.75">
      <c r="B39" s="243"/>
      <c r="C39" s="254"/>
      <c r="D39" s="254"/>
      <c r="E39" s="254"/>
      <c r="F39" s="254"/>
      <c r="G39" s="254"/>
      <c r="H39" s="254"/>
      <c r="I39" s="254"/>
      <c r="J39" s="254"/>
      <c r="K39" s="244"/>
    </row>
    <row r="41" spans="2:11" ht="37.5" customHeight="1">
      <c r="B41" s="255"/>
      <c r="C41" s="255"/>
      <c r="D41" s="255"/>
      <c r="E41" s="255"/>
      <c r="F41" s="255"/>
      <c r="G41" s="255"/>
      <c r="H41" s="255"/>
      <c r="I41" s="255"/>
      <c r="J41" s="255"/>
      <c r="K41" s="255"/>
    </row>
    <row r="42" spans="2:11" ht="15" customHeight="1"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spans="2:11" ht="15" customHeight="1">
      <c r="B43" s="245"/>
      <c r="C43" s="245"/>
      <c r="D43" s="245"/>
      <c r="E43" s="245"/>
      <c r="F43" s="245"/>
      <c r="G43" s="245"/>
      <c r="H43" s="245"/>
      <c r="I43" s="245"/>
      <c r="J43" s="245"/>
      <c r="K43" s="245"/>
    </row>
    <row r="47" spans="2:11" ht="65.25" customHeight="1">
      <c r="B47" s="247"/>
      <c r="C47" s="247"/>
      <c r="D47" s="247"/>
      <c r="E47" s="247"/>
      <c r="F47" s="247"/>
      <c r="G47" s="247"/>
      <c r="H47" s="247"/>
      <c r="I47" s="247"/>
      <c r="J47" s="247"/>
      <c r="K47" s="247"/>
    </row>
  </sheetData>
  <mergeCells count="44">
    <mergeCell ref="B1:G1"/>
    <mergeCell ref="H1:I1"/>
    <mergeCell ref="B2:E2"/>
    <mergeCell ref="F2:K2"/>
    <mergeCell ref="B3:C3"/>
    <mergeCell ref="E3:F3"/>
    <mergeCell ref="I3:K3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3:K13"/>
    <mergeCell ref="B14:K15"/>
    <mergeCell ref="B16:F16"/>
    <mergeCell ref="J16:K16"/>
    <mergeCell ref="B17:F17"/>
    <mergeCell ref="J17:K17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47:K47"/>
    <mergeCell ref="B31:F31"/>
    <mergeCell ref="B35:F35"/>
    <mergeCell ref="C36:J36"/>
    <mergeCell ref="C37:J37"/>
    <mergeCell ref="C39:J39"/>
    <mergeCell ref="B41:K41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2"/>
  <sheetViews>
    <sheetView showGridLines="0" view="pageBreakPreview" topLeftCell="A61" zoomScale="70" zoomScaleSheetLayoutView="70" workbookViewId="0">
      <selection activeCell="G30" sqref="G3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331" t="s">
        <v>5</v>
      </c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>
      <c r="B5" s="21"/>
      <c r="D5" s="24" t="s">
        <v>12</v>
      </c>
      <c r="K5" s="341" t="s">
        <v>13</v>
      </c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R5" s="21"/>
      <c r="BS5" s="18" t="s">
        <v>6</v>
      </c>
    </row>
    <row r="6" spans="1:74" s="1" customFormat="1" ht="36.950000000000003" customHeight="1">
      <c r="B6" s="21"/>
      <c r="D6" s="26" t="s">
        <v>14</v>
      </c>
      <c r="K6" s="342" t="s">
        <v>15</v>
      </c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R6" s="21"/>
      <c r="BS6" s="18" t="s">
        <v>6</v>
      </c>
    </row>
    <row r="7" spans="1:74" s="1" customFormat="1" ht="12" customHeight="1">
      <c r="B7" s="21"/>
      <c r="D7" s="27" t="s">
        <v>16</v>
      </c>
      <c r="K7" s="25" t="s">
        <v>1</v>
      </c>
      <c r="AK7" s="27" t="s">
        <v>17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18</v>
      </c>
      <c r="K8" s="25" t="s">
        <v>19</v>
      </c>
      <c r="AK8" s="27" t="s">
        <v>20</v>
      </c>
      <c r="AN8" s="246">
        <v>45215</v>
      </c>
      <c r="AR8" s="21"/>
      <c r="BS8" s="18" t="s">
        <v>6</v>
      </c>
    </row>
    <row r="9" spans="1:74" s="1" customFormat="1" ht="14.45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21</v>
      </c>
      <c r="AK10" s="27" t="s">
        <v>22</v>
      </c>
      <c r="AN10" s="25" t="s">
        <v>23</v>
      </c>
      <c r="AR10" s="21"/>
      <c r="BS10" s="18" t="s">
        <v>6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26</v>
      </c>
      <c r="AR11" s="21"/>
      <c r="BS11" s="18" t="s">
        <v>6</v>
      </c>
    </row>
    <row r="12" spans="1:74" s="1" customFormat="1" ht="6.95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27</v>
      </c>
      <c r="AK13" s="27" t="s">
        <v>22</v>
      </c>
      <c r="AN13" s="25" t="s">
        <v>28</v>
      </c>
      <c r="AR13" s="21"/>
      <c r="BS13" s="18" t="s">
        <v>6</v>
      </c>
    </row>
    <row r="14" spans="1:74" ht="12.75">
      <c r="B14" s="21"/>
      <c r="E14" s="25" t="s">
        <v>29</v>
      </c>
      <c r="AK14" s="27" t="s">
        <v>25</v>
      </c>
      <c r="AN14" s="25" t="s">
        <v>30</v>
      </c>
      <c r="AR14" s="21"/>
      <c r="BS14" s="18" t="s">
        <v>6</v>
      </c>
    </row>
    <row r="15" spans="1:74" s="1" customFormat="1" ht="6.95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31</v>
      </c>
      <c r="AK16" s="27" t="s">
        <v>22</v>
      </c>
      <c r="AN16" s="25" t="s">
        <v>32</v>
      </c>
      <c r="AR16" s="21"/>
      <c r="BS16" s="18" t="s">
        <v>3</v>
      </c>
    </row>
    <row r="17" spans="1:71" s="1" customFormat="1" ht="18.399999999999999" customHeight="1">
      <c r="B17" s="21"/>
      <c r="E17" s="25" t="s">
        <v>33</v>
      </c>
      <c r="AK17" s="27" t="s">
        <v>25</v>
      </c>
      <c r="AN17" s="25" t="s">
        <v>1</v>
      </c>
      <c r="AR17" s="21"/>
      <c r="BS17" s="18" t="s">
        <v>34</v>
      </c>
    </row>
    <row r="18" spans="1:71" s="1" customFormat="1" ht="6.95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35</v>
      </c>
      <c r="AK19" s="27" t="s">
        <v>22</v>
      </c>
      <c r="AN19" s="25" t="s">
        <v>1</v>
      </c>
      <c r="AR19" s="21"/>
      <c r="BS19" s="18" t="s">
        <v>6</v>
      </c>
    </row>
    <row r="20" spans="1:71" s="1" customFormat="1" ht="18.399999999999999" customHeight="1">
      <c r="B20" s="21"/>
      <c r="E20" s="25" t="s">
        <v>36</v>
      </c>
      <c r="AK20" s="27" t="s">
        <v>25</v>
      </c>
      <c r="AN20" s="25" t="s">
        <v>1</v>
      </c>
      <c r="AR20" s="21"/>
      <c r="BS20" s="18" t="s">
        <v>34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37</v>
      </c>
      <c r="AR22" s="21"/>
    </row>
    <row r="23" spans="1:71" s="1" customFormat="1" ht="16.5" customHeight="1">
      <c r="B23" s="21"/>
      <c r="E23" s="343" t="s">
        <v>1</v>
      </c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1" customFormat="1" ht="14.45" customHeight="1">
      <c r="B26" s="21"/>
      <c r="D26" s="30" t="s">
        <v>38</v>
      </c>
      <c r="AK26" s="344">
        <f>ROUND(AG94,2)</f>
        <v>-70360.83</v>
      </c>
      <c r="AL26" s="332"/>
      <c r="AM26" s="332"/>
      <c r="AN26" s="332"/>
      <c r="AO26" s="332"/>
      <c r="AR26" s="21"/>
    </row>
    <row r="27" spans="1:71" s="1" customFormat="1" ht="14.45" customHeight="1">
      <c r="B27" s="21"/>
      <c r="D27" s="30" t="s">
        <v>39</v>
      </c>
      <c r="AK27" s="344">
        <f>ROUND(AG99, 2)</f>
        <v>0</v>
      </c>
      <c r="AL27" s="344"/>
      <c r="AM27" s="344"/>
      <c r="AN27" s="344"/>
      <c r="AO27" s="344"/>
      <c r="AR27" s="21"/>
    </row>
    <row r="28" spans="1:7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BE28" s="32"/>
    </row>
    <row r="29" spans="1:71" s="2" customFormat="1" ht="25.9" customHeight="1">
      <c r="A29" s="32"/>
      <c r="B29" s="33"/>
      <c r="C29" s="32"/>
      <c r="D29" s="34" t="s">
        <v>40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5">
        <f>ROUND(AK26 + AK27, 2)</f>
        <v>-70360.83</v>
      </c>
      <c r="AL29" s="346"/>
      <c r="AM29" s="346"/>
      <c r="AN29" s="346"/>
      <c r="AO29" s="346"/>
      <c r="AP29" s="32"/>
      <c r="AQ29" s="32"/>
      <c r="AR29" s="33"/>
      <c r="BE29" s="32"/>
    </row>
    <row r="30" spans="1:7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E30" s="32"/>
    </row>
    <row r="31" spans="1:71" s="2" customFormat="1" ht="12.75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47" t="s">
        <v>41</v>
      </c>
      <c r="M31" s="347"/>
      <c r="N31" s="347"/>
      <c r="O31" s="347"/>
      <c r="P31" s="347"/>
      <c r="Q31" s="32"/>
      <c r="R31" s="32"/>
      <c r="S31" s="32"/>
      <c r="T31" s="32"/>
      <c r="U31" s="32"/>
      <c r="V31" s="32"/>
      <c r="W31" s="347" t="s">
        <v>42</v>
      </c>
      <c r="X31" s="347"/>
      <c r="Y31" s="347"/>
      <c r="Z31" s="347"/>
      <c r="AA31" s="347"/>
      <c r="AB31" s="347"/>
      <c r="AC31" s="347"/>
      <c r="AD31" s="347"/>
      <c r="AE31" s="347"/>
      <c r="AF31" s="32"/>
      <c r="AG31" s="32"/>
      <c r="AH31" s="32"/>
      <c r="AI31" s="32"/>
      <c r="AJ31" s="32"/>
      <c r="AK31" s="347" t="s">
        <v>43</v>
      </c>
      <c r="AL31" s="347"/>
      <c r="AM31" s="347"/>
      <c r="AN31" s="347"/>
      <c r="AO31" s="347"/>
      <c r="AP31" s="32"/>
      <c r="AQ31" s="32"/>
      <c r="AR31" s="33"/>
      <c r="BE31" s="32"/>
    </row>
    <row r="32" spans="1:71" s="3" customFormat="1" ht="14.45" customHeight="1">
      <c r="B32" s="37"/>
      <c r="D32" s="27" t="s">
        <v>44</v>
      </c>
      <c r="F32" s="27" t="s">
        <v>45</v>
      </c>
      <c r="L32" s="335">
        <v>0.21</v>
      </c>
      <c r="M32" s="334"/>
      <c r="N32" s="334"/>
      <c r="O32" s="334"/>
      <c r="P32" s="334"/>
      <c r="W32" s="333">
        <f>ROUND(AZ94 + SUM(CD99), 2)</f>
        <v>-70360.83</v>
      </c>
      <c r="X32" s="334"/>
      <c r="Y32" s="334"/>
      <c r="Z32" s="334"/>
      <c r="AA32" s="334"/>
      <c r="AB32" s="334"/>
      <c r="AC32" s="334"/>
      <c r="AD32" s="334"/>
      <c r="AE32" s="334"/>
      <c r="AK32" s="333">
        <f>ROUND(AV94 + SUM(BY99), 2)</f>
        <v>-14775.77</v>
      </c>
      <c r="AL32" s="334"/>
      <c r="AM32" s="334"/>
      <c r="AN32" s="334"/>
      <c r="AO32" s="334"/>
      <c r="AR32" s="37"/>
    </row>
    <row r="33" spans="1:57" s="3" customFormat="1" ht="14.45" customHeight="1">
      <c r="B33" s="37"/>
      <c r="F33" s="27" t="s">
        <v>46</v>
      </c>
      <c r="L33" s="335">
        <v>0.15</v>
      </c>
      <c r="M33" s="334"/>
      <c r="N33" s="334"/>
      <c r="O33" s="334"/>
      <c r="P33" s="334"/>
      <c r="W33" s="333">
        <f>ROUND(BA94 + SUM(CE99), 2)</f>
        <v>0</v>
      </c>
      <c r="X33" s="334"/>
      <c r="Y33" s="334"/>
      <c r="Z33" s="334"/>
      <c r="AA33" s="334"/>
      <c r="AB33" s="334"/>
      <c r="AC33" s="334"/>
      <c r="AD33" s="334"/>
      <c r="AE33" s="334"/>
      <c r="AK33" s="333">
        <f>ROUND(AW94 + SUM(BZ99), 2)</f>
        <v>0</v>
      </c>
      <c r="AL33" s="334"/>
      <c r="AM33" s="334"/>
      <c r="AN33" s="334"/>
      <c r="AO33" s="334"/>
      <c r="AR33" s="37"/>
    </row>
    <row r="34" spans="1:57" s="3" customFormat="1" ht="14.45" hidden="1" customHeight="1">
      <c r="B34" s="37"/>
      <c r="F34" s="27" t="s">
        <v>47</v>
      </c>
      <c r="L34" s="335">
        <v>0.21</v>
      </c>
      <c r="M34" s="334"/>
      <c r="N34" s="334"/>
      <c r="O34" s="334"/>
      <c r="P34" s="334"/>
      <c r="W34" s="333">
        <f>ROUND(BB94 + SUM(CF99), 2)</f>
        <v>0</v>
      </c>
      <c r="X34" s="334"/>
      <c r="Y34" s="334"/>
      <c r="Z34" s="334"/>
      <c r="AA34" s="334"/>
      <c r="AB34" s="334"/>
      <c r="AC34" s="334"/>
      <c r="AD34" s="334"/>
      <c r="AE34" s="334"/>
      <c r="AK34" s="333">
        <v>0</v>
      </c>
      <c r="AL34" s="334"/>
      <c r="AM34" s="334"/>
      <c r="AN34" s="334"/>
      <c r="AO34" s="334"/>
      <c r="AR34" s="37"/>
    </row>
    <row r="35" spans="1:57" s="3" customFormat="1" ht="14.45" hidden="1" customHeight="1">
      <c r="B35" s="37"/>
      <c r="F35" s="27" t="s">
        <v>48</v>
      </c>
      <c r="L35" s="335">
        <v>0.15</v>
      </c>
      <c r="M35" s="334"/>
      <c r="N35" s="334"/>
      <c r="O35" s="334"/>
      <c r="P35" s="334"/>
      <c r="W35" s="333">
        <f>ROUND(BC94 + SUM(CG99), 2)</f>
        <v>0</v>
      </c>
      <c r="X35" s="334"/>
      <c r="Y35" s="334"/>
      <c r="Z35" s="334"/>
      <c r="AA35" s="334"/>
      <c r="AB35" s="334"/>
      <c r="AC35" s="334"/>
      <c r="AD35" s="334"/>
      <c r="AE35" s="334"/>
      <c r="AK35" s="333">
        <v>0</v>
      </c>
      <c r="AL35" s="334"/>
      <c r="AM35" s="334"/>
      <c r="AN35" s="334"/>
      <c r="AO35" s="334"/>
      <c r="AR35" s="37"/>
    </row>
    <row r="36" spans="1:57" s="3" customFormat="1" ht="14.45" hidden="1" customHeight="1">
      <c r="B36" s="37"/>
      <c r="F36" s="27" t="s">
        <v>49</v>
      </c>
      <c r="L36" s="335">
        <v>0</v>
      </c>
      <c r="M36" s="334"/>
      <c r="N36" s="334"/>
      <c r="O36" s="334"/>
      <c r="P36" s="334"/>
      <c r="W36" s="333">
        <f>ROUND(BD94 + SUM(CH99), 2)</f>
        <v>0</v>
      </c>
      <c r="X36" s="334"/>
      <c r="Y36" s="334"/>
      <c r="Z36" s="334"/>
      <c r="AA36" s="334"/>
      <c r="AB36" s="334"/>
      <c r="AC36" s="334"/>
      <c r="AD36" s="334"/>
      <c r="AE36" s="334"/>
      <c r="AK36" s="333">
        <v>0</v>
      </c>
      <c r="AL36" s="334"/>
      <c r="AM36" s="334"/>
      <c r="AN36" s="334"/>
      <c r="AO36" s="334"/>
      <c r="AR36" s="37"/>
    </row>
    <row r="37" spans="1:57" s="2" customFormat="1" ht="6.9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2" customFormat="1" ht="25.9" customHeight="1">
      <c r="A38" s="32"/>
      <c r="B38" s="33"/>
      <c r="C38" s="38"/>
      <c r="D38" s="39" t="s">
        <v>50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51</v>
      </c>
      <c r="U38" s="40"/>
      <c r="V38" s="40"/>
      <c r="W38" s="40"/>
      <c r="X38" s="339" t="s">
        <v>52</v>
      </c>
      <c r="Y38" s="337"/>
      <c r="Z38" s="337"/>
      <c r="AA38" s="337"/>
      <c r="AB38" s="337"/>
      <c r="AC38" s="40"/>
      <c r="AD38" s="40"/>
      <c r="AE38" s="40"/>
      <c r="AF38" s="40"/>
      <c r="AG38" s="40"/>
      <c r="AH38" s="40"/>
      <c r="AI38" s="40"/>
      <c r="AJ38" s="40"/>
      <c r="AK38" s="336">
        <f>SUM(AK29:AK36)</f>
        <v>-85136.6</v>
      </c>
      <c r="AL38" s="337"/>
      <c r="AM38" s="337"/>
      <c r="AN38" s="337"/>
      <c r="AO38" s="338"/>
      <c r="AP38" s="38"/>
      <c r="AQ38" s="38"/>
      <c r="AR38" s="33"/>
      <c r="BE38" s="32"/>
    </row>
    <row r="39" spans="1:57" s="2" customFormat="1" ht="6.95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E39" s="32"/>
    </row>
    <row r="40" spans="1:57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BE40" s="32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2"/>
      <c r="D49" s="43" t="s">
        <v>53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54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2"/>
      <c r="B60" s="33"/>
      <c r="C60" s="32"/>
      <c r="D60" s="45" t="s">
        <v>55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56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55</v>
      </c>
      <c r="AI60" s="35"/>
      <c r="AJ60" s="35"/>
      <c r="AK60" s="35"/>
      <c r="AL60" s="35"/>
      <c r="AM60" s="45" t="s">
        <v>56</v>
      </c>
      <c r="AN60" s="35"/>
      <c r="AO60" s="35"/>
      <c r="AP60" s="32"/>
      <c r="AQ60" s="32"/>
      <c r="AR60" s="33"/>
      <c r="BE60" s="32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2"/>
      <c r="B64" s="33"/>
      <c r="C64" s="32"/>
      <c r="D64" s="43" t="s">
        <v>57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58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2"/>
      <c r="B75" s="33"/>
      <c r="C75" s="32"/>
      <c r="D75" s="45" t="s">
        <v>55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56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55</v>
      </c>
      <c r="AI75" s="35"/>
      <c r="AJ75" s="35"/>
      <c r="AK75" s="35"/>
      <c r="AL75" s="35"/>
      <c r="AM75" s="45" t="s">
        <v>56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2" t="s">
        <v>59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06</v>
      </c>
      <c r="AR84" s="51"/>
    </row>
    <row r="85" spans="1:91" s="5" customFormat="1" ht="36.950000000000003" customHeight="1">
      <c r="B85" s="52"/>
      <c r="C85" s="53" t="s">
        <v>14</v>
      </c>
      <c r="L85" s="363" t="str">
        <f>K6</f>
        <v>Integrované městské centrum TILIA -Zm.L. -dod.č.6</v>
      </c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4"/>
      <c r="AG85" s="364"/>
      <c r="AH85" s="364"/>
      <c r="AI85" s="364"/>
      <c r="AJ85" s="364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Rychnov u Jablonce nad Nisou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365">
        <f>IF(AN8= "","",AN8)</f>
        <v>45215</v>
      </c>
      <c r="AN87" s="365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Rychnov u Jablonce nad Nisou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31</v>
      </c>
      <c r="AJ89" s="32"/>
      <c r="AK89" s="32"/>
      <c r="AL89" s="32"/>
      <c r="AM89" s="366" t="str">
        <f>IF(E17="","",E17)</f>
        <v>DESIGM 4</v>
      </c>
      <c r="AN89" s="367"/>
      <c r="AO89" s="367"/>
      <c r="AP89" s="367"/>
      <c r="AQ89" s="32"/>
      <c r="AR89" s="33"/>
      <c r="AS89" s="368" t="s">
        <v>60</v>
      </c>
      <c r="AT89" s="36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25.7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IF(E14="","",E14)</f>
        <v>CL-EVANS s.r.o., Bulharská 1557, Česká Lípa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35</v>
      </c>
      <c r="AJ90" s="32"/>
      <c r="AK90" s="32"/>
      <c r="AL90" s="32"/>
      <c r="AM90" s="366" t="str">
        <f>IF(E20="","",E20)</f>
        <v>Radek Ulbricht, CL-EVANS s.r.o.</v>
      </c>
      <c r="AN90" s="367"/>
      <c r="AO90" s="367"/>
      <c r="AP90" s="367"/>
      <c r="AQ90" s="32"/>
      <c r="AR90" s="33"/>
      <c r="AS90" s="370"/>
      <c r="AT90" s="37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370"/>
      <c r="AT91" s="37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360" t="s">
        <v>61</v>
      </c>
      <c r="D92" s="358"/>
      <c r="E92" s="358"/>
      <c r="F92" s="358"/>
      <c r="G92" s="358"/>
      <c r="H92" s="60"/>
      <c r="I92" s="357" t="s">
        <v>62</v>
      </c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61" t="s">
        <v>63</v>
      </c>
      <c r="AH92" s="358"/>
      <c r="AI92" s="358"/>
      <c r="AJ92" s="358"/>
      <c r="AK92" s="358"/>
      <c r="AL92" s="358"/>
      <c r="AM92" s="358"/>
      <c r="AN92" s="357" t="s">
        <v>64</v>
      </c>
      <c r="AO92" s="358"/>
      <c r="AP92" s="359"/>
      <c r="AQ92" s="61" t="s">
        <v>65</v>
      </c>
      <c r="AR92" s="33"/>
      <c r="AS92" s="62" t="s">
        <v>66</v>
      </c>
      <c r="AT92" s="63" t="s">
        <v>67</v>
      </c>
      <c r="AU92" s="63" t="s">
        <v>68</v>
      </c>
      <c r="AV92" s="63" t="s">
        <v>69</v>
      </c>
      <c r="AW92" s="63" t="s">
        <v>70</v>
      </c>
      <c r="AX92" s="63" t="s">
        <v>71</v>
      </c>
      <c r="AY92" s="63" t="s">
        <v>72</v>
      </c>
      <c r="AZ92" s="63" t="s">
        <v>73</v>
      </c>
      <c r="BA92" s="63" t="s">
        <v>74</v>
      </c>
      <c r="BB92" s="63" t="s">
        <v>75</v>
      </c>
      <c r="BC92" s="63" t="s">
        <v>76</v>
      </c>
      <c r="BD92" s="64" t="s">
        <v>77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362">
        <f>ROUND(AG95,2)</f>
        <v>-70360.83</v>
      </c>
      <c r="AH94" s="362"/>
      <c r="AI94" s="362"/>
      <c r="AJ94" s="362"/>
      <c r="AK94" s="362"/>
      <c r="AL94" s="362"/>
      <c r="AM94" s="362"/>
      <c r="AN94" s="352">
        <f>SUM(AG94,AT94)</f>
        <v>-85136.6</v>
      </c>
      <c r="AO94" s="352"/>
      <c r="AP94" s="352"/>
      <c r="AQ94" s="72" t="s">
        <v>1</v>
      </c>
      <c r="AR94" s="68"/>
      <c r="AS94" s="73">
        <f>ROUND(AS95,2)</f>
        <v>0</v>
      </c>
      <c r="AT94" s="74">
        <f>ROUND(SUM(AV94:AW94),2)</f>
        <v>-14775.77</v>
      </c>
      <c r="AU94" s="75">
        <f>ROUND(AU95,5)</f>
        <v>0</v>
      </c>
      <c r="AV94" s="74">
        <f>ROUND(AZ94*L32,2)</f>
        <v>-14775.77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ROUND(AZ95,2)</f>
        <v>-70360.83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79</v>
      </c>
      <c r="BT94" s="77" t="s">
        <v>80</v>
      </c>
      <c r="BU94" s="78" t="s">
        <v>81</v>
      </c>
      <c r="BV94" s="77" t="s">
        <v>82</v>
      </c>
      <c r="BW94" s="77" t="s">
        <v>4</v>
      </c>
      <c r="BX94" s="77" t="s">
        <v>83</v>
      </c>
      <c r="CL94" s="77" t="s">
        <v>1</v>
      </c>
    </row>
    <row r="95" spans="1:91" s="7" customFormat="1" ht="16.5" customHeight="1">
      <c r="B95" s="79"/>
      <c r="C95" s="80"/>
      <c r="D95" s="355" t="s">
        <v>84</v>
      </c>
      <c r="E95" s="355"/>
      <c r="F95" s="355"/>
      <c r="G95" s="355"/>
      <c r="H95" s="355"/>
      <c r="I95" s="81"/>
      <c r="J95" s="355" t="s">
        <v>85</v>
      </c>
      <c r="K95" s="35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3">
        <f>ROUND(SUM(AG96:AG97),2)</f>
        <v>-70360.83</v>
      </c>
      <c r="AH95" s="354"/>
      <c r="AI95" s="354"/>
      <c r="AJ95" s="354"/>
      <c r="AK95" s="354"/>
      <c r="AL95" s="354"/>
      <c r="AM95" s="354"/>
      <c r="AN95" s="356">
        <f>SUM(AG95,AT95)</f>
        <v>-85136.6</v>
      </c>
      <c r="AO95" s="354"/>
      <c r="AP95" s="354"/>
      <c r="AQ95" s="82" t="s">
        <v>86</v>
      </c>
      <c r="AR95" s="79"/>
      <c r="AS95" s="83">
        <f>ROUND(SUM(AS96:AS97),2)</f>
        <v>0</v>
      </c>
      <c r="AT95" s="84">
        <f>ROUND(SUM(AV95:AW95),2)</f>
        <v>-14775.77</v>
      </c>
      <c r="AU95" s="85">
        <f>ROUND(SUM(AU96:AU97),5)</f>
        <v>0</v>
      </c>
      <c r="AV95" s="84">
        <f>ROUND(AZ95*L32,2)</f>
        <v>-14775.77</v>
      </c>
      <c r="AW95" s="84">
        <f>ROUND(BA95*L33,2)</f>
        <v>0</v>
      </c>
      <c r="AX95" s="84">
        <f>ROUND(BB95*L32,2)</f>
        <v>0</v>
      </c>
      <c r="AY95" s="84">
        <f>ROUND(BC95*L33,2)</f>
        <v>0</v>
      </c>
      <c r="AZ95" s="84">
        <f>ROUND(SUM(AZ96:AZ97),2)</f>
        <v>-70360.83</v>
      </c>
      <c r="BA95" s="84">
        <f>ROUND(SUM(BA96:BA97),2)</f>
        <v>0</v>
      </c>
      <c r="BB95" s="84">
        <f>ROUND(SUM(BB96:BB97),2)</f>
        <v>0</v>
      </c>
      <c r="BC95" s="84">
        <f>ROUND(SUM(BC96:BC97),2)</f>
        <v>0</v>
      </c>
      <c r="BD95" s="86">
        <f>ROUND(SUM(BD96:BD97),2)</f>
        <v>0</v>
      </c>
      <c r="BS95" s="87" t="s">
        <v>79</v>
      </c>
      <c r="BT95" s="87" t="s">
        <v>87</v>
      </c>
      <c r="BU95" s="87" t="s">
        <v>81</v>
      </c>
      <c r="BV95" s="87" t="s">
        <v>82</v>
      </c>
      <c r="BW95" s="87" t="s">
        <v>88</v>
      </c>
      <c r="BX95" s="87" t="s">
        <v>4</v>
      </c>
      <c r="CL95" s="87" t="s">
        <v>1</v>
      </c>
      <c r="CM95" s="87" t="s">
        <v>89</v>
      </c>
    </row>
    <row r="96" spans="1:91" s="4" customFormat="1" ht="16.5" customHeight="1">
      <c r="A96" s="88" t="s">
        <v>90</v>
      </c>
      <c r="B96" s="51"/>
      <c r="C96" s="10"/>
      <c r="D96" s="10"/>
      <c r="E96" s="348" t="s">
        <v>91</v>
      </c>
      <c r="F96" s="348"/>
      <c r="G96" s="348"/>
      <c r="H96" s="348"/>
      <c r="I96" s="348"/>
      <c r="J96" s="10"/>
      <c r="K96" s="348" t="s">
        <v>92</v>
      </c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51">
        <f>'MNP - ZL24 - zpevněné plochy'!J34</f>
        <v>-329086.53999999998</v>
      </c>
      <c r="AH96" s="351"/>
      <c r="AI96" s="351"/>
      <c r="AJ96" s="351"/>
      <c r="AK96" s="351"/>
      <c r="AL96" s="351"/>
      <c r="AM96" s="351"/>
      <c r="AN96" s="349">
        <f>SUM(AG96,AT96)</f>
        <v>-398194.70999999996</v>
      </c>
      <c r="AO96" s="350"/>
      <c r="AP96" s="350"/>
      <c r="AQ96" s="89" t="s">
        <v>93</v>
      </c>
      <c r="AR96" s="51"/>
      <c r="AS96" s="90">
        <v>0</v>
      </c>
      <c r="AT96" s="91">
        <f>ROUND(SUM(AV96:AW96),2)</f>
        <v>-69108.17</v>
      </c>
      <c r="AU96" s="92">
        <f>'MNP - ZL24 - zpevněné plochy'!P129</f>
        <v>0</v>
      </c>
      <c r="AV96" s="91">
        <f>'MNP - ZL24 - zpevněné plochy'!J37</f>
        <v>-69108.17</v>
      </c>
      <c r="AW96" s="91">
        <f>'MNP - ZL24 - zpevněné plochy'!J38</f>
        <v>0</v>
      </c>
      <c r="AX96" s="91">
        <f>'MNP - ZL24 - zpevněné plochy'!J39</f>
        <v>0</v>
      </c>
      <c r="AY96" s="91">
        <f>'MNP - ZL24 - zpevněné plochy'!J40</f>
        <v>0</v>
      </c>
      <c r="AZ96" s="91">
        <f>'MNP - ZL24 - zpevněné plochy'!F37</f>
        <v>-329086.53999999998</v>
      </c>
      <c r="BA96" s="91">
        <f>'MNP - ZL24 - zpevněné plochy'!F38</f>
        <v>0</v>
      </c>
      <c r="BB96" s="91">
        <f>'MNP - ZL24 - zpevněné plochy'!F39</f>
        <v>0</v>
      </c>
      <c r="BC96" s="91">
        <f>'MNP - ZL24 - zpevněné plochy'!F40</f>
        <v>0</v>
      </c>
      <c r="BD96" s="93">
        <f>'MNP - ZL24 - zpevněné plochy'!F41</f>
        <v>0</v>
      </c>
      <c r="BT96" s="25" t="s">
        <v>89</v>
      </c>
      <c r="BV96" s="25" t="s">
        <v>82</v>
      </c>
      <c r="BW96" s="25" t="s">
        <v>94</v>
      </c>
      <c r="BX96" s="25" t="s">
        <v>88</v>
      </c>
      <c r="CL96" s="25" t="s">
        <v>1</v>
      </c>
    </row>
    <row r="97" spans="1:90" s="4" customFormat="1" ht="16.5" customHeight="1">
      <c r="A97" s="88" t="s">
        <v>90</v>
      </c>
      <c r="B97" s="51"/>
      <c r="C97" s="10"/>
      <c r="D97" s="10"/>
      <c r="E97" s="348" t="s">
        <v>95</v>
      </c>
      <c r="F97" s="348"/>
      <c r="G97" s="348"/>
      <c r="H97" s="348"/>
      <c r="I97" s="348"/>
      <c r="J97" s="10"/>
      <c r="K97" s="348" t="s">
        <v>92</v>
      </c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51">
        <f>'VCP - ZL24 - zpevněné plochy'!J34</f>
        <v>258725.71</v>
      </c>
      <c r="AH97" s="351"/>
      <c r="AI97" s="351"/>
      <c r="AJ97" s="351"/>
      <c r="AK97" s="351"/>
      <c r="AL97" s="351"/>
      <c r="AM97" s="351"/>
      <c r="AN97" s="349">
        <f>SUM(AG97,AT97)</f>
        <v>313058.11</v>
      </c>
      <c r="AO97" s="350"/>
      <c r="AP97" s="350"/>
      <c r="AQ97" s="89" t="s">
        <v>93</v>
      </c>
      <c r="AR97" s="51"/>
      <c r="AS97" s="94">
        <v>0</v>
      </c>
      <c r="AT97" s="95">
        <f>ROUND(SUM(AV97:AW97),2)</f>
        <v>54332.4</v>
      </c>
      <c r="AU97" s="96">
        <f>'VCP - ZL24 - zpevněné plochy'!P129</f>
        <v>0</v>
      </c>
      <c r="AV97" s="95">
        <f>'VCP - ZL24 - zpevněné plochy'!J37</f>
        <v>54332.4</v>
      </c>
      <c r="AW97" s="95">
        <f>'VCP - ZL24 - zpevněné plochy'!J38</f>
        <v>0</v>
      </c>
      <c r="AX97" s="95">
        <f>'VCP - ZL24 - zpevněné plochy'!J39</f>
        <v>0</v>
      </c>
      <c r="AY97" s="95">
        <f>'VCP - ZL24 - zpevněné plochy'!J40</f>
        <v>0</v>
      </c>
      <c r="AZ97" s="95">
        <f>'VCP - ZL24 - zpevněné plochy'!F37</f>
        <v>258725.71</v>
      </c>
      <c r="BA97" s="95">
        <f>'VCP - ZL24 - zpevněné plochy'!F38</f>
        <v>0</v>
      </c>
      <c r="BB97" s="95">
        <f>'VCP - ZL24 - zpevněné plochy'!F39</f>
        <v>0</v>
      </c>
      <c r="BC97" s="95">
        <f>'VCP - ZL24 - zpevněné plochy'!F40</f>
        <v>0</v>
      </c>
      <c r="BD97" s="97">
        <f>'VCP - ZL24 - zpevněné plochy'!F41</f>
        <v>0</v>
      </c>
      <c r="BT97" s="25" t="s">
        <v>89</v>
      </c>
      <c r="BV97" s="25" t="s">
        <v>82</v>
      </c>
      <c r="BW97" s="25" t="s">
        <v>96</v>
      </c>
      <c r="BX97" s="25" t="s">
        <v>88</v>
      </c>
      <c r="CL97" s="25" t="s">
        <v>1</v>
      </c>
    </row>
    <row r="98" spans="1:90">
      <c r="B98" s="21"/>
      <c r="AR98" s="21"/>
    </row>
    <row r="99" spans="1:90" s="2" customFormat="1" ht="30" customHeight="1">
      <c r="A99" s="32"/>
      <c r="B99" s="33"/>
      <c r="C99" s="69" t="s">
        <v>97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52">
        <v>0</v>
      </c>
      <c r="AH99" s="352"/>
      <c r="AI99" s="352"/>
      <c r="AJ99" s="352"/>
      <c r="AK99" s="352"/>
      <c r="AL99" s="352"/>
      <c r="AM99" s="352"/>
      <c r="AN99" s="352">
        <v>0</v>
      </c>
      <c r="AO99" s="352"/>
      <c r="AP99" s="352"/>
      <c r="AQ99" s="98"/>
      <c r="AR99" s="33"/>
      <c r="AS99" s="62" t="s">
        <v>98</v>
      </c>
      <c r="AT99" s="63" t="s">
        <v>99</v>
      </c>
      <c r="AU99" s="63" t="s">
        <v>44</v>
      </c>
      <c r="AV99" s="64" t="s">
        <v>67</v>
      </c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0" s="2" customFormat="1" ht="10.9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90" s="2" customFormat="1" ht="30" customHeight="1">
      <c r="A101" s="32"/>
      <c r="B101" s="33"/>
      <c r="C101" s="99" t="s">
        <v>100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340">
        <f>ROUND(AG94 + AG99, 2)</f>
        <v>-70360.83</v>
      </c>
      <c r="AH101" s="340"/>
      <c r="AI101" s="340"/>
      <c r="AJ101" s="340"/>
      <c r="AK101" s="340"/>
      <c r="AL101" s="340"/>
      <c r="AM101" s="340"/>
      <c r="AN101" s="340">
        <f>ROUND(AN94 + AN99, 2)</f>
        <v>-85136.6</v>
      </c>
      <c r="AO101" s="340"/>
      <c r="AP101" s="340"/>
      <c r="AQ101" s="100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0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54">
    <mergeCell ref="L85:AJ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AG95:AM95"/>
    <mergeCell ref="D95:H95"/>
    <mergeCell ref="AN95:AP95"/>
    <mergeCell ref="J95:AF95"/>
    <mergeCell ref="AN96:AP96"/>
    <mergeCell ref="AG96:AM96"/>
    <mergeCell ref="K96:AF96"/>
    <mergeCell ref="E96:I96"/>
    <mergeCell ref="E97:I97"/>
    <mergeCell ref="K97:AF97"/>
    <mergeCell ref="AN97:AP97"/>
    <mergeCell ref="AG97:AM97"/>
    <mergeCell ref="AN99:AP99"/>
    <mergeCell ref="AG99:AM99"/>
    <mergeCell ref="AG101:AM101"/>
    <mergeCell ref="AN101:AP101"/>
    <mergeCell ref="K5:AJ5"/>
    <mergeCell ref="K6:AJ6"/>
    <mergeCell ref="E23:AN23"/>
    <mergeCell ref="AK26:AO26"/>
    <mergeCell ref="AK27:AO27"/>
    <mergeCell ref="AK29:AO29"/>
    <mergeCell ref="W31:AE31"/>
    <mergeCell ref="AK31:AO31"/>
    <mergeCell ref="L31:P31"/>
    <mergeCell ref="W32:AE32"/>
    <mergeCell ref="AK32:AO32"/>
    <mergeCell ref="L32:P32"/>
    <mergeCell ref="AK33:AO33"/>
    <mergeCell ref="L33:P33"/>
    <mergeCell ref="AR2:BE2"/>
    <mergeCell ref="AK36:AO36"/>
    <mergeCell ref="W36:AE36"/>
    <mergeCell ref="L36:P36"/>
    <mergeCell ref="AK38:AO38"/>
    <mergeCell ref="X38:AB38"/>
    <mergeCell ref="W33:AE33"/>
    <mergeCell ref="L34:P34"/>
    <mergeCell ref="W34:AE34"/>
    <mergeCell ref="AK34:AO34"/>
    <mergeCell ref="AK35:AO35"/>
    <mergeCell ref="L35:P35"/>
    <mergeCell ref="W35:AE35"/>
  </mergeCells>
  <hyperlinks>
    <hyperlink ref="A96" location="'MNP - ZL24 - zpevněné plochy'!C2" display="/"/>
    <hyperlink ref="A97" location="'VCP - ZL24 - zpevněné plochy'!C2" display="/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52"/>
  <sheetViews>
    <sheetView showGridLines="0" topLeftCell="A117" zoomScaleSheetLayoutView="70" workbookViewId="0">
      <selection activeCell="G30" sqref="G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2"/>
    </row>
    <row r="2" spans="1:46" s="1" customFormat="1" ht="36.950000000000003" customHeight="1">
      <c r="L2" s="331" t="s">
        <v>5</v>
      </c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101</v>
      </c>
      <c r="L4" s="21"/>
      <c r="M4" s="103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372" t="str">
        <f>'Rekapitulace stavby'!K6</f>
        <v>Integrované městské centrum TILIA -Zm.L. -dod.č.6</v>
      </c>
      <c r="F7" s="374"/>
      <c r="G7" s="374"/>
      <c r="H7" s="374"/>
      <c r="L7" s="21"/>
    </row>
    <row r="8" spans="1:46" s="1" customFormat="1" ht="12" customHeight="1">
      <c r="B8" s="21"/>
      <c r="D8" s="27" t="s">
        <v>102</v>
      </c>
      <c r="L8" s="21"/>
    </row>
    <row r="9" spans="1:46" s="2" customFormat="1" ht="16.5" customHeight="1">
      <c r="A9" s="32"/>
      <c r="B9" s="33"/>
      <c r="C9" s="32"/>
      <c r="D9" s="32"/>
      <c r="E9" s="372" t="s">
        <v>103</v>
      </c>
      <c r="F9" s="373"/>
      <c r="G9" s="373"/>
      <c r="H9" s="37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63" t="s">
        <v>105</v>
      </c>
      <c r="F11" s="373"/>
      <c r="G11" s="373"/>
      <c r="H11" s="373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>
        <f>'Rekapitulace stavby'!AN8</f>
        <v>45215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5" t="s">
        <v>28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" t="s">
        <v>29</v>
      </c>
      <c r="F20" s="32"/>
      <c r="G20" s="32"/>
      <c r="H20" s="32"/>
      <c r="I20" s="27" t="s">
        <v>25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31</v>
      </c>
      <c r="E22" s="32"/>
      <c r="F22" s="32"/>
      <c r="G22" s="32"/>
      <c r="H22" s="32"/>
      <c r="I22" s="27" t="s">
        <v>22</v>
      </c>
      <c r="J22" s="25" t="s">
        <v>32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33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35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36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37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343" t="s">
        <v>1</v>
      </c>
      <c r="F29" s="343"/>
      <c r="G29" s="343"/>
      <c r="H29" s="343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5" t="s">
        <v>106</v>
      </c>
      <c r="E32" s="32"/>
      <c r="F32" s="32"/>
      <c r="G32" s="32"/>
      <c r="H32" s="32"/>
      <c r="I32" s="32"/>
      <c r="J32" s="31">
        <f>J98</f>
        <v>-329086.54000000004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107</v>
      </c>
      <c r="E33" s="32"/>
      <c r="F33" s="32"/>
      <c r="G33" s="32"/>
      <c r="H33" s="32"/>
      <c r="I33" s="32"/>
      <c r="J33" s="31">
        <f>J106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40</v>
      </c>
      <c r="E34" s="32"/>
      <c r="F34" s="32"/>
      <c r="G34" s="32"/>
      <c r="H34" s="32"/>
      <c r="I34" s="32"/>
      <c r="J34" s="71">
        <f>ROUND(J32 + J33, 2)</f>
        <v>-329086.53999999998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42</v>
      </c>
      <c r="G36" s="32"/>
      <c r="H36" s="32"/>
      <c r="I36" s="36" t="s">
        <v>41</v>
      </c>
      <c r="J36" s="36" t="s">
        <v>43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44</v>
      </c>
      <c r="E37" s="27" t="s">
        <v>45</v>
      </c>
      <c r="F37" s="109">
        <f>ROUND((SUM(BE106:BE107) + SUM(BE129:BE151)),  2)</f>
        <v>-329086.53999999998</v>
      </c>
      <c r="G37" s="32"/>
      <c r="H37" s="32"/>
      <c r="I37" s="110">
        <v>0.21</v>
      </c>
      <c r="J37" s="109">
        <f>ROUND(((SUM(BE106:BE107) + SUM(BE129:BE151))*I37),  2)</f>
        <v>-69108.17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46</v>
      </c>
      <c r="F38" s="109">
        <f>ROUND((SUM(BF106:BF107) + SUM(BF129:BF151)),  2)</f>
        <v>0</v>
      </c>
      <c r="G38" s="32"/>
      <c r="H38" s="32"/>
      <c r="I38" s="110">
        <v>0.15</v>
      </c>
      <c r="J38" s="109">
        <f>ROUND(((SUM(BF106:BF107) + SUM(BF129:BF151))*I38),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47</v>
      </c>
      <c r="F39" s="109">
        <f>ROUND((SUM(BG106:BG107) + SUM(BG129:BG151)),  2)</f>
        <v>0</v>
      </c>
      <c r="G39" s="32"/>
      <c r="H39" s="32"/>
      <c r="I39" s="110">
        <v>0.21</v>
      </c>
      <c r="J39" s="109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48</v>
      </c>
      <c r="F40" s="109">
        <f>ROUND((SUM(BH106:BH107) + SUM(BH129:BH151)),  2)</f>
        <v>0</v>
      </c>
      <c r="G40" s="32"/>
      <c r="H40" s="32"/>
      <c r="I40" s="110">
        <v>0.15</v>
      </c>
      <c r="J40" s="109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49</v>
      </c>
      <c r="F41" s="109">
        <f>ROUND((SUM(BI106:BI107) + SUM(BI129:BI151)),  2)</f>
        <v>0</v>
      </c>
      <c r="G41" s="32"/>
      <c r="H41" s="32"/>
      <c r="I41" s="110">
        <v>0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0"/>
      <c r="D43" s="111" t="s">
        <v>50</v>
      </c>
      <c r="E43" s="60"/>
      <c r="F43" s="60"/>
      <c r="G43" s="112" t="s">
        <v>51</v>
      </c>
      <c r="H43" s="113" t="s">
        <v>52</v>
      </c>
      <c r="I43" s="60"/>
      <c r="J43" s="114">
        <f>SUM(J34:J41)</f>
        <v>-398194.70999999996</v>
      </c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2"/>
      <c r="B61" s="33"/>
      <c r="C61" s="32"/>
      <c r="D61" s="45" t="s">
        <v>55</v>
      </c>
      <c r="E61" s="35"/>
      <c r="F61" s="116" t="s">
        <v>56</v>
      </c>
      <c r="G61" s="45" t="s">
        <v>55</v>
      </c>
      <c r="H61" s="35"/>
      <c r="I61" s="35"/>
      <c r="J61" s="117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2"/>
      <c r="B76" s="33"/>
      <c r="C76" s="32"/>
      <c r="D76" s="45" t="s">
        <v>55</v>
      </c>
      <c r="E76" s="35"/>
      <c r="F76" s="116" t="s">
        <v>56</v>
      </c>
      <c r="G76" s="45" t="s">
        <v>55</v>
      </c>
      <c r="H76" s="35"/>
      <c r="I76" s="35"/>
      <c r="J76" s="117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0.45" customHeight="1">
      <c r="A82" s="32"/>
      <c r="B82" s="33"/>
      <c r="C82" s="22" t="s">
        <v>108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3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0.9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3.15" customHeight="1">
      <c r="A85" s="32"/>
      <c r="B85" s="33"/>
      <c r="C85" s="32"/>
      <c r="D85" s="32"/>
      <c r="E85" s="372" t="str">
        <f>E7</f>
        <v>Integrované městské centrum TILIA -Zm.L. -dod.č.6</v>
      </c>
      <c r="F85" s="374"/>
      <c r="G85" s="374"/>
      <c r="H85" s="37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1.45" customHeight="1">
      <c r="B86" s="21"/>
      <c r="C86" s="27" t="s">
        <v>102</v>
      </c>
      <c r="L86" s="21"/>
    </row>
    <row r="87" spans="1:31" s="2" customFormat="1" ht="12.6" customHeight="1">
      <c r="A87" s="32"/>
      <c r="B87" s="33"/>
      <c r="C87" s="32"/>
      <c r="D87" s="32"/>
      <c r="E87" s="372" t="s">
        <v>103</v>
      </c>
      <c r="F87" s="373"/>
      <c r="G87" s="373"/>
      <c r="H87" s="37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104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.6" customHeight="1">
      <c r="A89" s="32"/>
      <c r="B89" s="33"/>
      <c r="C89" s="32"/>
      <c r="D89" s="32"/>
      <c r="E89" s="363" t="str">
        <f>E11</f>
        <v>MNP - ZL24 - zpevněné plochy</v>
      </c>
      <c r="F89" s="373"/>
      <c r="G89" s="373"/>
      <c r="H89" s="373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1.45" customHeight="1">
      <c r="A91" s="32"/>
      <c r="B91" s="33"/>
      <c r="C91" s="27" t="s">
        <v>18</v>
      </c>
      <c r="D91" s="32"/>
      <c r="E91" s="32"/>
      <c r="F91" s="25" t="str">
        <f>F14</f>
        <v>Rychnov u Jablonce nad Nisou</v>
      </c>
      <c r="G91" s="32"/>
      <c r="H91" s="32"/>
      <c r="I91" s="27" t="s">
        <v>20</v>
      </c>
      <c r="J91" s="55">
        <f>IF(J14="","",J14)</f>
        <v>45215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.9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>Město Rychnov u Jablonce nad Nisou</v>
      </c>
      <c r="G93" s="32"/>
      <c r="H93" s="32"/>
      <c r="I93" s="27" t="s">
        <v>31</v>
      </c>
      <c r="J93" s="28" t="str">
        <f>E23</f>
        <v>DESIGM 4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CL-EVANS s.r.o., Bulharská 1557, Česká Lípa</v>
      </c>
      <c r="G94" s="32"/>
      <c r="H94" s="32"/>
      <c r="I94" s="27" t="s">
        <v>35</v>
      </c>
      <c r="J94" s="28" t="str">
        <f>E26</f>
        <v>Radek Ulbricht, CL-EVANS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3.6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6.899999999999999" customHeight="1">
      <c r="A96" s="32"/>
      <c r="B96" s="33"/>
      <c r="C96" s="118" t="s">
        <v>109</v>
      </c>
      <c r="D96" s="100"/>
      <c r="E96" s="100"/>
      <c r="F96" s="100"/>
      <c r="G96" s="100"/>
      <c r="H96" s="100"/>
      <c r="I96" s="100"/>
      <c r="J96" s="119" t="s">
        <v>110</v>
      </c>
      <c r="K96" s="100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3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5" customHeight="1">
      <c r="A98" s="32"/>
      <c r="B98" s="33"/>
      <c r="C98" s="120" t="s">
        <v>111</v>
      </c>
      <c r="D98" s="32"/>
      <c r="E98" s="32"/>
      <c r="F98" s="32"/>
      <c r="G98" s="32"/>
      <c r="H98" s="32"/>
      <c r="I98" s="32"/>
      <c r="J98" s="71">
        <f>J129</f>
        <v>-329086.54000000004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8" t="s">
        <v>112</v>
      </c>
    </row>
    <row r="99" spans="1:47" s="9" customFormat="1" ht="15.6" customHeight="1">
      <c r="B99" s="121"/>
      <c r="D99" s="122" t="s">
        <v>113</v>
      </c>
      <c r="E99" s="123"/>
      <c r="F99" s="123"/>
      <c r="G99" s="123"/>
      <c r="H99" s="123"/>
      <c r="I99" s="123"/>
      <c r="J99" s="124">
        <f>J130</f>
        <v>-329086.54000000004</v>
      </c>
      <c r="L99" s="121"/>
    </row>
    <row r="100" spans="1:47" s="10" customFormat="1" ht="19.899999999999999" customHeight="1">
      <c r="B100" s="125"/>
      <c r="D100" s="126" t="s">
        <v>114</v>
      </c>
      <c r="E100" s="127"/>
      <c r="F100" s="127"/>
      <c r="G100" s="127"/>
      <c r="H100" s="127"/>
      <c r="I100" s="127"/>
      <c r="J100" s="128">
        <f>J131</f>
        <v>-329086.54000000004</v>
      </c>
      <c r="L100" s="125"/>
    </row>
    <row r="101" spans="1:47" s="10" customFormat="1" ht="14.85" customHeight="1">
      <c r="B101" s="125"/>
      <c r="D101" s="126" t="s">
        <v>115</v>
      </c>
      <c r="E101" s="127"/>
      <c r="F101" s="127"/>
      <c r="G101" s="127"/>
      <c r="H101" s="127"/>
      <c r="I101" s="127"/>
      <c r="J101" s="128">
        <f>J132</f>
        <v>-194650.54</v>
      </c>
      <c r="L101" s="125"/>
    </row>
    <row r="102" spans="1:47" s="10" customFormat="1" ht="14.85" customHeight="1">
      <c r="B102" s="125"/>
      <c r="D102" s="126" t="s">
        <v>116</v>
      </c>
      <c r="E102" s="127"/>
      <c r="F102" s="127"/>
      <c r="G102" s="127"/>
      <c r="H102" s="127"/>
      <c r="I102" s="127"/>
      <c r="J102" s="128">
        <f>J144</f>
        <v>-51191</v>
      </c>
      <c r="L102" s="125"/>
    </row>
    <row r="103" spans="1:47" s="10" customFormat="1" ht="14.85" customHeight="1">
      <c r="B103" s="125"/>
      <c r="D103" s="126" t="s">
        <v>117</v>
      </c>
      <c r="E103" s="127"/>
      <c r="F103" s="127"/>
      <c r="G103" s="127"/>
      <c r="H103" s="127"/>
      <c r="I103" s="127"/>
      <c r="J103" s="128">
        <f>J147</f>
        <v>-83245</v>
      </c>
      <c r="L103" s="125"/>
    </row>
    <row r="104" spans="1:47" s="2" customFormat="1" ht="3.6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1.1499999999999999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12" customHeight="1">
      <c r="A106" s="32"/>
      <c r="B106" s="33"/>
      <c r="C106" s="120" t="s">
        <v>118</v>
      </c>
      <c r="D106" s="32"/>
      <c r="E106" s="32"/>
      <c r="F106" s="32"/>
      <c r="G106" s="32"/>
      <c r="H106" s="32"/>
      <c r="I106" s="32"/>
      <c r="J106" s="129">
        <v>0</v>
      </c>
      <c r="K106" s="32"/>
      <c r="L106" s="42"/>
      <c r="N106" s="130" t="s">
        <v>44</v>
      </c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4.1500000000000004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16.899999999999999" customHeight="1">
      <c r="A108" s="32"/>
      <c r="B108" s="33"/>
      <c r="C108" s="99" t="s">
        <v>100</v>
      </c>
      <c r="D108" s="100"/>
      <c r="E108" s="100"/>
      <c r="F108" s="100"/>
      <c r="G108" s="100"/>
      <c r="H108" s="100"/>
      <c r="I108" s="100"/>
      <c r="J108" s="101">
        <f>ROUND(J98+J106,2)</f>
        <v>-329086.53999999998</v>
      </c>
      <c r="K108" s="10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3.6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ht="2.4500000000000002" customHeight="1"/>
    <row r="111" spans="1:47" ht="2.4500000000000002" customHeight="1"/>
    <row r="112" spans="1:47" ht="2.4500000000000002" customHeight="1"/>
    <row r="113" spans="1:31" s="2" customFormat="1" ht="2.4500000000000002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16.899999999999999" customHeight="1">
      <c r="A114" s="32"/>
      <c r="B114" s="33"/>
      <c r="C114" s="22" t="s">
        <v>119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0.6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14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3.9" customHeight="1">
      <c r="A117" s="32"/>
      <c r="B117" s="33"/>
      <c r="C117" s="32"/>
      <c r="D117" s="32"/>
      <c r="E117" s="372" t="str">
        <f>E7</f>
        <v>Integrované městské centrum TILIA -Zm.L. -dod.č.6</v>
      </c>
      <c r="F117" s="374"/>
      <c r="G117" s="374"/>
      <c r="H117" s="37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1"/>
      <c r="C118" s="27" t="s">
        <v>102</v>
      </c>
      <c r="L118" s="21"/>
    </row>
    <row r="119" spans="1:31" s="2" customFormat="1" ht="13.15" customHeight="1">
      <c r="A119" s="32"/>
      <c r="B119" s="33"/>
      <c r="C119" s="32"/>
      <c r="D119" s="32"/>
      <c r="E119" s="372" t="s">
        <v>103</v>
      </c>
      <c r="F119" s="373"/>
      <c r="G119" s="373"/>
      <c r="H119" s="373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104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4.45" customHeight="1">
      <c r="A121" s="32"/>
      <c r="B121" s="33"/>
      <c r="C121" s="32"/>
      <c r="D121" s="32"/>
      <c r="E121" s="363" t="str">
        <f>E11</f>
        <v>MNP - ZL24 - zpevněné plochy</v>
      </c>
      <c r="F121" s="373"/>
      <c r="G121" s="373"/>
      <c r="H121" s="373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3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F14</f>
        <v>Rychnov u Jablonce nad Nisou</v>
      </c>
      <c r="G123" s="32"/>
      <c r="H123" s="32"/>
      <c r="I123" s="27" t="s">
        <v>20</v>
      </c>
      <c r="J123" s="55">
        <f>IF(J14="","",J14)</f>
        <v>45215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2.4500000000000002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21</v>
      </c>
      <c r="D125" s="32"/>
      <c r="E125" s="32"/>
      <c r="F125" s="25" t="str">
        <f>E17</f>
        <v>Město Rychnov u Jablonce nad Nisou</v>
      </c>
      <c r="G125" s="32"/>
      <c r="H125" s="32"/>
      <c r="I125" s="27" t="s">
        <v>31</v>
      </c>
      <c r="J125" s="28" t="str">
        <f>E23</f>
        <v>DESIGM 4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5.7" customHeight="1">
      <c r="A126" s="32"/>
      <c r="B126" s="33"/>
      <c r="C126" s="27" t="s">
        <v>27</v>
      </c>
      <c r="D126" s="32"/>
      <c r="E126" s="32"/>
      <c r="F126" s="25" t="str">
        <f>IF(E20="","",E20)</f>
        <v>CL-EVANS s.r.o., Bulharská 1557, Česká Lípa</v>
      </c>
      <c r="G126" s="32"/>
      <c r="H126" s="32"/>
      <c r="I126" s="27" t="s">
        <v>35</v>
      </c>
      <c r="J126" s="28" t="str">
        <f>E26</f>
        <v>Radek Ulbricht, CL-EVANS s.r.o.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.1499999999999999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12.6" customHeight="1">
      <c r="A128" s="131"/>
      <c r="B128" s="132"/>
      <c r="C128" s="133" t="s">
        <v>120</v>
      </c>
      <c r="D128" s="134" t="s">
        <v>65</v>
      </c>
      <c r="E128" s="134" t="s">
        <v>61</v>
      </c>
      <c r="F128" s="134" t="s">
        <v>62</v>
      </c>
      <c r="G128" s="134" t="s">
        <v>121</v>
      </c>
      <c r="H128" s="134" t="s">
        <v>122</v>
      </c>
      <c r="I128" s="134" t="s">
        <v>123</v>
      </c>
      <c r="J128" s="134" t="s">
        <v>110</v>
      </c>
      <c r="K128" s="135" t="s">
        <v>124</v>
      </c>
      <c r="L128" s="136"/>
      <c r="M128" s="62" t="s">
        <v>1</v>
      </c>
      <c r="N128" s="63" t="s">
        <v>44</v>
      </c>
      <c r="O128" s="63" t="s">
        <v>125</v>
      </c>
      <c r="P128" s="63" t="s">
        <v>126</v>
      </c>
      <c r="Q128" s="63" t="s">
        <v>127</v>
      </c>
      <c r="R128" s="63" t="s">
        <v>128</v>
      </c>
      <c r="S128" s="63" t="s">
        <v>129</v>
      </c>
      <c r="T128" s="63" t="s">
        <v>130</v>
      </c>
      <c r="U128" s="64" t="s">
        <v>131</v>
      </c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16.899999999999999" customHeight="1">
      <c r="A129" s="32"/>
      <c r="B129" s="33"/>
      <c r="C129" s="69" t="s">
        <v>132</v>
      </c>
      <c r="D129" s="32"/>
      <c r="E129" s="32"/>
      <c r="F129" s="32"/>
      <c r="G129" s="32"/>
      <c r="H129" s="32"/>
      <c r="I129" s="32"/>
      <c r="J129" s="137">
        <f>BK129</f>
        <v>-329086.54000000004</v>
      </c>
      <c r="K129" s="32"/>
      <c r="L129" s="33"/>
      <c r="M129" s="65"/>
      <c r="N129" s="56"/>
      <c r="O129" s="66"/>
      <c r="P129" s="138">
        <f>P130</f>
        <v>0</v>
      </c>
      <c r="Q129" s="66"/>
      <c r="R129" s="138">
        <f>R130</f>
        <v>0</v>
      </c>
      <c r="S129" s="66"/>
      <c r="T129" s="138">
        <f>T130</f>
        <v>0</v>
      </c>
      <c r="U129" s="67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8" t="s">
        <v>79</v>
      </c>
      <c r="AU129" s="18" t="s">
        <v>112</v>
      </c>
      <c r="BK129" s="139">
        <f>BK130</f>
        <v>-329086.54000000004</v>
      </c>
    </row>
    <row r="130" spans="1:65" s="12" customFormat="1" ht="14.45" customHeight="1">
      <c r="B130" s="140"/>
      <c r="D130" s="141" t="s">
        <v>79</v>
      </c>
      <c r="E130" s="142" t="s">
        <v>133</v>
      </c>
      <c r="F130" s="142" t="s">
        <v>134</v>
      </c>
      <c r="J130" s="143">
        <f>BK130</f>
        <v>-329086.54000000004</v>
      </c>
      <c r="L130" s="140"/>
      <c r="M130" s="144"/>
      <c r="N130" s="145"/>
      <c r="O130" s="145"/>
      <c r="P130" s="146">
        <f>P131</f>
        <v>0</v>
      </c>
      <c r="Q130" s="145"/>
      <c r="R130" s="146">
        <f>R131</f>
        <v>0</v>
      </c>
      <c r="S130" s="145"/>
      <c r="T130" s="146">
        <f>T131</f>
        <v>0</v>
      </c>
      <c r="U130" s="147"/>
      <c r="AR130" s="141" t="s">
        <v>87</v>
      </c>
      <c r="AT130" s="148" t="s">
        <v>79</v>
      </c>
      <c r="AU130" s="148" t="s">
        <v>80</v>
      </c>
      <c r="AY130" s="141" t="s">
        <v>135</v>
      </c>
      <c r="BK130" s="149">
        <f>BK131</f>
        <v>-329086.54000000004</v>
      </c>
    </row>
    <row r="131" spans="1:65" s="12" customFormat="1" ht="14.45" customHeight="1">
      <c r="B131" s="140"/>
      <c r="D131" s="141" t="s">
        <v>79</v>
      </c>
      <c r="E131" s="150" t="s">
        <v>136</v>
      </c>
      <c r="F131" s="150" t="s">
        <v>137</v>
      </c>
      <c r="J131" s="151">
        <f>BK131</f>
        <v>-329086.54000000004</v>
      </c>
      <c r="L131" s="140"/>
      <c r="M131" s="144"/>
      <c r="N131" s="145"/>
      <c r="O131" s="145"/>
      <c r="P131" s="146">
        <f>P132+P144+P147</f>
        <v>0</v>
      </c>
      <c r="Q131" s="145"/>
      <c r="R131" s="146">
        <f>R132+R144+R147</f>
        <v>0</v>
      </c>
      <c r="S131" s="145"/>
      <c r="T131" s="146">
        <f>T132+T144+T147</f>
        <v>0</v>
      </c>
      <c r="U131" s="147"/>
      <c r="AR131" s="141" t="s">
        <v>87</v>
      </c>
      <c r="AT131" s="148" t="s">
        <v>79</v>
      </c>
      <c r="AU131" s="148" t="s">
        <v>87</v>
      </c>
      <c r="AY131" s="141" t="s">
        <v>135</v>
      </c>
      <c r="BK131" s="149">
        <f>BK132+BK144+BK147</f>
        <v>-329086.54000000004</v>
      </c>
    </row>
    <row r="132" spans="1:65" s="12" customFormat="1" ht="13.15" customHeight="1">
      <c r="B132" s="140"/>
      <c r="D132" s="141" t="s">
        <v>79</v>
      </c>
      <c r="E132" s="150" t="s">
        <v>138</v>
      </c>
      <c r="F132" s="150" t="s">
        <v>139</v>
      </c>
      <c r="J132" s="151">
        <f>BK132</f>
        <v>-194650.54</v>
      </c>
      <c r="L132" s="140"/>
      <c r="M132" s="144"/>
      <c r="N132" s="145"/>
      <c r="O132" s="145"/>
      <c r="P132" s="146">
        <f>SUM(P133:P143)</f>
        <v>0</v>
      </c>
      <c r="Q132" s="145"/>
      <c r="R132" s="146">
        <f>SUM(R133:R143)</f>
        <v>0</v>
      </c>
      <c r="S132" s="145"/>
      <c r="T132" s="146">
        <f>SUM(T133:T143)</f>
        <v>0</v>
      </c>
      <c r="U132" s="147"/>
      <c r="AR132" s="141" t="s">
        <v>87</v>
      </c>
      <c r="AT132" s="148" t="s">
        <v>79</v>
      </c>
      <c r="AU132" s="148" t="s">
        <v>89</v>
      </c>
      <c r="AY132" s="141" t="s">
        <v>135</v>
      </c>
      <c r="BK132" s="149">
        <f>SUM(BK133:BK143)</f>
        <v>-194650.54</v>
      </c>
    </row>
    <row r="133" spans="1:65" s="2" customFormat="1" ht="21.75" customHeight="1">
      <c r="A133" s="32"/>
      <c r="B133" s="152"/>
      <c r="C133" s="153" t="s">
        <v>140</v>
      </c>
      <c r="D133" s="153" t="s">
        <v>141</v>
      </c>
      <c r="E133" s="154" t="s">
        <v>142</v>
      </c>
      <c r="F133" s="155" t="s">
        <v>143</v>
      </c>
      <c r="G133" s="156" t="s">
        <v>144</v>
      </c>
      <c r="H133" s="157">
        <v>-202.91</v>
      </c>
      <c r="I133" s="158">
        <v>345</v>
      </c>
      <c r="J133" s="158">
        <f>ROUND(I133*H133,2)</f>
        <v>-70003.95</v>
      </c>
      <c r="K133" s="155" t="s">
        <v>1</v>
      </c>
      <c r="L133" s="33"/>
      <c r="M133" s="159" t="s">
        <v>1</v>
      </c>
      <c r="N133" s="160" t="s">
        <v>45</v>
      </c>
      <c r="O133" s="161">
        <v>0</v>
      </c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1">
        <f>S133*H133</f>
        <v>0</v>
      </c>
      <c r="U133" s="162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145</v>
      </c>
      <c r="AT133" s="163" t="s">
        <v>141</v>
      </c>
      <c r="AU133" s="163" t="s">
        <v>146</v>
      </c>
      <c r="AY133" s="18" t="s">
        <v>135</v>
      </c>
      <c r="BE133" s="164">
        <f>IF(N133="základní",J133,0)</f>
        <v>-70003.95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-70003.95</v>
      </c>
      <c r="BL133" s="18" t="s">
        <v>145</v>
      </c>
      <c r="BM133" s="163" t="s">
        <v>147</v>
      </c>
    </row>
    <row r="134" spans="1:65" s="13" customFormat="1">
      <c r="B134" s="169"/>
      <c r="D134" s="165" t="s">
        <v>149</v>
      </c>
      <c r="E134" s="170" t="s">
        <v>1</v>
      </c>
      <c r="F134" s="171" t="s">
        <v>150</v>
      </c>
      <c r="H134" s="170" t="s">
        <v>1</v>
      </c>
      <c r="L134" s="169"/>
      <c r="M134" s="172"/>
      <c r="N134" s="173"/>
      <c r="O134" s="173"/>
      <c r="P134" s="173"/>
      <c r="Q134" s="173"/>
      <c r="R134" s="173"/>
      <c r="S134" s="173"/>
      <c r="T134" s="173"/>
      <c r="U134" s="174"/>
      <c r="AT134" s="170" t="s">
        <v>149</v>
      </c>
      <c r="AU134" s="170" t="s">
        <v>146</v>
      </c>
      <c r="AV134" s="13" t="s">
        <v>87</v>
      </c>
      <c r="AW134" s="13" t="s">
        <v>34</v>
      </c>
      <c r="AX134" s="13" t="s">
        <v>80</v>
      </c>
      <c r="AY134" s="170" t="s">
        <v>135</v>
      </c>
    </row>
    <row r="135" spans="1:65" s="14" customFormat="1">
      <c r="B135" s="175"/>
      <c r="D135" s="165" t="s">
        <v>149</v>
      </c>
      <c r="E135" s="176" t="s">
        <v>1</v>
      </c>
      <c r="F135" s="177" t="s">
        <v>151</v>
      </c>
      <c r="H135" s="178">
        <v>-202.91</v>
      </c>
      <c r="L135" s="175"/>
      <c r="M135" s="179"/>
      <c r="N135" s="180"/>
      <c r="O135" s="180"/>
      <c r="P135" s="180"/>
      <c r="Q135" s="180"/>
      <c r="R135" s="180"/>
      <c r="S135" s="180"/>
      <c r="T135" s="180"/>
      <c r="U135" s="181"/>
      <c r="AT135" s="176" t="s">
        <v>149</v>
      </c>
      <c r="AU135" s="176" t="s">
        <v>146</v>
      </c>
      <c r="AV135" s="14" t="s">
        <v>89</v>
      </c>
      <c r="AW135" s="14" t="s">
        <v>34</v>
      </c>
      <c r="AX135" s="14" t="s">
        <v>87</v>
      </c>
      <c r="AY135" s="176" t="s">
        <v>135</v>
      </c>
    </row>
    <row r="136" spans="1:65" s="2" customFormat="1" ht="21.75" customHeight="1">
      <c r="A136" s="32"/>
      <c r="B136" s="152"/>
      <c r="C136" s="153" t="s">
        <v>152</v>
      </c>
      <c r="D136" s="153" t="s">
        <v>141</v>
      </c>
      <c r="E136" s="154" t="s">
        <v>153</v>
      </c>
      <c r="F136" s="155" t="s">
        <v>154</v>
      </c>
      <c r="G136" s="156" t="s">
        <v>144</v>
      </c>
      <c r="H136" s="157">
        <v>-167.89</v>
      </c>
      <c r="I136" s="158">
        <v>391</v>
      </c>
      <c r="J136" s="158">
        <f>ROUND(I136*H136,2)</f>
        <v>-65644.990000000005</v>
      </c>
      <c r="K136" s="155" t="s">
        <v>1</v>
      </c>
      <c r="L136" s="33"/>
      <c r="M136" s="159" t="s">
        <v>1</v>
      </c>
      <c r="N136" s="160" t="s">
        <v>45</v>
      </c>
      <c r="O136" s="161">
        <v>0</v>
      </c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1">
        <f>S136*H136</f>
        <v>0</v>
      </c>
      <c r="U136" s="162" t="s">
        <v>1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145</v>
      </c>
      <c r="AT136" s="163" t="s">
        <v>141</v>
      </c>
      <c r="AU136" s="163" t="s">
        <v>146</v>
      </c>
      <c r="AY136" s="18" t="s">
        <v>135</v>
      </c>
      <c r="BE136" s="164">
        <f>IF(N136="základní",J136,0)</f>
        <v>-65644.990000000005</v>
      </c>
      <c r="BF136" s="164">
        <f>IF(N136="snížená",J136,0)</f>
        <v>0</v>
      </c>
      <c r="BG136" s="164">
        <f>IF(N136="zákl. přenesená",J136,0)</f>
        <v>0</v>
      </c>
      <c r="BH136" s="164">
        <f>IF(N136="sníž. přenesená",J136,0)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-65644.990000000005</v>
      </c>
      <c r="BL136" s="18" t="s">
        <v>145</v>
      </c>
      <c r="BM136" s="163" t="s">
        <v>155</v>
      </c>
    </row>
    <row r="137" spans="1:65" s="13" customFormat="1">
      <c r="B137" s="169"/>
      <c r="D137" s="165" t="s">
        <v>149</v>
      </c>
      <c r="E137" s="170" t="s">
        <v>1</v>
      </c>
      <c r="F137" s="171" t="s">
        <v>156</v>
      </c>
      <c r="H137" s="170" t="s">
        <v>1</v>
      </c>
      <c r="L137" s="169"/>
      <c r="M137" s="172"/>
      <c r="N137" s="173"/>
      <c r="O137" s="173"/>
      <c r="P137" s="173"/>
      <c r="Q137" s="173"/>
      <c r="R137" s="173"/>
      <c r="S137" s="173"/>
      <c r="T137" s="173"/>
      <c r="U137" s="174"/>
      <c r="AT137" s="170" t="s">
        <v>149</v>
      </c>
      <c r="AU137" s="170" t="s">
        <v>146</v>
      </c>
      <c r="AV137" s="13" t="s">
        <v>87</v>
      </c>
      <c r="AW137" s="13" t="s">
        <v>34</v>
      </c>
      <c r="AX137" s="13" t="s">
        <v>80</v>
      </c>
      <c r="AY137" s="170" t="s">
        <v>135</v>
      </c>
    </row>
    <row r="138" spans="1:65" s="14" customFormat="1">
      <c r="B138" s="175"/>
      <c r="D138" s="165" t="s">
        <v>149</v>
      </c>
      <c r="E138" s="176" t="s">
        <v>1</v>
      </c>
      <c r="F138" s="177" t="s">
        <v>157</v>
      </c>
      <c r="H138" s="178">
        <v>-167.89</v>
      </c>
      <c r="L138" s="175"/>
      <c r="M138" s="179"/>
      <c r="N138" s="180"/>
      <c r="O138" s="180"/>
      <c r="P138" s="180"/>
      <c r="Q138" s="180"/>
      <c r="R138" s="180"/>
      <c r="S138" s="180"/>
      <c r="T138" s="180"/>
      <c r="U138" s="181"/>
      <c r="AT138" s="176" t="s">
        <v>149</v>
      </c>
      <c r="AU138" s="176" t="s">
        <v>146</v>
      </c>
      <c r="AV138" s="14" t="s">
        <v>89</v>
      </c>
      <c r="AW138" s="14" t="s">
        <v>34</v>
      </c>
      <c r="AX138" s="14" t="s">
        <v>80</v>
      </c>
      <c r="AY138" s="176" t="s">
        <v>135</v>
      </c>
    </row>
    <row r="139" spans="1:65" s="15" customFormat="1">
      <c r="B139" s="182"/>
      <c r="D139" s="165" t="s">
        <v>149</v>
      </c>
      <c r="E139" s="183" t="s">
        <v>1</v>
      </c>
      <c r="F139" s="184" t="s">
        <v>158</v>
      </c>
      <c r="H139" s="185">
        <v>-167.89</v>
      </c>
      <c r="L139" s="182"/>
      <c r="M139" s="186"/>
      <c r="N139" s="187"/>
      <c r="O139" s="187"/>
      <c r="P139" s="187"/>
      <c r="Q139" s="187"/>
      <c r="R139" s="187"/>
      <c r="S139" s="187"/>
      <c r="T139" s="187"/>
      <c r="U139" s="188"/>
      <c r="AT139" s="183" t="s">
        <v>149</v>
      </c>
      <c r="AU139" s="183" t="s">
        <v>146</v>
      </c>
      <c r="AV139" s="15" t="s">
        <v>145</v>
      </c>
      <c r="AW139" s="15" t="s">
        <v>34</v>
      </c>
      <c r="AX139" s="15" t="s">
        <v>87</v>
      </c>
      <c r="AY139" s="183" t="s">
        <v>135</v>
      </c>
    </row>
    <row r="140" spans="1:65" s="2" customFormat="1" ht="24.2" customHeight="1">
      <c r="A140" s="32"/>
      <c r="B140" s="152"/>
      <c r="C140" s="153" t="s">
        <v>159</v>
      </c>
      <c r="D140" s="153" t="s">
        <v>141</v>
      </c>
      <c r="E140" s="154" t="s">
        <v>160</v>
      </c>
      <c r="F140" s="155" t="s">
        <v>161</v>
      </c>
      <c r="G140" s="156" t="s">
        <v>144</v>
      </c>
      <c r="H140" s="157">
        <v>-52.9</v>
      </c>
      <c r="I140" s="158">
        <v>304</v>
      </c>
      <c r="J140" s="158">
        <f>ROUND(I140*H140,2)</f>
        <v>-16081.6</v>
      </c>
      <c r="K140" s="155" t="s">
        <v>1</v>
      </c>
      <c r="L140" s="33"/>
      <c r="M140" s="159" t="s">
        <v>1</v>
      </c>
      <c r="N140" s="160" t="s">
        <v>45</v>
      </c>
      <c r="O140" s="161">
        <v>0</v>
      </c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1">
        <f>S140*H140</f>
        <v>0</v>
      </c>
      <c r="U140" s="162" t="s">
        <v>1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145</v>
      </c>
      <c r="AT140" s="163" t="s">
        <v>141</v>
      </c>
      <c r="AU140" s="163" t="s">
        <v>146</v>
      </c>
      <c r="AY140" s="18" t="s">
        <v>135</v>
      </c>
      <c r="BE140" s="164">
        <f>IF(N140="základní",J140,0)</f>
        <v>-16081.6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-16081.6</v>
      </c>
      <c r="BL140" s="18" t="s">
        <v>145</v>
      </c>
      <c r="BM140" s="163" t="s">
        <v>162</v>
      </c>
    </row>
    <row r="141" spans="1:65" s="2" customFormat="1" ht="19.5">
      <c r="A141" s="32"/>
      <c r="B141" s="33"/>
      <c r="C141" s="32"/>
      <c r="D141" s="165" t="s">
        <v>148</v>
      </c>
      <c r="E141" s="32"/>
      <c r="F141" s="166" t="s">
        <v>161</v>
      </c>
      <c r="G141" s="32"/>
      <c r="H141" s="32"/>
      <c r="I141" s="32"/>
      <c r="J141" s="32"/>
      <c r="K141" s="32"/>
      <c r="L141" s="33"/>
      <c r="M141" s="167"/>
      <c r="N141" s="168"/>
      <c r="O141" s="58"/>
      <c r="P141" s="58"/>
      <c r="Q141" s="58"/>
      <c r="R141" s="58"/>
      <c r="S141" s="58"/>
      <c r="T141" s="58"/>
      <c r="U141" s="59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8" t="s">
        <v>148</v>
      </c>
      <c r="AU141" s="18" t="s">
        <v>146</v>
      </c>
    </row>
    <row r="142" spans="1:65" s="2" customFormat="1" ht="37.9" customHeight="1">
      <c r="A142" s="32"/>
      <c r="B142" s="152"/>
      <c r="C142" s="153" t="s">
        <v>163</v>
      </c>
      <c r="D142" s="153" t="s">
        <v>141</v>
      </c>
      <c r="E142" s="154" t="s">
        <v>164</v>
      </c>
      <c r="F142" s="155" t="s">
        <v>165</v>
      </c>
      <c r="G142" s="156" t="s">
        <v>144</v>
      </c>
      <c r="H142" s="157">
        <v>-58</v>
      </c>
      <c r="I142" s="158">
        <v>740</v>
      </c>
      <c r="J142" s="158">
        <f>ROUND(I142*H142,2)</f>
        <v>-42920</v>
      </c>
      <c r="K142" s="155" t="s">
        <v>1</v>
      </c>
      <c r="L142" s="33"/>
      <c r="M142" s="159" t="s">
        <v>1</v>
      </c>
      <c r="N142" s="160" t="s">
        <v>45</v>
      </c>
      <c r="O142" s="161">
        <v>0</v>
      </c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1">
        <f>S142*H142</f>
        <v>0</v>
      </c>
      <c r="U142" s="162" t="s">
        <v>1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3" t="s">
        <v>145</v>
      </c>
      <c r="AT142" s="163" t="s">
        <v>141</v>
      </c>
      <c r="AU142" s="163" t="s">
        <v>146</v>
      </c>
      <c r="AY142" s="18" t="s">
        <v>135</v>
      </c>
      <c r="BE142" s="164">
        <f>IF(N142="základní",J142,0)</f>
        <v>-42920</v>
      </c>
      <c r="BF142" s="164">
        <f>IF(N142="snížená",J142,0)</f>
        <v>0</v>
      </c>
      <c r="BG142" s="164">
        <f>IF(N142="zákl. přenesená",J142,0)</f>
        <v>0</v>
      </c>
      <c r="BH142" s="164">
        <f>IF(N142="sníž. přenesená",J142,0)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-42920</v>
      </c>
      <c r="BL142" s="18" t="s">
        <v>145</v>
      </c>
      <c r="BM142" s="163" t="s">
        <v>166</v>
      </c>
    </row>
    <row r="143" spans="1:65" s="2" customFormat="1" ht="19.5">
      <c r="A143" s="32"/>
      <c r="B143" s="33"/>
      <c r="C143" s="32"/>
      <c r="D143" s="165" t="s">
        <v>148</v>
      </c>
      <c r="E143" s="32"/>
      <c r="F143" s="166" t="s">
        <v>165</v>
      </c>
      <c r="G143" s="32"/>
      <c r="H143" s="32"/>
      <c r="I143" s="32"/>
      <c r="J143" s="32"/>
      <c r="K143" s="32"/>
      <c r="L143" s="33"/>
      <c r="M143" s="167"/>
      <c r="N143" s="168"/>
      <c r="O143" s="58"/>
      <c r="P143" s="58"/>
      <c r="Q143" s="58"/>
      <c r="R143" s="58"/>
      <c r="S143" s="58"/>
      <c r="T143" s="58"/>
      <c r="U143" s="59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8" t="s">
        <v>148</v>
      </c>
      <c r="AU143" s="18" t="s">
        <v>146</v>
      </c>
    </row>
    <row r="144" spans="1:65" s="12" customFormat="1" ht="18.600000000000001" customHeight="1">
      <c r="B144" s="140"/>
      <c r="D144" s="141" t="s">
        <v>79</v>
      </c>
      <c r="E144" s="150" t="s">
        <v>167</v>
      </c>
      <c r="F144" s="150" t="s">
        <v>168</v>
      </c>
      <c r="J144" s="151">
        <f>BK144</f>
        <v>-51191</v>
      </c>
      <c r="L144" s="140"/>
      <c r="M144" s="144"/>
      <c r="N144" s="145"/>
      <c r="O144" s="145"/>
      <c r="P144" s="146">
        <f>SUM(P145:P146)</f>
        <v>0</v>
      </c>
      <c r="Q144" s="145"/>
      <c r="R144" s="146">
        <f>SUM(R145:R146)</f>
        <v>0</v>
      </c>
      <c r="S144" s="145"/>
      <c r="T144" s="146">
        <f>SUM(T145:T146)</f>
        <v>0</v>
      </c>
      <c r="U144" s="147"/>
      <c r="AR144" s="141" t="s">
        <v>87</v>
      </c>
      <c r="AT144" s="148" t="s">
        <v>79</v>
      </c>
      <c r="AU144" s="148" t="s">
        <v>89</v>
      </c>
      <c r="AY144" s="141" t="s">
        <v>135</v>
      </c>
      <c r="BK144" s="149">
        <f>SUM(BK145:BK146)</f>
        <v>-51191</v>
      </c>
    </row>
    <row r="145" spans="1:65" s="2" customFormat="1" ht="24.2" customHeight="1">
      <c r="A145" s="32"/>
      <c r="B145" s="152"/>
      <c r="C145" s="153" t="s">
        <v>169</v>
      </c>
      <c r="D145" s="153" t="s">
        <v>141</v>
      </c>
      <c r="E145" s="154" t="s">
        <v>170</v>
      </c>
      <c r="F145" s="155" t="s">
        <v>171</v>
      </c>
      <c r="G145" s="156" t="s">
        <v>172</v>
      </c>
      <c r="H145" s="157">
        <v>-7</v>
      </c>
      <c r="I145" s="158">
        <v>7313</v>
      </c>
      <c r="J145" s="158">
        <f>ROUND(I145*H145,2)</f>
        <v>-51191</v>
      </c>
      <c r="K145" s="155" t="s">
        <v>1</v>
      </c>
      <c r="L145" s="33"/>
      <c r="M145" s="159" t="s">
        <v>1</v>
      </c>
      <c r="N145" s="160" t="s">
        <v>45</v>
      </c>
      <c r="O145" s="161">
        <v>0</v>
      </c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1">
        <f>S145*H145</f>
        <v>0</v>
      </c>
      <c r="U145" s="162" t="s">
        <v>1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3" t="s">
        <v>145</v>
      </c>
      <c r="AT145" s="163" t="s">
        <v>141</v>
      </c>
      <c r="AU145" s="163" t="s">
        <v>146</v>
      </c>
      <c r="AY145" s="18" t="s">
        <v>135</v>
      </c>
      <c r="BE145" s="164">
        <f>IF(N145="základní",J145,0)</f>
        <v>-51191</v>
      </c>
      <c r="BF145" s="164">
        <f>IF(N145="snížená",J145,0)</f>
        <v>0</v>
      </c>
      <c r="BG145" s="164">
        <f>IF(N145="zákl. přenesená",J145,0)</f>
        <v>0</v>
      </c>
      <c r="BH145" s="164">
        <f>IF(N145="sníž. přenesená",J145,0)</f>
        <v>0</v>
      </c>
      <c r="BI145" s="164">
        <f>IF(N145="nulová",J145,0)</f>
        <v>0</v>
      </c>
      <c r="BJ145" s="18" t="s">
        <v>87</v>
      </c>
      <c r="BK145" s="164">
        <f>ROUND(I145*H145,2)</f>
        <v>-51191</v>
      </c>
      <c r="BL145" s="18" t="s">
        <v>145</v>
      </c>
      <c r="BM145" s="163" t="s">
        <v>173</v>
      </c>
    </row>
    <row r="146" spans="1:65" s="2" customFormat="1" ht="19.5">
      <c r="A146" s="32"/>
      <c r="B146" s="33"/>
      <c r="C146" s="32"/>
      <c r="D146" s="165" t="s">
        <v>148</v>
      </c>
      <c r="E146" s="32"/>
      <c r="F146" s="166" t="s">
        <v>171</v>
      </c>
      <c r="G146" s="32"/>
      <c r="H146" s="32"/>
      <c r="I146" s="32"/>
      <c r="J146" s="32"/>
      <c r="K146" s="32"/>
      <c r="L146" s="33"/>
      <c r="M146" s="167"/>
      <c r="N146" s="168"/>
      <c r="O146" s="58"/>
      <c r="P146" s="58"/>
      <c r="Q146" s="58"/>
      <c r="R146" s="58"/>
      <c r="S146" s="58"/>
      <c r="T146" s="58"/>
      <c r="U146" s="59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8" t="s">
        <v>148</v>
      </c>
      <c r="AU146" s="18" t="s">
        <v>146</v>
      </c>
    </row>
    <row r="147" spans="1:65" s="12" customFormat="1" ht="21.6" customHeight="1">
      <c r="B147" s="140"/>
      <c r="D147" s="141" t="s">
        <v>79</v>
      </c>
      <c r="E147" s="150" t="s">
        <v>174</v>
      </c>
      <c r="F147" s="150" t="s">
        <v>175</v>
      </c>
      <c r="J147" s="151">
        <f>BK147</f>
        <v>-83245</v>
      </c>
      <c r="L147" s="140"/>
      <c r="M147" s="144"/>
      <c r="N147" s="145"/>
      <c r="O147" s="145"/>
      <c r="P147" s="146">
        <f>SUM(P148:P151)</f>
        <v>0</v>
      </c>
      <c r="Q147" s="145"/>
      <c r="R147" s="146">
        <f>SUM(R148:R151)</f>
        <v>0</v>
      </c>
      <c r="S147" s="145"/>
      <c r="T147" s="146">
        <f>SUM(T148:T151)</f>
        <v>0</v>
      </c>
      <c r="U147" s="147"/>
      <c r="AR147" s="141" t="s">
        <v>87</v>
      </c>
      <c r="AT147" s="148" t="s">
        <v>79</v>
      </c>
      <c r="AU147" s="148" t="s">
        <v>89</v>
      </c>
      <c r="AY147" s="141" t="s">
        <v>135</v>
      </c>
      <c r="BK147" s="149">
        <f>SUM(BK148:BK151)</f>
        <v>-83245</v>
      </c>
    </row>
    <row r="148" spans="1:65" s="2" customFormat="1" ht="21.75" customHeight="1">
      <c r="A148" s="32"/>
      <c r="B148" s="152"/>
      <c r="C148" s="153" t="s">
        <v>176</v>
      </c>
      <c r="D148" s="153" t="s">
        <v>141</v>
      </c>
      <c r="E148" s="154" t="s">
        <v>177</v>
      </c>
      <c r="F148" s="155" t="s">
        <v>178</v>
      </c>
      <c r="G148" s="156" t="s">
        <v>172</v>
      </c>
      <c r="H148" s="157">
        <v>-3</v>
      </c>
      <c r="I148" s="158">
        <v>13231</v>
      </c>
      <c r="J148" s="158">
        <f>ROUND(I148*H148,2)</f>
        <v>-39693</v>
      </c>
      <c r="K148" s="155" t="s">
        <v>1</v>
      </c>
      <c r="L148" s="33"/>
      <c r="M148" s="159" t="s">
        <v>1</v>
      </c>
      <c r="N148" s="160" t="s">
        <v>45</v>
      </c>
      <c r="O148" s="161">
        <v>0</v>
      </c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1">
        <f>S148*H148</f>
        <v>0</v>
      </c>
      <c r="U148" s="162" t="s">
        <v>1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3" t="s">
        <v>145</v>
      </c>
      <c r="AT148" s="163" t="s">
        <v>141</v>
      </c>
      <c r="AU148" s="163" t="s">
        <v>146</v>
      </c>
      <c r="AY148" s="18" t="s">
        <v>135</v>
      </c>
      <c r="BE148" s="164">
        <f>IF(N148="základní",J148,0)</f>
        <v>-39693</v>
      </c>
      <c r="BF148" s="164">
        <f>IF(N148="snížená",J148,0)</f>
        <v>0</v>
      </c>
      <c r="BG148" s="164">
        <f>IF(N148="zákl. přenesená",J148,0)</f>
        <v>0</v>
      </c>
      <c r="BH148" s="164">
        <f>IF(N148="sníž. přenesená",J148,0)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-39693</v>
      </c>
      <c r="BL148" s="18" t="s">
        <v>145</v>
      </c>
      <c r="BM148" s="163" t="s">
        <v>179</v>
      </c>
    </row>
    <row r="149" spans="1:65" s="2" customFormat="1">
      <c r="A149" s="32"/>
      <c r="B149" s="33"/>
      <c r="C149" s="32"/>
      <c r="D149" s="165" t="s">
        <v>148</v>
      </c>
      <c r="E149" s="32"/>
      <c r="F149" s="166" t="s">
        <v>178</v>
      </c>
      <c r="G149" s="32"/>
      <c r="H149" s="32"/>
      <c r="I149" s="32"/>
      <c r="J149" s="32"/>
      <c r="K149" s="32"/>
      <c r="L149" s="33"/>
      <c r="M149" s="167"/>
      <c r="N149" s="168"/>
      <c r="O149" s="58"/>
      <c r="P149" s="58"/>
      <c r="Q149" s="58"/>
      <c r="R149" s="58"/>
      <c r="S149" s="58"/>
      <c r="T149" s="58"/>
      <c r="U149" s="59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8" t="s">
        <v>148</v>
      </c>
      <c r="AU149" s="18" t="s">
        <v>146</v>
      </c>
    </row>
    <row r="150" spans="1:65" s="2" customFormat="1" ht="21.75" customHeight="1">
      <c r="A150" s="32"/>
      <c r="B150" s="152"/>
      <c r="C150" s="153" t="s">
        <v>180</v>
      </c>
      <c r="D150" s="153" t="s">
        <v>141</v>
      </c>
      <c r="E150" s="154" t="s">
        <v>181</v>
      </c>
      <c r="F150" s="155" t="s">
        <v>182</v>
      </c>
      <c r="G150" s="156" t="s">
        <v>172</v>
      </c>
      <c r="H150" s="157">
        <v>-1</v>
      </c>
      <c r="I150" s="158">
        <v>43552</v>
      </c>
      <c r="J150" s="158">
        <f>ROUND(I150*H150,2)</f>
        <v>-43552</v>
      </c>
      <c r="K150" s="155" t="s">
        <v>1</v>
      </c>
      <c r="L150" s="33"/>
      <c r="M150" s="159" t="s">
        <v>1</v>
      </c>
      <c r="N150" s="160" t="s">
        <v>45</v>
      </c>
      <c r="O150" s="161">
        <v>0</v>
      </c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1">
        <f>S150*H150</f>
        <v>0</v>
      </c>
      <c r="U150" s="162" t="s">
        <v>1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145</v>
      </c>
      <c r="AT150" s="163" t="s">
        <v>141</v>
      </c>
      <c r="AU150" s="163" t="s">
        <v>146</v>
      </c>
      <c r="AY150" s="18" t="s">
        <v>135</v>
      </c>
      <c r="BE150" s="164">
        <f>IF(N150="základní",J150,0)</f>
        <v>-43552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-43552</v>
      </c>
      <c r="BL150" s="18" t="s">
        <v>145</v>
      </c>
      <c r="BM150" s="163" t="s">
        <v>183</v>
      </c>
    </row>
    <row r="151" spans="1:65" s="2" customFormat="1">
      <c r="A151" s="32"/>
      <c r="B151" s="33"/>
      <c r="C151" s="32"/>
      <c r="D151" s="165" t="s">
        <v>148</v>
      </c>
      <c r="E151" s="32"/>
      <c r="F151" s="166" t="s">
        <v>182</v>
      </c>
      <c r="G151" s="32"/>
      <c r="H151" s="32"/>
      <c r="I151" s="32"/>
      <c r="J151" s="32"/>
      <c r="K151" s="32"/>
      <c r="L151" s="33"/>
      <c r="M151" s="189"/>
      <c r="N151" s="190"/>
      <c r="O151" s="191"/>
      <c r="P151" s="191"/>
      <c r="Q151" s="191"/>
      <c r="R151" s="191"/>
      <c r="S151" s="191"/>
      <c r="T151" s="191"/>
      <c r="U151" s="19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8" t="s">
        <v>148</v>
      </c>
      <c r="AU151" s="18" t="s">
        <v>146</v>
      </c>
    </row>
    <row r="152" spans="1:65" s="2" customFormat="1" ht="6.95" customHeight="1">
      <c r="A152" s="32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3"/>
      <c r="M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</sheetData>
  <autoFilter ref="C128:K151"/>
  <mergeCells count="11">
    <mergeCell ref="E121:H121"/>
    <mergeCell ref="E7:H7"/>
    <mergeCell ref="E9:H9"/>
    <mergeCell ref="E11:H11"/>
    <mergeCell ref="E29:H29"/>
    <mergeCell ref="E85:H85"/>
    <mergeCell ref="L2:V2"/>
    <mergeCell ref="E87:H87"/>
    <mergeCell ref="E89:H89"/>
    <mergeCell ref="E117:H117"/>
    <mergeCell ref="E119:H119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75"/>
  <sheetViews>
    <sheetView showGridLines="0" topLeftCell="A144" zoomScaleSheetLayoutView="110" workbookViewId="0">
      <selection activeCell="G30" sqref="G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2"/>
    </row>
    <row r="2" spans="1:46" s="1" customFormat="1" ht="36.950000000000003" customHeight="1">
      <c r="L2" s="331" t="s">
        <v>5</v>
      </c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8" t="s">
        <v>96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101</v>
      </c>
      <c r="L4" s="21"/>
      <c r="M4" s="103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372" t="str">
        <f>'Rekapitulace stavby'!K6</f>
        <v>Integrované městské centrum TILIA -Zm.L. -dod.č.6</v>
      </c>
      <c r="F7" s="374"/>
      <c r="G7" s="374"/>
      <c r="H7" s="374"/>
      <c r="L7" s="21"/>
    </row>
    <row r="8" spans="1:46" s="1" customFormat="1" ht="12" customHeight="1">
      <c r="B8" s="21"/>
      <c r="D8" s="27" t="s">
        <v>102</v>
      </c>
      <c r="L8" s="21"/>
    </row>
    <row r="9" spans="1:46" s="2" customFormat="1" ht="16.5" customHeight="1">
      <c r="A9" s="32"/>
      <c r="B9" s="33"/>
      <c r="C9" s="32"/>
      <c r="D9" s="32"/>
      <c r="E9" s="372" t="s">
        <v>103</v>
      </c>
      <c r="F9" s="373"/>
      <c r="G9" s="373"/>
      <c r="H9" s="37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63" t="s">
        <v>184</v>
      </c>
      <c r="F11" s="373"/>
      <c r="G11" s="373"/>
      <c r="H11" s="373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>
        <f>'Rekapitulace stavby'!AN8</f>
        <v>45215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5" t="s">
        <v>28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" t="s">
        <v>29</v>
      </c>
      <c r="F20" s="32"/>
      <c r="G20" s="32"/>
      <c r="H20" s="32"/>
      <c r="I20" s="27" t="s">
        <v>25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31</v>
      </c>
      <c r="E22" s="32"/>
      <c r="F22" s="32"/>
      <c r="G22" s="32"/>
      <c r="H22" s="32"/>
      <c r="I22" s="27" t="s">
        <v>22</v>
      </c>
      <c r="J22" s="25" t="s">
        <v>32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33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35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36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37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343" t="s">
        <v>1</v>
      </c>
      <c r="F29" s="343"/>
      <c r="G29" s="343"/>
      <c r="H29" s="343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5" t="s">
        <v>106</v>
      </c>
      <c r="E32" s="32"/>
      <c r="F32" s="32"/>
      <c r="G32" s="32"/>
      <c r="H32" s="32"/>
      <c r="I32" s="32"/>
      <c r="J32" s="31">
        <f>J98</f>
        <v>258725.71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107</v>
      </c>
      <c r="E33" s="32"/>
      <c r="F33" s="32"/>
      <c r="G33" s="32"/>
      <c r="H33" s="32"/>
      <c r="I33" s="32"/>
      <c r="J33" s="31">
        <f>J106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40</v>
      </c>
      <c r="E34" s="32"/>
      <c r="F34" s="32"/>
      <c r="G34" s="32"/>
      <c r="H34" s="32"/>
      <c r="I34" s="32"/>
      <c r="J34" s="71">
        <f>ROUND(J32 + J33, 2)</f>
        <v>258725.71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42</v>
      </c>
      <c r="G36" s="32"/>
      <c r="H36" s="32"/>
      <c r="I36" s="36" t="s">
        <v>41</v>
      </c>
      <c r="J36" s="36" t="s">
        <v>43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44</v>
      </c>
      <c r="E37" s="27" t="s">
        <v>45</v>
      </c>
      <c r="F37" s="109">
        <f>ROUND((SUM(BE106:BE107) + SUM(BE129:BE174)),  2)</f>
        <v>258725.71</v>
      </c>
      <c r="G37" s="32"/>
      <c r="H37" s="32"/>
      <c r="I37" s="110">
        <v>0.21</v>
      </c>
      <c r="J37" s="109">
        <f>ROUND(((SUM(BE106:BE107) + SUM(BE129:BE174))*I37),  2)</f>
        <v>54332.4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46</v>
      </c>
      <c r="F38" s="109">
        <f>ROUND((SUM(BF106:BF107) + SUM(BF129:BF174)),  2)</f>
        <v>0</v>
      </c>
      <c r="G38" s="32"/>
      <c r="H38" s="32"/>
      <c r="I38" s="110">
        <v>0.15</v>
      </c>
      <c r="J38" s="109">
        <f>ROUND(((SUM(BF106:BF107) + SUM(BF129:BF174))*I38),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47</v>
      </c>
      <c r="F39" s="109">
        <f>ROUND((SUM(BG106:BG107) + SUM(BG129:BG174)),  2)</f>
        <v>0</v>
      </c>
      <c r="G39" s="32"/>
      <c r="H39" s="32"/>
      <c r="I39" s="110">
        <v>0.21</v>
      </c>
      <c r="J39" s="109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48</v>
      </c>
      <c r="F40" s="109">
        <f>ROUND((SUM(BH106:BH107) + SUM(BH129:BH174)),  2)</f>
        <v>0</v>
      </c>
      <c r="G40" s="32"/>
      <c r="H40" s="32"/>
      <c r="I40" s="110">
        <v>0.15</v>
      </c>
      <c r="J40" s="109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49</v>
      </c>
      <c r="F41" s="109">
        <f>ROUND((SUM(BI106:BI107) + SUM(BI129:BI174)),  2)</f>
        <v>0</v>
      </c>
      <c r="G41" s="32"/>
      <c r="H41" s="32"/>
      <c r="I41" s="110">
        <v>0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0"/>
      <c r="D43" s="111" t="s">
        <v>50</v>
      </c>
      <c r="E43" s="60"/>
      <c r="F43" s="60"/>
      <c r="G43" s="112" t="s">
        <v>51</v>
      </c>
      <c r="H43" s="113" t="s">
        <v>52</v>
      </c>
      <c r="I43" s="60"/>
      <c r="J43" s="114">
        <f>SUM(J34:J41)</f>
        <v>313058.11</v>
      </c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2"/>
      <c r="B61" s="33"/>
      <c r="C61" s="32"/>
      <c r="D61" s="45" t="s">
        <v>55</v>
      </c>
      <c r="E61" s="35"/>
      <c r="F61" s="116" t="s">
        <v>56</v>
      </c>
      <c r="G61" s="45" t="s">
        <v>55</v>
      </c>
      <c r="H61" s="35"/>
      <c r="I61" s="35"/>
      <c r="J61" s="117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2"/>
      <c r="B76" s="33"/>
      <c r="C76" s="32"/>
      <c r="D76" s="45" t="s">
        <v>55</v>
      </c>
      <c r="E76" s="35"/>
      <c r="F76" s="116" t="s">
        <v>56</v>
      </c>
      <c r="G76" s="45" t="s">
        <v>55</v>
      </c>
      <c r="H76" s="35"/>
      <c r="I76" s="35"/>
      <c r="J76" s="117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2" t="s">
        <v>108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72" t="str">
        <f>E7</f>
        <v>Integrované městské centrum TILIA -Zm.L. -dod.č.6</v>
      </c>
      <c r="F85" s="374"/>
      <c r="G85" s="374"/>
      <c r="H85" s="37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1"/>
      <c r="C86" s="27" t="s">
        <v>102</v>
      </c>
      <c r="L86" s="21"/>
    </row>
    <row r="87" spans="1:31" s="2" customFormat="1" ht="16.5" customHeight="1">
      <c r="A87" s="32"/>
      <c r="B87" s="33"/>
      <c r="C87" s="32"/>
      <c r="D87" s="32"/>
      <c r="E87" s="372" t="s">
        <v>103</v>
      </c>
      <c r="F87" s="373"/>
      <c r="G87" s="373"/>
      <c r="H87" s="37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104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63" t="str">
        <f>E11</f>
        <v>VCP - ZL24 - zpevněné plochy</v>
      </c>
      <c r="F89" s="373"/>
      <c r="G89" s="373"/>
      <c r="H89" s="373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>Rychnov u Jablonce nad Nisou</v>
      </c>
      <c r="G91" s="32"/>
      <c r="H91" s="32"/>
      <c r="I91" s="27" t="s">
        <v>20</v>
      </c>
      <c r="J91" s="55">
        <f>IF(J14="","",J14)</f>
        <v>45215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>Město Rychnov u Jablonce nad Nisou</v>
      </c>
      <c r="G93" s="32"/>
      <c r="H93" s="32"/>
      <c r="I93" s="27" t="s">
        <v>31</v>
      </c>
      <c r="J93" s="28" t="str">
        <f>E23</f>
        <v>DESIGM 4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CL-EVANS s.r.o., Bulharská 1557, Česká Lípa</v>
      </c>
      <c r="G94" s="32"/>
      <c r="H94" s="32"/>
      <c r="I94" s="27" t="s">
        <v>35</v>
      </c>
      <c r="J94" s="28" t="str">
        <f>E26</f>
        <v>Radek Ulbricht, CL-EVANS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8" t="s">
        <v>109</v>
      </c>
      <c r="D96" s="100"/>
      <c r="E96" s="100"/>
      <c r="F96" s="100"/>
      <c r="G96" s="100"/>
      <c r="H96" s="100"/>
      <c r="I96" s="100"/>
      <c r="J96" s="119" t="s">
        <v>110</v>
      </c>
      <c r="K96" s="100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0" t="s">
        <v>111</v>
      </c>
      <c r="D98" s="32"/>
      <c r="E98" s="32"/>
      <c r="F98" s="32"/>
      <c r="G98" s="32"/>
      <c r="H98" s="32"/>
      <c r="I98" s="32"/>
      <c r="J98" s="71">
        <f>J129</f>
        <v>258725.71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8" t="s">
        <v>112</v>
      </c>
    </row>
    <row r="99" spans="1:47" s="9" customFormat="1" ht="24.95" customHeight="1">
      <c r="B99" s="121"/>
      <c r="D99" s="122" t="s">
        <v>113</v>
      </c>
      <c r="E99" s="123"/>
      <c r="F99" s="123"/>
      <c r="G99" s="123"/>
      <c r="H99" s="123"/>
      <c r="I99" s="123"/>
      <c r="J99" s="124">
        <f>J130</f>
        <v>258725.71</v>
      </c>
      <c r="L99" s="121"/>
    </row>
    <row r="100" spans="1:47" s="10" customFormat="1" ht="19.899999999999999" customHeight="1">
      <c r="B100" s="125"/>
      <c r="D100" s="126" t="s">
        <v>114</v>
      </c>
      <c r="E100" s="127"/>
      <c r="F100" s="127"/>
      <c r="G100" s="127"/>
      <c r="H100" s="127"/>
      <c r="I100" s="127"/>
      <c r="J100" s="128">
        <f>J131</f>
        <v>250103.71</v>
      </c>
      <c r="L100" s="125"/>
    </row>
    <row r="101" spans="1:47" s="10" customFormat="1" ht="14.85" customHeight="1">
      <c r="B101" s="125"/>
      <c r="D101" s="126" t="s">
        <v>185</v>
      </c>
      <c r="E101" s="127"/>
      <c r="F101" s="127"/>
      <c r="G101" s="127"/>
      <c r="H101" s="127"/>
      <c r="I101" s="127"/>
      <c r="J101" s="128">
        <f>J132</f>
        <v>250103.71</v>
      </c>
      <c r="L101" s="125"/>
    </row>
    <row r="102" spans="1:47" s="10" customFormat="1" ht="19.899999999999999" customHeight="1">
      <c r="B102" s="125"/>
      <c r="D102" s="126" t="s">
        <v>186</v>
      </c>
      <c r="E102" s="127"/>
      <c r="F102" s="127"/>
      <c r="G102" s="127"/>
      <c r="H102" s="127"/>
      <c r="I102" s="127"/>
      <c r="J102" s="128">
        <f>J167</f>
        <v>8622</v>
      </c>
      <c r="L102" s="125"/>
    </row>
    <row r="103" spans="1:47" s="10" customFormat="1" ht="14.85" customHeight="1">
      <c r="B103" s="125"/>
      <c r="D103" s="126" t="s">
        <v>187</v>
      </c>
      <c r="E103" s="127"/>
      <c r="F103" s="127"/>
      <c r="G103" s="127"/>
      <c r="H103" s="127"/>
      <c r="I103" s="127"/>
      <c r="J103" s="128">
        <f>J168</f>
        <v>8622</v>
      </c>
      <c r="L103" s="125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29.25" customHeight="1">
      <c r="A106" s="32"/>
      <c r="B106" s="33"/>
      <c r="C106" s="120" t="s">
        <v>118</v>
      </c>
      <c r="D106" s="32"/>
      <c r="E106" s="32"/>
      <c r="F106" s="32"/>
      <c r="G106" s="32"/>
      <c r="H106" s="32"/>
      <c r="I106" s="32"/>
      <c r="J106" s="129">
        <v>0</v>
      </c>
      <c r="K106" s="32"/>
      <c r="L106" s="42"/>
      <c r="N106" s="130" t="s">
        <v>44</v>
      </c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18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9.25" customHeight="1">
      <c r="A108" s="32"/>
      <c r="B108" s="33"/>
      <c r="C108" s="99" t="s">
        <v>100</v>
      </c>
      <c r="D108" s="100"/>
      <c r="E108" s="100"/>
      <c r="F108" s="100"/>
      <c r="G108" s="100"/>
      <c r="H108" s="100"/>
      <c r="I108" s="100"/>
      <c r="J108" s="101">
        <f>ROUND(J98+J106,2)</f>
        <v>258725.71</v>
      </c>
      <c r="K108" s="10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2" t="s">
        <v>119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14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372" t="str">
        <f>E7</f>
        <v>Integrované městské centrum TILIA -Zm.L. -dod.č.6</v>
      </c>
      <c r="F117" s="374"/>
      <c r="G117" s="374"/>
      <c r="H117" s="37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1"/>
      <c r="C118" s="27" t="s">
        <v>102</v>
      </c>
      <c r="L118" s="21"/>
    </row>
    <row r="119" spans="1:31" s="2" customFormat="1" ht="16.5" customHeight="1">
      <c r="A119" s="32"/>
      <c r="B119" s="33"/>
      <c r="C119" s="32"/>
      <c r="D119" s="32"/>
      <c r="E119" s="372" t="s">
        <v>103</v>
      </c>
      <c r="F119" s="373"/>
      <c r="G119" s="373"/>
      <c r="H119" s="373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104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363" t="str">
        <f>E11</f>
        <v>VCP - ZL24 - zpevněné plochy</v>
      </c>
      <c r="F121" s="373"/>
      <c r="G121" s="373"/>
      <c r="H121" s="373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F14</f>
        <v>Rychnov u Jablonce nad Nisou</v>
      </c>
      <c r="G123" s="32"/>
      <c r="H123" s="32"/>
      <c r="I123" s="27" t="s">
        <v>20</v>
      </c>
      <c r="J123" s="55">
        <f>IF(J14="","",J14)</f>
        <v>45215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21</v>
      </c>
      <c r="D125" s="32"/>
      <c r="E125" s="32"/>
      <c r="F125" s="25" t="str">
        <f>E17</f>
        <v>Město Rychnov u Jablonce nad Nisou</v>
      </c>
      <c r="G125" s="32"/>
      <c r="H125" s="32"/>
      <c r="I125" s="27" t="s">
        <v>31</v>
      </c>
      <c r="J125" s="28" t="str">
        <f>E23</f>
        <v>DESIGM 4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5.7" customHeight="1">
      <c r="A126" s="32"/>
      <c r="B126" s="33"/>
      <c r="C126" s="27" t="s">
        <v>27</v>
      </c>
      <c r="D126" s="32"/>
      <c r="E126" s="32"/>
      <c r="F126" s="25" t="str">
        <f>IF(E20="","",E20)</f>
        <v>CL-EVANS s.r.o., Bulharská 1557, Česká Lípa</v>
      </c>
      <c r="G126" s="32"/>
      <c r="H126" s="32"/>
      <c r="I126" s="27" t="s">
        <v>35</v>
      </c>
      <c r="J126" s="28" t="str">
        <f>E26</f>
        <v>Radek Ulbricht, CL-EVANS s.r.o.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1.6" customHeight="1">
      <c r="A128" s="131"/>
      <c r="B128" s="132"/>
      <c r="C128" s="133" t="s">
        <v>120</v>
      </c>
      <c r="D128" s="134" t="s">
        <v>65</v>
      </c>
      <c r="E128" s="134" t="s">
        <v>61</v>
      </c>
      <c r="F128" s="134" t="s">
        <v>62</v>
      </c>
      <c r="G128" s="134" t="s">
        <v>121</v>
      </c>
      <c r="H128" s="134" t="s">
        <v>122</v>
      </c>
      <c r="I128" s="134" t="s">
        <v>123</v>
      </c>
      <c r="J128" s="134" t="s">
        <v>110</v>
      </c>
      <c r="K128" s="135" t="s">
        <v>124</v>
      </c>
      <c r="L128" s="136"/>
      <c r="M128" s="62" t="s">
        <v>1</v>
      </c>
      <c r="N128" s="63" t="s">
        <v>44</v>
      </c>
      <c r="O128" s="63" t="s">
        <v>125</v>
      </c>
      <c r="P128" s="63" t="s">
        <v>126</v>
      </c>
      <c r="Q128" s="63" t="s">
        <v>127</v>
      </c>
      <c r="R128" s="63" t="s">
        <v>128</v>
      </c>
      <c r="S128" s="63" t="s">
        <v>129</v>
      </c>
      <c r="T128" s="63" t="s">
        <v>130</v>
      </c>
      <c r="U128" s="64" t="s">
        <v>131</v>
      </c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9" customHeight="1">
      <c r="A129" s="32"/>
      <c r="B129" s="33"/>
      <c r="C129" s="69" t="s">
        <v>132</v>
      </c>
      <c r="D129" s="32"/>
      <c r="E129" s="32"/>
      <c r="F129" s="32"/>
      <c r="G129" s="32"/>
      <c r="H129" s="32"/>
      <c r="I129" s="32"/>
      <c r="J129" s="137">
        <f>BK129</f>
        <v>258725.71</v>
      </c>
      <c r="K129" s="32"/>
      <c r="L129" s="33"/>
      <c r="M129" s="65"/>
      <c r="N129" s="56"/>
      <c r="O129" s="66"/>
      <c r="P129" s="138">
        <f>P130</f>
        <v>0</v>
      </c>
      <c r="Q129" s="66"/>
      <c r="R129" s="138">
        <f>R130</f>
        <v>114.01607569000001</v>
      </c>
      <c r="S129" s="66"/>
      <c r="T129" s="138">
        <f>T130</f>
        <v>0</v>
      </c>
      <c r="U129" s="67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8" t="s">
        <v>79</v>
      </c>
      <c r="AU129" s="18" t="s">
        <v>112</v>
      </c>
      <c r="BK129" s="139">
        <f>BK130</f>
        <v>258725.71</v>
      </c>
    </row>
    <row r="130" spans="1:65" s="12" customFormat="1" ht="22.9" customHeight="1">
      <c r="B130" s="140"/>
      <c r="D130" s="141" t="s">
        <v>79</v>
      </c>
      <c r="E130" s="142" t="s">
        <v>133</v>
      </c>
      <c r="F130" s="142" t="s">
        <v>134</v>
      </c>
      <c r="J130" s="143">
        <f>BK130</f>
        <v>258725.71</v>
      </c>
      <c r="L130" s="140"/>
      <c r="M130" s="144"/>
      <c r="N130" s="145"/>
      <c r="O130" s="145"/>
      <c r="P130" s="146">
        <f>P131+P167</f>
        <v>0</v>
      </c>
      <c r="Q130" s="145"/>
      <c r="R130" s="146">
        <f>R131+R167</f>
        <v>114.01607569000001</v>
      </c>
      <c r="S130" s="145"/>
      <c r="T130" s="146">
        <f>T131+T167</f>
        <v>0</v>
      </c>
      <c r="U130" s="147"/>
      <c r="AR130" s="141" t="s">
        <v>87</v>
      </c>
      <c r="AT130" s="148" t="s">
        <v>79</v>
      </c>
      <c r="AU130" s="148" t="s">
        <v>80</v>
      </c>
      <c r="AY130" s="141" t="s">
        <v>135</v>
      </c>
      <c r="BK130" s="149">
        <f>BK131+BK167</f>
        <v>258725.71</v>
      </c>
    </row>
    <row r="131" spans="1:65" s="12" customFormat="1" ht="22.9" customHeight="1">
      <c r="B131" s="140"/>
      <c r="D131" s="141" t="s">
        <v>79</v>
      </c>
      <c r="E131" s="150" t="s">
        <v>136</v>
      </c>
      <c r="F131" s="150" t="s">
        <v>137</v>
      </c>
      <c r="J131" s="151">
        <f>BK131</f>
        <v>250103.71</v>
      </c>
      <c r="L131" s="140"/>
      <c r="M131" s="144"/>
      <c r="N131" s="145"/>
      <c r="O131" s="145"/>
      <c r="P131" s="146">
        <f>P132</f>
        <v>0</v>
      </c>
      <c r="Q131" s="145"/>
      <c r="R131" s="146">
        <f>R132</f>
        <v>114.01607569000001</v>
      </c>
      <c r="S131" s="145"/>
      <c r="T131" s="146">
        <f>T132</f>
        <v>0</v>
      </c>
      <c r="U131" s="147"/>
      <c r="AR131" s="141" t="s">
        <v>87</v>
      </c>
      <c r="AT131" s="148" t="s">
        <v>79</v>
      </c>
      <c r="AU131" s="148" t="s">
        <v>87</v>
      </c>
      <c r="AY131" s="141" t="s">
        <v>135</v>
      </c>
      <c r="BK131" s="149">
        <f>BK132</f>
        <v>250103.71</v>
      </c>
    </row>
    <row r="132" spans="1:65" s="12" customFormat="1" ht="20.85" customHeight="1">
      <c r="B132" s="140"/>
      <c r="D132" s="141" t="s">
        <v>79</v>
      </c>
      <c r="E132" s="150" t="s">
        <v>188</v>
      </c>
      <c r="F132" s="150" t="s">
        <v>189</v>
      </c>
      <c r="J132" s="151">
        <f>BK132</f>
        <v>250103.71</v>
      </c>
      <c r="L132" s="140"/>
      <c r="M132" s="144"/>
      <c r="N132" s="145"/>
      <c r="O132" s="145"/>
      <c r="P132" s="146">
        <f>SUM(P133:P166)</f>
        <v>0</v>
      </c>
      <c r="Q132" s="145"/>
      <c r="R132" s="146">
        <f>SUM(R133:R166)</f>
        <v>114.01607569000001</v>
      </c>
      <c r="S132" s="145"/>
      <c r="T132" s="146">
        <f>SUM(T133:T166)</f>
        <v>0</v>
      </c>
      <c r="U132" s="147"/>
      <c r="AR132" s="141" t="s">
        <v>87</v>
      </c>
      <c r="AT132" s="148" t="s">
        <v>79</v>
      </c>
      <c r="AU132" s="148" t="s">
        <v>89</v>
      </c>
      <c r="AY132" s="141" t="s">
        <v>135</v>
      </c>
      <c r="BK132" s="149">
        <f>SUM(BK133:BK166)</f>
        <v>250103.71</v>
      </c>
    </row>
    <row r="133" spans="1:65" s="2" customFormat="1" ht="16.5" customHeight="1">
      <c r="A133" s="32"/>
      <c r="B133" s="152"/>
      <c r="C133" s="153" t="s">
        <v>190</v>
      </c>
      <c r="D133" s="153" t="s">
        <v>141</v>
      </c>
      <c r="E133" s="154" t="s">
        <v>191</v>
      </c>
      <c r="F133" s="155" t="s">
        <v>192</v>
      </c>
      <c r="G133" s="156" t="s">
        <v>144</v>
      </c>
      <c r="H133" s="157">
        <v>38</v>
      </c>
      <c r="I133" s="158">
        <v>351</v>
      </c>
      <c r="J133" s="158">
        <f>ROUND(I133*H133,2)</f>
        <v>13338</v>
      </c>
      <c r="K133" s="155" t="s">
        <v>1</v>
      </c>
      <c r="L133" s="33"/>
      <c r="M133" s="159" t="s">
        <v>1</v>
      </c>
      <c r="N133" s="160" t="s">
        <v>45</v>
      </c>
      <c r="O133" s="161">
        <v>0</v>
      </c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1">
        <f>S133*H133</f>
        <v>0</v>
      </c>
      <c r="U133" s="162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145</v>
      </c>
      <c r="AT133" s="163" t="s">
        <v>141</v>
      </c>
      <c r="AU133" s="163" t="s">
        <v>146</v>
      </c>
      <c r="AY133" s="18" t="s">
        <v>135</v>
      </c>
      <c r="BE133" s="164">
        <f>IF(N133="základní",J133,0)</f>
        <v>13338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13338</v>
      </c>
      <c r="BL133" s="18" t="s">
        <v>145</v>
      </c>
      <c r="BM133" s="163" t="s">
        <v>193</v>
      </c>
    </row>
    <row r="134" spans="1:65" s="2" customFormat="1">
      <c r="A134" s="32"/>
      <c r="B134" s="33"/>
      <c r="C134" s="32"/>
      <c r="D134" s="165" t="s">
        <v>148</v>
      </c>
      <c r="E134" s="32"/>
      <c r="F134" s="166" t="s">
        <v>194</v>
      </c>
      <c r="G134" s="32"/>
      <c r="H134" s="32"/>
      <c r="I134" s="32"/>
      <c r="J134" s="32"/>
      <c r="K134" s="32"/>
      <c r="L134" s="33"/>
      <c r="M134" s="167"/>
      <c r="N134" s="168"/>
      <c r="O134" s="58"/>
      <c r="P134" s="58"/>
      <c r="Q134" s="58"/>
      <c r="R134" s="58"/>
      <c r="S134" s="58"/>
      <c r="T134" s="58"/>
      <c r="U134" s="59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8" t="s">
        <v>148</v>
      </c>
      <c r="AU134" s="18" t="s">
        <v>146</v>
      </c>
    </row>
    <row r="135" spans="1:65" s="13" customFormat="1">
      <c r="B135" s="169"/>
      <c r="D135" s="165" t="s">
        <v>149</v>
      </c>
      <c r="E135" s="170" t="s">
        <v>1</v>
      </c>
      <c r="F135" s="171" t="s">
        <v>195</v>
      </c>
      <c r="H135" s="170" t="s">
        <v>1</v>
      </c>
      <c r="L135" s="169"/>
      <c r="M135" s="172"/>
      <c r="N135" s="173"/>
      <c r="O135" s="173"/>
      <c r="P135" s="173"/>
      <c r="Q135" s="173"/>
      <c r="R135" s="173"/>
      <c r="S135" s="173"/>
      <c r="T135" s="173"/>
      <c r="U135" s="174"/>
      <c r="AT135" s="170" t="s">
        <v>149</v>
      </c>
      <c r="AU135" s="170" t="s">
        <v>146</v>
      </c>
      <c r="AV135" s="13" t="s">
        <v>87</v>
      </c>
      <c r="AW135" s="13" t="s">
        <v>34</v>
      </c>
      <c r="AX135" s="13" t="s">
        <v>80</v>
      </c>
      <c r="AY135" s="170" t="s">
        <v>135</v>
      </c>
    </row>
    <row r="136" spans="1:65" s="14" customFormat="1">
      <c r="B136" s="175"/>
      <c r="D136" s="165" t="s">
        <v>149</v>
      </c>
      <c r="E136" s="176" t="s">
        <v>1</v>
      </c>
      <c r="F136" s="177" t="s">
        <v>196</v>
      </c>
      <c r="H136" s="178">
        <v>38</v>
      </c>
      <c r="L136" s="175"/>
      <c r="M136" s="179"/>
      <c r="N136" s="180"/>
      <c r="O136" s="180"/>
      <c r="P136" s="180"/>
      <c r="Q136" s="180"/>
      <c r="R136" s="180"/>
      <c r="S136" s="180"/>
      <c r="T136" s="180"/>
      <c r="U136" s="181"/>
      <c r="AT136" s="176" t="s">
        <v>149</v>
      </c>
      <c r="AU136" s="176" t="s">
        <v>146</v>
      </c>
      <c r="AV136" s="14" t="s">
        <v>89</v>
      </c>
      <c r="AW136" s="14" t="s">
        <v>34</v>
      </c>
      <c r="AX136" s="14" t="s">
        <v>80</v>
      </c>
      <c r="AY136" s="176" t="s">
        <v>135</v>
      </c>
    </row>
    <row r="137" spans="1:65" s="15" customFormat="1">
      <c r="B137" s="182"/>
      <c r="D137" s="165" t="s">
        <v>149</v>
      </c>
      <c r="E137" s="183" t="s">
        <v>1</v>
      </c>
      <c r="F137" s="184" t="s">
        <v>158</v>
      </c>
      <c r="H137" s="185">
        <v>38</v>
      </c>
      <c r="L137" s="182"/>
      <c r="M137" s="186"/>
      <c r="N137" s="187"/>
      <c r="O137" s="187"/>
      <c r="P137" s="187"/>
      <c r="Q137" s="187"/>
      <c r="R137" s="187"/>
      <c r="S137" s="187"/>
      <c r="T137" s="187"/>
      <c r="U137" s="188"/>
      <c r="AT137" s="183" t="s">
        <v>149</v>
      </c>
      <c r="AU137" s="183" t="s">
        <v>146</v>
      </c>
      <c r="AV137" s="15" t="s">
        <v>145</v>
      </c>
      <c r="AW137" s="15" t="s">
        <v>34</v>
      </c>
      <c r="AX137" s="15" t="s">
        <v>87</v>
      </c>
      <c r="AY137" s="183" t="s">
        <v>135</v>
      </c>
    </row>
    <row r="138" spans="1:65" s="2" customFormat="1" ht="24.2" customHeight="1">
      <c r="A138" s="32"/>
      <c r="B138" s="152"/>
      <c r="C138" s="193" t="s">
        <v>197</v>
      </c>
      <c r="D138" s="193" t="s">
        <v>198</v>
      </c>
      <c r="E138" s="194" t="s">
        <v>199</v>
      </c>
      <c r="F138" s="195" t="s">
        <v>200</v>
      </c>
      <c r="G138" s="196" t="s">
        <v>144</v>
      </c>
      <c r="H138" s="197">
        <v>78.540000000000006</v>
      </c>
      <c r="I138" s="198">
        <v>519</v>
      </c>
      <c r="J138" s="198">
        <f>ROUND(I138*H138,2)</f>
        <v>40762.26</v>
      </c>
      <c r="K138" s="195" t="s">
        <v>1</v>
      </c>
      <c r="L138" s="199"/>
      <c r="M138" s="200" t="s">
        <v>1</v>
      </c>
      <c r="N138" s="201" t="s">
        <v>45</v>
      </c>
      <c r="O138" s="161">
        <v>0</v>
      </c>
      <c r="P138" s="161">
        <f>O138*H138</f>
        <v>0</v>
      </c>
      <c r="Q138" s="161">
        <v>0.18089</v>
      </c>
      <c r="R138" s="161">
        <f>Q138*H138</f>
        <v>14.2071006</v>
      </c>
      <c r="S138" s="161">
        <v>0</v>
      </c>
      <c r="T138" s="161">
        <f>S138*H138</f>
        <v>0</v>
      </c>
      <c r="U138" s="162" t="s">
        <v>1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201</v>
      </c>
      <c r="AT138" s="163" t="s">
        <v>198</v>
      </c>
      <c r="AU138" s="163" t="s">
        <v>146</v>
      </c>
      <c r="AY138" s="18" t="s">
        <v>135</v>
      </c>
      <c r="BE138" s="164">
        <f>IF(N138="základní",J138,0)</f>
        <v>40762.26</v>
      </c>
      <c r="BF138" s="164">
        <f>IF(N138="snížená",J138,0)</f>
        <v>0</v>
      </c>
      <c r="BG138" s="164">
        <f>IF(N138="zákl. přenesená",J138,0)</f>
        <v>0</v>
      </c>
      <c r="BH138" s="164">
        <f>IF(N138="sníž. přenesená",J138,0)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40762.26</v>
      </c>
      <c r="BL138" s="18" t="s">
        <v>145</v>
      </c>
      <c r="BM138" s="163" t="s">
        <v>202</v>
      </c>
    </row>
    <row r="139" spans="1:65" s="2" customFormat="1">
      <c r="A139" s="32"/>
      <c r="B139" s="33"/>
      <c r="C139" s="32"/>
      <c r="D139" s="165" t="s">
        <v>148</v>
      </c>
      <c r="E139" s="32"/>
      <c r="F139" s="166" t="s">
        <v>200</v>
      </c>
      <c r="G139" s="32"/>
      <c r="H139" s="32"/>
      <c r="I139" s="32"/>
      <c r="J139" s="32"/>
      <c r="K139" s="32"/>
      <c r="L139" s="33"/>
      <c r="M139" s="167"/>
      <c r="N139" s="168"/>
      <c r="O139" s="58"/>
      <c r="P139" s="58"/>
      <c r="Q139" s="58"/>
      <c r="R139" s="58"/>
      <c r="S139" s="58"/>
      <c r="T139" s="58"/>
      <c r="U139" s="59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8" t="s">
        <v>148</v>
      </c>
      <c r="AU139" s="18" t="s">
        <v>146</v>
      </c>
    </row>
    <row r="140" spans="1:65" s="13" customFormat="1">
      <c r="B140" s="169"/>
      <c r="D140" s="165" t="s">
        <v>149</v>
      </c>
      <c r="E140" s="170" t="s">
        <v>1</v>
      </c>
      <c r="F140" s="171" t="s">
        <v>203</v>
      </c>
      <c r="H140" s="170" t="s">
        <v>1</v>
      </c>
      <c r="L140" s="169"/>
      <c r="M140" s="172"/>
      <c r="N140" s="173"/>
      <c r="O140" s="173"/>
      <c r="P140" s="173"/>
      <c r="Q140" s="173"/>
      <c r="R140" s="173"/>
      <c r="S140" s="173"/>
      <c r="T140" s="173"/>
      <c r="U140" s="174"/>
      <c r="AT140" s="170" t="s">
        <v>149</v>
      </c>
      <c r="AU140" s="170" t="s">
        <v>146</v>
      </c>
      <c r="AV140" s="13" t="s">
        <v>87</v>
      </c>
      <c r="AW140" s="13" t="s">
        <v>34</v>
      </c>
      <c r="AX140" s="13" t="s">
        <v>80</v>
      </c>
      <c r="AY140" s="170" t="s">
        <v>135</v>
      </c>
    </row>
    <row r="141" spans="1:65" s="14" customFormat="1">
      <c r="B141" s="175"/>
      <c r="D141" s="165" t="s">
        <v>149</v>
      </c>
      <c r="E141" s="176" t="s">
        <v>1</v>
      </c>
      <c r="F141" s="177" t="s">
        <v>204</v>
      </c>
      <c r="H141" s="178">
        <v>78.540000000000006</v>
      </c>
      <c r="L141" s="175"/>
      <c r="M141" s="179"/>
      <c r="N141" s="180"/>
      <c r="O141" s="180"/>
      <c r="P141" s="180"/>
      <c r="Q141" s="180"/>
      <c r="R141" s="180"/>
      <c r="S141" s="180"/>
      <c r="T141" s="180"/>
      <c r="U141" s="181"/>
      <c r="AT141" s="176" t="s">
        <v>149</v>
      </c>
      <c r="AU141" s="176" t="s">
        <v>146</v>
      </c>
      <c r="AV141" s="14" t="s">
        <v>89</v>
      </c>
      <c r="AW141" s="14" t="s">
        <v>34</v>
      </c>
      <c r="AX141" s="14" t="s">
        <v>80</v>
      </c>
      <c r="AY141" s="176" t="s">
        <v>135</v>
      </c>
    </row>
    <row r="142" spans="1:65" s="15" customFormat="1">
      <c r="B142" s="182"/>
      <c r="D142" s="165" t="s">
        <v>149</v>
      </c>
      <c r="E142" s="183" t="s">
        <v>1</v>
      </c>
      <c r="F142" s="184" t="s">
        <v>158</v>
      </c>
      <c r="H142" s="185">
        <v>78.540000000000006</v>
      </c>
      <c r="L142" s="182"/>
      <c r="M142" s="186"/>
      <c r="N142" s="187"/>
      <c r="O142" s="187"/>
      <c r="P142" s="187"/>
      <c r="Q142" s="187"/>
      <c r="R142" s="187"/>
      <c r="S142" s="187"/>
      <c r="T142" s="187"/>
      <c r="U142" s="188"/>
      <c r="AT142" s="183" t="s">
        <v>149</v>
      </c>
      <c r="AU142" s="183" t="s">
        <v>146</v>
      </c>
      <c r="AV142" s="15" t="s">
        <v>145</v>
      </c>
      <c r="AW142" s="15" t="s">
        <v>34</v>
      </c>
      <c r="AX142" s="15" t="s">
        <v>87</v>
      </c>
      <c r="AY142" s="183" t="s">
        <v>135</v>
      </c>
    </row>
    <row r="143" spans="1:65" s="2" customFormat="1" ht="24.2" customHeight="1">
      <c r="A143" s="32"/>
      <c r="B143" s="152"/>
      <c r="C143" s="193" t="s">
        <v>205</v>
      </c>
      <c r="D143" s="193" t="s">
        <v>198</v>
      </c>
      <c r="E143" s="194" t="s">
        <v>206</v>
      </c>
      <c r="F143" s="195" t="s">
        <v>207</v>
      </c>
      <c r="G143" s="196" t="s">
        <v>144</v>
      </c>
      <c r="H143" s="197">
        <v>89.5</v>
      </c>
      <c r="I143" s="198">
        <v>419</v>
      </c>
      <c r="J143" s="198">
        <f>ROUND(I143*H143,2)</f>
        <v>37500.5</v>
      </c>
      <c r="K143" s="195" t="s">
        <v>1</v>
      </c>
      <c r="L143" s="199"/>
      <c r="M143" s="200" t="s">
        <v>1</v>
      </c>
      <c r="N143" s="201" t="s">
        <v>45</v>
      </c>
      <c r="O143" s="161">
        <v>0</v>
      </c>
      <c r="P143" s="161">
        <f>O143*H143</f>
        <v>0</v>
      </c>
      <c r="Q143" s="161">
        <v>0.18089</v>
      </c>
      <c r="R143" s="161">
        <f>Q143*H143</f>
        <v>16.189654999999998</v>
      </c>
      <c r="S143" s="161">
        <v>0</v>
      </c>
      <c r="T143" s="161">
        <f>S143*H143</f>
        <v>0</v>
      </c>
      <c r="U143" s="162" t="s">
        <v>1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201</v>
      </c>
      <c r="AT143" s="163" t="s">
        <v>198</v>
      </c>
      <c r="AU143" s="163" t="s">
        <v>146</v>
      </c>
      <c r="AY143" s="18" t="s">
        <v>135</v>
      </c>
      <c r="BE143" s="164">
        <f>IF(N143="základní",J143,0)</f>
        <v>37500.5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18" t="s">
        <v>87</v>
      </c>
      <c r="BK143" s="164">
        <f>ROUND(I143*H143,2)</f>
        <v>37500.5</v>
      </c>
      <c r="BL143" s="18" t="s">
        <v>145</v>
      </c>
      <c r="BM143" s="163" t="s">
        <v>208</v>
      </c>
    </row>
    <row r="144" spans="1:65" s="2" customFormat="1">
      <c r="A144" s="32"/>
      <c r="B144" s="33"/>
      <c r="C144" s="32"/>
      <c r="D144" s="165" t="s">
        <v>148</v>
      </c>
      <c r="E144" s="32"/>
      <c r="F144" s="166" t="s">
        <v>207</v>
      </c>
      <c r="G144" s="32"/>
      <c r="H144" s="32"/>
      <c r="I144" s="32"/>
      <c r="J144" s="32"/>
      <c r="K144" s="32"/>
      <c r="L144" s="33"/>
      <c r="M144" s="167"/>
      <c r="N144" s="168"/>
      <c r="O144" s="58"/>
      <c r="P144" s="58"/>
      <c r="Q144" s="58"/>
      <c r="R144" s="58"/>
      <c r="S144" s="58"/>
      <c r="T144" s="58"/>
      <c r="U144" s="59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8" t="s">
        <v>148</v>
      </c>
      <c r="AU144" s="18" t="s">
        <v>146</v>
      </c>
    </row>
    <row r="145" spans="1:65" s="13" customFormat="1">
      <c r="B145" s="169"/>
      <c r="D145" s="165" t="s">
        <v>149</v>
      </c>
      <c r="E145" s="170" t="s">
        <v>1</v>
      </c>
      <c r="F145" s="171" t="s">
        <v>209</v>
      </c>
      <c r="H145" s="170" t="s">
        <v>1</v>
      </c>
      <c r="L145" s="169"/>
      <c r="M145" s="172"/>
      <c r="N145" s="173"/>
      <c r="O145" s="173"/>
      <c r="P145" s="173"/>
      <c r="Q145" s="173"/>
      <c r="R145" s="173"/>
      <c r="S145" s="173"/>
      <c r="T145" s="173"/>
      <c r="U145" s="174"/>
      <c r="AT145" s="170" t="s">
        <v>149</v>
      </c>
      <c r="AU145" s="170" t="s">
        <v>146</v>
      </c>
      <c r="AV145" s="13" t="s">
        <v>87</v>
      </c>
      <c r="AW145" s="13" t="s">
        <v>34</v>
      </c>
      <c r="AX145" s="13" t="s">
        <v>80</v>
      </c>
      <c r="AY145" s="170" t="s">
        <v>135</v>
      </c>
    </row>
    <row r="146" spans="1:65" s="14" customFormat="1">
      <c r="B146" s="175"/>
      <c r="D146" s="165" t="s">
        <v>149</v>
      </c>
      <c r="E146" s="176" t="s">
        <v>1</v>
      </c>
      <c r="F146" s="177" t="s">
        <v>210</v>
      </c>
      <c r="H146" s="178">
        <v>-117.35</v>
      </c>
      <c r="L146" s="175"/>
      <c r="M146" s="179"/>
      <c r="N146" s="180"/>
      <c r="O146" s="180"/>
      <c r="P146" s="180"/>
      <c r="Q146" s="180"/>
      <c r="R146" s="180"/>
      <c r="S146" s="180"/>
      <c r="T146" s="180"/>
      <c r="U146" s="181"/>
      <c r="AT146" s="176" t="s">
        <v>149</v>
      </c>
      <c r="AU146" s="176" t="s">
        <v>146</v>
      </c>
      <c r="AV146" s="14" t="s">
        <v>89</v>
      </c>
      <c r="AW146" s="14" t="s">
        <v>34</v>
      </c>
      <c r="AX146" s="14" t="s">
        <v>80</v>
      </c>
      <c r="AY146" s="176" t="s">
        <v>135</v>
      </c>
    </row>
    <row r="147" spans="1:65" s="16" customFormat="1">
      <c r="B147" s="202"/>
      <c r="D147" s="165" t="s">
        <v>149</v>
      </c>
      <c r="E147" s="203" t="s">
        <v>1</v>
      </c>
      <c r="F147" s="204" t="s">
        <v>211</v>
      </c>
      <c r="H147" s="205">
        <v>-117.35</v>
      </c>
      <c r="L147" s="202"/>
      <c r="M147" s="206"/>
      <c r="N147" s="207"/>
      <c r="O147" s="207"/>
      <c r="P147" s="207"/>
      <c r="Q147" s="207"/>
      <c r="R147" s="207"/>
      <c r="S147" s="207"/>
      <c r="T147" s="207"/>
      <c r="U147" s="208"/>
      <c r="AT147" s="203" t="s">
        <v>149</v>
      </c>
      <c r="AU147" s="203" t="s">
        <v>146</v>
      </c>
      <c r="AV147" s="16" t="s">
        <v>146</v>
      </c>
      <c r="AW147" s="16" t="s">
        <v>34</v>
      </c>
      <c r="AX147" s="16" t="s">
        <v>80</v>
      </c>
      <c r="AY147" s="203" t="s">
        <v>135</v>
      </c>
    </row>
    <row r="148" spans="1:65" s="13" customFormat="1">
      <c r="B148" s="169"/>
      <c r="D148" s="165" t="s">
        <v>149</v>
      </c>
      <c r="E148" s="170" t="s">
        <v>1</v>
      </c>
      <c r="F148" s="171" t="s">
        <v>212</v>
      </c>
      <c r="H148" s="170" t="s">
        <v>1</v>
      </c>
      <c r="L148" s="169"/>
      <c r="M148" s="172"/>
      <c r="N148" s="173"/>
      <c r="O148" s="173"/>
      <c r="P148" s="173"/>
      <c r="Q148" s="173"/>
      <c r="R148" s="173"/>
      <c r="S148" s="173"/>
      <c r="T148" s="173"/>
      <c r="U148" s="174"/>
      <c r="AT148" s="170" t="s">
        <v>149</v>
      </c>
      <c r="AU148" s="170" t="s">
        <v>146</v>
      </c>
      <c r="AV148" s="13" t="s">
        <v>87</v>
      </c>
      <c r="AW148" s="13" t="s">
        <v>34</v>
      </c>
      <c r="AX148" s="13" t="s">
        <v>80</v>
      </c>
      <c r="AY148" s="170" t="s">
        <v>135</v>
      </c>
    </row>
    <row r="149" spans="1:65" s="14" customFormat="1">
      <c r="B149" s="175"/>
      <c r="D149" s="165" t="s">
        <v>149</v>
      </c>
      <c r="E149" s="176" t="s">
        <v>1</v>
      </c>
      <c r="F149" s="177" t="s">
        <v>213</v>
      </c>
      <c r="H149" s="178">
        <v>206.85</v>
      </c>
      <c r="L149" s="175"/>
      <c r="M149" s="179"/>
      <c r="N149" s="180"/>
      <c r="O149" s="180"/>
      <c r="P149" s="180"/>
      <c r="Q149" s="180"/>
      <c r="R149" s="180"/>
      <c r="S149" s="180"/>
      <c r="T149" s="180"/>
      <c r="U149" s="181"/>
      <c r="AT149" s="176" t="s">
        <v>149</v>
      </c>
      <c r="AU149" s="176" t="s">
        <v>146</v>
      </c>
      <c r="AV149" s="14" t="s">
        <v>89</v>
      </c>
      <c r="AW149" s="14" t="s">
        <v>34</v>
      </c>
      <c r="AX149" s="14" t="s">
        <v>80</v>
      </c>
      <c r="AY149" s="176" t="s">
        <v>135</v>
      </c>
    </row>
    <row r="150" spans="1:65" s="16" customFormat="1">
      <c r="B150" s="202"/>
      <c r="D150" s="165" t="s">
        <v>149</v>
      </c>
      <c r="E150" s="203" t="s">
        <v>1</v>
      </c>
      <c r="F150" s="204" t="s">
        <v>211</v>
      </c>
      <c r="H150" s="205">
        <v>206.85</v>
      </c>
      <c r="L150" s="202"/>
      <c r="M150" s="206"/>
      <c r="N150" s="207"/>
      <c r="O150" s="207"/>
      <c r="P150" s="207"/>
      <c r="Q150" s="207"/>
      <c r="R150" s="207"/>
      <c r="S150" s="207"/>
      <c r="T150" s="207"/>
      <c r="U150" s="208"/>
      <c r="AT150" s="203" t="s">
        <v>149</v>
      </c>
      <c r="AU150" s="203" t="s">
        <v>146</v>
      </c>
      <c r="AV150" s="16" t="s">
        <v>146</v>
      </c>
      <c r="AW150" s="16" t="s">
        <v>34</v>
      </c>
      <c r="AX150" s="16" t="s">
        <v>80</v>
      </c>
      <c r="AY150" s="203" t="s">
        <v>135</v>
      </c>
    </row>
    <row r="151" spans="1:65" s="15" customFormat="1">
      <c r="B151" s="182"/>
      <c r="D151" s="165" t="s">
        <v>149</v>
      </c>
      <c r="E151" s="183" t="s">
        <v>1</v>
      </c>
      <c r="F151" s="184" t="s">
        <v>158</v>
      </c>
      <c r="H151" s="185">
        <v>89.5</v>
      </c>
      <c r="L151" s="182"/>
      <c r="M151" s="186"/>
      <c r="N151" s="187"/>
      <c r="O151" s="187"/>
      <c r="P151" s="187"/>
      <c r="Q151" s="187"/>
      <c r="R151" s="187"/>
      <c r="S151" s="187"/>
      <c r="T151" s="187"/>
      <c r="U151" s="188"/>
      <c r="AT151" s="183" t="s">
        <v>149</v>
      </c>
      <c r="AU151" s="183" t="s">
        <v>146</v>
      </c>
      <c r="AV151" s="15" t="s">
        <v>145</v>
      </c>
      <c r="AW151" s="15" t="s">
        <v>34</v>
      </c>
      <c r="AX151" s="15" t="s">
        <v>87</v>
      </c>
      <c r="AY151" s="183" t="s">
        <v>135</v>
      </c>
    </row>
    <row r="152" spans="1:65" s="2" customFormat="1" ht="24.2" customHeight="1">
      <c r="A152" s="32"/>
      <c r="B152" s="152"/>
      <c r="C152" s="193" t="s">
        <v>214</v>
      </c>
      <c r="D152" s="193" t="s">
        <v>198</v>
      </c>
      <c r="E152" s="194" t="s">
        <v>215</v>
      </c>
      <c r="F152" s="195" t="s">
        <v>216</v>
      </c>
      <c r="G152" s="196" t="s">
        <v>144</v>
      </c>
      <c r="H152" s="197">
        <v>117.351</v>
      </c>
      <c r="I152" s="198">
        <v>355</v>
      </c>
      <c r="J152" s="198">
        <f>ROUND(I152*H152,2)</f>
        <v>41659.61</v>
      </c>
      <c r="K152" s="195" t="s">
        <v>1</v>
      </c>
      <c r="L152" s="199"/>
      <c r="M152" s="200" t="s">
        <v>1</v>
      </c>
      <c r="N152" s="201" t="s">
        <v>45</v>
      </c>
      <c r="O152" s="161">
        <v>0</v>
      </c>
      <c r="P152" s="161">
        <f>O152*H152</f>
        <v>0</v>
      </c>
      <c r="Q152" s="161">
        <v>0.12795000000000001</v>
      </c>
      <c r="R152" s="161">
        <f>Q152*H152</f>
        <v>15.01506045</v>
      </c>
      <c r="S152" s="161">
        <v>0</v>
      </c>
      <c r="T152" s="161">
        <f>S152*H152</f>
        <v>0</v>
      </c>
      <c r="U152" s="162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201</v>
      </c>
      <c r="AT152" s="163" t="s">
        <v>198</v>
      </c>
      <c r="AU152" s="163" t="s">
        <v>146</v>
      </c>
      <c r="AY152" s="18" t="s">
        <v>135</v>
      </c>
      <c r="BE152" s="164">
        <f>IF(N152="základní",J152,0)</f>
        <v>41659.61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18" t="s">
        <v>87</v>
      </c>
      <c r="BK152" s="164">
        <f>ROUND(I152*H152,2)</f>
        <v>41659.61</v>
      </c>
      <c r="BL152" s="18" t="s">
        <v>145</v>
      </c>
      <c r="BM152" s="163" t="s">
        <v>217</v>
      </c>
    </row>
    <row r="153" spans="1:65" s="2" customFormat="1">
      <c r="A153" s="32"/>
      <c r="B153" s="33"/>
      <c r="C153" s="32"/>
      <c r="D153" s="165" t="s">
        <v>148</v>
      </c>
      <c r="E153" s="32"/>
      <c r="F153" s="166" t="s">
        <v>216</v>
      </c>
      <c r="G153" s="32"/>
      <c r="H153" s="32"/>
      <c r="I153" s="32"/>
      <c r="J153" s="32"/>
      <c r="K153" s="32"/>
      <c r="L153" s="33"/>
      <c r="M153" s="167"/>
      <c r="N153" s="168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8" t="s">
        <v>148</v>
      </c>
      <c r="AU153" s="18" t="s">
        <v>146</v>
      </c>
    </row>
    <row r="154" spans="1:65" s="14" customFormat="1">
      <c r="B154" s="175"/>
      <c r="D154" s="165" t="s">
        <v>149</v>
      </c>
      <c r="E154" s="176" t="s">
        <v>1</v>
      </c>
      <c r="F154" s="177" t="s">
        <v>218</v>
      </c>
      <c r="H154" s="178">
        <v>20.698</v>
      </c>
      <c r="L154" s="175"/>
      <c r="M154" s="179"/>
      <c r="N154" s="180"/>
      <c r="O154" s="180"/>
      <c r="P154" s="180"/>
      <c r="Q154" s="180"/>
      <c r="R154" s="180"/>
      <c r="S154" s="180"/>
      <c r="T154" s="180"/>
      <c r="U154" s="181"/>
      <c r="AT154" s="176" t="s">
        <v>149</v>
      </c>
      <c r="AU154" s="176" t="s">
        <v>146</v>
      </c>
      <c r="AV154" s="14" t="s">
        <v>89</v>
      </c>
      <c r="AW154" s="14" t="s">
        <v>34</v>
      </c>
      <c r="AX154" s="14" t="s">
        <v>80</v>
      </c>
      <c r="AY154" s="176" t="s">
        <v>135</v>
      </c>
    </row>
    <row r="155" spans="1:65" s="16" customFormat="1">
      <c r="B155" s="202"/>
      <c r="D155" s="165" t="s">
        <v>149</v>
      </c>
      <c r="E155" s="203" t="s">
        <v>1</v>
      </c>
      <c r="F155" s="204" t="s">
        <v>211</v>
      </c>
      <c r="H155" s="205">
        <v>20.698</v>
      </c>
      <c r="L155" s="202"/>
      <c r="M155" s="206"/>
      <c r="N155" s="207"/>
      <c r="O155" s="207"/>
      <c r="P155" s="207"/>
      <c r="Q155" s="207"/>
      <c r="R155" s="207"/>
      <c r="S155" s="207"/>
      <c r="T155" s="207"/>
      <c r="U155" s="208"/>
      <c r="AT155" s="203" t="s">
        <v>149</v>
      </c>
      <c r="AU155" s="203" t="s">
        <v>146</v>
      </c>
      <c r="AV155" s="16" t="s">
        <v>146</v>
      </c>
      <c r="AW155" s="16" t="s">
        <v>34</v>
      </c>
      <c r="AX155" s="16" t="s">
        <v>80</v>
      </c>
      <c r="AY155" s="203" t="s">
        <v>135</v>
      </c>
    </row>
    <row r="156" spans="1:65" s="13" customFormat="1">
      <c r="B156" s="169"/>
      <c r="D156" s="165" t="s">
        <v>149</v>
      </c>
      <c r="E156" s="170" t="s">
        <v>1</v>
      </c>
      <c r="F156" s="171" t="s">
        <v>219</v>
      </c>
      <c r="H156" s="170" t="s">
        <v>1</v>
      </c>
      <c r="L156" s="169"/>
      <c r="M156" s="172"/>
      <c r="N156" s="173"/>
      <c r="O156" s="173"/>
      <c r="P156" s="173"/>
      <c r="Q156" s="173"/>
      <c r="R156" s="173"/>
      <c r="S156" s="173"/>
      <c r="T156" s="173"/>
      <c r="U156" s="174"/>
      <c r="AT156" s="170" t="s">
        <v>149</v>
      </c>
      <c r="AU156" s="170" t="s">
        <v>146</v>
      </c>
      <c r="AV156" s="13" t="s">
        <v>87</v>
      </c>
      <c r="AW156" s="13" t="s">
        <v>34</v>
      </c>
      <c r="AX156" s="13" t="s">
        <v>80</v>
      </c>
      <c r="AY156" s="170" t="s">
        <v>135</v>
      </c>
    </row>
    <row r="157" spans="1:65" s="14" customFormat="1">
      <c r="B157" s="175"/>
      <c r="D157" s="165" t="s">
        <v>149</v>
      </c>
      <c r="E157" s="176" t="s">
        <v>1</v>
      </c>
      <c r="F157" s="177" t="s">
        <v>220</v>
      </c>
      <c r="H157" s="178">
        <v>96.653000000000006</v>
      </c>
      <c r="L157" s="175"/>
      <c r="M157" s="179"/>
      <c r="N157" s="180"/>
      <c r="O157" s="180"/>
      <c r="P157" s="180"/>
      <c r="Q157" s="180"/>
      <c r="R157" s="180"/>
      <c r="S157" s="180"/>
      <c r="T157" s="180"/>
      <c r="U157" s="181"/>
      <c r="AT157" s="176" t="s">
        <v>149</v>
      </c>
      <c r="AU157" s="176" t="s">
        <v>146</v>
      </c>
      <c r="AV157" s="14" t="s">
        <v>89</v>
      </c>
      <c r="AW157" s="14" t="s">
        <v>34</v>
      </c>
      <c r="AX157" s="14" t="s">
        <v>80</v>
      </c>
      <c r="AY157" s="176" t="s">
        <v>135</v>
      </c>
    </row>
    <row r="158" spans="1:65" s="16" customFormat="1">
      <c r="B158" s="202"/>
      <c r="D158" s="165" t="s">
        <v>149</v>
      </c>
      <c r="E158" s="203" t="s">
        <v>1</v>
      </c>
      <c r="F158" s="204" t="s">
        <v>211</v>
      </c>
      <c r="H158" s="205">
        <v>96.653000000000006</v>
      </c>
      <c r="L158" s="202"/>
      <c r="M158" s="206"/>
      <c r="N158" s="207"/>
      <c r="O158" s="207"/>
      <c r="P158" s="207"/>
      <c r="Q158" s="207"/>
      <c r="R158" s="207"/>
      <c r="S158" s="207"/>
      <c r="T158" s="207"/>
      <c r="U158" s="208"/>
      <c r="AT158" s="203" t="s">
        <v>149</v>
      </c>
      <c r="AU158" s="203" t="s">
        <v>146</v>
      </c>
      <c r="AV158" s="16" t="s">
        <v>146</v>
      </c>
      <c r="AW158" s="16" t="s">
        <v>34</v>
      </c>
      <c r="AX158" s="16" t="s">
        <v>80</v>
      </c>
      <c r="AY158" s="203" t="s">
        <v>135</v>
      </c>
    </row>
    <row r="159" spans="1:65" s="15" customFormat="1">
      <c r="B159" s="182"/>
      <c r="D159" s="165" t="s">
        <v>149</v>
      </c>
      <c r="E159" s="183" t="s">
        <v>1</v>
      </c>
      <c r="F159" s="184" t="s">
        <v>158</v>
      </c>
      <c r="H159" s="185">
        <v>117.351</v>
      </c>
      <c r="L159" s="182"/>
      <c r="M159" s="186"/>
      <c r="N159" s="187"/>
      <c r="O159" s="187"/>
      <c r="P159" s="187"/>
      <c r="Q159" s="187"/>
      <c r="R159" s="187"/>
      <c r="S159" s="187"/>
      <c r="T159" s="187"/>
      <c r="U159" s="188"/>
      <c r="AT159" s="183" t="s">
        <v>149</v>
      </c>
      <c r="AU159" s="183" t="s">
        <v>146</v>
      </c>
      <c r="AV159" s="15" t="s">
        <v>145</v>
      </c>
      <c r="AW159" s="15" t="s">
        <v>34</v>
      </c>
      <c r="AX159" s="15" t="s">
        <v>87</v>
      </c>
      <c r="AY159" s="183" t="s">
        <v>135</v>
      </c>
    </row>
    <row r="160" spans="1:65" s="2" customFormat="1" ht="24.2" customHeight="1">
      <c r="A160" s="32"/>
      <c r="B160" s="152"/>
      <c r="C160" s="193" t="s">
        <v>221</v>
      </c>
      <c r="D160" s="193" t="s">
        <v>198</v>
      </c>
      <c r="E160" s="194" t="s">
        <v>222</v>
      </c>
      <c r="F160" s="195" t="s">
        <v>223</v>
      </c>
      <c r="G160" s="196" t="s">
        <v>144</v>
      </c>
      <c r="H160" s="197">
        <v>225.01900000000001</v>
      </c>
      <c r="I160" s="198">
        <v>439</v>
      </c>
      <c r="J160" s="198">
        <f>ROUND(I160*H160,2)</f>
        <v>98783.34</v>
      </c>
      <c r="K160" s="195" t="s">
        <v>1</v>
      </c>
      <c r="L160" s="199"/>
      <c r="M160" s="200" t="s">
        <v>1</v>
      </c>
      <c r="N160" s="201" t="s">
        <v>45</v>
      </c>
      <c r="O160" s="161">
        <v>0</v>
      </c>
      <c r="P160" s="161">
        <f>O160*H160</f>
        <v>0</v>
      </c>
      <c r="Q160" s="161">
        <v>0.17155999999999999</v>
      </c>
      <c r="R160" s="161">
        <f>Q160*H160</f>
        <v>38.604259640000002</v>
      </c>
      <c r="S160" s="161">
        <v>0</v>
      </c>
      <c r="T160" s="161">
        <f>S160*H160</f>
        <v>0</v>
      </c>
      <c r="U160" s="162" t="s">
        <v>1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201</v>
      </c>
      <c r="AT160" s="163" t="s">
        <v>198</v>
      </c>
      <c r="AU160" s="163" t="s">
        <v>146</v>
      </c>
      <c r="AY160" s="18" t="s">
        <v>135</v>
      </c>
      <c r="BE160" s="164">
        <f>IF(N160="základní",J160,0)</f>
        <v>98783.34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8" t="s">
        <v>87</v>
      </c>
      <c r="BK160" s="164">
        <f>ROUND(I160*H160,2)</f>
        <v>98783.34</v>
      </c>
      <c r="BL160" s="18" t="s">
        <v>145</v>
      </c>
      <c r="BM160" s="163" t="s">
        <v>224</v>
      </c>
    </row>
    <row r="161" spans="1:65" s="2" customFormat="1">
      <c r="A161" s="32"/>
      <c r="B161" s="33"/>
      <c r="C161" s="32"/>
      <c r="D161" s="165" t="s">
        <v>148</v>
      </c>
      <c r="E161" s="32"/>
      <c r="F161" s="166" t="s">
        <v>223</v>
      </c>
      <c r="G161" s="32"/>
      <c r="H161" s="32"/>
      <c r="I161" s="32"/>
      <c r="J161" s="32"/>
      <c r="K161" s="32"/>
      <c r="L161" s="33"/>
      <c r="M161" s="167"/>
      <c r="N161" s="168"/>
      <c r="O161" s="58"/>
      <c r="P161" s="58"/>
      <c r="Q161" s="58"/>
      <c r="R161" s="58"/>
      <c r="S161" s="58"/>
      <c r="T161" s="58"/>
      <c r="U161" s="59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8" t="s">
        <v>148</v>
      </c>
      <c r="AU161" s="18" t="s">
        <v>146</v>
      </c>
    </row>
    <row r="162" spans="1:65" s="13" customFormat="1">
      <c r="B162" s="169"/>
      <c r="D162" s="165" t="s">
        <v>149</v>
      </c>
      <c r="E162" s="170" t="s">
        <v>1</v>
      </c>
      <c r="F162" s="171" t="s">
        <v>225</v>
      </c>
      <c r="H162" s="170" t="s">
        <v>1</v>
      </c>
      <c r="L162" s="169"/>
      <c r="M162" s="172"/>
      <c r="N162" s="173"/>
      <c r="O162" s="173"/>
      <c r="P162" s="173"/>
      <c r="Q162" s="173"/>
      <c r="R162" s="173"/>
      <c r="S162" s="173"/>
      <c r="T162" s="173"/>
      <c r="U162" s="174"/>
      <c r="AT162" s="170" t="s">
        <v>149</v>
      </c>
      <c r="AU162" s="170" t="s">
        <v>146</v>
      </c>
      <c r="AV162" s="13" t="s">
        <v>87</v>
      </c>
      <c r="AW162" s="13" t="s">
        <v>34</v>
      </c>
      <c r="AX162" s="13" t="s">
        <v>80</v>
      </c>
      <c r="AY162" s="170" t="s">
        <v>135</v>
      </c>
    </row>
    <row r="163" spans="1:65" s="14" customFormat="1">
      <c r="B163" s="175"/>
      <c r="D163" s="165" t="s">
        <v>149</v>
      </c>
      <c r="E163" s="176" t="s">
        <v>1</v>
      </c>
      <c r="F163" s="177" t="s">
        <v>226</v>
      </c>
      <c r="H163" s="178">
        <v>225.01900000000001</v>
      </c>
      <c r="L163" s="175"/>
      <c r="M163" s="179"/>
      <c r="N163" s="180"/>
      <c r="O163" s="180"/>
      <c r="P163" s="180"/>
      <c r="Q163" s="180"/>
      <c r="R163" s="180"/>
      <c r="S163" s="180"/>
      <c r="T163" s="180"/>
      <c r="U163" s="181"/>
      <c r="AT163" s="176" t="s">
        <v>149</v>
      </c>
      <c r="AU163" s="176" t="s">
        <v>146</v>
      </c>
      <c r="AV163" s="14" t="s">
        <v>89</v>
      </c>
      <c r="AW163" s="14" t="s">
        <v>34</v>
      </c>
      <c r="AX163" s="14" t="s">
        <v>80</v>
      </c>
      <c r="AY163" s="176" t="s">
        <v>135</v>
      </c>
    </row>
    <row r="164" spans="1:65" s="15" customFormat="1">
      <c r="B164" s="182"/>
      <c r="D164" s="165" t="s">
        <v>149</v>
      </c>
      <c r="E164" s="183" t="s">
        <v>1</v>
      </c>
      <c r="F164" s="184" t="s">
        <v>158</v>
      </c>
      <c r="H164" s="185">
        <v>225.01900000000001</v>
      </c>
      <c r="L164" s="182"/>
      <c r="M164" s="186"/>
      <c r="N164" s="187"/>
      <c r="O164" s="187"/>
      <c r="P164" s="187"/>
      <c r="Q164" s="187"/>
      <c r="R164" s="187"/>
      <c r="S164" s="187"/>
      <c r="T164" s="187"/>
      <c r="U164" s="188"/>
      <c r="AT164" s="183" t="s">
        <v>149</v>
      </c>
      <c r="AU164" s="183" t="s">
        <v>146</v>
      </c>
      <c r="AV164" s="15" t="s">
        <v>145</v>
      </c>
      <c r="AW164" s="15" t="s">
        <v>34</v>
      </c>
      <c r="AX164" s="15" t="s">
        <v>87</v>
      </c>
      <c r="AY164" s="183" t="s">
        <v>135</v>
      </c>
    </row>
    <row r="165" spans="1:65" s="2" customFormat="1" ht="16.5" customHeight="1">
      <c r="A165" s="32"/>
      <c r="B165" s="152"/>
      <c r="C165" s="193" t="s">
        <v>87</v>
      </c>
      <c r="D165" s="193" t="s">
        <v>198</v>
      </c>
      <c r="E165" s="194" t="s">
        <v>227</v>
      </c>
      <c r="F165" s="195" t="s">
        <v>228</v>
      </c>
      <c r="G165" s="196" t="s">
        <v>229</v>
      </c>
      <c r="H165" s="197">
        <v>30</v>
      </c>
      <c r="I165" s="198">
        <v>602</v>
      </c>
      <c r="J165" s="198">
        <f>ROUND(I165*H165,2)</f>
        <v>18060</v>
      </c>
      <c r="K165" s="195" t="s">
        <v>230</v>
      </c>
      <c r="L165" s="199"/>
      <c r="M165" s="200" t="s">
        <v>1</v>
      </c>
      <c r="N165" s="201" t="s">
        <v>45</v>
      </c>
      <c r="O165" s="161">
        <v>0</v>
      </c>
      <c r="P165" s="161">
        <f>O165*H165</f>
        <v>0</v>
      </c>
      <c r="Q165" s="161">
        <v>1</v>
      </c>
      <c r="R165" s="161">
        <f>Q165*H165</f>
        <v>30</v>
      </c>
      <c r="S165" s="161">
        <v>0</v>
      </c>
      <c r="T165" s="161">
        <f>S165*H165</f>
        <v>0</v>
      </c>
      <c r="U165" s="162" t="s">
        <v>1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201</v>
      </c>
      <c r="AT165" s="163" t="s">
        <v>198</v>
      </c>
      <c r="AU165" s="163" t="s">
        <v>146</v>
      </c>
      <c r="AY165" s="18" t="s">
        <v>135</v>
      </c>
      <c r="BE165" s="164">
        <f>IF(N165="základní",J165,0)</f>
        <v>18060</v>
      </c>
      <c r="BF165" s="164">
        <f>IF(N165="snížená",J165,0)</f>
        <v>0</v>
      </c>
      <c r="BG165" s="164">
        <f>IF(N165="zákl. přenesená",J165,0)</f>
        <v>0</v>
      </c>
      <c r="BH165" s="164">
        <f>IF(N165="sníž. přenesená",J165,0)</f>
        <v>0</v>
      </c>
      <c r="BI165" s="164">
        <f>IF(N165="nulová",J165,0)</f>
        <v>0</v>
      </c>
      <c r="BJ165" s="18" t="s">
        <v>87</v>
      </c>
      <c r="BK165" s="164">
        <f>ROUND(I165*H165,2)</f>
        <v>18060</v>
      </c>
      <c r="BL165" s="18" t="s">
        <v>145</v>
      </c>
      <c r="BM165" s="163" t="s">
        <v>231</v>
      </c>
    </row>
    <row r="166" spans="1:65" s="2" customFormat="1">
      <c r="A166" s="32"/>
      <c r="B166" s="33"/>
      <c r="C166" s="32"/>
      <c r="D166" s="165" t="s">
        <v>148</v>
      </c>
      <c r="E166" s="32"/>
      <c r="F166" s="166" t="s">
        <v>228</v>
      </c>
      <c r="G166" s="32"/>
      <c r="H166" s="32"/>
      <c r="I166" s="32"/>
      <c r="J166" s="32"/>
      <c r="K166" s="32"/>
      <c r="L166" s="33"/>
      <c r="M166" s="167"/>
      <c r="N166" s="168"/>
      <c r="O166" s="58"/>
      <c r="P166" s="58"/>
      <c r="Q166" s="58"/>
      <c r="R166" s="58"/>
      <c r="S166" s="58"/>
      <c r="T166" s="58"/>
      <c r="U166" s="59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8" t="s">
        <v>148</v>
      </c>
      <c r="AU166" s="18" t="s">
        <v>146</v>
      </c>
    </row>
    <row r="167" spans="1:65" s="12" customFormat="1" ht="22.9" customHeight="1">
      <c r="B167" s="140"/>
      <c r="D167" s="141" t="s">
        <v>79</v>
      </c>
      <c r="E167" s="150" t="s">
        <v>232</v>
      </c>
      <c r="F167" s="150" t="s">
        <v>233</v>
      </c>
      <c r="J167" s="151">
        <f>BK167</f>
        <v>8622</v>
      </c>
      <c r="L167" s="140"/>
      <c r="M167" s="144"/>
      <c r="N167" s="145"/>
      <c r="O167" s="145"/>
      <c r="P167" s="146">
        <f>P168</f>
        <v>0</v>
      </c>
      <c r="Q167" s="145"/>
      <c r="R167" s="146">
        <f>R168</f>
        <v>0</v>
      </c>
      <c r="S167" s="145"/>
      <c r="T167" s="146">
        <f>T168</f>
        <v>0</v>
      </c>
      <c r="U167" s="147"/>
      <c r="AR167" s="141" t="s">
        <v>87</v>
      </c>
      <c r="AT167" s="148" t="s">
        <v>79</v>
      </c>
      <c r="AU167" s="148" t="s">
        <v>87</v>
      </c>
      <c r="AY167" s="141" t="s">
        <v>135</v>
      </c>
      <c r="BK167" s="149">
        <f>BK168</f>
        <v>8622</v>
      </c>
    </row>
    <row r="168" spans="1:65" s="12" customFormat="1" ht="20.85" customHeight="1">
      <c r="B168" s="140"/>
      <c r="D168" s="141" t="s">
        <v>79</v>
      </c>
      <c r="E168" s="150" t="s">
        <v>201</v>
      </c>
      <c r="F168" s="150" t="s">
        <v>234</v>
      </c>
      <c r="J168" s="151">
        <f>BK168</f>
        <v>8622</v>
      </c>
      <c r="L168" s="140"/>
      <c r="M168" s="144"/>
      <c r="N168" s="145"/>
      <c r="O168" s="145"/>
      <c r="P168" s="146">
        <f>SUM(P169:P174)</f>
        <v>0</v>
      </c>
      <c r="Q168" s="145"/>
      <c r="R168" s="146">
        <f>SUM(R169:R174)</f>
        <v>0</v>
      </c>
      <c r="S168" s="145"/>
      <c r="T168" s="146">
        <f>SUM(T169:T174)</f>
        <v>0</v>
      </c>
      <c r="U168" s="147"/>
      <c r="AR168" s="141" t="s">
        <v>87</v>
      </c>
      <c r="AT168" s="148" t="s">
        <v>79</v>
      </c>
      <c r="AU168" s="148" t="s">
        <v>89</v>
      </c>
      <c r="AY168" s="141" t="s">
        <v>135</v>
      </c>
      <c r="BK168" s="149">
        <f>SUM(BK169:BK174)</f>
        <v>8622</v>
      </c>
    </row>
    <row r="169" spans="1:65" s="2" customFormat="1" ht="16.5" customHeight="1">
      <c r="A169" s="32"/>
      <c r="B169" s="152"/>
      <c r="C169" s="153" t="s">
        <v>89</v>
      </c>
      <c r="D169" s="153" t="s">
        <v>141</v>
      </c>
      <c r="E169" s="154" t="s">
        <v>235</v>
      </c>
      <c r="F169" s="155" t="s">
        <v>236</v>
      </c>
      <c r="G169" s="156" t="s">
        <v>172</v>
      </c>
      <c r="H169" s="157">
        <v>2</v>
      </c>
      <c r="I169" s="158">
        <v>155</v>
      </c>
      <c r="J169" s="158">
        <f>ROUND(I169*H169,2)</f>
        <v>310</v>
      </c>
      <c r="K169" s="155" t="s">
        <v>1</v>
      </c>
      <c r="L169" s="33"/>
      <c r="M169" s="159" t="s">
        <v>1</v>
      </c>
      <c r="N169" s="160" t="s">
        <v>45</v>
      </c>
      <c r="O169" s="161">
        <v>0</v>
      </c>
      <c r="P169" s="161">
        <f>O169*H169</f>
        <v>0</v>
      </c>
      <c r="Q169" s="161">
        <v>0</v>
      </c>
      <c r="R169" s="161">
        <f>Q169*H169</f>
        <v>0</v>
      </c>
      <c r="S169" s="161">
        <v>0</v>
      </c>
      <c r="T169" s="161">
        <f>S169*H169</f>
        <v>0</v>
      </c>
      <c r="U169" s="162" t="s">
        <v>1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145</v>
      </c>
      <c r="AT169" s="163" t="s">
        <v>141</v>
      </c>
      <c r="AU169" s="163" t="s">
        <v>146</v>
      </c>
      <c r="AY169" s="18" t="s">
        <v>135</v>
      </c>
      <c r="BE169" s="164">
        <f>IF(N169="základní",J169,0)</f>
        <v>310</v>
      </c>
      <c r="BF169" s="164">
        <f>IF(N169="snížená",J169,0)</f>
        <v>0</v>
      </c>
      <c r="BG169" s="164">
        <f>IF(N169="zákl. přenesená",J169,0)</f>
        <v>0</v>
      </c>
      <c r="BH169" s="164">
        <f>IF(N169="sníž. přenesená",J169,0)</f>
        <v>0</v>
      </c>
      <c r="BI169" s="164">
        <f>IF(N169="nulová",J169,0)</f>
        <v>0</v>
      </c>
      <c r="BJ169" s="18" t="s">
        <v>87</v>
      </c>
      <c r="BK169" s="164">
        <f>ROUND(I169*H169,2)</f>
        <v>310</v>
      </c>
      <c r="BL169" s="18" t="s">
        <v>145</v>
      </c>
      <c r="BM169" s="163" t="s">
        <v>237</v>
      </c>
    </row>
    <row r="170" spans="1:65" s="2" customFormat="1">
      <c r="A170" s="32"/>
      <c r="B170" s="33"/>
      <c r="C170" s="32"/>
      <c r="D170" s="165" t="s">
        <v>148</v>
      </c>
      <c r="E170" s="32"/>
      <c r="F170" s="166" t="s">
        <v>236</v>
      </c>
      <c r="G170" s="32"/>
      <c r="H170" s="32"/>
      <c r="I170" s="32"/>
      <c r="J170" s="32"/>
      <c r="K170" s="32"/>
      <c r="L170" s="33"/>
      <c r="M170" s="167"/>
      <c r="N170" s="168"/>
      <c r="O170" s="58"/>
      <c r="P170" s="58"/>
      <c r="Q170" s="58"/>
      <c r="R170" s="58"/>
      <c r="S170" s="58"/>
      <c r="T170" s="58"/>
      <c r="U170" s="59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8" t="s">
        <v>148</v>
      </c>
      <c r="AU170" s="18" t="s">
        <v>146</v>
      </c>
    </row>
    <row r="171" spans="1:65" s="2" customFormat="1" ht="24.2" customHeight="1">
      <c r="A171" s="32"/>
      <c r="B171" s="152"/>
      <c r="C171" s="153" t="s">
        <v>146</v>
      </c>
      <c r="D171" s="153" t="s">
        <v>141</v>
      </c>
      <c r="E171" s="154" t="s">
        <v>238</v>
      </c>
      <c r="F171" s="155" t="s">
        <v>239</v>
      </c>
      <c r="G171" s="156" t="s">
        <v>172</v>
      </c>
      <c r="H171" s="157">
        <v>1</v>
      </c>
      <c r="I171" s="158">
        <v>5574</v>
      </c>
      <c r="J171" s="158">
        <f>ROUND(I171*H171,2)</f>
        <v>5574</v>
      </c>
      <c r="K171" s="155" t="s">
        <v>1</v>
      </c>
      <c r="L171" s="33"/>
      <c r="M171" s="159" t="s">
        <v>1</v>
      </c>
      <c r="N171" s="160" t="s">
        <v>45</v>
      </c>
      <c r="O171" s="161">
        <v>0</v>
      </c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1">
        <f>S171*H171</f>
        <v>0</v>
      </c>
      <c r="U171" s="162" t="s">
        <v>1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145</v>
      </c>
      <c r="AT171" s="163" t="s">
        <v>141</v>
      </c>
      <c r="AU171" s="163" t="s">
        <v>146</v>
      </c>
      <c r="AY171" s="18" t="s">
        <v>135</v>
      </c>
      <c r="BE171" s="164">
        <f>IF(N171="základní",J171,0)</f>
        <v>5574</v>
      </c>
      <c r="BF171" s="164">
        <f>IF(N171="snížená",J171,0)</f>
        <v>0</v>
      </c>
      <c r="BG171" s="164">
        <f>IF(N171="zákl. přenesená",J171,0)</f>
        <v>0</v>
      </c>
      <c r="BH171" s="164">
        <f>IF(N171="sníž. přenesená",J171,0)</f>
        <v>0</v>
      </c>
      <c r="BI171" s="164">
        <f>IF(N171="nulová",J171,0)</f>
        <v>0</v>
      </c>
      <c r="BJ171" s="18" t="s">
        <v>87</v>
      </c>
      <c r="BK171" s="164">
        <f>ROUND(I171*H171,2)</f>
        <v>5574</v>
      </c>
      <c r="BL171" s="18" t="s">
        <v>145</v>
      </c>
      <c r="BM171" s="163" t="s">
        <v>240</v>
      </c>
    </row>
    <row r="172" spans="1:65" s="2" customFormat="1">
      <c r="A172" s="32"/>
      <c r="B172" s="33"/>
      <c r="C172" s="32"/>
      <c r="D172" s="165" t="s">
        <v>148</v>
      </c>
      <c r="E172" s="32"/>
      <c r="F172" s="166" t="s">
        <v>239</v>
      </c>
      <c r="G172" s="32"/>
      <c r="H172" s="32"/>
      <c r="I172" s="32"/>
      <c r="J172" s="32"/>
      <c r="K172" s="32"/>
      <c r="L172" s="33"/>
      <c r="M172" s="167"/>
      <c r="N172" s="168"/>
      <c r="O172" s="58"/>
      <c r="P172" s="58"/>
      <c r="Q172" s="58"/>
      <c r="R172" s="58"/>
      <c r="S172" s="58"/>
      <c r="T172" s="58"/>
      <c r="U172" s="59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8" t="s">
        <v>148</v>
      </c>
      <c r="AU172" s="18" t="s">
        <v>146</v>
      </c>
    </row>
    <row r="173" spans="1:65" s="2" customFormat="1" ht="24.2" customHeight="1">
      <c r="A173" s="32"/>
      <c r="B173" s="152"/>
      <c r="C173" s="153" t="s">
        <v>145</v>
      </c>
      <c r="D173" s="153" t="s">
        <v>141</v>
      </c>
      <c r="E173" s="154" t="s">
        <v>241</v>
      </c>
      <c r="F173" s="155" t="s">
        <v>242</v>
      </c>
      <c r="G173" s="156" t="s">
        <v>172</v>
      </c>
      <c r="H173" s="157">
        <v>2</v>
      </c>
      <c r="I173" s="158">
        <v>1369</v>
      </c>
      <c r="J173" s="158">
        <f>ROUND(I173*H173,2)</f>
        <v>2738</v>
      </c>
      <c r="K173" s="155" t="s">
        <v>1</v>
      </c>
      <c r="L173" s="33"/>
      <c r="M173" s="159" t="s">
        <v>1</v>
      </c>
      <c r="N173" s="160" t="s">
        <v>45</v>
      </c>
      <c r="O173" s="161">
        <v>0</v>
      </c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1">
        <f>S173*H173</f>
        <v>0</v>
      </c>
      <c r="U173" s="162" t="s">
        <v>1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145</v>
      </c>
      <c r="AT173" s="163" t="s">
        <v>141</v>
      </c>
      <c r="AU173" s="163" t="s">
        <v>146</v>
      </c>
      <c r="AY173" s="18" t="s">
        <v>135</v>
      </c>
      <c r="BE173" s="164">
        <f>IF(N173="základní",J173,0)</f>
        <v>2738</v>
      </c>
      <c r="BF173" s="164">
        <f>IF(N173="snížená",J173,0)</f>
        <v>0</v>
      </c>
      <c r="BG173" s="164">
        <f>IF(N173="zákl. přenesená",J173,0)</f>
        <v>0</v>
      </c>
      <c r="BH173" s="164">
        <f>IF(N173="sníž. přenesená",J173,0)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2738</v>
      </c>
      <c r="BL173" s="18" t="s">
        <v>145</v>
      </c>
      <c r="BM173" s="163" t="s">
        <v>243</v>
      </c>
    </row>
    <row r="174" spans="1:65" s="2" customFormat="1" ht="19.5">
      <c r="A174" s="32"/>
      <c r="B174" s="33"/>
      <c r="C174" s="32"/>
      <c r="D174" s="165" t="s">
        <v>148</v>
      </c>
      <c r="E174" s="32"/>
      <c r="F174" s="166" t="s">
        <v>242</v>
      </c>
      <c r="G174" s="32"/>
      <c r="H174" s="32"/>
      <c r="I174" s="32"/>
      <c r="J174" s="32"/>
      <c r="K174" s="32"/>
      <c r="L174" s="33"/>
      <c r="M174" s="189"/>
      <c r="N174" s="190"/>
      <c r="O174" s="191"/>
      <c r="P174" s="191"/>
      <c r="Q174" s="191"/>
      <c r="R174" s="191"/>
      <c r="S174" s="191"/>
      <c r="T174" s="191"/>
      <c r="U174" s="19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8" t="s">
        <v>148</v>
      </c>
      <c r="AU174" s="18" t="s">
        <v>146</v>
      </c>
    </row>
    <row r="175" spans="1:65" s="2" customFormat="1" ht="6.95" customHeight="1">
      <c r="A175" s="32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3"/>
      <c r="M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</sheetData>
  <autoFilter ref="C128:K174"/>
  <mergeCells count="11">
    <mergeCell ref="E121:H121"/>
    <mergeCell ref="E7:H7"/>
    <mergeCell ref="E9:H9"/>
    <mergeCell ref="E11:H11"/>
    <mergeCell ref="E29:H29"/>
    <mergeCell ref="E85:H85"/>
    <mergeCell ref="L2:V2"/>
    <mergeCell ref="E87:H87"/>
    <mergeCell ref="E89:H89"/>
    <mergeCell ref="E117:H117"/>
    <mergeCell ref="E119:H119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ZL34 - KRYCÍ LIST</vt:lpstr>
      <vt:lpstr>Rekapitulace stavby</vt:lpstr>
      <vt:lpstr>MNP - ZL24 - zpevněné plochy</vt:lpstr>
      <vt:lpstr>VCP - ZL24 - zpevněné plochy</vt:lpstr>
      <vt:lpstr>'MNP - ZL24 - zpevněné plochy'!Názvy_tisku</vt:lpstr>
      <vt:lpstr>'Rekapitulace stavby'!Názvy_tisku</vt:lpstr>
      <vt:lpstr>'VCP - ZL24 - zpevněné plochy'!Názvy_tisku</vt:lpstr>
      <vt:lpstr>'MNP - ZL24 - zpevněné plochy'!Oblast_tisku</vt:lpstr>
      <vt:lpstr>'Rekapitulace stavby'!Oblast_tisku</vt:lpstr>
      <vt:lpstr>'VCP - ZL24 - zpevněné plochy'!Oblast_tisku</vt:lpstr>
      <vt:lpstr>'ZL34 -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2023-11-12T20:14:12Z</cp:lastPrinted>
  <dcterms:created xsi:type="dcterms:W3CDTF">2023-11-12T19:56:11Z</dcterms:created>
  <dcterms:modified xsi:type="dcterms:W3CDTF">2023-11-13T00:20:37Z</dcterms:modified>
</cp:coreProperties>
</file>