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ZL30 - KRYCÍ LIST" sheetId="4" r:id="rId1"/>
    <sheet name="Rekapitulace stavby" sheetId="1" r:id="rId2"/>
    <sheet name="MNP - ZL30-česaný beton" sheetId="2" r:id="rId3"/>
    <sheet name="VCP - ZL30-česaný beton" sheetId="3" r:id="rId4"/>
  </sheets>
  <externalReferences>
    <externalReference r:id="rId5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2" hidden="1">'MNP - ZL30-česaný beton'!$C$128:$K$158</definedName>
    <definedName name="_xlnm._FilterDatabase" localSheetId="3" hidden="1">'VCP - ZL30-česaný beton'!$C$131:$K$174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2">'MNP - ZL30-česaný beton'!$128:$128</definedName>
    <definedName name="_xlnm.Print_Titles" localSheetId="1">'Rekapitulace stavby'!$92:$92</definedName>
    <definedName name="_xlnm.Print_Titles" localSheetId="3">'VCP - ZL30-česaný beton'!$131:$131</definedName>
    <definedName name="_xlnm.Print_Area" localSheetId="2">'MNP - ZL30-česaný beton'!$C$4:$J$76,'MNP - ZL30-česaný beton'!$C$82:$J$108,'MNP - ZL30-česaný beton'!$C$114:$K$158</definedName>
    <definedName name="_xlnm.Print_Area" localSheetId="1">'Rekapitulace stavby'!$D$4:$AO$76,'Rekapitulace stavby'!$C$82:$AQ$101</definedName>
    <definedName name="_xlnm.Print_Area" localSheetId="3">'VCP - ZL30-česaný beton'!$C$4:$J$76,'VCP - ZL30-česaný beton'!$C$82:$J$111,'VCP - ZL30-česaný beton'!$C$117:$K$174</definedName>
    <definedName name="_xlnm.Print_Area" localSheetId="0">'ZL30 -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24519"/>
</workbook>
</file>

<file path=xl/calcChain.xml><?xml version="1.0" encoding="utf-8"?>
<calcChain xmlns="http://schemas.openxmlformats.org/spreadsheetml/2006/main">
  <c r="I17" i="4"/>
  <c r="J17"/>
  <c r="J41" i="3" l="1"/>
  <c r="J40"/>
  <c r="AY97" i="1" s="1"/>
  <c r="J39" i="3"/>
  <c r="AX97" i="1" s="1"/>
  <c r="BI173" i="3"/>
  <c r="BH173"/>
  <c r="BG173"/>
  <c r="BF173"/>
  <c r="T173"/>
  <c r="T172"/>
  <c r="R173"/>
  <c r="R172" s="1"/>
  <c r="P173"/>
  <c r="P172" s="1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7"/>
  <c r="BH157"/>
  <c r="BG157"/>
  <c r="BF157"/>
  <c r="T157"/>
  <c r="T156" s="1"/>
  <c r="R157"/>
  <c r="R156" s="1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0"/>
  <c r="BH140"/>
  <c r="BG140"/>
  <c r="BF140"/>
  <c r="T140"/>
  <c r="R140"/>
  <c r="P140"/>
  <c r="BI136"/>
  <c r="BH136"/>
  <c r="BG136"/>
  <c r="BF136"/>
  <c r="T136"/>
  <c r="T135" s="1"/>
  <c r="R136"/>
  <c r="R135" s="1"/>
  <c r="P136"/>
  <c r="P135" s="1"/>
  <c r="J129"/>
  <c r="F129"/>
  <c r="J128"/>
  <c r="F128"/>
  <c r="F126"/>
  <c r="E124"/>
  <c r="J33"/>
  <c r="J94"/>
  <c r="F94"/>
  <c r="J93"/>
  <c r="F93"/>
  <c r="F91"/>
  <c r="E89"/>
  <c r="J14"/>
  <c r="J126" s="1"/>
  <c r="E7"/>
  <c r="E85" s="1"/>
  <c r="J41" i="2"/>
  <c r="J40"/>
  <c r="AY96" i="1"/>
  <c r="J39" i="2"/>
  <c r="AX96" i="1"/>
  <c r="BI155" i="2"/>
  <c r="BH155"/>
  <c r="BG155"/>
  <c r="BF155"/>
  <c r="T155"/>
  <c r="T154"/>
  <c r="R155"/>
  <c r="R154"/>
  <c r="P155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J126"/>
  <c r="F126"/>
  <c r="J125"/>
  <c r="F125"/>
  <c r="F123"/>
  <c r="E121"/>
  <c r="J33"/>
  <c r="J94"/>
  <c r="F94"/>
  <c r="J93"/>
  <c r="F93"/>
  <c r="F91"/>
  <c r="E89"/>
  <c r="J14"/>
  <c r="J123" s="1"/>
  <c r="E7"/>
  <c r="E117" s="1"/>
  <c r="L90" i="1"/>
  <c r="AM90"/>
  <c r="AM89"/>
  <c r="L89"/>
  <c r="AM87"/>
  <c r="L87"/>
  <c r="L85"/>
  <c r="L84"/>
  <c r="BK148" i="2"/>
  <c r="J140"/>
  <c r="BK133"/>
  <c r="J148"/>
  <c r="BK140"/>
  <c r="AS95" i="1"/>
  <c r="J140" i="3"/>
  <c r="J170"/>
  <c r="J154"/>
  <c r="BK140"/>
  <c r="BK155" i="2"/>
  <c r="J146"/>
  <c r="J138"/>
  <c r="J155"/>
  <c r="BK146"/>
  <c r="BK138"/>
  <c r="J173" i="3"/>
  <c r="BK154"/>
  <c r="BK163"/>
  <c r="BK136"/>
  <c r="BK173"/>
  <c r="J163"/>
  <c r="BK152"/>
  <c r="J136"/>
  <c r="J150" i="2"/>
  <c r="J142"/>
  <c r="AK27" i="1"/>
  <c r="J152" i="2"/>
  <c r="BK144"/>
  <c r="J135"/>
  <c r="BK170" i="3"/>
  <c r="BK157"/>
  <c r="F39"/>
  <c r="BK152" i="2"/>
  <c r="J144"/>
  <c r="BK135"/>
  <c r="BK150"/>
  <c r="BK142"/>
  <c r="J133"/>
  <c r="J166" i="3"/>
  <c r="J152"/>
  <c r="J150"/>
  <c r="BK166"/>
  <c r="J157"/>
  <c r="BK150"/>
  <c r="R132" i="2" l="1"/>
  <c r="R137"/>
  <c r="P132"/>
  <c r="P137"/>
  <c r="R149" i="3"/>
  <c r="R134"/>
  <c r="BK162"/>
  <c r="J162"/>
  <c r="J105" s="1"/>
  <c r="T162"/>
  <c r="T161" s="1"/>
  <c r="BK132" i="2"/>
  <c r="J132"/>
  <c r="J101"/>
  <c r="BK137"/>
  <c r="J137"/>
  <c r="J102"/>
  <c r="P149" i="3"/>
  <c r="P134" s="1"/>
  <c r="P162"/>
  <c r="P161"/>
  <c r="T132" i="2"/>
  <c r="T137"/>
  <c r="BK149" i="3"/>
  <c r="J149"/>
  <c r="J102"/>
  <c r="T149"/>
  <c r="T134" s="1"/>
  <c r="R162"/>
  <c r="R161" s="1"/>
  <c r="R133" s="1"/>
  <c r="R132" s="1"/>
  <c r="BK135"/>
  <c r="BK134"/>
  <c r="J134" s="1"/>
  <c r="J100" s="1"/>
  <c r="BK154" i="2"/>
  <c r="J154"/>
  <c r="J103"/>
  <c r="BK156" i="3"/>
  <c r="J156" s="1"/>
  <c r="J103" s="1"/>
  <c r="BK172"/>
  <c r="J172" s="1"/>
  <c r="J106" s="1"/>
  <c r="J91"/>
  <c r="E120"/>
  <c r="BE140"/>
  <c r="BE150"/>
  <c r="BE154"/>
  <c r="BE157"/>
  <c r="BE163"/>
  <c r="BE170"/>
  <c r="BE173"/>
  <c r="BB97" i="1"/>
  <c r="BB95" s="1"/>
  <c r="AX95" s="1"/>
  <c r="BE136" i="3"/>
  <c r="BE152"/>
  <c r="BE166"/>
  <c r="BE146" i="2"/>
  <c r="E85"/>
  <c r="BE140"/>
  <c r="BE142"/>
  <c r="BE144"/>
  <c r="BE148"/>
  <c r="J91"/>
  <c r="BE133"/>
  <c r="BE135"/>
  <c r="BE138"/>
  <c r="BE150"/>
  <c r="BE152"/>
  <c r="BE155"/>
  <c r="AS94" i="1"/>
  <c r="J38" i="2"/>
  <c r="AW96" i="1"/>
  <c r="F38" i="2"/>
  <c r="BA96" i="1" s="1"/>
  <c r="F41" i="3"/>
  <c r="BD97" i="1" s="1"/>
  <c r="F40" i="2"/>
  <c r="BC96" i="1" s="1"/>
  <c r="F41" i="2"/>
  <c r="BD96" i="1"/>
  <c r="J38" i="3"/>
  <c r="AW97" i="1" s="1"/>
  <c r="F39" i="2"/>
  <c r="BB96" i="1"/>
  <c r="F38" i="3"/>
  <c r="BA97" i="1"/>
  <c r="F40" i="3"/>
  <c r="BC97" i="1" s="1"/>
  <c r="P133" i="3" l="1"/>
  <c r="P132" s="1"/>
  <c r="AU97" i="1" s="1"/>
  <c r="T133" i="3"/>
  <c r="T132" s="1"/>
  <c r="T131" i="2"/>
  <c r="T130" s="1"/>
  <c r="T129" s="1"/>
  <c r="P131"/>
  <c r="P130"/>
  <c r="P129" s="1"/>
  <c r="AU96" i="1" s="1"/>
  <c r="AU95" s="1"/>
  <c r="AU94" s="1"/>
  <c r="R131" i="2"/>
  <c r="R130"/>
  <c r="R129" s="1"/>
  <c r="J135" i="3"/>
  <c r="J101" s="1"/>
  <c r="BK131" i="2"/>
  <c r="J131" s="1"/>
  <c r="J100" s="1"/>
  <c r="BK161" i="3"/>
  <c r="J161"/>
  <c r="J104" s="1"/>
  <c r="BC95" i="1"/>
  <c r="BC94" s="1"/>
  <c r="W35" s="1"/>
  <c r="BA95"/>
  <c r="BA94" s="1"/>
  <c r="W33" s="1"/>
  <c r="F37" i="3"/>
  <c r="AZ97" i="1" s="1"/>
  <c r="BD95"/>
  <c r="BD94" s="1"/>
  <c r="W36" s="1"/>
  <c r="J37" i="3"/>
  <c r="AV97" i="1" s="1"/>
  <c r="AT97" s="1"/>
  <c r="F37" i="2"/>
  <c r="AZ96" i="1"/>
  <c r="J37" i="2"/>
  <c r="AV96" i="1" s="1"/>
  <c r="AT96" s="1"/>
  <c r="BB94"/>
  <c r="AX94"/>
  <c r="BK133" i="3" l="1"/>
  <c r="BK132"/>
  <c r="J132" s="1"/>
  <c r="J98" s="1"/>
  <c r="J32" s="1"/>
  <c r="J34" s="1"/>
  <c r="AG97" i="1" s="1"/>
  <c r="I16" i="4" s="1"/>
  <c r="J16" s="1"/>
  <c r="J18" s="1"/>
  <c r="G21" s="1"/>
  <c r="BK130" i="2"/>
  <c r="J130" s="1"/>
  <c r="J99" s="1"/>
  <c r="AZ95" i="1"/>
  <c r="AV95" s="1"/>
  <c r="AW94"/>
  <c r="AK33"/>
  <c r="W34"/>
  <c r="AY94"/>
  <c r="AW95"/>
  <c r="AY95"/>
  <c r="J43" i="3" l="1"/>
  <c r="J133"/>
  <c r="J99"/>
  <c r="BK129" i="2"/>
  <c r="J129" s="1"/>
  <c r="J98" s="1"/>
  <c r="J108" s="1"/>
  <c r="AN97" i="1"/>
  <c r="J111" i="3"/>
  <c r="AT95" i="1"/>
  <c r="AZ94"/>
  <c r="AV94" s="1"/>
  <c r="AK32" s="1"/>
  <c r="J32" i="2" l="1"/>
  <c r="J34"/>
  <c r="AG96" i="1"/>
  <c r="AG95"/>
  <c r="AG94" s="1"/>
  <c r="W32"/>
  <c r="AT94"/>
  <c r="AK26" l="1"/>
  <c r="AK29" s="1"/>
  <c r="AN94"/>
  <c r="AN101" s="1"/>
  <c r="J43" i="2"/>
  <c r="AN96" i="1"/>
  <c r="AN95"/>
  <c r="AK38"/>
  <c r="AG101"/>
</calcChain>
</file>

<file path=xl/sharedStrings.xml><?xml version="1.0" encoding="utf-8"?>
<sst xmlns="http://schemas.openxmlformats.org/spreadsheetml/2006/main" count="1111" uniqueCount="297">
  <si>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</si>
  <si>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</si>
  <si>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</si>
  <si>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</si>
  <si>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</si>
  <si>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</si>
  <si>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</si>
  <si>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</si>
  <si>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</si>
  <si>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</si>
  <si>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</si>
  <si>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</si>
  <si>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</si>
  <si>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</si>
  <si>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</si>
  <si>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</si>
  <si>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</si>
  <si>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</si>
  <si>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</si>
  <si>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</si>
  <si>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</si>
  <si>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</si>
  <si>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</si>
  <si>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</si>
  <si>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</si>
  <si>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</si>
  <si>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</si>
  <si>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</si>
  <si>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</si>
  <si>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</si>
  <si>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</si>
  <si>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</si>
  <si>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</si>
  <si>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</si>
  <si>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</si>
  <si>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</si>
  <si>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</si>
  <si>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</si>
  <si>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</si>
  <si>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</si>
  <si>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</si>
  <si>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</si>
  <si>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</si>
  <si>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</si>
  <si>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</si>
  <si>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</si>
  <si>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</si>
  <si>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</si>
  <si>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</si>
  <si>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</si>
  <si>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</si>
  <si>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</si>
  <si>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</si>
  <si>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</si>
  <si>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</si>
  <si>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</si>
  <si>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</si>
  <si>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</si>
  <si>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</si>
  <si>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</si>
  <si>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</si>
  <si>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</si>
  <si>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</si>
  <si>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</si>
  <si>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</si>
  <si>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</si>
  <si>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</si>
  <si>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</si>
  <si>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</si>
  <si>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</si>
  <si>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</si>
  <si>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</si>
  <si>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</si>
  <si>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</si>
  <si>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</si>
  <si>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</si>
  <si>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</si>
  <si>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</si>
  <si>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</si>
  <si>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</si>
  <si>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</si>
  <si>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</si>
  <si>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</si>
  <si>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</si>
  <si>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30</t>
  </si>
  <si>
    <t>ZL30-česaný beton</t>
  </si>
  <si>
    <t>STA</t>
  </si>
  <si>
    <t>1</t>
  </si>
  <si>
    <t>{b892225b-0c9a-4304-817f-e7c0eaa991bd}</t>
  </si>
  <si>
    <t>2</t>
  </si>
  <si>
    <t>/</t>
  </si>
  <si>
    <t>MNP</t>
  </si>
  <si>
    <t>Soupis</t>
  </si>
  <si>
    <t>{775240ef-0bb8-49f9-9fb4-92ec28de0726}</t>
  </si>
  <si>
    <t>VCP</t>
  </si>
  <si>
    <t>{cf48cf33-0ef7-41b7-a2b6-77f8570f9ba9}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</si>
  <si>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</si>
  <si>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</si>
  <si>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</si>
  <si>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</si>
  <si>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</si>
  <si>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</si>
  <si>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30 - ZL30-česaný beton</t>
  </si>
  <si>
    <t>Soupis:</t>
  </si>
  <si>
    <t>MNP - ZL30-česaný beton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</si>
  <si>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</si>
  <si>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</si>
  <si>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</si>
  <si>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</si>
  <si>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</si>
  <si>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</si>
  <si>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</si>
  <si>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D1 - Rekonstrukce objektu</t>
  </si>
  <si>
    <t xml:space="preserve">    D2 - Zpevněné plochy a sadové úpravy</t>
  </si>
  <si>
    <t xml:space="preserve">      59 - Kryty pozemních komunikací, letišť a ploch dlážděných (předlažby)</t>
  </si>
  <si>
    <t xml:space="preserve">      63 - Podlahy a podlahové konstrukce</t>
  </si>
  <si>
    <t xml:space="preserve">    H23 - Plochy a úpravy území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</si>
  <si>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</si>
  <si>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</si>
  <si>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</si>
  <si>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</si>
  <si>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</si>
  <si>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</si>
  <si>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</si>
  <si>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</si>
  <si>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</si>
  <si>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</si>
  <si>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</si>
  <si>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</si>
  <si>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</si>
  <si>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</si>
  <si>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</si>
  <si>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D1</t>
  </si>
  <si>
    <t>Rekonstrukce objektu</t>
  </si>
  <si>
    <t>ROZPOCET</t>
  </si>
  <si>
    <t>D2</t>
  </si>
  <si>
    <t>Zpevněné plochy a sadové úpravy</t>
  </si>
  <si>
    <t>59</t>
  </si>
  <si>
    <t>Kryty pozemních komunikací, letišť a ploch dlážděných (předlažby)</t>
  </si>
  <si>
    <t>K</t>
  </si>
  <si>
    <t>596245021R00</t>
  </si>
  <si>
    <t>Kladení zámkové dlažby tl. 6 cm do MC -skladba ZP 04, bod 1</t>
  </si>
  <si>
    <t>m2</t>
  </si>
  <si>
    <t>4</t>
  </si>
  <si>
    <t>3</t>
  </si>
  <si>
    <t>-662826263</t>
  </si>
  <si>
    <t>PP</t>
  </si>
  <si>
    <t>5</t>
  </si>
  <si>
    <t>59245021</t>
  </si>
  <si>
    <t>Dlažba zámková tl. 6 cm červená -dle výběru investora</t>
  </si>
  <si>
    <t>948227500</t>
  </si>
  <si>
    <t>63</t>
  </si>
  <si>
    <t>Podlahy a podlahové konstrukce</t>
  </si>
  <si>
    <t>12</t>
  </si>
  <si>
    <t>631312131RT3</t>
  </si>
  <si>
    <t>Doplnění mazanin betonem  C20/25, nad tl. 8 cm, vč.adhézního můstku -skladba PDL 02, bod 8</t>
  </si>
  <si>
    <t>6253044</t>
  </si>
  <si>
    <t>631313621R00</t>
  </si>
  <si>
    <t>Mazanina betonová tl. 8 - 12 cm C 20/25 -skladba ZP 05, bod 2</t>
  </si>
  <si>
    <t>m3</t>
  </si>
  <si>
    <t>-1679870748</t>
  </si>
  <si>
    <t>631315621R00</t>
  </si>
  <si>
    <t>Mazanina betonová tl. 12 - 24 cm C 20/25 -skladba ZP 04, bod 2</t>
  </si>
  <si>
    <t>744907912</t>
  </si>
  <si>
    <t>631319173R00</t>
  </si>
  <si>
    <t>Příplatek za stržení povrchu mazaniny tl. 12 cm (14 cm) -skladba ZP 04, bod 2</t>
  </si>
  <si>
    <t>-45774544</t>
  </si>
  <si>
    <t>16</t>
  </si>
  <si>
    <t>631319183R00</t>
  </si>
  <si>
    <t>Příplatek za sklon mazaniny 15°-35°  tl. 8 - 12 cm -skladba ZP 05, bod 2</t>
  </si>
  <si>
    <t>1893366180</t>
  </si>
  <si>
    <t>631361921RT9</t>
  </si>
  <si>
    <t>Výztuž mazanin svařovanou sítí, průměr drátu  8,0, oka 150/150 mm KY80 -skladba ZP 04, bod 2</t>
  </si>
  <si>
    <t>t</t>
  </si>
  <si>
    <t>1358106018</t>
  </si>
  <si>
    <t>13</t>
  </si>
  <si>
    <t>632418104R00</t>
  </si>
  <si>
    <t>Potěr cementový vyrovnávací, tl. 3 mm -skldba PDL 02, bod 7</t>
  </si>
  <si>
    <t>-1265952305</t>
  </si>
  <si>
    <t>14</t>
  </si>
  <si>
    <t>632441012RT3</t>
  </si>
  <si>
    <t>Potěr, betonová mazanina, plocha do 100 m2, tl.35 mm -skladba PDL 02, bod 2</t>
  </si>
  <si>
    <t>195944830</t>
  </si>
  <si>
    <t>H23</t>
  </si>
  <si>
    <t>Plochy a úpravy území</t>
  </si>
  <si>
    <t>11</t>
  </si>
  <si>
    <t>998223011R00</t>
  </si>
  <si>
    <t>Přesun hmot, plochy a úpravy území</t>
  </si>
  <si>
    <t>-317409176</t>
  </si>
  <si>
    <t>VV</t>
  </si>
  <si>
    <t>-124,63*0,126-108,51*0,08*1,9-5,51*1,9-16,94*1,9-0,817-108,51*0,003*1,9-108,51*0,035*1,9</t>
  </si>
  <si>
    <t>Součet</t>
  </si>
  <si>
    <t>VCP - ZL30-česaný beton</t>
  </si>
  <si>
    <t>H23 - Plochy a úpravy území</t>
  </si>
  <si>
    <t xml:space="preserve">    HSV - Práce a dodávky HSV</t>
  </si>
  <si>
    <t xml:space="preserve">      4 - Vodorovné konstrukce</t>
  </si>
  <si>
    <t xml:space="preserve">      6 - Úpravy povrchů, podlahy a osazování výplní</t>
  </si>
  <si>
    <t xml:space="preserve">      998 - Přesun hmot</t>
  </si>
  <si>
    <t xml:space="preserve">    PSV - Práce a dodávky PSV</t>
  </si>
  <si>
    <t xml:space="preserve">      767 - Konstrukce doplňkové stavební (zámečnické)</t>
  </si>
  <si>
    <t xml:space="preserve">      783 - Dokončovací práce - nátěry</t>
  </si>
  <si>
    <t>HSV</t>
  </si>
  <si>
    <t>Práce a dodávky HSV</t>
  </si>
  <si>
    <t>Vodorovné konstrukce</t>
  </si>
  <si>
    <t>457311118</t>
  </si>
  <si>
    <t>Vyrovnávací nebo spádový beton C 30/37 včetně úpravy povrchu</t>
  </si>
  <si>
    <t>CS ÚRS 2023 01</t>
  </si>
  <si>
    <t>-631606665</t>
  </si>
  <si>
    <t>Vyrovnávací nebo spádový beton včetně úpravy povrchu C 30/37</t>
  </si>
  <si>
    <t>84*0,2*1,1</t>
  </si>
  <si>
    <t>273362021</t>
  </si>
  <si>
    <t>Výztuž základových desek svařovanými sítěmi Kari</t>
  </si>
  <si>
    <t>228403724</t>
  </si>
  <si>
    <t>Výztuž základů desek ze svařovaných sítí z drátů typu KARI</t>
  </si>
  <si>
    <t>"6x100/100"</t>
  </si>
  <si>
    <t>84*4,44/1000*1,15</t>
  </si>
  <si>
    <t>Mezisoučet</t>
  </si>
  <si>
    <t>"8x100/100"</t>
  </si>
  <si>
    <t>84*7,9/1000*1,15</t>
  </si>
  <si>
    <t>6</t>
  </si>
  <si>
    <t>Úpravy povrchů, podlahy a osazování výplní</t>
  </si>
  <si>
    <t>7</t>
  </si>
  <si>
    <t>624635261</t>
  </si>
  <si>
    <t>Silikonový penetrační nátěr spáry průřezu přes 200 do 400 mm2</t>
  </si>
  <si>
    <t>m</t>
  </si>
  <si>
    <t>CS ÚRS 2023 02</t>
  </si>
  <si>
    <t>1165456338</t>
  </si>
  <si>
    <t>Úpravy vnějších vodorovných a svislých spár obvodového pláště z panelových dílců penetrační nátěr spáry silikonový, průřezu tmeleného profilu přes 200 do 400 mm2</t>
  </si>
  <si>
    <t>8</t>
  </si>
  <si>
    <t>624635361</t>
  </si>
  <si>
    <t>Tmelení silikonovým tmelem spáry průřezu přes 200 do 400 mm2</t>
  </si>
  <si>
    <t>-912273235</t>
  </si>
  <si>
    <t>Úpravy vnějších vodorovných a svislých spár obvodového pláště z panelových dílců tmelení spáry tmelem silikonovým, průřezu tmeleného profilu přes 200 do 400 mm2</t>
  </si>
  <si>
    <t>634911114</t>
  </si>
  <si>
    <t>Řezání dilatačních spár š 5 mm hl přes 50 do 80 mm v čerstvé betonové mazanině</t>
  </si>
  <si>
    <t>631272414</t>
  </si>
  <si>
    <t>Řezání dilatačních nebo smršťovacích spár v čerstvé betonové mazanině nebo potěru šířky do 5 mm, hloubky přes 50 do 80 mm</t>
  </si>
  <si>
    <t>998</t>
  </si>
  <si>
    <t>Přesun hmot</t>
  </si>
  <si>
    <t>998011001</t>
  </si>
  <si>
    <t>Přesun hmot pro budovy zděné v do 6 m</t>
  </si>
  <si>
    <t>-472824402</t>
  </si>
  <si>
    <t>Přesun hmot pro budovy občanské výstavby, bydlení, výrobu a služby s nosnou svislou konstrukcí zděnou z cihel, tvárnic nebo kamene vodorovná dopravní vzdálenost do 100 m pro budovy výšky do 6 m</t>
  </si>
  <si>
    <t>1,294+46,308</t>
  </si>
  <si>
    <t>PSV</t>
  </si>
  <si>
    <t>Práce a dodávky PSV</t>
  </si>
  <si>
    <t>767</t>
  </si>
  <si>
    <t>Konstrukce doplňkové stavební (zámečnické)</t>
  </si>
  <si>
    <t>767995111</t>
  </si>
  <si>
    <t>Montáž atypických zámečnických konstrukcí hm do 5 kg</t>
  </si>
  <si>
    <t>kg</t>
  </si>
  <si>
    <t>-459088088</t>
  </si>
  <si>
    <t>Montáž ostatních atypických zámečnických konstrukcí hmotnosti do 5 kg</t>
  </si>
  <si>
    <t>16,16*4,23</t>
  </si>
  <si>
    <t>M</t>
  </si>
  <si>
    <t>13010420</t>
  </si>
  <si>
    <t>úhelník ocelový rovnostranný jakost S235JR (11 375) 50x50x5mm</t>
  </si>
  <si>
    <t>32</t>
  </si>
  <si>
    <t>-1308165743</t>
  </si>
  <si>
    <t>68,357/1000*1,15</t>
  </si>
  <si>
    <t>998767102R00</t>
  </si>
  <si>
    <t>Přesun hmot pro zámečnické konstr., výšky do 12 m</t>
  </si>
  <si>
    <t>548322467</t>
  </si>
  <si>
    <t>783</t>
  </si>
  <si>
    <t>Dokončovací práce - nátěry</t>
  </si>
  <si>
    <t>10</t>
  </si>
  <si>
    <t>783927161</t>
  </si>
  <si>
    <t>Krycí dvojnásobný akrylátový nátěr betonové podlahy</t>
  </si>
  <si>
    <t>1399015331</t>
  </si>
  <si>
    <t>Krycí (uzavírací) nátěr betonových podlah dvojnásobný akrylátový</t>
  </si>
  <si>
    <t>CL-EVANS s.r.o.</t>
  </si>
  <si>
    <t xml:space="preserve">POČET PŘÍLOH:  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</si>
  <si>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</si>
  <si>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</si>
  <si>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</si>
  <si>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</si>
  <si>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</si>
  <si>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</si>
  <si>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DATUM:</t>
  </si>
  <si>
    <t>CENOVÁ KALKULACE:</t>
  </si>
  <si>
    <t>Změny jsou řešeny formou přípočtů (odpočtů).</t>
  </si>
  <si>
    <t>Rozpočet viz příloha - vícepráce</t>
  </si>
  <si>
    <t>ks</t>
  </si>
  <si>
    <t>Rozpočet viz příloha - méněpráce</t>
  </si>
  <si>
    <t>CELKEM bez DPH</t>
  </si>
  <si>
    <t>Smluvní cena se na základě této změny  sníží  o :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</si>
  <si>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</si>
  <si>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</si>
  <si>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</si>
  <si>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</si>
  <si>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</si>
  <si>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</si>
  <si>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</si>
  <si>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Venkovní úpravy - rampa</t>
  </si>
  <si>
    <t>8 listů</t>
  </si>
  <si>
    <t>POPIS A DŮVOD ZMĚNY: Změna skladby hl. rampy.</t>
  </si>
  <si>
    <t>Z důvodu architektonického odlišení vnější plochy s betonovou dlažbou od vnitřní (kryté) plochy je zrušena betonová dlažba kryté plochy u vstupu do budovy. Nově je plocha provedena tak, aby co nejlépe vyhověla požadavku na venkovní zimní provoz a zároveň  nevyvolala finanční navýšení. Po posouzení několika variant byla zvolena jako nejvýhodnější variantou plocha s povrchem z česaného betonu. Celkově vykazuje změna finanční úsporu.</t>
  </si>
</sst>
</file>

<file path=xl/styles.xml><?xml version="1.0" encoding="utf-8"?>
<styleSheet xmlns="http://schemas.openxmlformats.org/spreadsheetml/2006/main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3" fillId="0" borderId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0" fillId="0" borderId="0" xfId="0" applyProtection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42" fillId="0" borderId="25" xfId="2" applyFont="1" applyFill="1" applyBorder="1" applyAlignment="1">
      <alignment vertical="center" wrapText="1"/>
    </xf>
    <xf numFmtId="0" fontId="42" fillId="0" borderId="26" xfId="2" applyFont="1" applyBorder="1" applyAlignment="1">
      <alignment vertical="top" wrapText="1"/>
    </xf>
    <xf numFmtId="0" fontId="40" fillId="0" borderId="0" xfId="2"/>
    <xf numFmtId="49" fontId="41" fillId="6" borderId="0" xfId="3" applyNumberFormat="1" applyFont="1" applyFill="1" applyBorder="1" applyAlignment="1">
      <alignment horizontal="center" vertical="center" wrapText="1"/>
    </xf>
    <xf numFmtId="0" fontId="41" fillId="5" borderId="0" xfId="3" applyFont="1" applyFill="1" applyBorder="1" applyAlignment="1">
      <alignment horizontal="left" vertical="center" wrapText="1"/>
    </xf>
    <xf numFmtId="0" fontId="41" fillId="5" borderId="0" xfId="3" applyFont="1" applyFill="1" applyBorder="1" applyAlignment="1">
      <alignment vertical="top" wrapText="1"/>
    </xf>
    <xf numFmtId="0" fontId="41" fillId="5" borderId="32" xfId="3" applyFont="1" applyFill="1" applyBorder="1" applyAlignment="1">
      <alignment vertical="top" wrapText="1"/>
    </xf>
    <xf numFmtId="0" fontId="41" fillId="5" borderId="33" xfId="3" applyFont="1" applyFill="1" applyBorder="1" applyAlignment="1">
      <alignment vertical="top" wrapText="1"/>
    </xf>
    <xf numFmtId="0" fontId="40" fillId="0" borderId="0" xfId="2" applyAlignment="1">
      <alignment vertical="center"/>
    </xf>
    <xf numFmtId="0" fontId="40" fillId="0" borderId="0" xfId="2" applyBorder="1"/>
    <xf numFmtId="0" fontId="43" fillId="0" borderId="48" xfId="2" applyFont="1" applyBorder="1" applyAlignment="1">
      <alignment horizontal="center" vertical="center" wrapText="1"/>
    </xf>
    <xf numFmtId="0" fontId="43" fillId="0" borderId="48" xfId="2" applyFont="1" applyBorder="1" applyAlignment="1">
      <alignment horizontal="center" vertical="center"/>
    </xf>
    <xf numFmtId="168" fontId="46" fillId="0" borderId="48" xfId="2" applyNumberFormat="1" applyFont="1" applyBorder="1" applyAlignment="1">
      <alignment horizontal="right" vertical="center"/>
    </xf>
    <xf numFmtId="0" fontId="41" fillId="0" borderId="0" xfId="2" applyFont="1" applyBorder="1" applyAlignment="1">
      <alignment horizontal="center" vertical="center" wrapText="1"/>
    </xf>
    <xf numFmtId="0" fontId="41" fillId="0" borderId="50" xfId="2" applyFont="1" applyBorder="1" applyAlignment="1">
      <alignment vertical="top"/>
    </xf>
    <xf numFmtId="0" fontId="40" fillId="0" borderId="51" xfId="2" applyBorder="1"/>
    <xf numFmtId="0" fontId="41" fillId="0" borderId="51" xfId="2" applyFont="1" applyBorder="1" applyAlignment="1">
      <alignment vertical="top"/>
    </xf>
    <xf numFmtId="0" fontId="41" fillId="0" borderId="52" xfId="2" applyFont="1" applyBorder="1" applyAlignment="1">
      <alignment vertical="top"/>
    </xf>
    <xf numFmtId="0" fontId="40" fillId="0" borderId="0" xfId="2" applyAlignment="1">
      <alignment horizontal="center"/>
    </xf>
    <xf numFmtId="0" fontId="41" fillId="0" borderId="30" xfId="2" applyFont="1" applyBorder="1" applyAlignment="1">
      <alignment vertical="top" wrapText="1"/>
    </xf>
    <xf numFmtId="0" fontId="40" fillId="0" borderId="0" xfId="2" applyBorder="1" applyAlignment="1">
      <alignment vertical="top" wrapText="1"/>
    </xf>
    <xf numFmtId="0" fontId="40" fillId="0" borderId="31" xfId="2" applyBorder="1" applyAlignment="1">
      <alignment vertical="top" wrapText="1"/>
    </xf>
    <xf numFmtId="0" fontId="42" fillId="0" borderId="30" xfId="2" applyFont="1" applyBorder="1" applyAlignment="1">
      <alignment vertical="center" wrapText="1"/>
    </xf>
    <xf numFmtId="0" fontId="42" fillId="0" borderId="0" xfId="2" applyFont="1" applyBorder="1" applyAlignment="1">
      <alignment vertical="center" wrapText="1"/>
    </xf>
    <xf numFmtId="0" fontId="42" fillId="0" borderId="31" xfId="2" applyFont="1" applyBorder="1" applyAlignment="1">
      <alignment vertical="center" wrapText="1"/>
    </xf>
    <xf numFmtId="0" fontId="41" fillId="0" borderId="0" xfId="2" applyFont="1" applyBorder="1" applyAlignment="1">
      <alignment vertical="top" wrapText="1"/>
    </xf>
    <xf numFmtId="0" fontId="41" fillId="0" borderId="31" xfId="2" applyFont="1" applyBorder="1" applyAlignment="1">
      <alignment vertical="top" wrapText="1"/>
    </xf>
    <xf numFmtId="0" fontId="41" fillId="0" borderId="50" xfId="2" applyFont="1" applyBorder="1" applyAlignment="1">
      <alignment horizontal="center" vertical="top"/>
    </xf>
    <xf numFmtId="0" fontId="41" fillId="0" borderId="51" xfId="2" applyFont="1" applyBorder="1" applyAlignment="1">
      <alignment horizontal="center" vertical="top"/>
    </xf>
    <xf numFmtId="0" fontId="41" fillId="0" borderId="52" xfId="2" applyFont="1" applyBorder="1" applyAlignment="1">
      <alignment horizontal="center" vertical="top"/>
    </xf>
    <xf numFmtId="0" fontId="41" fillId="0" borderId="30" xfId="2" applyFont="1" applyBorder="1" applyAlignment="1">
      <alignment vertical="top"/>
    </xf>
    <xf numFmtId="0" fontId="41" fillId="0" borderId="0" xfId="2" applyFont="1" applyBorder="1" applyAlignment="1">
      <alignment vertical="top"/>
    </xf>
    <xf numFmtId="0" fontId="42" fillId="0" borderId="0" xfId="2" applyFont="1" applyBorder="1" applyAlignment="1">
      <alignment horizontal="center" vertical="center"/>
    </xf>
    <xf numFmtId="0" fontId="41" fillId="0" borderId="31" xfId="2" applyFont="1" applyBorder="1" applyAlignment="1">
      <alignment vertical="top"/>
    </xf>
    <xf numFmtId="0" fontId="41" fillId="0" borderId="0" xfId="2" applyFont="1" applyAlignment="1">
      <alignment vertical="top" wrapText="1"/>
    </xf>
    <xf numFmtId="0" fontId="47" fillId="0" borderId="0" xfId="2" applyFont="1" applyAlignment="1">
      <alignment wrapText="1"/>
    </xf>
    <xf numFmtId="0" fontId="40" fillId="0" borderId="0" xfId="2" applyAlignment="1">
      <alignment vertical="center" wrapText="1"/>
    </xf>
    <xf numFmtId="0" fontId="40" fillId="0" borderId="0" xfId="2" applyAlignment="1">
      <alignment horizontal="center" wrapText="1"/>
    </xf>
    <xf numFmtId="0" fontId="42" fillId="0" borderId="35" xfId="2" applyFont="1" applyBorder="1" applyAlignment="1">
      <alignment horizontal="center" vertical="center" wrapText="1"/>
    </xf>
    <xf numFmtId="0" fontId="42" fillId="0" borderId="36" xfId="2" applyFont="1" applyBorder="1" applyAlignment="1">
      <alignment horizontal="center" vertical="center" wrapText="1"/>
    </xf>
    <xf numFmtId="0" fontId="42" fillId="0" borderId="37" xfId="2" applyFont="1" applyBorder="1" applyAlignment="1">
      <alignment horizontal="center" vertical="center" wrapText="1"/>
    </xf>
    <xf numFmtId="0" fontId="41" fillId="0" borderId="50" xfId="2" applyFont="1" applyBorder="1" applyAlignment="1">
      <alignment horizontal="center" vertical="top"/>
    </xf>
    <xf numFmtId="0" fontId="40" fillId="0" borderId="51" xfId="2" applyBorder="1" applyAlignment="1">
      <alignment horizontal="center" vertical="top"/>
    </xf>
    <xf numFmtId="0" fontId="41" fillId="0" borderId="0" xfId="2" applyFont="1" applyBorder="1" applyAlignment="1">
      <alignment vertical="top" wrapText="1"/>
    </xf>
    <xf numFmtId="0" fontId="41" fillId="0" borderId="0" xfId="2" applyFont="1" applyAlignment="1">
      <alignment vertical="top" wrapText="1"/>
    </xf>
    <xf numFmtId="0" fontId="40" fillId="0" borderId="0" xfId="2" applyAlignment="1">
      <alignment horizontal="left" vertical="center" wrapText="1"/>
    </xf>
    <xf numFmtId="0" fontId="41" fillId="0" borderId="30" xfId="2" applyFont="1" applyBorder="1" applyAlignment="1">
      <alignment horizontal="center" vertical="top"/>
    </xf>
    <xf numFmtId="0" fontId="40" fillId="0" borderId="0" xfId="2" applyBorder="1" applyAlignment="1">
      <alignment horizontal="center" vertical="top"/>
    </xf>
    <xf numFmtId="0" fontId="41" fillId="0" borderId="27" xfId="2" applyFont="1" applyBorder="1" applyAlignment="1">
      <alignment horizontal="left" vertical="center" wrapText="1"/>
    </xf>
    <xf numFmtId="0" fontId="40" fillId="0" borderId="28" xfId="2" applyBorder="1" applyAlignment="1">
      <alignment horizontal="left" vertical="center" wrapText="1"/>
    </xf>
    <xf numFmtId="8" fontId="41" fillId="0" borderId="28" xfId="2" applyNumberFormat="1" applyFont="1" applyBorder="1" applyAlignment="1">
      <alignment vertical="center"/>
    </xf>
    <xf numFmtId="8" fontId="40" fillId="0" borderId="29" xfId="2" applyNumberFormat="1" applyBorder="1" applyAlignment="1">
      <alignment vertical="center"/>
    </xf>
    <xf numFmtId="0" fontId="41" fillId="0" borderId="53" xfId="2" applyFont="1" applyBorder="1" applyAlignment="1">
      <alignment vertical="top" wrapText="1"/>
    </xf>
    <xf numFmtId="0" fontId="41" fillId="0" borderId="54" xfId="2" applyFont="1" applyBorder="1" applyAlignment="1">
      <alignment vertical="top" wrapText="1"/>
    </xf>
    <xf numFmtId="0" fontId="41" fillId="0" borderId="55" xfId="2" applyFont="1" applyBorder="1" applyAlignment="1">
      <alignment vertical="top" wrapText="1"/>
    </xf>
    <xf numFmtId="0" fontId="40" fillId="0" borderId="30" xfId="2" applyFill="1" applyBorder="1" applyAlignment="1">
      <alignment wrapText="1"/>
    </xf>
    <xf numFmtId="0" fontId="43" fillId="0" borderId="0" xfId="2" applyFont="1" applyFill="1" applyBorder="1" applyAlignment="1">
      <alignment wrapText="1"/>
    </xf>
    <xf numFmtId="8" fontId="42" fillId="0" borderId="0" xfId="2" applyNumberFormat="1" applyFont="1" applyBorder="1" applyAlignment="1">
      <alignment horizontal="right" wrapText="1"/>
    </xf>
    <xf numFmtId="8" fontId="42" fillId="0" borderId="31" xfId="2" applyNumberFormat="1" applyFont="1" applyBorder="1" applyAlignment="1">
      <alignment horizontal="right" wrapText="1"/>
    </xf>
    <xf numFmtId="0" fontId="41" fillId="0" borderId="30" xfId="2" applyFont="1" applyBorder="1" applyAlignment="1">
      <alignment horizontal="left" vertical="center" wrapText="1"/>
    </xf>
    <xf numFmtId="0" fontId="41" fillId="0" borderId="0" xfId="2" applyFont="1" applyBorder="1" applyAlignment="1">
      <alignment horizontal="left" vertical="center" wrapText="1"/>
    </xf>
    <xf numFmtId="0" fontId="41" fillId="0" borderId="50" xfId="2" applyFont="1" applyBorder="1" applyAlignment="1">
      <alignment horizontal="left" vertical="center" wrapText="1"/>
    </xf>
    <xf numFmtId="0" fontId="41" fillId="0" borderId="51" xfId="2" applyFont="1" applyBorder="1" applyAlignment="1">
      <alignment horizontal="left" vertical="center" wrapText="1"/>
    </xf>
    <xf numFmtId="14" fontId="42" fillId="0" borderId="0" xfId="2" applyNumberFormat="1" applyFont="1" applyFill="1" applyBorder="1" applyAlignment="1">
      <alignment horizontal="left" vertical="center" wrapText="1"/>
    </xf>
    <xf numFmtId="0" fontId="42" fillId="0" borderId="0" xfId="2" applyFont="1" applyFill="1" applyBorder="1" applyAlignment="1">
      <alignment horizontal="left" vertical="center" wrapText="1"/>
    </xf>
    <xf numFmtId="0" fontId="42" fillId="0" borderId="31" xfId="2" applyFont="1" applyFill="1" applyBorder="1" applyAlignment="1">
      <alignment horizontal="left" vertical="center" wrapText="1"/>
    </xf>
    <xf numFmtId="0" fontId="42" fillId="0" borderId="51" xfId="2" applyFont="1" applyFill="1" applyBorder="1" applyAlignment="1">
      <alignment horizontal="left" vertical="center" wrapText="1"/>
    </xf>
    <xf numFmtId="0" fontId="42" fillId="0" borderId="52" xfId="2" applyFont="1" applyFill="1" applyBorder="1" applyAlignment="1">
      <alignment horizontal="left" vertical="center" wrapText="1"/>
    </xf>
    <xf numFmtId="0" fontId="42" fillId="0" borderId="53" xfId="2" applyFont="1" applyBorder="1" applyAlignment="1">
      <alignment horizontal="center" vertical="center" wrapText="1"/>
    </xf>
    <xf numFmtId="0" fontId="42" fillId="0" borderId="54" xfId="2" applyFont="1" applyBorder="1" applyAlignment="1">
      <alignment horizontal="center" vertical="center" wrapText="1"/>
    </xf>
    <xf numFmtId="0" fontId="42" fillId="0" borderId="55" xfId="2" applyFont="1" applyBorder="1" applyAlignment="1">
      <alignment horizontal="center" vertical="center" wrapText="1"/>
    </xf>
    <xf numFmtId="0" fontId="41" fillId="0" borderId="44" xfId="2" applyFont="1" applyBorder="1" applyAlignment="1">
      <alignment horizontal="left" vertical="center" wrapText="1"/>
    </xf>
    <xf numFmtId="0" fontId="41" fillId="0" borderId="45" xfId="2" applyFont="1" applyBorder="1" applyAlignment="1">
      <alignment horizontal="left" vertical="center" wrapText="1"/>
    </xf>
    <xf numFmtId="0" fontId="41" fillId="0" borderId="46" xfId="2" applyFont="1" applyBorder="1" applyAlignment="1">
      <alignment horizontal="left" vertical="center" wrapText="1"/>
    </xf>
    <xf numFmtId="0" fontId="41" fillId="0" borderId="27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1" fillId="0" borderId="29" xfId="2" applyFont="1" applyBorder="1" applyAlignment="1">
      <alignment horizontal="center" vertical="center" wrapText="1"/>
    </xf>
    <xf numFmtId="0" fontId="41" fillId="0" borderId="30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31" xfId="2" applyFont="1" applyBorder="1" applyAlignment="1">
      <alignment horizontal="center" vertical="center" wrapText="1"/>
    </xf>
    <xf numFmtId="0" fontId="40" fillId="0" borderId="44" xfId="2" applyBorder="1" applyAlignment="1">
      <alignment horizontal="left" vertical="center" wrapText="1"/>
    </xf>
    <xf numFmtId="0" fontId="40" fillId="0" borderId="45" xfId="2" applyBorder="1" applyAlignment="1">
      <alignment horizontal="left" vertical="center" wrapText="1"/>
    </xf>
    <xf numFmtId="0" fontId="40" fillId="0" borderId="47" xfId="2" applyBorder="1" applyAlignment="1">
      <alignment horizontal="left" vertical="center" wrapText="1"/>
    </xf>
    <xf numFmtId="168" fontId="43" fillId="0" borderId="49" xfId="2" applyNumberFormat="1" applyFont="1" applyBorder="1" applyAlignment="1">
      <alignment horizontal="right" vertical="center"/>
    </xf>
    <xf numFmtId="168" fontId="43" fillId="0" borderId="46" xfId="2" applyNumberFormat="1" applyFont="1" applyBorder="1" applyAlignment="1">
      <alignment horizontal="right" vertical="center"/>
    </xf>
    <xf numFmtId="0" fontId="41" fillId="0" borderId="31" xfId="2" applyFont="1" applyBorder="1" applyAlignment="1">
      <alignment horizontal="left" vertical="center" wrapText="1"/>
    </xf>
    <xf numFmtId="0" fontId="41" fillId="5" borderId="33" xfId="3" applyFont="1" applyFill="1" applyBorder="1" applyAlignment="1">
      <alignment vertical="center" wrapText="1"/>
    </xf>
    <xf numFmtId="0" fontId="41" fillId="5" borderId="34" xfId="3" applyFont="1" applyFill="1" applyBorder="1" applyAlignment="1">
      <alignment vertical="center" wrapText="1"/>
    </xf>
    <xf numFmtId="0" fontId="41" fillId="0" borderId="35" xfId="2" applyFont="1" applyBorder="1" applyAlignment="1">
      <alignment vertical="top" wrapText="1"/>
    </xf>
    <xf numFmtId="0" fontId="41" fillId="0" borderId="36" xfId="2" applyFont="1" applyBorder="1" applyAlignment="1">
      <alignment vertical="top" wrapText="1"/>
    </xf>
    <xf numFmtId="0" fontId="44" fillId="0" borderId="36" xfId="2" applyFont="1" applyBorder="1" applyAlignment="1">
      <alignment horizontal="center" vertical="center" wrapText="1"/>
    </xf>
    <xf numFmtId="0" fontId="44" fillId="0" borderId="37" xfId="2" applyFont="1" applyBorder="1" applyAlignment="1">
      <alignment horizontal="center" vertical="center" wrapText="1"/>
    </xf>
    <xf numFmtId="0" fontId="44" fillId="0" borderId="39" xfId="2" applyFont="1" applyBorder="1" applyAlignment="1">
      <alignment horizontal="center" vertical="center" wrapText="1"/>
    </xf>
    <xf numFmtId="0" fontId="44" fillId="0" borderId="40" xfId="2" applyFont="1" applyBorder="1" applyAlignment="1">
      <alignment horizontal="center" vertical="center" wrapText="1"/>
    </xf>
    <xf numFmtId="0" fontId="41" fillId="0" borderId="38" xfId="2" applyFont="1" applyBorder="1" applyAlignment="1">
      <alignment vertical="top" wrapText="1"/>
    </xf>
    <xf numFmtId="0" fontId="41" fillId="0" borderId="39" xfId="2" applyFont="1" applyBorder="1" applyAlignment="1">
      <alignment vertical="top" wrapText="1"/>
    </xf>
    <xf numFmtId="0" fontId="41" fillId="0" borderId="35" xfId="2" applyFont="1" applyBorder="1" applyAlignment="1">
      <alignment vertical="center" wrapText="1"/>
    </xf>
    <xf numFmtId="0" fontId="41" fillId="0" borderId="36" xfId="2" applyFont="1" applyBorder="1" applyAlignment="1">
      <alignment vertical="center" wrapText="1"/>
    </xf>
    <xf numFmtId="0" fontId="41" fillId="0" borderId="36" xfId="2" applyFont="1" applyFill="1" applyBorder="1" applyAlignment="1">
      <alignment horizontal="center" vertical="center" wrapText="1"/>
    </xf>
    <xf numFmtId="0" fontId="41" fillId="0" borderId="37" xfId="2" applyFont="1" applyFill="1" applyBorder="1" applyAlignment="1">
      <alignment horizontal="center" vertical="center" wrapText="1"/>
    </xf>
    <xf numFmtId="0" fontId="41" fillId="0" borderId="38" xfId="2" applyFont="1" applyBorder="1" applyAlignment="1">
      <alignment vertical="center" wrapText="1"/>
    </xf>
    <xf numFmtId="0" fontId="41" fillId="0" borderId="39" xfId="2" applyFont="1" applyBorder="1" applyAlignment="1">
      <alignment vertical="center" wrapText="1"/>
    </xf>
    <xf numFmtId="14" fontId="41" fillId="0" borderId="39" xfId="2" applyNumberFormat="1" applyFont="1" applyFill="1" applyBorder="1" applyAlignment="1">
      <alignment horizontal="center" vertical="center" wrapText="1"/>
    </xf>
    <xf numFmtId="14" fontId="41" fillId="0" borderId="40" xfId="2" applyNumberFormat="1" applyFont="1" applyFill="1" applyBorder="1" applyAlignment="1">
      <alignment horizontal="center" vertical="center" wrapText="1"/>
    </xf>
    <xf numFmtId="0" fontId="41" fillId="0" borderId="41" xfId="2" applyFont="1" applyBorder="1" applyAlignment="1">
      <alignment vertical="top" wrapText="1"/>
    </xf>
    <xf numFmtId="0" fontId="41" fillId="0" borderId="42" xfId="2" applyFont="1" applyBorder="1" applyAlignment="1">
      <alignment vertical="top" wrapText="1"/>
    </xf>
    <xf numFmtId="0" fontId="41" fillId="0" borderId="43" xfId="2" applyFont="1" applyBorder="1" applyAlignment="1">
      <alignment vertical="top" wrapText="1"/>
    </xf>
    <xf numFmtId="0" fontId="45" fillId="0" borderId="35" xfId="2" applyFont="1" applyBorder="1" applyAlignment="1">
      <alignment horizontal="left" vertical="center" wrapText="1"/>
    </xf>
    <xf numFmtId="0" fontId="45" fillId="0" borderId="36" xfId="2" applyFont="1" applyBorder="1" applyAlignment="1">
      <alignment horizontal="left" vertical="center" wrapText="1"/>
    </xf>
    <xf numFmtId="0" fontId="45" fillId="0" borderId="37" xfId="2" applyFont="1" applyBorder="1" applyAlignment="1">
      <alignment horizontal="left" vertical="center" wrapText="1"/>
    </xf>
    <xf numFmtId="0" fontId="41" fillId="0" borderId="24" xfId="2" applyFont="1" applyBorder="1" applyAlignment="1">
      <alignment horizontal="justify" vertical="center" wrapText="1"/>
    </xf>
    <xf numFmtId="0" fontId="41" fillId="0" borderId="25" xfId="2" applyFont="1" applyBorder="1" applyAlignment="1">
      <alignment horizontal="justify" vertical="center" wrapText="1"/>
    </xf>
    <xf numFmtId="0" fontId="42" fillId="0" borderId="25" xfId="2" applyFont="1" applyBorder="1" applyAlignment="1">
      <alignment horizontal="center" vertical="center" wrapText="1"/>
    </xf>
    <xf numFmtId="0" fontId="41" fillId="5" borderId="27" xfId="3" applyFont="1" applyFill="1" applyBorder="1" applyAlignment="1">
      <alignment vertical="top" wrapText="1"/>
    </xf>
    <xf numFmtId="0" fontId="41" fillId="5" borderId="28" xfId="3" applyFont="1" applyFill="1" applyBorder="1" applyAlignment="1">
      <alignment vertical="top" wrapText="1"/>
    </xf>
    <xf numFmtId="0" fontId="41" fillId="5" borderId="29" xfId="3" applyFont="1" applyFill="1" applyBorder="1" applyAlignment="1">
      <alignment vertical="top" wrapText="1"/>
    </xf>
    <xf numFmtId="0" fontId="41" fillId="5" borderId="30" xfId="3" applyFont="1" applyFill="1" applyBorder="1" applyAlignment="1">
      <alignment horizontal="right" vertical="center" wrapText="1"/>
    </xf>
    <xf numFmtId="0" fontId="41" fillId="5" borderId="0" xfId="3" applyFont="1" applyFill="1" applyBorder="1" applyAlignment="1">
      <alignment horizontal="right" vertical="center" wrapText="1"/>
    </xf>
    <xf numFmtId="0" fontId="41" fillId="6" borderId="0" xfId="3" applyFont="1" applyFill="1" applyBorder="1" applyAlignment="1">
      <alignment horizontal="right" vertical="center" wrapText="1"/>
    </xf>
    <xf numFmtId="0" fontId="41" fillId="5" borderId="0" xfId="3" applyFont="1" applyFill="1" applyBorder="1" applyAlignment="1">
      <alignment vertical="center" wrapText="1"/>
    </xf>
    <xf numFmtId="0" fontId="41" fillId="5" borderId="31" xfId="3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4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113</xdr:row>
      <xdr:rowOff>0</xdr:rowOff>
    </xdr:from>
    <xdr:to>
      <xdr:col>9</xdr:col>
      <xdr:colOff>1216660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116</xdr:row>
      <xdr:rowOff>0</xdr:rowOff>
    </xdr:from>
    <xdr:to>
      <xdr:col>9</xdr:col>
      <xdr:colOff>1216660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TAVBY/462019-Fehrer%20oprava%20st&#345;echy/B1-SOD%20inv/Zm&#283;nov&#233;%20listy/ZL05-kabel&#225;&#382;_sv&#283;tl&#237;k&#367;,sv&#283;tl&#237;ky/ZL05-kabel&#225;&#382;_sv&#283;tl&#237;ky,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47"/>
  <sheetViews>
    <sheetView tabSelected="1" zoomScaleSheetLayoutView="115" workbookViewId="0">
      <selection activeCell="B11" sqref="B11:K12"/>
    </sheetView>
  </sheetViews>
  <sheetFormatPr defaultColWidth="9.6640625" defaultRowHeight="15"/>
  <cols>
    <col min="1" max="1" width="9.6640625" style="211"/>
    <col min="2" max="2" width="15.6640625" style="211" customWidth="1"/>
    <col min="3" max="3" width="14.1640625" style="211" customWidth="1"/>
    <col min="4" max="5" width="9.6640625" style="211"/>
    <col min="6" max="6" width="5.5" style="211" customWidth="1"/>
    <col min="7" max="7" width="6.33203125" style="211" customWidth="1"/>
    <col min="8" max="8" width="8.5" style="211" customWidth="1"/>
    <col min="9" max="9" width="18.83203125" style="211" customWidth="1"/>
    <col min="10" max="10" width="9.6640625" style="211"/>
    <col min="11" max="11" width="14.33203125" style="211" customWidth="1"/>
    <col min="12" max="16384" width="9.6640625" style="211"/>
  </cols>
  <sheetData>
    <row r="1" spans="2:15" ht="15.75" customHeight="1" thickBot="1">
      <c r="B1" s="319" t="s">
        <v>270</v>
      </c>
      <c r="C1" s="320"/>
      <c r="D1" s="320"/>
      <c r="E1" s="320"/>
      <c r="F1" s="320"/>
      <c r="G1" s="320"/>
      <c r="H1" s="321" t="s">
        <v>271</v>
      </c>
      <c r="I1" s="321"/>
      <c r="J1" s="209" t="s">
        <v>294</v>
      </c>
      <c r="K1" s="210"/>
    </row>
    <row r="2" spans="2:15" ht="2.4500000000000002" customHeight="1">
      <c r="B2" s="322"/>
      <c r="C2" s="323"/>
      <c r="D2" s="323"/>
      <c r="E2" s="323"/>
      <c r="F2" s="323"/>
      <c r="G2" s="323"/>
      <c r="H2" s="323"/>
      <c r="I2" s="323"/>
      <c r="J2" s="323"/>
      <c r="K2" s="324"/>
    </row>
    <row r="3" spans="2:15" ht="13.5" customHeight="1">
      <c r="B3" s="325" t="s">
        <v>272</v>
      </c>
      <c r="C3" s="326"/>
      <c r="D3" s="212" t="s">
        <v>84</v>
      </c>
      <c r="E3" s="327"/>
      <c r="F3" s="327"/>
      <c r="G3" s="213"/>
      <c r="H3" s="214"/>
      <c r="I3" s="328" t="s">
        <v>273</v>
      </c>
      <c r="J3" s="328"/>
      <c r="K3" s="329"/>
    </row>
    <row r="4" spans="2:15" ht="15.75" customHeight="1" thickBot="1">
      <c r="B4" s="215"/>
      <c r="C4" s="216"/>
      <c r="D4" s="216"/>
      <c r="E4" s="216"/>
      <c r="F4" s="216"/>
      <c r="G4" s="216"/>
      <c r="H4" s="216"/>
      <c r="I4" s="295" t="s">
        <v>274</v>
      </c>
      <c r="J4" s="295"/>
      <c r="K4" s="296"/>
    </row>
    <row r="5" spans="2:15" ht="19.899999999999999" customHeight="1">
      <c r="B5" s="297"/>
      <c r="C5" s="298"/>
      <c r="D5" s="299" t="s">
        <v>275</v>
      </c>
      <c r="E5" s="299"/>
      <c r="F5" s="299"/>
      <c r="G5" s="299"/>
      <c r="H5" s="299"/>
      <c r="I5" s="299"/>
      <c r="J5" s="299"/>
      <c r="K5" s="300"/>
    </row>
    <row r="6" spans="2:15" ht="24" customHeight="1" thickBot="1">
      <c r="B6" s="303" t="s">
        <v>276</v>
      </c>
      <c r="C6" s="304"/>
      <c r="D6" s="301"/>
      <c r="E6" s="301"/>
      <c r="F6" s="301"/>
      <c r="G6" s="301"/>
      <c r="H6" s="301"/>
      <c r="I6" s="301"/>
      <c r="J6" s="301"/>
      <c r="K6" s="302"/>
    </row>
    <row r="7" spans="2:15" ht="16.899999999999999" customHeight="1">
      <c r="B7" s="305" t="s">
        <v>277</v>
      </c>
      <c r="C7" s="306"/>
      <c r="D7" s="307" t="s">
        <v>293</v>
      </c>
      <c r="E7" s="307"/>
      <c r="F7" s="307"/>
      <c r="G7" s="307"/>
      <c r="H7" s="307"/>
      <c r="I7" s="307"/>
      <c r="J7" s="307"/>
      <c r="K7" s="308"/>
    </row>
    <row r="8" spans="2:15" ht="16.899999999999999" customHeight="1" thickBot="1">
      <c r="B8" s="309" t="s">
        <v>278</v>
      </c>
      <c r="C8" s="310"/>
      <c r="D8" s="311">
        <v>45173</v>
      </c>
      <c r="E8" s="311"/>
      <c r="F8" s="311"/>
      <c r="G8" s="311"/>
      <c r="H8" s="311"/>
      <c r="I8" s="311"/>
      <c r="J8" s="311"/>
      <c r="K8" s="312"/>
    </row>
    <row r="9" spans="2:15" ht="6.75" customHeight="1" thickBot="1">
      <c r="B9" s="313"/>
      <c r="C9" s="314"/>
      <c r="D9" s="314"/>
      <c r="E9" s="314"/>
      <c r="F9" s="314"/>
      <c r="G9" s="314"/>
      <c r="H9" s="314"/>
      <c r="I9" s="314"/>
      <c r="J9" s="314"/>
      <c r="K9" s="315"/>
    </row>
    <row r="10" spans="2:15" ht="20.45" customHeight="1">
      <c r="B10" s="316" t="s">
        <v>295</v>
      </c>
      <c r="C10" s="317"/>
      <c r="D10" s="317"/>
      <c r="E10" s="317"/>
      <c r="F10" s="317"/>
      <c r="G10" s="317"/>
      <c r="H10" s="317"/>
      <c r="I10" s="317"/>
      <c r="J10" s="317"/>
      <c r="K10" s="318"/>
    </row>
    <row r="11" spans="2:15" ht="63.6" customHeight="1">
      <c r="B11" s="268" t="s">
        <v>296</v>
      </c>
      <c r="C11" s="269"/>
      <c r="D11" s="269"/>
      <c r="E11" s="269"/>
      <c r="F11" s="269"/>
      <c r="G11" s="269"/>
      <c r="H11" s="269"/>
      <c r="I11" s="269"/>
      <c r="J11" s="269"/>
      <c r="K11" s="294"/>
    </row>
    <row r="12" spans="2:15" ht="212.45" customHeight="1">
      <c r="B12" s="268"/>
      <c r="C12" s="269"/>
      <c r="D12" s="269"/>
      <c r="E12" s="269"/>
      <c r="F12" s="269"/>
      <c r="G12" s="269"/>
      <c r="H12" s="269"/>
      <c r="I12" s="269"/>
      <c r="J12" s="269"/>
      <c r="K12" s="294"/>
      <c r="M12" s="217"/>
    </row>
    <row r="13" spans="2:15" ht="16.149999999999999" customHeight="1">
      <c r="B13" s="280" t="s">
        <v>279</v>
      </c>
      <c r="C13" s="281"/>
      <c r="D13" s="281"/>
      <c r="E13" s="281"/>
      <c r="F13" s="281"/>
      <c r="G13" s="281"/>
      <c r="H13" s="281"/>
      <c r="I13" s="281"/>
      <c r="J13" s="281"/>
      <c r="K13" s="282"/>
    </row>
    <row r="14" spans="2:15" ht="9.6" customHeight="1">
      <c r="B14" s="283" t="s">
        <v>280</v>
      </c>
      <c r="C14" s="284"/>
      <c r="D14" s="284"/>
      <c r="E14" s="284"/>
      <c r="F14" s="284"/>
      <c r="G14" s="284"/>
      <c r="H14" s="284"/>
      <c r="I14" s="284"/>
      <c r="J14" s="284"/>
      <c r="K14" s="285"/>
    </row>
    <row r="15" spans="2:15" ht="9.6" customHeight="1">
      <c r="B15" s="286"/>
      <c r="C15" s="287"/>
      <c r="D15" s="287"/>
      <c r="E15" s="287"/>
      <c r="F15" s="287"/>
      <c r="G15" s="287"/>
      <c r="H15" s="287"/>
      <c r="I15" s="287"/>
      <c r="J15" s="287"/>
      <c r="K15" s="288"/>
      <c r="L15" s="218"/>
      <c r="M15" s="218"/>
      <c r="N15" s="218"/>
      <c r="O15" s="218"/>
    </row>
    <row r="16" spans="2:15" ht="20.45" customHeight="1">
      <c r="B16" s="289" t="s">
        <v>281</v>
      </c>
      <c r="C16" s="290"/>
      <c r="D16" s="290"/>
      <c r="E16" s="290"/>
      <c r="F16" s="291"/>
      <c r="G16" s="219" t="s">
        <v>282</v>
      </c>
      <c r="H16" s="220">
        <v>1</v>
      </c>
      <c r="I16" s="221">
        <f>'Rekapitulace stavby'!AG97</f>
        <v>220912.83</v>
      </c>
      <c r="J16" s="292">
        <f>H16*I16</f>
        <v>220912.83</v>
      </c>
      <c r="K16" s="293"/>
    </row>
    <row r="17" spans="2:15" ht="18" customHeight="1">
      <c r="B17" s="289" t="s">
        <v>283</v>
      </c>
      <c r="C17" s="290"/>
      <c r="D17" s="290"/>
      <c r="E17" s="290"/>
      <c r="F17" s="291"/>
      <c r="G17" s="219" t="s">
        <v>282</v>
      </c>
      <c r="H17" s="220">
        <v>1</v>
      </c>
      <c r="I17" s="221">
        <f>'Rekapitulace stavby'!AG96</f>
        <v>-335815.18</v>
      </c>
      <c r="J17" s="292">
        <f>H17*I17</f>
        <v>-335815.18</v>
      </c>
      <c r="K17" s="293"/>
    </row>
    <row r="18" spans="2:15" ht="16.149999999999999" customHeight="1">
      <c r="B18" s="257" t="s">
        <v>284</v>
      </c>
      <c r="C18" s="258"/>
      <c r="D18" s="258"/>
      <c r="E18" s="258"/>
      <c r="F18" s="258"/>
      <c r="G18" s="222"/>
      <c r="H18" s="222"/>
      <c r="I18" s="222"/>
      <c r="J18" s="259">
        <f>J16+J17</f>
        <v>-114902.35</v>
      </c>
      <c r="K18" s="260"/>
    </row>
    <row r="19" spans="2:15" ht="5.45" customHeight="1" thickBot="1">
      <c r="B19" s="223"/>
      <c r="C19" s="224"/>
      <c r="D19" s="224"/>
      <c r="E19" s="224"/>
      <c r="F19" s="224"/>
      <c r="G19" s="224"/>
      <c r="H19" s="224"/>
      <c r="I19" s="225"/>
      <c r="J19" s="225"/>
      <c r="K19" s="226"/>
    </row>
    <row r="20" spans="2:15" ht="5.45" customHeight="1">
      <c r="B20" s="261"/>
      <c r="C20" s="262"/>
      <c r="D20" s="262"/>
      <c r="E20" s="262"/>
      <c r="F20" s="262"/>
      <c r="G20" s="262"/>
      <c r="H20" s="262"/>
      <c r="I20" s="262"/>
      <c r="J20" s="262"/>
      <c r="K20" s="263"/>
    </row>
    <row r="21" spans="2:15">
      <c r="B21" s="264" t="s">
        <v>285</v>
      </c>
      <c r="C21" s="265"/>
      <c r="D21" s="265"/>
      <c r="E21" s="265"/>
      <c r="F21" s="265"/>
      <c r="G21" s="266">
        <f>J18</f>
        <v>-114902.35</v>
      </c>
      <c r="H21" s="266"/>
      <c r="I21" s="266"/>
      <c r="J21" s="266"/>
      <c r="K21" s="267"/>
    </row>
    <row r="22" spans="2:15" ht="7.5" customHeight="1">
      <c r="B22" s="268"/>
      <c r="C22" s="269"/>
      <c r="D22" s="269"/>
      <c r="E22" s="269"/>
      <c r="F22" s="269"/>
      <c r="G22" s="272"/>
      <c r="H22" s="273"/>
      <c r="I22" s="273"/>
      <c r="J22" s="273"/>
      <c r="K22" s="274"/>
    </row>
    <row r="23" spans="2:15" ht="7.5" customHeight="1">
      <c r="B23" s="268"/>
      <c r="C23" s="269"/>
      <c r="D23" s="269"/>
      <c r="E23" s="269"/>
      <c r="F23" s="269"/>
      <c r="G23" s="273"/>
      <c r="H23" s="273"/>
      <c r="I23" s="273"/>
      <c r="J23" s="273"/>
      <c r="K23" s="274"/>
    </row>
    <row r="24" spans="2:15" ht="7.5" customHeight="1" thickBot="1">
      <c r="B24" s="270"/>
      <c r="C24" s="271"/>
      <c r="D24" s="271"/>
      <c r="E24" s="271"/>
      <c r="F24" s="271"/>
      <c r="G24" s="275"/>
      <c r="H24" s="275"/>
      <c r="I24" s="275"/>
      <c r="J24" s="275"/>
      <c r="K24" s="276"/>
    </row>
    <row r="25" spans="2:15" ht="15" customHeight="1">
      <c r="B25" s="277" t="s">
        <v>286</v>
      </c>
      <c r="C25" s="278"/>
      <c r="D25" s="278"/>
      <c r="E25" s="278"/>
      <c r="F25" s="279"/>
      <c r="G25" s="277" t="s">
        <v>287</v>
      </c>
      <c r="H25" s="278"/>
      <c r="I25" s="278"/>
      <c r="J25" s="278"/>
      <c r="K25" s="279"/>
      <c r="O25" s="227"/>
    </row>
    <row r="26" spans="2:15" ht="12.75" customHeight="1">
      <c r="B26" s="228"/>
      <c r="C26" s="229"/>
      <c r="D26" s="229"/>
      <c r="E26" s="229"/>
      <c r="F26" s="230"/>
      <c r="G26" s="231"/>
      <c r="H26" s="232"/>
      <c r="I26" s="232"/>
      <c r="J26" s="232"/>
      <c r="K26" s="233"/>
    </row>
    <row r="27" spans="2:15">
      <c r="B27" s="228"/>
      <c r="C27" s="234"/>
      <c r="D27" s="234"/>
      <c r="E27" s="234"/>
      <c r="F27" s="234"/>
      <c r="G27" s="228"/>
      <c r="H27" s="234"/>
      <c r="I27" s="234"/>
      <c r="J27" s="234"/>
      <c r="K27" s="235"/>
    </row>
    <row r="28" spans="2:15">
      <c r="B28" s="228"/>
      <c r="C28" s="234"/>
      <c r="D28" s="234"/>
      <c r="E28" s="234"/>
      <c r="F28" s="234"/>
      <c r="G28" s="228"/>
      <c r="H28" s="234"/>
      <c r="I28" s="234"/>
      <c r="J28" s="234"/>
      <c r="K28" s="235"/>
    </row>
    <row r="29" spans="2:15" ht="15.75" thickBot="1">
      <c r="B29" s="250" t="s">
        <v>288</v>
      </c>
      <c r="C29" s="251"/>
      <c r="D29" s="251"/>
      <c r="E29" s="251"/>
      <c r="F29" s="251"/>
      <c r="G29" s="236"/>
      <c r="H29" s="237"/>
      <c r="I29" s="237" t="s">
        <v>288</v>
      </c>
      <c r="J29" s="237"/>
      <c r="K29" s="238"/>
    </row>
    <row r="30" spans="2:15" ht="5.25" customHeight="1" thickBot="1">
      <c r="B30" s="255"/>
      <c r="C30" s="256"/>
      <c r="D30" s="256"/>
      <c r="E30" s="256"/>
      <c r="F30" s="256"/>
      <c r="G30" s="236"/>
      <c r="H30" s="237"/>
      <c r="I30" s="237"/>
      <c r="J30" s="237"/>
      <c r="K30" s="238"/>
    </row>
    <row r="31" spans="2:15" ht="15" customHeight="1">
      <c r="B31" s="247" t="s">
        <v>53</v>
      </c>
      <c r="C31" s="248"/>
      <c r="D31" s="248"/>
      <c r="E31" s="248"/>
      <c r="F31" s="249"/>
      <c r="G31" s="239"/>
      <c r="H31" s="240"/>
      <c r="I31" s="241" t="s">
        <v>289</v>
      </c>
      <c r="J31" s="240"/>
      <c r="K31" s="242"/>
    </row>
    <row r="32" spans="2:15">
      <c r="B32" s="239"/>
      <c r="C32" s="240"/>
      <c r="D32" s="240"/>
      <c r="E32" s="240"/>
      <c r="F32" s="242"/>
      <c r="G32" s="239"/>
      <c r="H32" s="240"/>
      <c r="I32" s="240"/>
      <c r="J32" s="240"/>
      <c r="K32" s="242"/>
    </row>
    <row r="33" spans="2:11">
      <c r="B33" s="239"/>
      <c r="C33" s="240"/>
      <c r="D33" s="240"/>
      <c r="E33" s="240"/>
      <c r="F33" s="242"/>
      <c r="G33" s="239"/>
      <c r="H33" s="240"/>
      <c r="I33" s="240"/>
      <c r="J33" s="240"/>
      <c r="K33" s="242"/>
    </row>
    <row r="34" spans="2:11">
      <c r="B34" s="239"/>
      <c r="C34" s="240"/>
      <c r="D34" s="240"/>
      <c r="E34" s="240"/>
      <c r="F34" s="242"/>
      <c r="G34" s="239"/>
      <c r="H34" s="240"/>
      <c r="I34" s="240"/>
      <c r="J34" s="240"/>
      <c r="K34" s="242"/>
    </row>
    <row r="35" spans="2:11" ht="15.75" thickBot="1">
      <c r="B35" s="250" t="s">
        <v>288</v>
      </c>
      <c r="C35" s="251"/>
      <c r="D35" s="251"/>
      <c r="E35" s="251"/>
      <c r="F35" s="251"/>
      <c r="G35" s="223"/>
      <c r="H35" s="225"/>
      <c r="I35" s="225" t="s">
        <v>288</v>
      </c>
      <c r="J35" s="225"/>
      <c r="K35" s="226"/>
    </row>
    <row r="36" spans="2:11" ht="15" customHeight="1">
      <c r="B36" s="243" t="s">
        <v>290</v>
      </c>
      <c r="C36" s="252" t="s">
        <v>291</v>
      </c>
      <c r="D36" s="252"/>
      <c r="E36" s="252"/>
      <c r="F36" s="252"/>
      <c r="G36" s="252"/>
      <c r="H36" s="252"/>
      <c r="I36" s="252"/>
      <c r="J36" s="252"/>
      <c r="K36" s="244"/>
    </row>
    <row r="37" spans="2:11" ht="15.75">
      <c r="B37" s="243"/>
      <c r="C37" s="253" t="s">
        <v>292</v>
      </c>
      <c r="D37" s="253"/>
      <c r="E37" s="253"/>
      <c r="F37" s="253"/>
      <c r="G37" s="253"/>
      <c r="H37" s="253"/>
      <c r="I37" s="253"/>
      <c r="J37" s="253"/>
      <c r="K37" s="244"/>
    </row>
    <row r="38" spans="2:11" ht="15.75">
      <c r="B38" s="243"/>
      <c r="K38" s="244"/>
    </row>
    <row r="39" spans="2:11" ht="15.75">
      <c r="B39" s="243"/>
      <c r="C39" s="253"/>
      <c r="D39" s="253"/>
      <c r="E39" s="253"/>
      <c r="F39" s="253"/>
      <c r="G39" s="253"/>
      <c r="H39" s="253"/>
      <c r="I39" s="253"/>
      <c r="J39" s="253"/>
      <c r="K39" s="244"/>
    </row>
    <row r="41" spans="2:11" ht="37.5" customHeight="1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11" ht="15" customHeight="1">
      <c r="B42" s="245"/>
      <c r="C42" s="245"/>
      <c r="D42" s="245"/>
      <c r="E42" s="245"/>
      <c r="F42" s="245"/>
      <c r="G42" s="245"/>
      <c r="H42" s="245"/>
      <c r="I42" s="245"/>
      <c r="J42" s="245"/>
      <c r="K42" s="245"/>
    </row>
    <row r="43" spans="2:11" ht="15" customHeight="1">
      <c r="B43" s="245"/>
      <c r="C43" s="245"/>
      <c r="D43" s="245"/>
      <c r="E43" s="245"/>
      <c r="F43" s="245"/>
      <c r="G43" s="245"/>
      <c r="H43" s="245"/>
      <c r="I43" s="245"/>
      <c r="J43" s="245"/>
      <c r="K43" s="245"/>
    </row>
    <row r="47" spans="2:11" ht="65.25" customHeight="1">
      <c r="B47" s="246"/>
      <c r="C47" s="246"/>
      <c r="D47" s="246"/>
      <c r="E47" s="246"/>
      <c r="F47" s="246"/>
      <c r="G47" s="246"/>
      <c r="H47" s="246"/>
      <c r="I47" s="246"/>
      <c r="J47" s="246"/>
      <c r="K47" s="246"/>
    </row>
  </sheetData>
  <mergeCells count="44">
    <mergeCell ref="B1:G1"/>
    <mergeCell ref="H1:I1"/>
    <mergeCell ref="B2:E2"/>
    <mergeCell ref="F2:K2"/>
    <mergeCell ref="B3:C3"/>
    <mergeCell ref="E3:F3"/>
    <mergeCell ref="I3:K3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3:K13"/>
    <mergeCell ref="B14:K15"/>
    <mergeCell ref="B16:F16"/>
    <mergeCell ref="J16:K16"/>
    <mergeCell ref="B17:F17"/>
    <mergeCell ref="J17:K17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47:K47"/>
    <mergeCell ref="B31:F31"/>
    <mergeCell ref="B35:F35"/>
    <mergeCell ref="C36:J36"/>
    <mergeCell ref="C37:J37"/>
    <mergeCell ref="C39:J39"/>
    <mergeCell ref="B41:K41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2"/>
  <sheetViews>
    <sheetView showGridLines="0" topLeftCell="A62" workbookViewId="0">
      <selection activeCell="AI66" sqref="AI6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330" t="s">
        <v>5</v>
      </c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>
      <c r="B5" s="21"/>
      <c r="D5" s="24" t="s">
        <v>12</v>
      </c>
      <c r="K5" s="340" t="s">
        <v>13</v>
      </c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R5" s="21"/>
      <c r="BS5" s="18" t="s">
        <v>6</v>
      </c>
    </row>
    <row r="6" spans="1:74" s="1" customFormat="1" ht="36.950000000000003" customHeight="1">
      <c r="B6" s="21"/>
      <c r="D6" s="26" t="s">
        <v>14</v>
      </c>
      <c r="K6" s="341" t="s">
        <v>15</v>
      </c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R6" s="21"/>
      <c r="BS6" s="18" t="s">
        <v>6</v>
      </c>
    </row>
    <row r="7" spans="1:74" s="1" customFormat="1" ht="12" customHeight="1">
      <c r="B7" s="21"/>
      <c r="D7" s="27" t="s">
        <v>16</v>
      </c>
      <c r="K7" s="25" t="s">
        <v>1</v>
      </c>
      <c r="AK7" s="27" t="s">
        <v>17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18</v>
      </c>
      <c r="K8" s="25" t="s">
        <v>19</v>
      </c>
      <c r="AK8" s="27" t="s">
        <v>20</v>
      </c>
      <c r="AN8" s="208">
        <v>45173</v>
      </c>
      <c r="AR8" s="21"/>
      <c r="BS8" s="18" t="s">
        <v>6</v>
      </c>
    </row>
    <row r="9" spans="1:74" s="1" customFormat="1" ht="14.45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21</v>
      </c>
      <c r="AK10" s="27" t="s">
        <v>22</v>
      </c>
      <c r="AN10" s="25" t="s">
        <v>23</v>
      </c>
      <c r="AR10" s="21"/>
      <c r="BS10" s="18" t="s">
        <v>6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26</v>
      </c>
      <c r="AR11" s="21"/>
      <c r="BS11" s="18" t="s">
        <v>6</v>
      </c>
    </row>
    <row r="12" spans="1:74" s="1" customFormat="1" ht="6.95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27</v>
      </c>
      <c r="AK13" s="27" t="s">
        <v>22</v>
      </c>
      <c r="AN13" s="25" t="s">
        <v>28</v>
      </c>
      <c r="AR13" s="21"/>
      <c r="BS13" s="18" t="s">
        <v>6</v>
      </c>
    </row>
    <row r="14" spans="1:74" ht="12.75">
      <c r="B14" s="21"/>
      <c r="E14" s="25" t="s">
        <v>29</v>
      </c>
      <c r="AK14" s="27" t="s">
        <v>25</v>
      </c>
      <c r="AN14" s="25" t="s">
        <v>30</v>
      </c>
      <c r="AR14" s="21"/>
      <c r="BS14" s="18" t="s">
        <v>6</v>
      </c>
    </row>
    <row r="15" spans="1:74" s="1" customFormat="1" ht="6.95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31</v>
      </c>
      <c r="AK16" s="27" t="s">
        <v>22</v>
      </c>
      <c r="AN16" s="25" t="s">
        <v>32</v>
      </c>
      <c r="AR16" s="21"/>
      <c r="BS16" s="18" t="s">
        <v>3</v>
      </c>
    </row>
    <row r="17" spans="1:71" s="1" customFormat="1" ht="18.399999999999999" customHeight="1">
      <c r="B17" s="21"/>
      <c r="E17" s="25" t="s">
        <v>33</v>
      </c>
      <c r="AK17" s="27" t="s">
        <v>25</v>
      </c>
      <c r="AN17" s="25" t="s">
        <v>1</v>
      </c>
      <c r="AR17" s="21"/>
      <c r="BS17" s="18" t="s">
        <v>34</v>
      </c>
    </row>
    <row r="18" spans="1:71" s="1" customFormat="1" ht="6.95" customHeight="1">
      <c r="B18" s="21"/>
      <c r="AR18" s="21"/>
      <c r="BS18" s="18" t="s">
        <v>6</v>
      </c>
    </row>
    <row r="19" spans="1:71" s="1" customFormat="1" ht="12" customHeight="1">
      <c r="B19" s="21"/>
      <c r="D19" s="27" t="s">
        <v>35</v>
      </c>
      <c r="AK19" s="27" t="s">
        <v>22</v>
      </c>
      <c r="AN19" s="25" t="s">
        <v>1</v>
      </c>
      <c r="AR19" s="21"/>
      <c r="BS19" s="18" t="s">
        <v>6</v>
      </c>
    </row>
    <row r="20" spans="1:71" s="1" customFormat="1" ht="18.399999999999999" customHeight="1">
      <c r="B20" s="21"/>
      <c r="E20" s="25" t="s">
        <v>36</v>
      </c>
      <c r="AK20" s="27" t="s">
        <v>25</v>
      </c>
      <c r="AN20" s="25" t="s">
        <v>1</v>
      </c>
      <c r="AR20" s="21"/>
      <c r="BS20" s="18" t="s">
        <v>34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37</v>
      </c>
      <c r="AR22" s="21"/>
    </row>
    <row r="23" spans="1:71" s="1" customFormat="1" ht="16.5" customHeight="1">
      <c r="B23" s="21"/>
      <c r="E23" s="342" t="s">
        <v>1</v>
      </c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1" customFormat="1" ht="14.45" customHeight="1">
      <c r="B26" s="21"/>
      <c r="D26" s="30" t="s">
        <v>38</v>
      </c>
      <c r="AK26" s="343">
        <f>ROUND(AG94,2)</f>
        <v>-114902.35</v>
      </c>
      <c r="AL26" s="331"/>
      <c r="AM26" s="331"/>
      <c r="AN26" s="331"/>
      <c r="AO26" s="331"/>
      <c r="AR26" s="21"/>
    </row>
    <row r="27" spans="1:71" s="1" customFormat="1" ht="14.45" customHeight="1">
      <c r="B27" s="21"/>
      <c r="D27" s="30" t="s">
        <v>39</v>
      </c>
      <c r="AK27" s="343">
        <f>ROUND(AG99, 2)</f>
        <v>0</v>
      </c>
      <c r="AL27" s="343"/>
      <c r="AM27" s="343"/>
      <c r="AN27" s="343"/>
      <c r="AO27" s="343"/>
      <c r="AR27" s="21"/>
    </row>
    <row r="28" spans="1:7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  <c r="BE28" s="32"/>
    </row>
    <row r="29" spans="1:71" s="2" customFormat="1" ht="25.9" customHeight="1">
      <c r="A29" s="32"/>
      <c r="B29" s="33"/>
      <c r="C29" s="32"/>
      <c r="D29" s="34" t="s">
        <v>40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4">
        <f>ROUND(AK26 + AK27, 2)</f>
        <v>-114902.35</v>
      </c>
      <c r="AL29" s="345"/>
      <c r="AM29" s="345"/>
      <c r="AN29" s="345"/>
      <c r="AO29" s="345"/>
      <c r="AP29" s="32"/>
      <c r="AQ29" s="32"/>
      <c r="AR29" s="33"/>
      <c r="BE29" s="32"/>
    </row>
    <row r="30" spans="1:7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/>
      <c r="BE30" s="32"/>
    </row>
    <row r="31" spans="1:71" s="2" customFormat="1" ht="12.75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46" t="s">
        <v>41</v>
      </c>
      <c r="M31" s="346"/>
      <c r="N31" s="346"/>
      <c r="O31" s="346"/>
      <c r="P31" s="346"/>
      <c r="Q31" s="32"/>
      <c r="R31" s="32"/>
      <c r="S31" s="32"/>
      <c r="T31" s="32"/>
      <c r="U31" s="32"/>
      <c r="V31" s="32"/>
      <c r="W31" s="346" t="s">
        <v>42</v>
      </c>
      <c r="X31" s="346"/>
      <c r="Y31" s="346"/>
      <c r="Z31" s="346"/>
      <c r="AA31" s="346"/>
      <c r="AB31" s="346"/>
      <c r="AC31" s="346"/>
      <c r="AD31" s="346"/>
      <c r="AE31" s="346"/>
      <c r="AF31" s="32"/>
      <c r="AG31" s="32"/>
      <c r="AH31" s="32"/>
      <c r="AI31" s="32"/>
      <c r="AJ31" s="32"/>
      <c r="AK31" s="346" t="s">
        <v>43</v>
      </c>
      <c r="AL31" s="346"/>
      <c r="AM31" s="346"/>
      <c r="AN31" s="346"/>
      <c r="AO31" s="346"/>
      <c r="AP31" s="32"/>
      <c r="AQ31" s="32"/>
      <c r="AR31" s="33"/>
      <c r="BE31" s="32"/>
    </row>
    <row r="32" spans="1:71" s="3" customFormat="1" ht="14.45" customHeight="1">
      <c r="B32" s="37"/>
      <c r="D32" s="27" t="s">
        <v>44</v>
      </c>
      <c r="F32" s="27" t="s">
        <v>45</v>
      </c>
      <c r="L32" s="334">
        <v>0.21</v>
      </c>
      <c r="M32" s="333"/>
      <c r="N32" s="333"/>
      <c r="O32" s="333"/>
      <c r="P32" s="333"/>
      <c r="W32" s="332">
        <f>ROUND(AZ94 + SUM(CD99), 2)</f>
        <v>-114902.35</v>
      </c>
      <c r="X32" s="333"/>
      <c r="Y32" s="333"/>
      <c r="Z32" s="333"/>
      <c r="AA32" s="333"/>
      <c r="AB32" s="333"/>
      <c r="AC32" s="333"/>
      <c r="AD32" s="333"/>
      <c r="AE32" s="333"/>
      <c r="AK32" s="332">
        <f>ROUND(AV94 + SUM(BY99), 2)</f>
        <v>-24129.49</v>
      </c>
      <c r="AL32" s="333"/>
      <c r="AM32" s="333"/>
      <c r="AN32" s="333"/>
      <c r="AO32" s="333"/>
      <c r="AR32" s="37"/>
    </row>
    <row r="33" spans="1:57" s="3" customFormat="1" ht="14.45" customHeight="1">
      <c r="B33" s="37"/>
      <c r="F33" s="27" t="s">
        <v>46</v>
      </c>
      <c r="L33" s="334">
        <v>0.15</v>
      </c>
      <c r="M33" s="333"/>
      <c r="N33" s="333"/>
      <c r="O33" s="333"/>
      <c r="P33" s="333"/>
      <c r="W33" s="332">
        <f>ROUND(BA94 + SUM(CE99), 2)</f>
        <v>0</v>
      </c>
      <c r="X33" s="333"/>
      <c r="Y33" s="333"/>
      <c r="Z33" s="333"/>
      <c r="AA33" s="333"/>
      <c r="AB33" s="333"/>
      <c r="AC33" s="333"/>
      <c r="AD33" s="333"/>
      <c r="AE33" s="333"/>
      <c r="AK33" s="332">
        <f>ROUND(AW94 + SUM(BZ99), 2)</f>
        <v>0</v>
      </c>
      <c r="AL33" s="333"/>
      <c r="AM33" s="333"/>
      <c r="AN33" s="333"/>
      <c r="AO33" s="333"/>
      <c r="AR33" s="37"/>
    </row>
    <row r="34" spans="1:57" s="3" customFormat="1" ht="14.45" hidden="1" customHeight="1">
      <c r="B34" s="37"/>
      <c r="F34" s="27" t="s">
        <v>47</v>
      </c>
      <c r="L34" s="334">
        <v>0.21</v>
      </c>
      <c r="M34" s="333"/>
      <c r="N34" s="333"/>
      <c r="O34" s="333"/>
      <c r="P34" s="333"/>
      <c r="W34" s="332">
        <f>ROUND(BB94 + SUM(CF99), 2)</f>
        <v>0</v>
      </c>
      <c r="X34" s="333"/>
      <c r="Y34" s="333"/>
      <c r="Z34" s="333"/>
      <c r="AA34" s="333"/>
      <c r="AB34" s="333"/>
      <c r="AC34" s="333"/>
      <c r="AD34" s="333"/>
      <c r="AE34" s="333"/>
      <c r="AK34" s="332">
        <v>0</v>
      </c>
      <c r="AL34" s="333"/>
      <c r="AM34" s="333"/>
      <c r="AN34" s="333"/>
      <c r="AO34" s="333"/>
      <c r="AR34" s="37"/>
    </row>
    <row r="35" spans="1:57" s="3" customFormat="1" ht="14.45" hidden="1" customHeight="1">
      <c r="B35" s="37"/>
      <c r="F35" s="27" t="s">
        <v>48</v>
      </c>
      <c r="L35" s="334">
        <v>0.15</v>
      </c>
      <c r="M35" s="333"/>
      <c r="N35" s="333"/>
      <c r="O35" s="333"/>
      <c r="P35" s="333"/>
      <c r="W35" s="332">
        <f>ROUND(BC94 + SUM(CG99), 2)</f>
        <v>0</v>
      </c>
      <c r="X35" s="333"/>
      <c r="Y35" s="333"/>
      <c r="Z35" s="333"/>
      <c r="AA35" s="333"/>
      <c r="AB35" s="333"/>
      <c r="AC35" s="333"/>
      <c r="AD35" s="333"/>
      <c r="AE35" s="333"/>
      <c r="AK35" s="332">
        <v>0</v>
      </c>
      <c r="AL35" s="333"/>
      <c r="AM35" s="333"/>
      <c r="AN35" s="333"/>
      <c r="AO35" s="333"/>
      <c r="AR35" s="37"/>
    </row>
    <row r="36" spans="1:57" s="3" customFormat="1" ht="14.45" hidden="1" customHeight="1">
      <c r="B36" s="37"/>
      <c r="F36" s="27" t="s">
        <v>49</v>
      </c>
      <c r="L36" s="334">
        <v>0</v>
      </c>
      <c r="M36" s="333"/>
      <c r="N36" s="333"/>
      <c r="O36" s="333"/>
      <c r="P36" s="333"/>
      <c r="W36" s="332">
        <f>ROUND(BD94 + SUM(CH99), 2)</f>
        <v>0</v>
      </c>
      <c r="X36" s="333"/>
      <c r="Y36" s="333"/>
      <c r="Z36" s="333"/>
      <c r="AA36" s="333"/>
      <c r="AB36" s="333"/>
      <c r="AC36" s="333"/>
      <c r="AD36" s="333"/>
      <c r="AE36" s="333"/>
      <c r="AK36" s="332">
        <v>0</v>
      </c>
      <c r="AL36" s="333"/>
      <c r="AM36" s="333"/>
      <c r="AN36" s="333"/>
      <c r="AO36" s="333"/>
      <c r="AR36" s="37"/>
    </row>
    <row r="37" spans="1:57" s="2" customFormat="1" ht="6.9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2" customFormat="1" ht="25.9" customHeight="1">
      <c r="A38" s="32"/>
      <c r="B38" s="33"/>
      <c r="C38" s="38"/>
      <c r="D38" s="39" t="s">
        <v>50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51</v>
      </c>
      <c r="U38" s="40"/>
      <c r="V38" s="40"/>
      <c r="W38" s="40"/>
      <c r="X38" s="338" t="s">
        <v>52</v>
      </c>
      <c r="Y38" s="336"/>
      <c r="Z38" s="336"/>
      <c r="AA38" s="336"/>
      <c r="AB38" s="336"/>
      <c r="AC38" s="40"/>
      <c r="AD38" s="40"/>
      <c r="AE38" s="40"/>
      <c r="AF38" s="40"/>
      <c r="AG38" s="40"/>
      <c r="AH38" s="40"/>
      <c r="AI38" s="40"/>
      <c r="AJ38" s="40"/>
      <c r="AK38" s="335">
        <f>SUM(AK29:AK36)</f>
        <v>-139031.84</v>
      </c>
      <c r="AL38" s="336"/>
      <c r="AM38" s="336"/>
      <c r="AN38" s="336"/>
      <c r="AO38" s="337"/>
      <c r="AP38" s="38"/>
      <c r="AQ38" s="38"/>
      <c r="AR38" s="33"/>
      <c r="BE38" s="32"/>
    </row>
    <row r="39" spans="1:57" s="2" customFormat="1" ht="6.95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/>
      <c r="BE39" s="32"/>
    </row>
    <row r="40" spans="1:57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/>
      <c r="BE40" s="32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2"/>
      <c r="D49" s="43" t="s">
        <v>53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54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2"/>
      <c r="B60" s="33"/>
      <c r="C60" s="32"/>
      <c r="D60" s="45" t="s">
        <v>55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56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55</v>
      </c>
      <c r="AI60" s="35"/>
      <c r="AJ60" s="35"/>
      <c r="AK60" s="35"/>
      <c r="AL60" s="35"/>
      <c r="AM60" s="45" t="s">
        <v>56</v>
      </c>
      <c r="AN60" s="35"/>
      <c r="AO60" s="35"/>
      <c r="AP60" s="32"/>
      <c r="AQ60" s="32"/>
      <c r="AR60" s="33"/>
      <c r="BE60" s="32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2"/>
      <c r="B64" s="33"/>
      <c r="C64" s="32"/>
      <c r="D64" s="43" t="s">
        <v>57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58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2"/>
      <c r="B75" s="33"/>
      <c r="C75" s="32"/>
      <c r="D75" s="45" t="s">
        <v>55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56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55</v>
      </c>
      <c r="AI75" s="35"/>
      <c r="AJ75" s="35"/>
      <c r="AK75" s="35"/>
      <c r="AL75" s="35"/>
      <c r="AM75" s="45" t="s">
        <v>56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2" t="s">
        <v>59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06</v>
      </c>
      <c r="AR84" s="51"/>
    </row>
    <row r="85" spans="1:91" s="5" customFormat="1" ht="36.950000000000003" customHeight="1">
      <c r="B85" s="52"/>
      <c r="C85" s="53" t="s">
        <v>14</v>
      </c>
      <c r="L85" s="362" t="str">
        <f>K6</f>
        <v>Integrované městské centrum TILIA -Zm.L. -dod.č.6</v>
      </c>
      <c r="M85" s="363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6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Rychnov u Jablonce nad Nisou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364">
        <f>IF(AN8= "","",AN8)</f>
        <v>45173</v>
      </c>
      <c r="AN87" s="36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Rychnov u Jablonce nad Nisou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31</v>
      </c>
      <c r="AJ89" s="32"/>
      <c r="AK89" s="32"/>
      <c r="AL89" s="32"/>
      <c r="AM89" s="365" t="str">
        <f>IF(E17="","",E17)</f>
        <v>DESIGM 4</v>
      </c>
      <c r="AN89" s="366"/>
      <c r="AO89" s="366"/>
      <c r="AP89" s="366"/>
      <c r="AQ89" s="32"/>
      <c r="AR89" s="33"/>
      <c r="AS89" s="367" t="s">
        <v>60</v>
      </c>
      <c r="AT89" s="36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25.7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IF(E14="","",E14)</f>
        <v>CL-EVANS s.r.o., Bulharská 1557, Česká Lípa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35</v>
      </c>
      <c r="AJ90" s="32"/>
      <c r="AK90" s="32"/>
      <c r="AL90" s="32"/>
      <c r="AM90" s="365" t="str">
        <f>IF(E20="","",E20)</f>
        <v>Radek Ulbricht, CL-EVANS s.r.o.</v>
      </c>
      <c r="AN90" s="366"/>
      <c r="AO90" s="366"/>
      <c r="AP90" s="366"/>
      <c r="AQ90" s="32"/>
      <c r="AR90" s="33"/>
      <c r="AS90" s="369"/>
      <c r="AT90" s="37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369"/>
      <c r="AT91" s="37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359" t="s">
        <v>61</v>
      </c>
      <c r="D92" s="357"/>
      <c r="E92" s="357"/>
      <c r="F92" s="357"/>
      <c r="G92" s="357"/>
      <c r="H92" s="60"/>
      <c r="I92" s="356" t="s">
        <v>62</v>
      </c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60" t="s">
        <v>63</v>
      </c>
      <c r="AH92" s="357"/>
      <c r="AI92" s="357"/>
      <c r="AJ92" s="357"/>
      <c r="AK92" s="357"/>
      <c r="AL92" s="357"/>
      <c r="AM92" s="357"/>
      <c r="AN92" s="356" t="s">
        <v>64</v>
      </c>
      <c r="AO92" s="357"/>
      <c r="AP92" s="358"/>
      <c r="AQ92" s="61" t="s">
        <v>65</v>
      </c>
      <c r="AR92" s="33"/>
      <c r="AS92" s="62" t="s">
        <v>66</v>
      </c>
      <c r="AT92" s="63" t="s">
        <v>67</v>
      </c>
      <c r="AU92" s="63" t="s">
        <v>68</v>
      </c>
      <c r="AV92" s="63" t="s">
        <v>69</v>
      </c>
      <c r="AW92" s="63" t="s">
        <v>70</v>
      </c>
      <c r="AX92" s="63" t="s">
        <v>71</v>
      </c>
      <c r="AY92" s="63" t="s">
        <v>72</v>
      </c>
      <c r="AZ92" s="63" t="s">
        <v>73</v>
      </c>
      <c r="BA92" s="63" t="s">
        <v>74</v>
      </c>
      <c r="BB92" s="63" t="s">
        <v>75</v>
      </c>
      <c r="BC92" s="63" t="s">
        <v>76</v>
      </c>
      <c r="BD92" s="64" t="s">
        <v>77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361">
        <f>ROUND(AG95,2)</f>
        <v>-114902.35</v>
      </c>
      <c r="AH94" s="361"/>
      <c r="AI94" s="361"/>
      <c r="AJ94" s="361"/>
      <c r="AK94" s="361"/>
      <c r="AL94" s="361"/>
      <c r="AM94" s="361"/>
      <c r="AN94" s="351">
        <f>SUM(AG94,AT94)</f>
        <v>-139031.84</v>
      </c>
      <c r="AO94" s="351"/>
      <c r="AP94" s="351"/>
      <c r="AQ94" s="72" t="s">
        <v>1</v>
      </c>
      <c r="AR94" s="68"/>
      <c r="AS94" s="73">
        <f>ROUND(AS95,2)</f>
        <v>0</v>
      </c>
      <c r="AT94" s="74">
        <f>ROUND(SUM(AV94:AW94),2)</f>
        <v>-24129.49</v>
      </c>
      <c r="AU94" s="75">
        <f>ROUND(AU95,5)</f>
        <v>139.23511999999999</v>
      </c>
      <c r="AV94" s="74">
        <f>ROUND(AZ94*L32,2)</f>
        <v>-24129.49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ROUND(AZ95,2)</f>
        <v>-114902.35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79</v>
      </c>
      <c r="BT94" s="77" t="s">
        <v>80</v>
      </c>
      <c r="BU94" s="78" t="s">
        <v>81</v>
      </c>
      <c r="BV94" s="77" t="s">
        <v>82</v>
      </c>
      <c r="BW94" s="77" t="s">
        <v>4</v>
      </c>
      <c r="BX94" s="77" t="s">
        <v>83</v>
      </c>
      <c r="CL94" s="77" t="s">
        <v>1</v>
      </c>
    </row>
    <row r="95" spans="1:91" s="7" customFormat="1" ht="16.5" customHeight="1">
      <c r="B95" s="79"/>
      <c r="C95" s="80"/>
      <c r="D95" s="354" t="s">
        <v>84</v>
      </c>
      <c r="E95" s="354"/>
      <c r="F95" s="354"/>
      <c r="G95" s="354"/>
      <c r="H95" s="354"/>
      <c r="I95" s="81"/>
      <c r="J95" s="354" t="s">
        <v>85</v>
      </c>
      <c r="K95" s="354"/>
      <c r="L95" s="354"/>
      <c r="M95" s="354"/>
      <c r="N95" s="354"/>
      <c r="O95" s="354"/>
      <c r="P95" s="354"/>
      <c r="Q95" s="354"/>
      <c r="R95" s="354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>
        <f>ROUND(SUM(AG96:AG97),2)</f>
        <v>-114902.35</v>
      </c>
      <c r="AH95" s="353"/>
      <c r="AI95" s="353"/>
      <c r="AJ95" s="353"/>
      <c r="AK95" s="353"/>
      <c r="AL95" s="353"/>
      <c r="AM95" s="353"/>
      <c r="AN95" s="355">
        <f>SUM(AG95,AT95)</f>
        <v>-139031.84</v>
      </c>
      <c r="AO95" s="353"/>
      <c r="AP95" s="353"/>
      <c r="AQ95" s="82" t="s">
        <v>86</v>
      </c>
      <c r="AR95" s="79"/>
      <c r="AS95" s="83">
        <f>ROUND(SUM(AS96:AS97),2)</f>
        <v>0</v>
      </c>
      <c r="AT95" s="84">
        <f>ROUND(SUM(AV95:AW95),2)</f>
        <v>-24129.49</v>
      </c>
      <c r="AU95" s="85">
        <f>ROUND(SUM(AU96:AU97),5)</f>
        <v>139.23511999999999</v>
      </c>
      <c r="AV95" s="84">
        <f>ROUND(AZ95*L32,2)</f>
        <v>-24129.49</v>
      </c>
      <c r="AW95" s="84">
        <f>ROUND(BA95*L33,2)</f>
        <v>0</v>
      </c>
      <c r="AX95" s="84">
        <f>ROUND(BB95*L32,2)</f>
        <v>0</v>
      </c>
      <c r="AY95" s="84">
        <f>ROUND(BC95*L33,2)</f>
        <v>0</v>
      </c>
      <c r="AZ95" s="84">
        <f>ROUND(SUM(AZ96:AZ97),2)</f>
        <v>-114902.35</v>
      </c>
      <c r="BA95" s="84">
        <f>ROUND(SUM(BA96:BA97),2)</f>
        <v>0</v>
      </c>
      <c r="BB95" s="84">
        <f>ROUND(SUM(BB96:BB97),2)</f>
        <v>0</v>
      </c>
      <c r="BC95" s="84">
        <f>ROUND(SUM(BC96:BC97),2)</f>
        <v>0</v>
      </c>
      <c r="BD95" s="86">
        <f>ROUND(SUM(BD96:BD97),2)</f>
        <v>0</v>
      </c>
      <c r="BS95" s="87" t="s">
        <v>79</v>
      </c>
      <c r="BT95" s="87" t="s">
        <v>87</v>
      </c>
      <c r="BU95" s="87" t="s">
        <v>81</v>
      </c>
      <c r="BV95" s="87" t="s">
        <v>82</v>
      </c>
      <c r="BW95" s="87" t="s">
        <v>88</v>
      </c>
      <c r="BX95" s="87" t="s">
        <v>4</v>
      </c>
      <c r="CL95" s="87" t="s">
        <v>1</v>
      </c>
      <c r="CM95" s="87" t="s">
        <v>89</v>
      </c>
    </row>
    <row r="96" spans="1:91" s="4" customFormat="1" ht="16.5" customHeight="1">
      <c r="A96" s="88" t="s">
        <v>90</v>
      </c>
      <c r="B96" s="51"/>
      <c r="C96" s="10"/>
      <c r="D96" s="10"/>
      <c r="E96" s="347" t="s">
        <v>91</v>
      </c>
      <c r="F96" s="347"/>
      <c r="G96" s="347"/>
      <c r="H96" s="347"/>
      <c r="I96" s="347"/>
      <c r="J96" s="10"/>
      <c r="K96" s="347" t="s">
        <v>85</v>
      </c>
      <c r="L96" s="347"/>
      <c r="M96" s="347"/>
      <c r="N96" s="347"/>
      <c r="O96" s="347"/>
      <c r="P96" s="347"/>
      <c r="Q96" s="347"/>
      <c r="R96" s="347"/>
      <c r="S96" s="347"/>
      <c r="T96" s="347"/>
      <c r="U96" s="347"/>
      <c r="V96" s="347"/>
      <c r="W96" s="347"/>
      <c r="X96" s="347"/>
      <c r="Y96" s="347"/>
      <c r="Z96" s="347"/>
      <c r="AA96" s="347"/>
      <c r="AB96" s="347"/>
      <c r="AC96" s="347"/>
      <c r="AD96" s="347"/>
      <c r="AE96" s="347"/>
      <c r="AF96" s="347"/>
      <c r="AG96" s="350">
        <f>'MNP - ZL30-česaný beton'!J34</f>
        <v>-335815.18</v>
      </c>
      <c r="AH96" s="350"/>
      <c r="AI96" s="350"/>
      <c r="AJ96" s="350"/>
      <c r="AK96" s="350"/>
      <c r="AL96" s="350"/>
      <c r="AM96" s="350"/>
      <c r="AN96" s="348">
        <f>SUM(AG96,AT96)</f>
        <v>-406336.37</v>
      </c>
      <c r="AO96" s="349"/>
      <c r="AP96" s="349"/>
      <c r="AQ96" s="89" t="s">
        <v>92</v>
      </c>
      <c r="AR96" s="51"/>
      <c r="AS96" s="90">
        <v>0</v>
      </c>
      <c r="AT96" s="91">
        <f>ROUND(SUM(AV96:AW96),2)</f>
        <v>-70521.19</v>
      </c>
      <c r="AU96" s="92">
        <f>'MNP - ZL30-česaný beton'!P129</f>
        <v>0</v>
      </c>
      <c r="AV96" s="91">
        <f>'MNP - ZL30-česaný beton'!J37</f>
        <v>-70521.19</v>
      </c>
      <c r="AW96" s="91">
        <f>'MNP - ZL30-česaný beton'!J38</f>
        <v>0</v>
      </c>
      <c r="AX96" s="91">
        <f>'MNP - ZL30-česaný beton'!J39</f>
        <v>0</v>
      </c>
      <c r="AY96" s="91">
        <f>'MNP - ZL30-česaný beton'!J40</f>
        <v>0</v>
      </c>
      <c r="AZ96" s="91">
        <f>'MNP - ZL30-česaný beton'!F37</f>
        <v>-335815.18</v>
      </c>
      <c r="BA96" s="91">
        <f>'MNP - ZL30-česaný beton'!F38</f>
        <v>0</v>
      </c>
      <c r="BB96" s="91">
        <f>'MNP - ZL30-česaný beton'!F39</f>
        <v>0</v>
      </c>
      <c r="BC96" s="91">
        <f>'MNP - ZL30-česaný beton'!F40</f>
        <v>0</v>
      </c>
      <c r="BD96" s="93">
        <f>'MNP - ZL30-česaný beton'!F41</f>
        <v>0</v>
      </c>
      <c r="BT96" s="25" t="s">
        <v>89</v>
      </c>
      <c r="BV96" s="25" t="s">
        <v>82</v>
      </c>
      <c r="BW96" s="25" t="s">
        <v>93</v>
      </c>
      <c r="BX96" s="25" t="s">
        <v>88</v>
      </c>
      <c r="CL96" s="25" t="s">
        <v>1</v>
      </c>
    </row>
    <row r="97" spans="1:90" s="4" customFormat="1" ht="16.5" customHeight="1">
      <c r="A97" s="88" t="s">
        <v>90</v>
      </c>
      <c r="B97" s="51"/>
      <c r="C97" s="10"/>
      <c r="D97" s="10"/>
      <c r="E97" s="347" t="s">
        <v>94</v>
      </c>
      <c r="F97" s="347"/>
      <c r="G97" s="347"/>
      <c r="H97" s="347"/>
      <c r="I97" s="347"/>
      <c r="J97" s="10"/>
      <c r="K97" s="347" t="s">
        <v>85</v>
      </c>
      <c r="L97" s="347"/>
      <c r="M97" s="347"/>
      <c r="N97" s="347"/>
      <c r="O97" s="347"/>
      <c r="P97" s="347"/>
      <c r="Q97" s="347"/>
      <c r="R97" s="347"/>
      <c r="S97" s="347"/>
      <c r="T97" s="347"/>
      <c r="U97" s="347"/>
      <c r="V97" s="347"/>
      <c r="W97" s="347"/>
      <c r="X97" s="347"/>
      <c r="Y97" s="347"/>
      <c r="Z97" s="347"/>
      <c r="AA97" s="347"/>
      <c r="AB97" s="347"/>
      <c r="AC97" s="347"/>
      <c r="AD97" s="347"/>
      <c r="AE97" s="347"/>
      <c r="AF97" s="347"/>
      <c r="AG97" s="350">
        <f>'VCP - ZL30-česaný beton'!J34</f>
        <v>220912.83</v>
      </c>
      <c r="AH97" s="350"/>
      <c r="AI97" s="350"/>
      <c r="AJ97" s="350"/>
      <c r="AK97" s="350"/>
      <c r="AL97" s="350"/>
      <c r="AM97" s="350"/>
      <c r="AN97" s="348">
        <f>SUM(AG97,AT97)</f>
        <v>267304.52</v>
      </c>
      <c r="AO97" s="349"/>
      <c r="AP97" s="349"/>
      <c r="AQ97" s="89" t="s">
        <v>92</v>
      </c>
      <c r="AR97" s="51"/>
      <c r="AS97" s="94">
        <v>0</v>
      </c>
      <c r="AT97" s="95">
        <f>ROUND(SUM(AV97:AW97),2)</f>
        <v>46391.69</v>
      </c>
      <c r="AU97" s="96">
        <f>'VCP - ZL30-česaný beton'!P132</f>
        <v>139.235116</v>
      </c>
      <c r="AV97" s="95">
        <f>'VCP - ZL30-česaný beton'!J37</f>
        <v>46391.69</v>
      </c>
      <c r="AW97" s="95">
        <f>'VCP - ZL30-česaný beton'!J38</f>
        <v>0</v>
      </c>
      <c r="AX97" s="95">
        <f>'VCP - ZL30-česaný beton'!J39</f>
        <v>0</v>
      </c>
      <c r="AY97" s="95">
        <f>'VCP - ZL30-česaný beton'!J40</f>
        <v>0</v>
      </c>
      <c r="AZ97" s="95">
        <f>'VCP - ZL30-česaný beton'!F37</f>
        <v>220912.83</v>
      </c>
      <c r="BA97" s="95">
        <f>'VCP - ZL30-česaný beton'!F38</f>
        <v>0</v>
      </c>
      <c r="BB97" s="95">
        <f>'VCP - ZL30-česaný beton'!F39</f>
        <v>0</v>
      </c>
      <c r="BC97" s="95">
        <f>'VCP - ZL30-česaný beton'!F40</f>
        <v>0</v>
      </c>
      <c r="BD97" s="97">
        <f>'VCP - ZL30-česaný beton'!F41</f>
        <v>0</v>
      </c>
      <c r="BT97" s="25" t="s">
        <v>89</v>
      </c>
      <c r="BV97" s="25" t="s">
        <v>82</v>
      </c>
      <c r="BW97" s="25" t="s">
        <v>95</v>
      </c>
      <c r="BX97" s="25" t="s">
        <v>88</v>
      </c>
      <c r="CL97" s="25" t="s">
        <v>1</v>
      </c>
    </row>
    <row r="98" spans="1:90">
      <c r="B98" s="21"/>
      <c r="AR98" s="21"/>
    </row>
    <row r="99" spans="1:90" s="2" customFormat="1" ht="30" customHeight="1">
      <c r="A99" s="32"/>
      <c r="B99" s="33"/>
      <c r="C99" s="69" t="s">
        <v>96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51">
        <v>0</v>
      </c>
      <c r="AH99" s="351"/>
      <c r="AI99" s="351"/>
      <c r="AJ99" s="351"/>
      <c r="AK99" s="351"/>
      <c r="AL99" s="351"/>
      <c r="AM99" s="351"/>
      <c r="AN99" s="351">
        <v>0</v>
      </c>
      <c r="AO99" s="351"/>
      <c r="AP99" s="351"/>
      <c r="AQ99" s="98"/>
      <c r="AR99" s="33"/>
      <c r="AS99" s="62" t="s">
        <v>97</v>
      </c>
      <c r="AT99" s="63" t="s">
        <v>98</v>
      </c>
      <c r="AU99" s="63" t="s">
        <v>44</v>
      </c>
      <c r="AV99" s="64" t="s">
        <v>67</v>
      </c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90" s="2" customFormat="1" ht="10.9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90" s="2" customFormat="1" ht="30" customHeight="1">
      <c r="A101" s="32"/>
      <c r="B101" s="33"/>
      <c r="C101" s="99" t="s">
        <v>99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339">
        <f>ROUND(AG94 + AG99, 2)</f>
        <v>-114902.35</v>
      </c>
      <c r="AH101" s="339"/>
      <c r="AI101" s="339"/>
      <c r="AJ101" s="339"/>
      <c r="AK101" s="339"/>
      <c r="AL101" s="339"/>
      <c r="AM101" s="339"/>
      <c r="AN101" s="339">
        <f>ROUND(AN94 + AN99, 2)</f>
        <v>-139031.84</v>
      </c>
      <c r="AO101" s="339"/>
      <c r="AP101" s="339"/>
      <c r="AQ101" s="100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0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54">
    <mergeCell ref="L85:AJ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N94:AP94"/>
    <mergeCell ref="AG94:AM94"/>
    <mergeCell ref="AG95:AM95"/>
    <mergeCell ref="D95:H95"/>
    <mergeCell ref="AN95:AP95"/>
    <mergeCell ref="J95:AF95"/>
    <mergeCell ref="AN96:AP96"/>
    <mergeCell ref="AG96:AM96"/>
    <mergeCell ref="K96:AF96"/>
    <mergeCell ref="E96:I96"/>
    <mergeCell ref="E97:I97"/>
    <mergeCell ref="K97:AF97"/>
    <mergeCell ref="AN97:AP97"/>
    <mergeCell ref="AG97:AM97"/>
    <mergeCell ref="AN99:AP99"/>
    <mergeCell ref="AG99:AM99"/>
    <mergeCell ref="AG101:AM101"/>
    <mergeCell ref="AN101:AP101"/>
    <mergeCell ref="K5:AJ5"/>
    <mergeCell ref="K6:AJ6"/>
    <mergeCell ref="E23:AN23"/>
    <mergeCell ref="AK26:AO26"/>
    <mergeCell ref="AK27:AO27"/>
    <mergeCell ref="AK29:AO29"/>
    <mergeCell ref="W31:AE31"/>
    <mergeCell ref="AK31:AO31"/>
    <mergeCell ref="L31:P31"/>
    <mergeCell ref="W32:AE32"/>
    <mergeCell ref="AK32:AO32"/>
    <mergeCell ref="L32:P32"/>
    <mergeCell ref="AK33:AO33"/>
    <mergeCell ref="L33:P33"/>
    <mergeCell ref="AR2:BE2"/>
    <mergeCell ref="AK36:AO36"/>
    <mergeCell ref="W36:AE36"/>
    <mergeCell ref="L36:P36"/>
    <mergeCell ref="AK38:AO38"/>
    <mergeCell ref="X38:AB38"/>
    <mergeCell ref="W33:AE33"/>
    <mergeCell ref="L34:P34"/>
    <mergeCell ref="W34:AE34"/>
    <mergeCell ref="AK34:AO34"/>
    <mergeCell ref="AK35:AO35"/>
    <mergeCell ref="L35:P35"/>
    <mergeCell ref="W35:AE35"/>
  </mergeCells>
  <hyperlinks>
    <hyperlink ref="A96" location="'MNP - ZL30-česaný beton'!C2" display="/"/>
    <hyperlink ref="A97" location="'VCP - ZL30-česaný beton'!C2" display="/"/>
  </hyperlinks>
  <printOptions horizontalCentered="1"/>
  <pageMargins left="0.43307086614173229" right="0.27559055118110237" top="0.78740157480314965" bottom="0.19685039370078741" header="0.19685039370078741" footer="0.11811023622047245"/>
  <pageSetup paperSize="9"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59"/>
  <sheetViews>
    <sheetView showGridLines="0" topLeftCell="A134" workbookViewId="0">
      <selection activeCell="B47" sqref="B47:K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02"/>
    </row>
    <row r="2" spans="1:46" s="1" customFormat="1" ht="36.950000000000003" customHeight="1">
      <c r="L2" s="330" t="s">
        <v>5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18" t="s">
        <v>93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100</v>
      </c>
      <c r="L4" s="21"/>
      <c r="M4" s="103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14</v>
      </c>
      <c r="L6" s="21"/>
    </row>
    <row r="7" spans="1:46" s="1" customFormat="1" ht="16.5" customHeight="1">
      <c r="B7" s="21"/>
      <c r="E7" s="371" t="str">
        <f>'Rekapitulace stavby'!K6</f>
        <v>Integrované městské centrum TILIA -Zm.L. -dod.č.6</v>
      </c>
      <c r="F7" s="373"/>
      <c r="G7" s="373"/>
      <c r="H7" s="373"/>
      <c r="L7" s="21"/>
    </row>
    <row r="8" spans="1:46" s="1" customFormat="1" ht="12" customHeight="1">
      <c r="B8" s="21"/>
      <c r="D8" s="27" t="s">
        <v>101</v>
      </c>
      <c r="L8" s="21"/>
    </row>
    <row r="9" spans="1:46" s="2" customFormat="1" ht="16.5" customHeight="1">
      <c r="A9" s="32"/>
      <c r="B9" s="33"/>
      <c r="C9" s="32"/>
      <c r="D9" s="32"/>
      <c r="E9" s="371" t="s">
        <v>102</v>
      </c>
      <c r="F9" s="372"/>
      <c r="G9" s="372"/>
      <c r="H9" s="37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62" t="s">
        <v>104</v>
      </c>
      <c r="F11" s="372"/>
      <c r="G11" s="372"/>
      <c r="H11" s="37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>
        <f>'Rekapitulace stavby'!AN8</f>
        <v>45173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5" t="s">
        <v>28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" t="s">
        <v>29</v>
      </c>
      <c r="F20" s="32"/>
      <c r="G20" s="32"/>
      <c r="H20" s="32"/>
      <c r="I20" s="27" t="s">
        <v>25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31</v>
      </c>
      <c r="E22" s="32"/>
      <c r="F22" s="32"/>
      <c r="G22" s="32"/>
      <c r="H22" s="32"/>
      <c r="I22" s="27" t="s">
        <v>22</v>
      </c>
      <c r="J22" s="25" t="s">
        <v>32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33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35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36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37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342" t="s">
        <v>1</v>
      </c>
      <c r="F29" s="342"/>
      <c r="G29" s="342"/>
      <c r="H29" s="342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5" t="s">
        <v>105</v>
      </c>
      <c r="E32" s="32"/>
      <c r="F32" s="32"/>
      <c r="G32" s="32"/>
      <c r="H32" s="32"/>
      <c r="I32" s="32"/>
      <c r="J32" s="31">
        <f>J98</f>
        <v>-335815.18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106</v>
      </c>
      <c r="E33" s="32"/>
      <c r="F33" s="32"/>
      <c r="G33" s="32"/>
      <c r="H33" s="32"/>
      <c r="I33" s="32"/>
      <c r="J33" s="31">
        <f>J106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40</v>
      </c>
      <c r="E34" s="32"/>
      <c r="F34" s="32"/>
      <c r="G34" s="32"/>
      <c r="H34" s="32"/>
      <c r="I34" s="32"/>
      <c r="J34" s="71">
        <f>ROUND(J32 + J33, 2)</f>
        <v>-335815.18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42</v>
      </c>
      <c r="G36" s="32"/>
      <c r="H36" s="32"/>
      <c r="I36" s="36" t="s">
        <v>41</v>
      </c>
      <c r="J36" s="36" t="s">
        <v>43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44</v>
      </c>
      <c r="E37" s="27" t="s">
        <v>45</v>
      </c>
      <c r="F37" s="109">
        <f>ROUND((SUM(BE106:BE107) + SUM(BE129:BE158)),  2)</f>
        <v>-335815.18</v>
      </c>
      <c r="G37" s="32"/>
      <c r="H37" s="32"/>
      <c r="I37" s="110">
        <v>0.21</v>
      </c>
      <c r="J37" s="109">
        <f>ROUND(((SUM(BE106:BE107) + SUM(BE129:BE158))*I37),  2)</f>
        <v>-70521.19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46</v>
      </c>
      <c r="F38" s="109">
        <f>ROUND((SUM(BF106:BF107) + SUM(BF129:BF158)),  2)</f>
        <v>0</v>
      </c>
      <c r="G38" s="32"/>
      <c r="H38" s="32"/>
      <c r="I38" s="110">
        <v>0.15</v>
      </c>
      <c r="J38" s="109">
        <f>ROUND(((SUM(BF106:BF107) + SUM(BF129:BF158))*I38),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47</v>
      </c>
      <c r="F39" s="109">
        <f>ROUND((SUM(BG106:BG107) + SUM(BG129:BG158)),  2)</f>
        <v>0</v>
      </c>
      <c r="G39" s="32"/>
      <c r="H39" s="32"/>
      <c r="I39" s="110">
        <v>0.21</v>
      </c>
      <c r="J39" s="109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48</v>
      </c>
      <c r="F40" s="109">
        <f>ROUND((SUM(BH106:BH107) + SUM(BH129:BH158)),  2)</f>
        <v>0</v>
      </c>
      <c r="G40" s="32"/>
      <c r="H40" s="32"/>
      <c r="I40" s="110">
        <v>0.15</v>
      </c>
      <c r="J40" s="109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49</v>
      </c>
      <c r="F41" s="109">
        <f>ROUND((SUM(BI106:BI107) + SUM(BI129:BI158)),  2)</f>
        <v>0</v>
      </c>
      <c r="G41" s="32"/>
      <c r="H41" s="32"/>
      <c r="I41" s="110">
        <v>0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0"/>
      <c r="D43" s="111" t="s">
        <v>50</v>
      </c>
      <c r="E43" s="60"/>
      <c r="F43" s="60"/>
      <c r="G43" s="112" t="s">
        <v>51</v>
      </c>
      <c r="H43" s="113" t="s">
        <v>52</v>
      </c>
      <c r="I43" s="60"/>
      <c r="J43" s="114">
        <f>SUM(J34:J41)</f>
        <v>-406336.37</v>
      </c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2"/>
      <c r="B61" s="33"/>
      <c r="C61" s="32"/>
      <c r="D61" s="45" t="s">
        <v>55</v>
      </c>
      <c r="E61" s="35"/>
      <c r="F61" s="116" t="s">
        <v>56</v>
      </c>
      <c r="G61" s="45" t="s">
        <v>55</v>
      </c>
      <c r="H61" s="35"/>
      <c r="I61" s="35"/>
      <c r="J61" s="117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2"/>
      <c r="B76" s="33"/>
      <c r="C76" s="32"/>
      <c r="D76" s="45" t="s">
        <v>55</v>
      </c>
      <c r="E76" s="35"/>
      <c r="F76" s="116" t="s">
        <v>56</v>
      </c>
      <c r="G76" s="45" t="s">
        <v>55</v>
      </c>
      <c r="H76" s="35"/>
      <c r="I76" s="35"/>
      <c r="J76" s="117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2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71" t="str">
        <f>E7</f>
        <v>Integrované městské centrum TILIA -Zm.L. -dod.č.6</v>
      </c>
      <c r="F85" s="373"/>
      <c r="G85" s="373"/>
      <c r="H85" s="37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1"/>
      <c r="C86" s="27" t="s">
        <v>101</v>
      </c>
      <c r="L86" s="21"/>
    </row>
    <row r="87" spans="1:31" s="2" customFormat="1" ht="16.5" customHeight="1">
      <c r="A87" s="32"/>
      <c r="B87" s="33"/>
      <c r="C87" s="32"/>
      <c r="D87" s="32"/>
      <c r="E87" s="371" t="s">
        <v>102</v>
      </c>
      <c r="F87" s="372"/>
      <c r="G87" s="372"/>
      <c r="H87" s="37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62" t="str">
        <f>E11</f>
        <v>MNP - ZL30-česaný beton</v>
      </c>
      <c r="F89" s="372"/>
      <c r="G89" s="372"/>
      <c r="H89" s="37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>Rychnov u Jablonce nad Nisou</v>
      </c>
      <c r="G91" s="32"/>
      <c r="H91" s="32"/>
      <c r="I91" s="27" t="s">
        <v>20</v>
      </c>
      <c r="J91" s="55">
        <f>IF(J14="","",J14)</f>
        <v>45173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>Město Rychnov u Jablonce nad Nisou</v>
      </c>
      <c r="G93" s="32"/>
      <c r="H93" s="32"/>
      <c r="I93" s="27" t="s">
        <v>31</v>
      </c>
      <c r="J93" s="28" t="str">
        <f>E23</f>
        <v>DESIGM 4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CL-EVANS s.r.o., Bulharská 1557, Česká Lípa</v>
      </c>
      <c r="G94" s="32"/>
      <c r="H94" s="32"/>
      <c r="I94" s="27" t="s">
        <v>35</v>
      </c>
      <c r="J94" s="28" t="str">
        <f>E26</f>
        <v>Radek Ulbricht, CL-EVANS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8" t="s">
        <v>108</v>
      </c>
      <c r="D96" s="100"/>
      <c r="E96" s="100"/>
      <c r="F96" s="100"/>
      <c r="G96" s="100"/>
      <c r="H96" s="100"/>
      <c r="I96" s="100"/>
      <c r="J96" s="119" t="s">
        <v>109</v>
      </c>
      <c r="K96" s="100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20" t="s">
        <v>110</v>
      </c>
      <c r="D98" s="32"/>
      <c r="E98" s="32"/>
      <c r="F98" s="32"/>
      <c r="G98" s="32"/>
      <c r="H98" s="32"/>
      <c r="I98" s="32"/>
      <c r="J98" s="71">
        <f>J129</f>
        <v>-335815.18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8" t="s">
        <v>111</v>
      </c>
    </row>
    <row r="99" spans="1:47" s="9" customFormat="1" ht="24.95" customHeight="1">
      <c r="B99" s="121"/>
      <c r="D99" s="122" t="s">
        <v>112</v>
      </c>
      <c r="E99" s="123"/>
      <c r="F99" s="123"/>
      <c r="G99" s="123"/>
      <c r="H99" s="123"/>
      <c r="I99" s="123"/>
      <c r="J99" s="124">
        <f>J130</f>
        <v>-335815.18</v>
      </c>
      <c r="L99" s="121"/>
    </row>
    <row r="100" spans="1:47" s="10" customFormat="1" ht="19.899999999999999" customHeight="1">
      <c r="B100" s="125"/>
      <c r="D100" s="126" t="s">
        <v>113</v>
      </c>
      <c r="E100" s="127"/>
      <c r="F100" s="127"/>
      <c r="G100" s="127"/>
      <c r="H100" s="127"/>
      <c r="I100" s="127"/>
      <c r="J100" s="128">
        <f>J131</f>
        <v>-323874.25</v>
      </c>
      <c r="L100" s="125"/>
    </row>
    <row r="101" spans="1:47" s="10" customFormat="1" ht="14.85" customHeight="1">
      <c r="B101" s="125"/>
      <c r="D101" s="126" t="s">
        <v>114</v>
      </c>
      <c r="E101" s="127"/>
      <c r="F101" s="127"/>
      <c r="G101" s="127"/>
      <c r="H101" s="127"/>
      <c r="I101" s="127"/>
      <c r="J101" s="128">
        <f>J132</f>
        <v>-90671.35</v>
      </c>
      <c r="L101" s="125"/>
    </row>
    <row r="102" spans="1:47" s="10" customFormat="1" ht="14.85" customHeight="1">
      <c r="B102" s="125"/>
      <c r="D102" s="126" t="s">
        <v>115</v>
      </c>
      <c r="E102" s="127"/>
      <c r="F102" s="127"/>
      <c r="G102" s="127"/>
      <c r="H102" s="127"/>
      <c r="I102" s="127"/>
      <c r="J102" s="128">
        <f>J137</f>
        <v>-233202.90000000002</v>
      </c>
      <c r="L102" s="125"/>
    </row>
    <row r="103" spans="1:47" s="10" customFormat="1" ht="19.899999999999999" customHeight="1">
      <c r="B103" s="125"/>
      <c r="D103" s="126" t="s">
        <v>116</v>
      </c>
      <c r="E103" s="127"/>
      <c r="F103" s="127"/>
      <c r="G103" s="127"/>
      <c r="H103" s="127"/>
      <c r="I103" s="127"/>
      <c r="J103" s="128">
        <f>J154</f>
        <v>-11940.93</v>
      </c>
      <c r="L103" s="125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29.25" customHeight="1">
      <c r="A106" s="32"/>
      <c r="B106" s="33"/>
      <c r="C106" s="120" t="s">
        <v>117</v>
      </c>
      <c r="D106" s="32"/>
      <c r="E106" s="32"/>
      <c r="F106" s="32"/>
      <c r="G106" s="32"/>
      <c r="H106" s="32"/>
      <c r="I106" s="32"/>
      <c r="J106" s="129">
        <v>0</v>
      </c>
      <c r="K106" s="32"/>
      <c r="L106" s="42"/>
      <c r="N106" s="130" t="s">
        <v>44</v>
      </c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18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9.25" customHeight="1">
      <c r="A108" s="32"/>
      <c r="B108" s="33"/>
      <c r="C108" s="99" t="s">
        <v>99</v>
      </c>
      <c r="D108" s="100"/>
      <c r="E108" s="100"/>
      <c r="F108" s="100"/>
      <c r="G108" s="100"/>
      <c r="H108" s="100"/>
      <c r="I108" s="100"/>
      <c r="J108" s="101">
        <f>ROUND(J98+J106,2)</f>
        <v>-335815.18</v>
      </c>
      <c r="K108" s="10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2" t="s">
        <v>118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14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371" t="str">
        <f>E7</f>
        <v>Integrované městské centrum TILIA -Zm.L. -dod.č.6</v>
      </c>
      <c r="F117" s="373"/>
      <c r="G117" s="373"/>
      <c r="H117" s="373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1"/>
      <c r="C118" s="27" t="s">
        <v>101</v>
      </c>
      <c r="L118" s="21"/>
    </row>
    <row r="119" spans="1:31" s="2" customFormat="1" ht="16.5" customHeight="1">
      <c r="A119" s="32"/>
      <c r="B119" s="33"/>
      <c r="C119" s="32"/>
      <c r="D119" s="32"/>
      <c r="E119" s="371" t="s">
        <v>102</v>
      </c>
      <c r="F119" s="372"/>
      <c r="G119" s="372"/>
      <c r="H119" s="37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7" t="s">
        <v>103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362" t="str">
        <f>E11</f>
        <v>MNP - ZL30-česaný beton</v>
      </c>
      <c r="F121" s="372"/>
      <c r="G121" s="372"/>
      <c r="H121" s="37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18</v>
      </c>
      <c r="D123" s="32"/>
      <c r="E123" s="32"/>
      <c r="F123" s="25" t="str">
        <f>F14</f>
        <v>Rychnov u Jablonce nad Nisou</v>
      </c>
      <c r="G123" s="32"/>
      <c r="H123" s="32"/>
      <c r="I123" s="27" t="s">
        <v>20</v>
      </c>
      <c r="J123" s="55">
        <f>IF(J14="","",J14)</f>
        <v>45173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5.2" customHeight="1">
      <c r="A125" s="32"/>
      <c r="B125" s="33"/>
      <c r="C125" s="27" t="s">
        <v>21</v>
      </c>
      <c r="D125" s="32"/>
      <c r="E125" s="32"/>
      <c r="F125" s="25" t="str">
        <f>E17</f>
        <v>Město Rychnov u Jablonce nad Nisou</v>
      </c>
      <c r="G125" s="32"/>
      <c r="H125" s="32"/>
      <c r="I125" s="27" t="s">
        <v>31</v>
      </c>
      <c r="J125" s="28" t="str">
        <f>E23</f>
        <v>DESIGM 4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25.7" customHeight="1">
      <c r="A126" s="32"/>
      <c r="B126" s="33"/>
      <c r="C126" s="27" t="s">
        <v>27</v>
      </c>
      <c r="D126" s="32"/>
      <c r="E126" s="32"/>
      <c r="F126" s="25" t="str">
        <f>IF(E20="","",E20)</f>
        <v>CL-EVANS s.r.o., Bulharská 1557, Česká Lípa</v>
      </c>
      <c r="G126" s="32"/>
      <c r="H126" s="32"/>
      <c r="I126" s="27" t="s">
        <v>35</v>
      </c>
      <c r="J126" s="28" t="str">
        <f>E26</f>
        <v>Radek Ulbricht, CL-EVANS s.r.o.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0.3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1" customFormat="1" ht="29.25" customHeight="1">
      <c r="A128" s="131"/>
      <c r="B128" s="132"/>
      <c r="C128" s="133" t="s">
        <v>119</v>
      </c>
      <c r="D128" s="134" t="s">
        <v>65</v>
      </c>
      <c r="E128" s="134" t="s">
        <v>61</v>
      </c>
      <c r="F128" s="134" t="s">
        <v>62</v>
      </c>
      <c r="G128" s="134" t="s">
        <v>120</v>
      </c>
      <c r="H128" s="134" t="s">
        <v>121</v>
      </c>
      <c r="I128" s="134" t="s">
        <v>122</v>
      </c>
      <c r="J128" s="134" t="s">
        <v>109</v>
      </c>
      <c r="K128" s="135" t="s">
        <v>123</v>
      </c>
      <c r="L128" s="136"/>
      <c r="M128" s="62" t="s">
        <v>1</v>
      </c>
      <c r="N128" s="63" t="s">
        <v>44</v>
      </c>
      <c r="O128" s="63" t="s">
        <v>124</v>
      </c>
      <c r="P128" s="63" t="s">
        <v>125</v>
      </c>
      <c r="Q128" s="63" t="s">
        <v>126</v>
      </c>
      <c r="R128" s="63" t="s">
        <v>127</v>
      </c>
      <c r="S128" s="63" t="s">
        <v>128</v>
      </c>
      <c r="T128" s="63" t="s">
        <v>129</v>
      </c>
      <c r="U128" s="64" t="s">
        <v>130</v>
      </c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22.9" customHeight="1">
      <c r="A129" s="32"/>
      <c r="B129" s="33"/>
      <c r="C129" s="69" t="s">
        <v>131</v>
      </c>
      <c r="D129" s="32"/>
      <c r="E129" s="32"/>
      <c r="F129" s="32"/>
      <c r="G129" s="32"/>
      <c r="H129" s="32"/>
      <c r="I129" s="32"/>
      <c r="J129" s="137">
        <f>BK129</f>
        <v>-335815.18</v>
      </c>
      <c r="K129" s="32"/>
      <c r="L129" s="33"/>
      <c r="M129" s="65"/>
      <c r="N129" s="56"/>
      <c r="O129" s="66"/>
      <c r="P129" s="138">
        <f>P130</f>
        <v>0</v>
      </c>
      <c r="Q129" s="66"/>
      <c r="R129" s="138">
        <f>R130</f>
        <v>0</v>
      </c>
      <c r="S129" s="66"/>
      <c r="T129" s="138">
        <f>T130</f>
        <v>0</v>
      </c>
      <c r="U129" s="67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8" t="s">
        <v>79</v>
      </c>
      <c r="AU129" s="18" t="s">
        <v>111</v>
      </c>
      <c r="BK129" s="139">
        <f>BK130</f>
        <v>-335815.18</v>
      </c>
    </row>
    <row r="130" spans="1:65" s="12" customFormat="1" ht="25.9" customHeight="1">
      <c r="B130" s="140"/>
      <c r="D130" s="141" t="s">
        <v>79</v>
      </c>
      <c r="E130" s="142" t="s">
        <v>132</v>
      </c>
      <c r="F130" s="142" t="s">
        <v>133</v>
      </c>
      <c r="J130" s="143">
        <f>BK130</f>
        <v>-335815.18</v>
      </c>
      <c r="L130" s="140"/>
      <c r="M130" s="144"/>
      <c r="N130" s="145"/>
      <c r="O130" s="145"/>
      <c r="P130" s="146">
        <f>P131+P154</f>
        <v>0</v>
      </c>
      <c r="Q130" s="145"/>
      <c r="R130" s="146">
        <f>R131+R154</f>
        <v>0</v>
      </c>
      <c r="S130" s="145"/>
      <c r="T130" s="146">
        <f>T131+T154</f>
        <v>0</v>
      </c>
      <c r="U130" s="147"/>
      <c r="AR130" s="141" t="s">
        <v>87</v>
      </c>
      <c r="AT130" s="148" t="s">
        <v>79</v>
      </c>
      <c r="AU130" s="148" t="s">
        <v>80</v>
      </c>
      <c r="AY130" s="141" t="s">
        <v>134</v>
      </c>
      <c r="BK130" s="149">
        <f>BK131+BK154</f>
        <v>-335815.18</v>
      </c>
    </row>
    <row r="131" spans="1:65" s="12" customFormat="1" ht="22.9" customHeight="1">
      <c r="B131" s="140"/>
      <c r="D131" s="141" t="s">
        <v>79</v>
      </c>
      <c r="E131" s="150" t="s">
        <v>135</v>
      </c>
      <c r="F131" s="150" t="s">
        <v>136</v>
      </c>
      <c r="J131" s="151">
        <f>BK131</f>
        <v>-323874.25</v>
      </c>
      <c r="L131" s="140"/>
      <c r="M131" s="144"/>
      <c r="N131" s="145"/>
      <c r="O131" s="145"/>
      <c r="P131" s="146">
        <f>P132+P137</f>
        <v>0</v>
      </c>
      <c r="Q131" s="145"/>
      <c r="R131" s="146">
        <f>R132+R137</f>
        <v>0</v>
      </c>
      <c r="S131" s="145"/>
      <c r="T131" s="146">
        <f>T132+T137</f>
        <v>0</v>
      </c>
      <c r="U131" s="147"/>
      <c r="AR131" s="141" t="s">
        <v>87</v>
      </c>
      <c r="AT131" s="148" t="s">
        <v>79</v>
      </c>
      <c r="AU131" s="148" t="s">
        <v>87</v>
      </c>
      <c r="AY131" s="141" t="s">
        <v>134</v>
      </c>
      <c r="BK131" s="149">
        <f>BK132+BK137</f>
        <v>-323874.25</v>
      </c>
    </row>
    <row r="132" spans="1:65" s="12" customFormat="1" ht="20.85" customHeight="1">
      <c r="B132" s="140"/>
      <c r="D132" s="141" t="s">
        <v>79</v>
      </c>
      <c r="E132" s="150" t="s">
        <v>137</v>
      </c>
      <c r="F132" s="150" t="s">
        <v>138</v>
      </c>
      <c r="J132" s="151">
        <f>BK132</f>
        <v>-90671.35</v>
      </c>
      <c r="L132" s="140"/>
      <c r="M132" s="144"/>
      <c r="N132" s="145"/>
      <c r="O132" s="145"/>
      <c r="P132" s="146">
        <f>SUM(P133:P136)</f>
        <v>0</v>
      </c>
      <c r="Q132" s="145"/>
      <c r="R132" s="146">
        <f>SUM(R133:R136)</f>
        <v>0</v>
      </c>
      <c r="S132" s="145"/>
      <c r="T132" s="146">
        <f>SUM(T133:T136)</f>
        <v>0</v>
      </c>
      <c r="U132" s="147"/>
      <c r="AR132" s="141" t="s">
        <v>87</v>
      </c>
      <c r="AT132" s="148" t="s">
        <v>79</v>
      </c>
      <c r="AU132" s="148" t="s">
        <v>89</v>
      </c>
      <c r="AY132" s="141" t="s">
        <v>134</v>
      </c>
      <c r="BK132" s="149">
        <f>SUM(BK133:BK136)</f>
        <v>-90671.35</v>
      </c>
    </row>
    <row r="133" spans="1:65" s="2" customFormat="1" ht="24.2" customHeight="1">
      <c r="A133" s="32"/>
      <c r="B133" s="152"/>
      <c r="C133" s="153" t="s">
        <v>87</v>
      </c>
      <c r="D133" s="153" t="s">
        <v>139</v>
      </c>
      <c r="E133" s="154" t="s">
        <v>140</v>
      </c>
      <c r="F133" s="155" t="s">
        <v>141</v>
      </c>
      <c r="G133" s="156" t="s">
        <v>142</v>
      </c>
      <c r="H133" s="157">
        <v>-121</v>
      </c>
      <c r="I133" s="158">
        <v>394</v>
      </c>
      <c r="J133" s="158">
        <f>ROUND(I133*H133,2)</f>
        <v>-47674</v>
      </c>
      <c r="K133" s="155" t="s">
        <v>1</v>
      </c>
      <c r="L133" s="33"/>
      <c r="M133" s="159" t="s">
        <v>1</v>
      </c>
      <c r="N133" s="160" t="s">
        <v>45</v>
      </c>
      <c r="O133" s="161">
        <v>0</v>
      </c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1">
        <f>S133*H133</f>
        <v>0</v>
      </c>
      <c r="U133" s="162" t="s">
        <v>1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3" t="s">
        <v>143</v>
      </c>
      <c r="AT133" s="163" t="s">
        <v>139</v>
      </c>
      <c r="AU133" s="163" t="s">
        <v>144</v>
      </c>
      <c r="AY133" s="18" t="s">
        <v>134</v>
      </c>
      <c r="BE133" s="164">
        <f>IF(N133="základní",J133,0)</f>
        <v>-47674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18" t="s">
        <v>87</v>
      </c>
      <c r="BK133" s="164">
        <f>ROUND(I133*H133,2)</f>
        <v>-47674</v>
      </c>
      <c r="BL133" s="18" t="s">
        <v>143</v>
      </c>
      <c r="BM133" s="163" t="s">
        <v>145</v>
      </c>
    </row>
    <row r="134" spans="1:65" s="2" customFormat="1">
      <c r="A134" s="32"/>
      <c r="B134" s="33"/>
      <c r="C134" s="32"/>
      <c r="D134" s="165" t="s">
        <v>146</v>
      </c>
      <c r="E134" s="32"/>
      <c r="F134" s="166" t="s">
        <v>141</v>
      </c>
      <c r="G134" s="32"/>
      <c r="H134" s="32"/>
      <c r="I134" s="32"/>
      <c r="J134" s="32"/>
      <c r="K134" s="32"/>
      <c r="L134" s="33"/>
      <c r="M134" s="167"/>
      <c r="N134" s="168"/>
      <c r="O134" s="58"/>
      <c r="P134" s="58"/>
      <c r="Q134" s="58"/>
      <c r="R134" s="58"/>
      <c r="S134" s="58"/>
      <c r="T134" s="58"/>
      <c r="U134" s="59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8" t="s">
        <v>146</v>
      </c>
      <c r="AU134" s="18" t="s">
        <v>144</v>
      </c>
    </row>
    <row r="135" spans="1:65" s="2" customFormat="1" ht="21.75" customHeight="1">
      <c r="A135" s="32"/>
      <c r="B135" s="152"/>
      <c r="C135" s="153" t="s">
        <v>147</v>
      </c>
      <c r="D135" s="153" t="s">
        <v>139</v>
      </c>
      <c r="E135" s="154" t="s">
        <v>148</v>
      </c>
      <c r="F135" s="155" t="s">
        <v>149</v>
      </c>
      <c r="G135" s="156" t="s">
        <v>142</v>
      </c>
      <c r="H135" s="157">
        <v>-124.63</v>
      </c>
      <c r="I135" s="158">
        <v>345</v>
      </c>
      <c r="J135" s="158">
        <f>ROUND(I135*H135,2)</f>
        <v>-42997.35</v>
      </c>
      <c r="K135" s="155" t="s">
        <v>1</v>
      </c>
      <c r="L135" s="33"/>
      <c r="M135" s="159" t="s">
        <v>1</v>
      </c>
      <c r="N135" s="160" t="s">
        <v>45</v>
      </c>
      <c r="O135" s="161">
        <v>0</v>
      </c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1">
        <f>S135*H135</f>
        <v>0</v>
      </c>
      <c r="U135" s="162" t="s">
        <v>1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3" t="s">
        <v>143</v>
      </c>
      <c r="AT135" s="163" t="s">
        <v>139</v>
      </c>
      <c r="AU135" s="163" t="s">
        <v>144</v>
      </c>
      <c r="AY135" s="18" t="s">
        <v>134</v>
      </c>
      <c r="BE135" s="164">
        <f>IF(N135="základní",J135,0)</f>
        <v>-42997.35</v>
      </c>
      <c r="BF135" s="164">
        <f>IF(N135="snížená",J135,0)</f>
        <v>0</v>
      </c>
      <c r="BG135" s="164">
        <f>IF(N135="zákl. přenesená",J135,0)</f>
        <v>0</v>
      </c>
      <c r="BH135" s="164">
        <f>IF(N135="sníž. přenesená",J135,0)</f>
        <v>0</v>
      </c>
      <c r="BI135" s="164">
        <f>IF(N135="nulová",J135,0)</f>
        <v>0</v>
      </c>
      <c r="BJ135" s="18" t="s">
        <v>87</v>
      </c>
      <c r="BK135" s="164">
        <f>ROUND(I135*H135,2)</f>
        <v>-42997.35</v>
      </c>
      <c r="BL135" s="18" t="s">
        <v>143</v>
      </c>
      <c r="BM135" s="163" t="s">
        <v>150</v>
      </c>
    </row>
    <row r="136" spans="1:65" s="2" customFormat="1">
      <c r="A136" s="32"/>
      <c r="B136" s="33"/>
      <c r="C136" s="32"/>
      <c r="D136" s="165" t="s">
        <v>146</v>
      </c>
      <c r="E136" s="32"/>
      <c r="F136" s="166" t="s">
        <v>149</v>
      </c>
      <c r="G136" s="32"/>
      <c r="H136" s="32"/>
      <c r="I136" s="32"/>
      <c r="J136" s="32"/>
      <c r="K136" s="32"/>
      <c r="L136" s="33"/>
      <c r="M136" s="167"/>
      <c r="N136" s="168"/>
      <c r="O136" s="58"/>
      <c r="P136" s="58"/>
      <c r="Q136" s="58"/>
      <c r="R136" s="58"/>
      <c r="S136" s="58"/>
      <c r="T136" s="58"/>
      <c r="U136" s="59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8" t="s">
        <v>146</v>
      </c>
      <c r="AU136" s="18" t="s">
        <v>144</v>
      </c>
    </row>
    <row r="137" spans="1:65" s="12" customFormat="1" ht="20.85" customHeight="1">
      <c r="B137" s="140"/>
      <c r="D137" s="141" t="s">
        <v>79</v>
      </c>
      <c r="E137" s="150" t="s">
        <v>151</v>
      </c>
      <c r="F137" s="150" t="s">
        <v>152</v>
      </c>
      <c r="J137" s="151">
        <f>BK137</f>
        <v>-233202.90000000002</v>
      </c>
      <c r="L137" s="140"/>
      <c r="M137" s="144"/>
      <c r="N137" s="145"/>
      <c r="O137" s="145"/>
      <c r="P137" s="146">
        <f>SUM(P138:P153)</f>
        <v>0</v>
      </c>
      <c r="Q137" s="145"/>
      <c r="R137" s="146">
        <f>SUM(R138:R153)</f>
        <v>0</v>
      </c>
      <c r="S137" s="145"/>
      <c r="T137" s="146">
        <f>SUM(T138:T153)</f>
        <v>0</v>
      </c>
      <c r="U137" s="147"/>
      <c r="AR137" s="141" t="s">
        <v>87</v>
      </c>
      <c r="AT137" s="148" t="s">
        <v>79</v>
      </c>
      <c r="AU137" s="148" t="s">
        <v>89</v>
      </c>
      <c r="AY137" s="141" t="s">
        <v>134</v>
      </c>
      <c r="BK137" s="149">
        <f>SUM(BK138:BK153)</f>
        <v>-233202.90000000002</v>
      </c>
    </row>
    <row r="138" spans="1:65" s="2" customFormat="1" ht="33" customHeight="1">
      <c r="A138" s="32"/>
      <c r="B138" s="152"/>
      <c r="C138" s="153" t="s">
        <v>153</v>
      </c>
      <c r="D138" s="153" t="s">
        <v>139</v>
      </c>
      <c r="E138" s="154" t="s">
        <v>154</v>
      </c>
      <c r="F138" s="155" t="s">
        <v>155</v>
      </c>
      <c r="G138" s="156" t="s">
        <v>142</v>
      </c>
      <c r="H138" s="157">
        <v>-108.51</v>
      </c>
      <c r="I138" s="158">
        <v>404</v>
      </c>
      <c r="J138" s="158">
        <f>ROUND(I138*H138,2)</f>
        <v>-43838.04</v>
      </c>
      <c r="K138" s="155" t="s">
        <v>1</v>
      </c>
      <c r="L138" s="33"/>
      <c r="M138" s="159" t="s">
        <v>1</v>
      </c>
      <c r="N138" s="160" t="s">
        <v>45</v>
      </c>
      <c r="O138" s="161">
        <v>0</v>
      </c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1">
        <f>S138*H138</f>
        <v>0</v>
      </c>
      <c r="U138" s="162" t="s">
        <v>1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143</v>
      </c>
      <c r="AT138" s="163" t="s">
        <v>139</v>
      </c>
      <c r="AU138" s="163" t="s">
        <v>144</v>
      </c>
      <c r="AY138" s="18" t="s">
        <v>134</v>
      </c>
      <c r="BE138" s="164">
        <f>IF(N138="základní",J138,0)</f>
        <v>-43838.04</v>
      </c>
      <c r="BF138" s="164">
        <f>IF(N138="snížená",J138,0)</f>
        <v>0</v>
      </c>
      <c r="BG138" s="164">
        <f>IF(N138="zákl. přenesená",J138,0)</f>
        <v>0</v>
      </c>
      <c r="BH138" s="164">
        <f>IF(N138="sníž. přenesená",J138,0)</f>
        <v>0</v>
      </c>
      <c r="BI138" s="164">
        <f>IF(N138="nulová",J138,0)</f>
        <v>0</v>
      </c>
      <c r="BJ138" s="18" t="s">
        <v>87</v>
      </c>
      <c r="BK138" s="164">
        <f>ROUND(I138*H138,2)</f>
        <v>-43838.04</v>
      </c>
      <c r="BL138" s="18" t="s">
        <v>143</v>
      </c>
      <c r="BM138" s="163" t="s">
        <v>156</v>
      </c>
    </row>
    <row r="139" spans="1:65" s="2" customFormat="1" ht="19.5">
      <c r="A139" s="32"/>
      <c r="B139" s="33"/>
      <c r="C139" s="32"/>
      <c r="D139" s="165" t="s">
        <v>146</v>
      </c>
      <c r="E139" s="32"/>
      <c r="F139" s="166" t="s">
        <v>155</v>
      </c>
      <c r="G139" s="32"/>
      <c r="H139" s="32"/>
      <c r="I139" s="32"/>
      <c r="J139" s="32"/>
      <c r="K139" s="32"/>
      <c r="L139" s="33"/>
      <c r="M139" s="167"/>
      <c r="N139" s="168"/>
      <c r="O139" s="58"/>
      <c r="P139" s="58"/>
      <c r="Q139" s="58"/>
      <c r="R139" s="58"/>
      <c r="S139" s="58"/>
      <c r="T139" s="58"/>
      <c r="U139" s="59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8" t="s">
        <v>146</v>
      </c>
      <c r="AU139" s="18" t="s">
        <v>144</v>
      </c>
    </row>
    <row r="140" spans="1:65" s="2" customFormat="1" ht="24.2" customHeight="1">
      <c r="A140" s="32"/>
      <c r="B140" s="152"/>
      <c r="C140" s="153" t="s">
        <v>8</v>
      </c>
      <c r="D140" s="153" t="s">
        <v>139</v>
      </c>
      <c r="E140" s="154" t="s">
        <v>157</v>
      </c>
      <c r="F140" s="155" t="s">
        <v>158</v>
      </c>
      <c r="G140" s="156" t="s">
        <v>159</v>
      </c>
      <c r="H140" s="157">
        <v>-5.51</v>
      </c>
      <c r="I140" s="158">
        <v>3659</v>
      </c>
      <c r="J140" s="158">
        <f>ROUND(I140*H140,2)</f>
        <v>-20161.09</v>
      </c>
      <c r="K140" s="155" t="s">
        <v>1</v>
      </c>
      <c r="L140" s="33"/>
      <c r="M140" s="159" t="s">
        <v>1</v>
      </c>
      <c r="N140" s="160" t="s">
        <v>45</v>
      </c>
      <c r="O140" s="161">
        <v>0</v>
      </c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1">
        <f>S140*H140</f>
        <v>0</v>
      </c>
      <c r="U140" s="162" t="s">
        <v>1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143</v>
      </c>
      <c r="AT140" s="163" t="s">
        <v>139</v>
      </c>
      <c r="AU140" s="163" t="s">
        <v>144</v>
      </c>
      <c r="AY140" s="18" t="s">
        <v>134</v>
      </c>
      <c r="BE140" s="164">
        <f>IF(N140="základní",J140,0)</f>
        <v>-20161.09</v>
      </c>
      <c r="BF140" s="164">
        <f>IF(N140="snížená",J140,0)</f>
        <v>0</v>
      </c>
      <c r="BG140" s="164">
        <f>IF(N140="zákl. přenesená",J140,0)</f>
        <v>0</v>
      </c>
      <c r="BH140" s="164">
        <f>IF(N140="sníž. přenesená",J140,0)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-20161.09</v>
      </c>
      <c r="BL140" s="18" t="s">
        <v>143</v>
      </c>
      <c r="BM140" s="163" t="s">
        <v>160</v>
      </c>
    </row>
    <row r="141" spans="1:65" s="2" customFormat="1">
      <c r="A141" s="32"/>
      <c r="B141" s="33"/>
      <c r="C141" s="32"/>
      <c r="D141" s="165" t="s">
        <v>146</v>
      </c>
      <c r="E141" s="32"/>
      <c r="F141" s="166" t="s">
        <v>158</v>
      </c>
      <c r="G141" s="32"/>
      <c r="H141" s="32"/>
      <c r="I141" s="32"/>
      <c r="J141" s="32"/>
      <c r="K141" s="32"/>
      <c r="L141" s="33"/>
      <c r="M141" s="167"/>
      <c r="N141" s="168"/>
      <c r="O141" s="58"/>
      <c r="P141" s="58"/>
      <c r="Q141" s="58"/>
      <c r="R141" s="58"/>
      <c r="S141" s="58"/>
      <c r="T141" s="58"/>
      <c r="U141" s="59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8" t="s">
        <v>146</v>
      </c>
      <c r="AU141" s="18" t="s">
        <v>144</v>
      </c>
    </row>
    <row r="142" spans="1:65" s="2" customFormat="1" ht="24.2" customHeight="1">
      <c r="A142" s="32"/>
      <c r="B142" s="152"/>
      <c r="C142" s="153" t="s">
        <v>89</v>
      </c>
      <c r="D142" s="153" t="s">
        <v>139</v>
      </c>
      <c r="E142" s="154" t="s">
        <v>161</v>
      </c>
      <c r="F142" s="155" t="s">
        <v>162</v>
      </c>
      <c r="G142" s="156" t="s">
        <v>159</v>
      </c>
      <c r="H142" s="157">
        <v>-16.940000000000001</v>
      </c>
      <c r="I142" s="158">
        <v>3613</v>
      </c>
      <c r="J142" s="158">
        <f>ROUND(I142*H142,2)</f>
        <v>-61204.22</v>
      </c>
      <c r="K142" s="155" t="s">
        <v>1</v>
      </c>
      <c r="L142" s="33"/>
      <c r="M142" s="159" t="s">
        <v>1</v>
      </c>
      <c r="N142" s="160" t="s">
        <v>45</v>
      </c>
      <c r="O142" s="161">
        <v>0</v>
      </c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1">
        <f>S142*H142</f>
        <v>0</v>
      </c>
      <c r="U142" s="162" t="s">
        <v>1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3" t="s">
        <v>143</v>
      </c>
      <c r="AT142" s="163" t="s">
        <v>139</v>
      </c>
      <c r="AU142" s="163" t="s">
        <v>144</v>
      </c>
      <c r="AY142" s="18" t="s">
        <v>134</v>
      </c>
      <c r="BE142" s="164">
        <f>IF(N142="základní",J142,0)</f>
        <v>-61204.22</v>
      </c>
      <c r="BF142" s="164">
        <f>IF(N142="snížená",J142,0)</f>
        <v>0</v>
      </c>
      <c r="BG142" s="164">
        <f>IF(N142="zákl. přenesená",J142,0)</f>
        <v>0</v>
      </c>
      <c r="BH142" s="164">
        <f>IF(N142="sníž. přenesená",J142,0)</f>
        <v>0</v>
      </c>
      <c r="BI142" s="164">
        <f>IF(N142="nulová",J142,0)</f>
        <v>0</v>
      </c>
      <c r="BJ142" s="18" t="s">
        <v>87</v>
      </c>
      <c r="BK142" s="164">
        <f>ROUND(I142*H142,2)</f>
        <v>-61204.22</v>
      </c>
      <c r="BL142" s="18" t="s">
        <v>143</v>
      </c>
      <c r="BM142" s="163" t="s">
        <v>163</v>
      </c>
    </row>
    <row r="143" spans="1:65" s="2" customFormat="1">
      <c r="A143" s="32"/>
      <c r="B143" s="33"/>
      <c r="C143" s="32"/>
      <c r="D143" s="165" t="s">
        <v>146</v>
      </c>
      <c r="E143" s="32"/>
      <c r="F143" s="166" t="s">
        <v>162</v>
      </c>
      <c r="G143" s="32"/>
      <c r="H143" s="32"/>
      <c r="I143" s="32"/>
      <c r="J143" s="32"/>
      <c r="K143" s="32"/>
      <c r="L143" s="33"/>
      <c r="M143" s="167"/>
      <c r="N143" s="168"/>
      <c r="O143" s="58"/>
      <c r="P143" s="58"/>
      <c r="Q143" s="58"/>
      <c r="R143" s="58"/>
      <c r="S143" s="58"/>
      <c r="T143" s="58"/>
      <c r="U143" s="59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8" t="s">
        <v>146</v>
      </c>
      <c r="AU143" s="18" t="s">
        <v>144</v>
      </c>
    </row>
    <row r="144" spans="1:65" s="2" customFormat="1" ht="24.2" customHeight="1">
      <c r="A144" s="32"/>
      <c r="B144" s="152"/>
      <c r="C144" s="153" t="s">
        <v>144</v>
      </c>
      <c r="D144" s="153" t="s">
        <v>139</v>
      </c>
      <c r="E144" s="154" t="s">
        <v>164</v>
      </c>
      <c r="F144" s="155" t="s">
        <v>165</v>
      </c>
      <c r="G144" s="156" t="s">
        <v>159</v>
      </c>
      <c r="H144" s="157">
        <v>-16.940000000000001</v>
      </c>
      <c r="I144" s="158">
        <v>204</v>
      </c>
      <c r="J144" s="158">
        <f>ROUND(I144*H144,2)</f>
        <v>-3455.76</v>
      </c>
      <c r="K144" s="155" t="s">
        <v>1</v>
      </c>
      <c r="L144" s="33"/>
      <c r="M144" s="159" t="s">
        <v>1</v>
      </c>
      <c r="N144" s="160" t="s">
        <v>45</v>
      </c>
      <c r="O144" s="161">
        <v>0</v>
      </c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1">
        <f>S144*H144</f>
        <v>0</v>
      </c>
      <c r="U144" s="162" t="s">
        <v>1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3" t="s">
        <v>143</v>
      </c>
      <c r="AT144" s="163" t="s">
        <v>139</v>
      </c>
      <c r="AU144" s="163" t="s">
        <v>144</v>
      </c>
      <c r="AY144" s="18" t="s">
        <v>134</v>
      </c>
      <c r="BE144" s="164">
        <f>IF(N144="základní",J144,0)</f>
        <v>-3455.76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18" t="s">
        <v>87</v>
      </c>
      <c r="BK144" s="164">
        <f>ROUND(I144*H144,2)</f>
        <v>-3455.76</v>
      </c>
      <c r="BL144" s="18" t="s">
        <v>143</v>
      </c>
      <c r="BM144" s="163" t="s">
        <v>166</v>
      </c>
    </row>
    <row r="145" spans="1:65" s="2" customFormat="1" ht="19.5">
      <c r="A145" s="32"/>
      <c r="B145" s="33"/>
      <c r="C145" s="32"/>
      <c r="D145" s="165" t="s">
        <v>146</v>
      </c>
      <c r="E145" s="32"/>
      <c r="F145" s="166" t="s">
        <v>165</v>
      </c>
      <c r="G145" s="32"/>
      <c r="H145" s="32"/>
      <c r="I145" s="32"/>
      <c r="J145" s="32"/>
      <c r="K145" s="32"/>
      <c r="L145" s="33"/>
      <c r="M145" s="167"/>
      <c r="N145" s="168"/>
      <c r="O145" s="58"/>
      <c r="P145" s="58"/>
      <c r="Q145" s="58"/>
      <c r="R145" s="58"/>
      <c r="S145" s="58"/>
      <c r="T145" s="58"/>
      <c r="U145" s="59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8" t="s">
        <v>146</v>
      </c>
      <c r="AU145" s="18" t="s">
        <v>144</v>
      </c>
    </row>
    <row r="146" spans="1:65" s="2" customFormat="1" ht="24.2" customHeight="1">
      <c r="A146" s="32"/>
      <c r="B146" s="152"/>
      <c r="C146" s="153" t="s">
        <v>167</v>
      </c>
      <c r="D146" s="153" t="s">
        <v>139</v>
      </c>
      <c r="E146" s="154" t="s">
        <v>168</v>
      </c>
      <c r="F146" s="155" t="s">
        <v>169</v>
      </c>
      <c r="G146" s="156" t="s">
        <v>159</v>
      </c>
      <c r="H146" s="157">
        <v>-5.51</v>
      </c>
      <c r="I146" s="158">
        <v>105</v>
      </c>
      <c r="J146" s="158">
        <f>ROUND(I146*H146,2)</f>
        <v>-578.54999999999995</v>
      </c>
      <c r="K146" s="155" t="s">
        <v>1</v>
      </c>
      <c r="L146" s="33"/>
      <c r="M146" s="159" t="s">
        <v>1</v>
      </c>
      <c r="N146" s="160" t="s">
        <v>45</v>
      </c>
      <c r="O146" s="161">
        <v>0</v>
      </c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1">
        <f>S146*H146</f>
        <v>0</v>
      </c>
      <c r="U146" s="162" t="s">
        <v>1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143</v>
      </c>
      <c r="AT146" s="163" t="s">
        <v>139</v>
      </c>
      <c r="AU146" s="163" t="s">
        <v>144</v>
      </c>
      <c r="AY146" s="18" t="s">
        <v>134</v>
      </c>
      <c r="BE146" s="164">
        <f>IF(N146="základní",J146,0)</f>
        <v>-578.54999999999995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18" t="s">
        <v>87</v>
      </c>
      <c r="BK146" s="164">
        <f>ROUND(I146*H146,2)</f>
        <v>-578.54999999999995</v>
      </c>
      <c r="BL146" s="18" t="s">
        <v>143</v>
      </c>
      <c r="BM146" s="163" t="s">
        <v>170</v>
      </c>
    </row>
    <row r="147" spans="1:65" s="2" customFormat="1" ht="19.5">
      <c r="A147" s="32"/>
      <c r="B147" s="33"/>
      <c r="C147" s="32"/>
      <c r="D147" s="165" t="s">
        <v>146</v>
      </c>
      <c r="E147" s="32"/>
      <c r="F147" s="166" t="s">
        <v>169</v>
      </c>
      <c r="G147" s="32"/>
      <c r="H147" s="32"/>
      <c r="I147" s="32"/>
      <c r="J147" s="32"/>
      <c r="K147" s="32"/>
      <c r="L147" s="33"/>
      <c r="M147" s="167"/>
      <c r="N147" s="168"/>
      <c r="O147" s="58"/>
      <c r="P147" s="58"/>
      <c r="Q147" s="58"/>
      <c r="R147" s="58"/>
      <c r="S147" s="58"/>
      <c r="T147" s="58"/>
      <c r="U147" s="59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8" t="s">
        <v>146</v>
      </c>
      <c r="AU147" s="18" t="s">
        <v>144</v>
      </c>
    </row>
    <row r="148" spans="1:65" s="2" customFormat="1" ht="33" customHeight="1">
      <c r="A148" s="32"/>
      <c r="B148" s="152"/>
      <c r="C148" s="153" t="s">
        <v>143</v>
      </c>
      <c r="D148" s="153" t="s">
        <v>139</v>
      </c>
      <c r="E148" s="154" t="s">
        <v>171</v>
      </c>
      <c r="F148" s="155" t="s">
        <v>172</v>
      </c>
      <c r="G148" s="156" t="s">
        <v>173</v>
      </c>
      <c r="H148" s="157">
        <v>-0.81699999999999995</v>
      </c>
      <c r="I148" s="158">
        <v>37735</v>
      </c>
      <c r="J148" s="158">
        <f>ROUND(I148*H148,2)</f>
        <v>-30829.5</v>
      </c>
      <c r="K148" s="155" t="s">
        <v>1</v>
      </c>
      <c r="L148" s="33"/>
      <c r="M148" s="159" t="s">
        <v>1</v>
      </c>
      <c r="N148" s="160" t="s">
        <v>45</v>
      </c>
      <c r="O148" s="161">
        <v>0</v>
      </c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1">
        <f>S148*H148</f>
        <v>0</v>
      </c>
      <c r="U148" s="162" t="s">
        <v>1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3" t="s">
        <v>143</v>
      </c>
      <c r="AT148" s="163" t="s">
        <v>139</v>
      </c>
      <c r="AU148" s="163" t="s">
        <v>144</v>
      </c>
      <c r="AY148" s="18" t="s">
        <v>134</v>
      </c>
      <c r="BE148" s="164">
        <f>IF(N148="základní",J148,0)</f>
        <v>-30829.5</v>
      </c>
      <c r="BF148" s="164">
        <f>IF(N148="snížená",J148,0)</f>
        <v>0</v>
      </c>
      <c r="BG148" s="164">
        <f>IF(N148="zákl. přenesená",J148,0)</f>
        <v>0</v>
      </c>
      <c r="BH148" s="164">
        <f>IF(N148="sníž. přenesená",J148,0)</f>
        <v>0</v>
      </c>
      <c r="BI148" s="164">
        <f>IF(N148="nulová",J148,0)</f>
        <v>0</v>
      </c>
      <c r="BJ148" s="18" t="s">
        <v>87</v>
      </c>
      <c r="BK148" s="164">
        <f>ROUND(I148*H148,2)</f>
        <v>-30829.5</v>
      </c>
      <c r="BL148" s="18" t="s">
        <v>143</v>
      </c>
      <c r="BM148" s="163" t="s">
        <v>174</v>
      </c>
    </row>
    <row r="149" spans="1:65" s="2" customFormat="1" ht="19.5">
      <c r="A149" s="32"/>
      <c r="B149" s="33"/>
      <c r="C149" s="32"/>
      <c r="D149" s="165" t="s">
        <v>146</v>
      </c>
      <c r="E149" s="32"/>
      <c r="F149" s="166" t="s">
        <v>172</v>
      </c>
      <c r="G149" s="32"/>
      <c r="H149" s="32"/>
      <c r="I149" s="32"/>
      <c r="J149" s="32"/>
      <c r="K149" s="32"/>
      <c r="L149" s="33"/>
      <c r="M149" s="167"/>
      <c r="N149" s="168"/>
      <c r="O149" s="58"/>
      <c r="P149" s="58"/>
      <c r="Q149" s="58"/>
      <c r="R149" s="58"/>
      <c r="S149" s="58"/>
      <c r="T149" s="58"/>
      <c r="U149" s="59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8" t="s">
        <v>146</v>
      </c>
      <c r="AU149" s="18" t="s">
        <v>144</v>
      </c>
    </row>
    <row r="150" spans="1:65" s="2" customFormat="1" ht="24.2" customHeight="1">
      <c r="A150" s="32"/>
      <c r="B150" s="152"/>
      <c r="C150" s="153" t="s">
        <v>175</v>
      </c>
      <c r="D150" s="153" t="s">
        <v>139</v>
      </c>
      <c r="E150" s="154" t="s">
        <v>176</v>
      </c>
      <c r="F150" s="155" t="s">
        <v>177</v>
      </c>
      <c r="G150" s="156" t="s">
        <v>142</v>
      </c>
      <c r="H150" s="157">
        <v>-108.51</v>
      </c>
      <c r="I150" s="158">
        <v>330</v>
      </c>
      <c r="J150" s="158">
        <f>ROUND(I150*H150,2)</f>
        <v>-35808.300000000003</v>
      </c>
      <c r="K150" s="155" t="s">
        <v>1</v>
      </c>
      <c r="L150" s="33"/>
      <c r="M150" s="159" t="s">
        <v>1</v>
      </c>
      <c r="N150" s="160" t="s">
        <v>45</v>
      </c>
      <c r="O150" s="161">
        <v>0</v>
      </c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1">
        <f>S150*H150</f>
        <v>0</v>
      </c>
      <c r="U150" s="162" t="s">
        <v>1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143</v>
      </c>
      <c r="AT150" s="163" t="s">
        <v>139</v>
      </c>
      <c r="AU150" s="163" t="s">
        <v>144</v>
      </c>
      <c r="AY150" s="18" t="s">
        <v>134</v>
      </c>
      <c r="BE150" s="164">
        <f>IF(N150="základní",J150,0)</f>
        <v>-35808.300000000003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-35808.300000000003</v>
      </c>
      <c r="BL150" s="18" t="s">
        <v>143</v>
      </c>
      <c r="BM150" s="163" t="s">
        <v>178</v>
      </c>
    </row>
    <row r="151" spans="1:65" s="2" customFormat="1">
      <c r="A151" s="32"/>
      <c r="B151" s="33"/>
      <c r="C151" s="32"/>
      <c r="D151" s="165" t="s">
        <v>146</v>
      </c>
      <c r="E151" s="32"/>
      <c r="F151" s="166" t="s">
        <v>177</v>
      </c>
      <c r="G151" s="32"/>
      <c r="H151" s="32"/>
      <c r="I151" s="32"/>
      <c r="J151" s="32"/>
      <c r="K151" s="32"/>
      <c r="L151" s="33"/>
      <c r="M151" s="167"/>
      <c r="N151" s="168"/>
      <c r="O151" s="58"/>
      <c r="P151" s="58"/>
      <c r="Q151" s="58"/>
      <c r="R151" s="58"/>
      <c r="S151" s="58"/>
      <c r="T151" s="58"/>
      <c r="U151" s="59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8" t="s">
        <v>146</v>
      </c>
      <c r="AU151" s="18" t="s">
        <v>144</v>
      </c>
    </row>
    <row r="152" spans="1:65" s="2" customFormat="1" ht="24.2" customHeight="1">
      <c r="A152" s="32"/>
      <c r="B152" s="152"/>
      <c r="C152" s="153" t="s">
        <v>179</v>
      </c>
      <c r="D152" s="153" t="s">
        <v>139</v>
      </c>
      <c r="E152" s="154" t="s">
        <v>180</v>
      </c>
      <c r="F152" s="155" t="s">
        <v>181</v>
      </c>
      <c r="G152" s="156" t="s">
        <v>142</v>
      </c>
      <c r="H152" s="157">
        <v>-108.51</v>
      </c>
      <c r="I152" s="158">
        <v>344</v>
      </c>
      <c r="J152" s="158">
        <f>ROUND(I152*H152,2)</f>
        <v>-37327.440000000002</v>
      </c>
      <c r="K152" s="155" t="s">
        <v>1</v>
      </c>
      <c r="L152" s="33"/>
      <c r="M152" s="159" t="s">
        <v>1</v>
      </c>
      <c r="N152" s="160" t="s">
        <v>45</v>
      </c>
      <c r="O152" s="161">
        <v>0</v>
      </c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1">
        <f>S152*H152</f>
        <v>0</v>
      </c>
      <c r="U152" s="162" t="s">
        <v>1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143</v>
      </c>
      <c r="AT152" s="163" t="s">
        <v>139</v>
      </c>
      <c r="AU152" s="163" t="s">
        <v>144</v>
      </c>
      <c r="AY152" s="18" t="s">
        <v>134</v>
      </c>
      <c r="BE152" s="164">
        <f>IF(N152="základní",J152,0)</f>
        <v>-37327.440000000002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18" t="s">
        <v>87</v>
      </c>
      <c r="BK152" s="164">
        <f>ROUND(I152*H152,2)</f>
        <v>-37327.440000000002</v>
      </c>
      <c r="BL152" s="18" t="s">
        <v>143</v>
      </c>
      <c r="BM152" s="163" t="s">
        <v>182</v>
      </c>
    </row>
    <row r="153" spans="1:65" s="2" customFormat="1" ht="19.5">
      <c r="A153" s="32"/>
      <c r="B153" s="33"/>
      <c r="C153" s="32"/>
      <c r="D153" s="165" t="s">
        <v>146</v>
      </c>
      <c r="E153" s="32"/>
      <c r="F153" s="166" t="s">
        <v>181</v>
      </c>
      <c r="G153" s="32"/>
      <c r="H153" s="32"/>
      <c r="I153" s="32"/>
      <c r="J153" s="32"/>
      <c r="K153" s="32"/>
      <c r="L153" s="33"/>
      <c r="M153" s="167"/>
      <c r="N153" s="168"/>
      <c r="O153" s="58"/>
      <c r="P153" s="58"/>
      <c r="Q153" s="58"/>
      <c r="R153" s="58"/>
      <c r="S153" s="58"/>
      <c r="T153" s="58"/>
      <c r="U153" s="59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8" t="s">
        <v>146</v>
      </c>
      <c r="AU153" s="18" t="s">
        <v>144</v>
      </c>
    </row>
    <row r="154" spans="1:65" s="12" customFormat="1" ht="22.9" customHeight="1">
      <c r="B154" s="140"/>
      <c r="D154" s="141" t="s">
        <v>79</v>
      </c>
      <c r="E154" s="150" t="s">
        <v>183</v>
      </c>
      <c r="F154" s="150" t="s">
        <v>184</v>
      </c>
      <c r="J154" s="151">
        <f>BK154</f>
        <v>-11940.93</v>
      </c>
      <c r="L154" s="140"/>
      <c r="M154" s="144"/>
      <c r="N154" s="145"/>
      <c r="O154" s="145"/>
      <c r="P154" s="146">
        <f>SUM(P155:P158)</f>
        <v>0</v>
      </c>
      <c r="Q154" s="145"/>
      <c r="R154" s="146">
        <f>SUM(R155:R158)</f>
        <v>0</v>
      </c>
      <c r="S154" s="145"/>
      <c r="T154" s="146">
        <f>SUM(T155:T158)</f>
        <v>0</v>
      </c>
      <c r="U154" s="147"/>
      <c r="AR154" s="141" t="s">
        <v>87</v>
      </c>
      <c r="AT154" s="148" t="s">
        <v>79</v>
      </c>
      <c r="AU154" s="148" t="s">
        <v>87</v>
      </c>
      <c r="AY154" s="141" t="s">
        <v>134</v>
      </c>
      <c r="BK154" s="149">
        <f>SUM(BK155:BK158)</f>
        <v>-11940.93</v>
      </c>
    </row>
    <row r="155" spans="1:65" s="2" customFormat="1" ht="16.5" customHeight="1">
      <c r="A155" s="32"/>
      <c r="B155" s="152"/>
      <c r="C155" s="153" t="s">
        <v>185</v>
      </c>
      <c r="D155" s="153" t="s">
        <v>139</v>
      </c>
      <c r="E155" s="154" t="s">
        <v>186</v>
      </c>
      <c r="F155" s="155" t="s">
        <v>187</v>
      </c>
      <c r="G155" s="156" t="s">
        <v>173</v>
      </c>
      <c r="H155" s="157">
        <v>-83.503</v>
      </c>
      <c r="I155" s="158">
        <v>143</v>
      </c>
      <c r="J155" s="158">
        <f>ROUND(I155*H155,2)</f>
        <v>-11940.93</v>
      </c>
      <c r="K155" s="155" t="s">
        <v>1</v>
      </c>
      <c r="L155" s="33"/>
      <c r="M155" s="159" t="s">
        <v>1</v>
      </c>
      <c r="N155" s="160" t="s">
        <v>45</v>
      </c>
      <c r="O155" s="161">
        <v>0</v>
      </c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1">
        <f>S155*H155</f>
        <v>0</v>
      </c>
      <c r="U155" s="162" t="s">
        <v>1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143</v>
      </c>
      <c r="AT155" s="163" t="s">
        <v>139</v>
      </c>
      <c r="AU155" s="163" t="s">
        <v>89</v>
      </c>
      <c r="AY155" s="18" t="s">
        <v>134</v>
      </c>
      <c r="BE155" s="164">
        <f>IF(N155="základní",J155,0)</f>
        <v>-11940.93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8" t="s">
        <v>87</v>
      </c>
      <c r="BK155" s="164">
        <f>ROUND(I155*H155,2)</f>
        <v>-11940.93</v>
      </c>
      <c r="BL155" s="18" t="s">
        <v>143</v>
      </c>
      <c r="BM155" s="163" t="s">
        <v>188</v>
      </c>
    </row>
    <row r="156" spans="1:65" s="2" customFormat="1">
      <c r="A156" s="32"/>
      <c r="B156" s="33"/>
      <c r="C156" s="32"/>
      <c r="D156" s="165" t="s">
        <v>146</v>
      </c>
      <c r="E156" s="32"/>
      <c r="F156" s="166" t="s">
        <v>187</v>
      </c>
      <c r="G156" s="32"/>
      <c r="H156" s="32"/>
      <c r="I156" s="32"/>
      <c r="J156" s="32"/>
      <c r="K156" s="32"/>
      <c r="L156" s="33"/>
      <c r="M156" s="167"/>
      <c r="N156" s="168"/>
      <c r="O156" s="58"/>
      <c r="P156" s="58"/>
      <c r="Q156" s="58"/>
      <c r="R156" s="58"/>
      <c r="S156" s="58"/>
      <c r="T156" s="58"/>
      <c r="U156" s="59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8" t="s">
        <v>146</v>
      </c>
      <c r="AU156" s="18" t="s">
        <v>89</v>
      </c>
    </row>
    <row r="157" spans="1:65" s="13" customFormat="1" ht="22.5">
      <c r="B157" s="169"/>
      <c r="D157" s="165" t="s">
        <v>189</v>
      </c>
      <c r="E157" s="170" t="s">
        <v>1</v>
      </c>
      <c r="F157" s="171" t="s">
        <v>190</v>
      </c>
      <c r="H157" s="172">
        <v>-83.503</v>
      </c>
      <c r="L157" s="169"/>
      <c r="M157" s="173"/>
      <c r="N157" s="174"/>
      <c r="O157" s="174"/>
      <c r="P157" s="174"/>
      <c r="Q157" s="174"/>
      <c r="R157" s="174"/>
      <c r="S157" s="174"/>
      <c r="T157" s="174"/>
      <c r="U157" s="175"/>
      <c r="AT157" s="170" t="s">
        <v>189</v>
      </c>
      <c r="AU157" s="170" t="s">
        <v>89</v>
      </c>
      <c r="AV157" s="13" t="s">
        <v>89</v>
      </c>
      <c r="AW157" s="13" t="s">
        <v>34</v>
      </c>
      <c r="AX157" s="13" t="s">
        <v>80</v>
      </c>
      <c r="AY157" s="170" t="s">
        <v>134</v>
      </c>
    </row>
    <row r="158" spans="1:65" s="14" customFormat="1">
      <c r="B158" s="176"/>
      <c r="D158" s="165" t="s">
        <v>189</v>
      </c>
      <c r="E158" s="177" t="s">
        <v>1</v>
      </c>
      <c r="F158" s="178" t="s">
        <v>191</v>
      </c>
      <c r="H158" s="179">
        <v>-83.503</v>
      </c>
      <c r="L158" s="176"/>
      <c r="M158" s="180"/>
      <c r="N158" s="181"/>
      <c r="O158" s="181"/>
      <c r="P158" s="181"/>
      <c r="Q158" s="181"/>
      <c r="R158" s="181"/>
      <c r="S158" s="181"/>
      <c r="T158" s="181"/>
      <c r="U158" s="182"/>
      <c r="AT158" s="177" t="s">
        <v>189</v>
      </c>
      <c r="AU158" s="177" t="s">
        <v>89</v>
      </c>
      <c r="AV158" s="14" t="s">
        <v>143</v>
      </c>
      <c r="AW158" s="14" t="s">
        <v>34</v>
      </c>
      <c r="AX158" s="14" t="s">
        <v>87</v>
      </c>
      <c r="AY158" s="177" t="s">
        <v>134</v>
      </c>
    </row>
    <row r="159" spans="1:65" s="2" customFormat="1" ht="6.95" customHeight="1">
      <c r="A159" s="32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3"/>
      <c r="M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</sheetData>
  <autoFilter ref="C128:K158"/>
  <mergeCells count="11">
    <mergeCell ref="E121:H121"/>
    <mergeCell ref="E7:H7"/>
    <mergeCell ref="E9:H9"/>
    <mergeCell ref="E11:H11"/>
    <mergeCell ref="E29:H29"/>
    <mergeCell ref="E85:H85"/>
    <mergeCell ref="L2:V2"/>
    <mergeCell ref="E87:H87"/>
    <mergeCell ref="E89:H89"/>
    <mergeCell ref="E117:H117"/>
    <mergeCell ref="E119:H119"/>
  </mergeCells>
  <printOptions horizontalCentered="1"/>
  <pageMargins left="0.43307086614173229" right="0.27559055118110237" top="0.78740157480314965" bottom="0.19685039370078741" header="0.19685039370078741" footer="0.11811023622047245"/>
  <pageSetup paperSize="9"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75"/>
  <sheetViews>
    <sheetView showGridLines="0" topLeftCell="A113" zoomScaleSheetLayoutView="70" workbookViewId="0">
      <selection activeCell="F142" sqref="F14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102"/>
    </row>
    <row r="2" spans="1:46" s="1" customFormat="1" ht="36.950000000000003" customHeight="1">
      <c r="L2" s="330" t="s">
        <v>5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89</v>
      </c>
    </row>
    <row r="4" spans="1:46" s="1" customFormat="1" ht="24.95" customHeight="1">
      <c r="B4" s="21"/>
      <c r="D4" s="22" t="s">
        <v>100</v>
      </c>
      <c r="L4" s="21"/>
      <c r="M4" s="103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14</v>
      </c>
      <c r="L6" s="21"/>
    </row>
    <row r="7" spans="1:46" s="1" customFormat="1" ht="16.5" customHeight="1">
      <c r="B7" s="21"/>
      <c r="E7" s="371" t="str">
        <f>'Rekapitulace stavby'!K6</f>
        <v>Integrované městské centrum TILIA -Zm.L. -dod.č.6</v>
      </c>
      <c r="F7" s="373"/>
      <c r="G7" s="373"/>
      <c r="H7" s="373"/>
      <c r="L7" s="21"/>
    </row>
    <row r="8" spans="1:46" s="1" customFormat="1" ht="12" customHeight="1">
      <c r="B8" s="21"/>
      <c r="D8" s="27" t="s">
        <v>101</v>
      </c>
      <c r="L8" s="21"/>
    </row>
    <row r="9" spans="1:46" s="2" customFormat="1" ht="16.5" customHeight="1">
      <c r="A9" s="32"/>
      <c r="B9" s="33"/>
      <c r="C9" s="32"/>
      <c r="D9" s="32"/>
      <c r="E9" s="371" t="s">
        <v>102</v>
      </c>
      <c r="F9" s="372"/>
      <c r="G9" s="372"/>
      <c r="H9" s="372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103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362" t="s">
        <v>192</v>
      </c>
      <c r="F11" s="372"/>
      <c r="G11" s="372"/>
      <c r="H11" s="37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>
        <f>'Rekapitulace stavby'!AN8</f>
        <v>45173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5" t="s">
        <v>28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" t="s">
        <v>29</v>
      </c>
      <c r="F20" s="32"/>
      <c r="G20" s="32"/>
      <c r="H20" s="32"/>
      <c r="I20" s="27" t="s">
        <v>25</v>
      </c>
      <c r="J20" s="25" t="s">
        <v>30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31</v>
      </c>
      <c r="E22" s="32"/>
      <c r="F22" s="32"/>
      <c r="G22" s="32"/>
      <c r="H22" s="32"/>
      <c r="I22" s="27" t="s">
        <v>22</v>
      </c>
      <c r="J22" s="25" t="s">
        <v>32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33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35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36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37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342" t="s">
        <v>1</v>
      </c>
      <c r="F29" s="342"/>
      <c r="G29" s="342"/>
      <c r="H29" s="342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5" t="s">
        <v>105</v>
      </c>
      <c r="E32" s="32"/>
      <c r="F32" s="32"/>
      <c r="G32" s="32"/>
      <c r="H32" s="32"/>
      <c r="I32" s="32"/>
      <c r="J32" s="31">
        <f>J98</f>
        <v>220912.83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106</v>
      </c>
      <c r="E33" s="32"/>
      <c r="F33" s="32"/>
      <c r="G33" s="32"/>
      <c r="H33" s="32"/>
      <c r="I33" s="32"/>
      <c r="J33" s="31">
        <f>J109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40</v>
      </c>
      <c r="E34" s="32"/>
      <c r="F34" s="32"/>
      <c r="G34" s="32"/>
      <c r="H34" s="32"/>
      <c r="I34" s="32"/>
      <c r="J34" s="71">
        <f>ROUND(J32 + J33, 2)</f>
        <v>220912.83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42</v>
      </c>
      <c r="G36" s="32"/>
      <c r="H36" s="32"/>
      <c r="I36" s="36" t="s">
        <v>41</v>
      </c>
      <c r="J36" s="36" t="s">
        <v>43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44</v>
      </c>
      <c r="E37" s="27" t="s">
        <v>45</v>
      </c>
      <c r="F37" s="109">
        <f>ROUND((SUM(BE109:BE110) + SUM(BE132:BE174)),  2)</f>
        <v>220912.83</v>
      </c>
      <c r="G37" s="32"/>
      <c r="H37" s="32"/>
      <c r="I37" s="110">
        <v>0.21</v>
      </c>
      <c r="J37" s="109">
        <f>ROUND(((SUM(BE109:BE110) + SUM(BE132:BE174))*I37),  2)</f>
        <v>46391.69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46</v>
      </c>
      <c r="F38" s="109">
        <f>ROUND((SUM(BF109:BF110) + SUM(BF132:BF174)),  2)</f>
        <v>0</v>
      </c>
      <c r="G38" s="32"/>
      <c r="H38" s="32"/>
      <c r="I38" s="110">
        <v>0.15</v>
      </c>
      <c r="J38" s="109">
        <f>ROUND(((SUM(BF109:BF110) + SUM(BF132:BF174))*I38),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47</v>
      </c>
      <c r="F39" s="109">
        <f>ROUND((SUM(BG109:BG110) + SUM(BG132:BG174)),  2)</f>
        <v>0</v>
      </c>
      <c r="G39" s="32"/>
      <c r="H39" s="32"/>
      <c r="I39" s="110">
        <v>0.21</v>
      </c>
      <c r="J39" s="109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48</v>
      </c>
      <c r="F40" s="109">
        <f>ROUND((SUM(BH109:BH110) + SUM(BH132:BH174)),  2)</f>
        <v>0</v>
      </c>
      <c r="G40" s="32"/>
      <c r="H40" s="32"/>
      <c r="I40" s="110">
        <v>0.15</v>
      </c>
      <c r="J40" s="109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49</v>
      </c>
      <c r="F41" s="109">
        <f>ROUND((SUM(BI109:BI110) + SUM(BI132:BI174)),  2)</f>
        <v>0</v>
      </c>
      <c r="G41" s="32"/>
      <c r="H41" s="32"/>
      <c r="I41" s="110">
        <v>0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0"/>
      <c r="D43" s="111" t="s">
        <v>50</v>
      </c>
      <c r="E43" s="60"/>
      <c r="F43" s="60"/>
      <c r="G43" s="112" t="s">
        <v>51</v>
      </c>
      <c r="H43" s="113" t="s">
        <v>52</v>
      </c>
      <c r="I43" s="60"/>
      <c r="J43" s="114">
        <f>SUM(J34:J41)</f>
        <v>267304.52</v>
      </c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2"/>
      <c r="B61" s="33"/>
      <c r="C61" s="32"/>
      <c r="D61" s="45" t="s">
        <v>55</v>
      </c>
      <c r="E61" s="35"/>
      <c r="F61" s="116" t="s">
        <v>56</v>
      </c>
      <c r="G61" s="45" t="s">
        <v>55</v>
      </c>
      <c r="H61" s="35"/>
      <c r="I61" s="35"/>
      <c r="J61" s="117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2"/>
      <c r="B76" s="33"/>
      <c r="C76" s="32"/>
      <c r="D76" s="45" t="s">
        <v>55</v>
      </c>
      <c r="E76" s="35"/>
      <c r="F76" s="116" t="s">
        <v>56</v>
      </c>
      <c r="G76" s="45" t="s">
        <v>55</v>
      </c>
      <c r="H76" s="35"/>
      <c r="I76" s="35"/>
      <c r="J76" s="117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2" t="s">
        <v>107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371" t="str">
        <f>E7</f>
        <v>Integrované městské centrum TILIA -Zm.L. -dod.č.6</v>
      </c>
      <c r="F85" s="373"/>
      <c r="G85" s="373"/>
      <c r="H85" s="37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1"/>
      <c r="C86" s="27" t="s">
        <v>101</v>
      </c>
      <c r="L86" s="21"/>
    </row>
    <row r="87" spans="1:31" s="2" customFormat="1" ht="16.5" customHeight="1">
      <c r="A87" s="32"/>
      <c r="B87" s="33"/>
      <c r="C87" s="32"/>
      <c r="D87" s="32"/>
      <c r="E87" s="371" t="s">
        <v>102</v>
      </c>
      <c r="F87" s="372"/>
      <c r="G87" s="372"/>
      <c r="H87" s="37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103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362" t="str">
        <f>E11</f>
        <v>VCP - ZL30-česaný beton</v>
      </c>
      <c r="F89" s="372"/>
      <c r="G89" s="372"/>
      <c r="H89" s="37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18</v>
      </c>
      <c r="D91" s="32"/>
      <c r="E91" s="32"/>
      <c r="F91" s="25" t="str">
        <f>F14</f>
        <v>Rychnov u Jablonce nad Nisou</v>
      </c>
      <c r="G91" s="32"/>
      <c r="H91" s="32"/>
      <c r="I91" s="27" t="s">
        <v>20</v>
      </c>
      <c r="J91" s="55">
        <f>IF(J14="","",J14)</f>
        <v>45173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21</v>
      </c>
      <c r="D93" s="32"/>
      <c r="E93" s="32"/>
      <c r="F93" s="25" t="str">
        <f>E17</f>
        <v>Město Rychnov u Jablonce nad Nisou</v>
      </c>
      <c r="G93" s="32"/>
      <c r="H93" s="32"/>
      <c r="I93" s="27" t="s">
        <v>31</v>
      </c>
      <c r="J93" s="28" t="str">
        <f>E23</f>
        <v>DESIGM 4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CL-EVANS s.r.o., Bulharská 1557, Česká Lípa</v>
      </c>
      <c r="G94" s="32"/>
      <c r="H94" s="32"/>
      <c r="I94" s="27" t="s">
        <v>35</v>
      </c>
      <c r="J94" s="28" t="str">
        <f>E26</f>
        <v>Radek Ulbricht, CL-EVANS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8" t="s">
        <v>108</v>
      </c>
      <c r="D96" s="100"/>
      <c r="E96" s="100"/>
      <c r="F96" s="100"/>
      <c r="G96" s="100"/>
      <c r="H96" s="100"/>
      <c r="I96" s="100"/>
      <c r="J96" s="119" t="s">
        <v>109</v>
      </c>
      <c r="K96" s="100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20" t="s">
        <v>110</v>
      </c>
      <c r="D98" s="32"/>
      <c r="E98" s="32"/>
      <c r="F98" s="32"/>
      <c r="G98" s="32"/>
      <c r="H98" s="32"/>
      <c r="I98" s="32"/>
      <c r="J98" s="71">
        <f>J132</f>
        <v>220912.83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8" t="s">
        <v>111</v>
      </c>
    </row>
    <row r="99" spans="1:47" s="9" customFormat="1" ht="24.95" customHeight="1">
      <c r="B99" s="121"/>
      <c r="D99" s="122" t="s">
        <v>193</v>
      </c>
      <c r="E99" s="123"/>
      <c r="F99" s="123"/>
      <c r="G99" s="123"/>
      <c r="H99" s="123"/>
      <c r="I99" s="123"/>
      <c r="J99" s="124">
        <f>J133</f>
        <v>220912.83</v>
      </c>
      <c r="L99" s="121"/>
    </row>
    <row r="100" spans="1:47" s="10" customFormat="1" ht="19.899999999999999" customHeight="1">
      <c r="B100" s="125"/>
      <c r="D100" s="126" t="s">
        <v>194</v>
      </c>
      <c r="E100" s="127"/>
      <c r="F100" s="127"/>
      <c r="G100" s="127"/>
      <c r="H100" s="127"/>
      <c r="I100" s="127"/>
      <c r="J100" s="128">
        <f>J134</f>
        <v>191381.03999999998</v>
      </c>
      <c r="L100" s="125"/>
    </row>
    <row r="101" spans="1:47" s="10" customFormat="1" ht="14.85" customHeight="1">
      <c r="B101" s="125"/>
      <c r="D101" s="126" t="s">
        <v>195</v>
      </c>
      <c r="E101" s="127"/>
      <c r="F101" s="127"/>
      <c r="G101" s="127"/>
      <c r="H101" s="127"/>
      <c r="I101" s="127"/>
      <c r="J101" s="128">
        <f>J135</f>
        <v>159182.39999999999</v>
      </c>
      <c r="L101" s="125"/>
    </row>
    <row r="102" spans="1:47" s="10" customFormat="1" ht="14.85" customHeight="1">
      <c r="B102" s="125"/>
      <c r="D102" s="126" t="s">
        <v>196</v>
      </c>
      <c r="E102" s="127"/>
      <c r="F102" s="127"/>
      <c r="G102" s="127"/>
      <c r="H102" s="127"/>
      <c r="I102" s="127"/>
      <c r="J102" s="128">
        <f>J149</f>
        <v>14538.3</v>
      </c>
      <c r="L102" s="125"/>
    </row>
    <row r="103" spans="1:47" s="10" customFormat="1" ht="14.85" customHeight="1">
      <c r="B103" s="125"/>
      <c r="D103" s="126" t="s">
        <v>197</v>
      </c>
      <c r="E103" s="127"/>
      <c r="F103" s="127"/>
      <c r="G103" s="127"/>
      <c r="H103" s="127"/>
      <c r="I103" s="127"/>
      <c r="J103" s="128">
        <f>J156</f>
        <v>17660.34</v>
      </c>
      <c r="L103" s="125"/>
    </row>
    <row r="104" spans="1:47" s="10" customFormat="1" ht="19.899999999999999" customHeight="1">
      <c r="B104" s="125"/>
      <c r="D104" s="126" t="s">
        <v>198</v>
      </c>
      <c r="E104" s="127"/>
      <c r="F104" s="127"/>
      <c r="G104" s="127"/>
      <c r="H104" s="127"/>
      <c r="I104" s="127"/>
      <c r="J104" s="128">
        <f>J161</f>
        <v>29531.79</v>
      </c>
      <c r="L104" s="125"/>
    </row>
    <row r="105" spans="1:47" s="10" customFormat="1" ht="14.85" customHeight="1">
      <c r="B105" s="125"/>
      <c r="D105" s="126" t="s">
        <v>199</v>
      </c>
      <c r="E105" s="127"/>
      <c r="F105" s="127"/>
      <c r="G105" s="127"/>
      <c r="H105" s="127"/>
      <c r="I105" s="127"/>
      <c r="J105" s="128">
        <f>J162</f>
        <v>14663.79</v>
      </c>
      <c r="L105" s="125"/>
    </row>
    <row r="106" spans="1:47" s="10" customFormat="1" ht="14.85" customHeight="1">
      <c r="B106" s="125"/>
      <c r="D106" s="126" t="s">
        <v>200</v>
      </c>
      <c r="E106" s="127"/>
      <c r="F106" s="127"/>
      <c r="G106" s="127"/>
      <c r="H106" s="127"/>
      <c r="I106" s="127"/>
      <c r="J106" s="128">
        <f>J172</f>
        <v>14868</v>
      </c>
      <c r="L106" s="125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9.25" customHeight="1">
      <c r="A109" s="32"/>
      <c r="B109" s="33"/>
      <c r="C109" s="120" t="s">
        <v>117</v>
      </c>
      <c r="D109" s="32"/>
      <c r="E109" s="32"/>
      <c r="F109" s="32"/>
      <c r="G109" s="32"/>
      <c r="H109" s="32"/>
      <c r="I109" s="32"/>
      <c r="J109" s="129">
        <v>0</v>
      </c>
      <c r="K109" s="32"/>
      <c r="L109" s="42"/>
      <c r="N109" s="130" t="s">
        <v>44</v>
      </c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8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9.25" customHeight="1">
      <c r="A111" s="32"/>
      <c r="B111" s="33"/>
      <c r="C111" s="99" t="s">
        <v>99</v>
      </c>
      <c r="D111" s="100"/>
      <c r="E111" s="100"/>
      <c r="F111" s="100"/>
      <c r="G111" s="100"/>
      <c r="H111" s="100"/>
      <c r="I111" s="100"/>
      <c r="J111" s="101">
        <f>ROUND(J98+J109,2)</f>
        <v>220912.83</v>
      </c>
      <c r="K111" s="100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6" spans="1:31" s="2" customFormat="1" ht="6.95" customHeight="1">
      <c r="A116" s="32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4.95" customHeight="1">
      <c r="A117" s="32"/>
      <c r="B117" s="33"/>
      <c r="C117" s="22" t="s">
        <v>118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2" customHeight="1">
      <c r="A119" s="32"/>
      <c r="B119" s="33"/>
      <c r="C119" s="27" t="s">
        <v>14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6.5" customHeight="1">
      <c r="A120" s="32"/>
      <c r="B120" s="33"/>
      <c r="C120" s="32"/>
      <c r="D120" s="32"/>
      <c r="E120" s="371" t="str">
        <f>E7</f>
        <v>Integrované městské centrum TILIA -Zm.L. -dod.č.6</v>
      </c>
      <c r="F120" s="373"/>
      <c r="G120" s="373"/>
      <c r="H120" s="373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1" customFormat="1" ht="12" customHeight="1">
      <c r="B121" s="21"/>
      <c r="C121" s="27" t="s">
        <v>101</v>
      </c>
      <c r="L121" s="21"/>
    </row>
    <row r="122" spans="1:31" s="2" customFormat="1" ht="16.5" customHeight="1">
      <c r="A122" s="32"/>
      <c r="B122" s="33"/>
      <c r="C122" s="32"/>
      <c r="D122" s="32"/>
      <c r="E122" s="371" t="s">
        <v>102</v>
      </c>
      <c r="F122" s="372"/>
      <c r="G122" s="372"/>
      <c r="H122" s="37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103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362" t="str">
        <f>E11</f>
        <v>VCP - ZL30-česaný beton</v>
      </c>
      <c r="F124" s="372"/>
      <c r="G124" s="372"/>
      <c r="H124" s="37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18</v>
      </c>
      <c r="D126" s="32"/>
      <c r="E126" s="32"/>
      <c r="F126" s="25" t="str">
        <f>F14</f>
        <v>Rychnov u Jablonce nad Nisou</v>
      </c>
      <c r="G126" s="32"/>
      <c r="H126" s="32"/>
      <c r="I126" s="27" t="s">
        <v>20</v>
      </c>
      <c r="J126" s="55">
        <f>IF(J14="","",J14)</f>
        <v>45173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21</v>
      </c>
      <c r="D128" s="32"/>
      <c r="E128" s="32"/>
      <c r="F128" s="25" t="str">
        <f>E17</f>
        <v>Město Rychnov u Jablonce nad Nisou</v>
      </c>
      <c r="G128" s="32"/>
      <c r="H128" s="32"/>
      <c r="I128" s="27" t="s">
        <v>31</v>
      </c>
      <c r="J128" s="28" t="str">
        <f>E23</f>
        <v>DESIGM 4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25.7" customHeight="1">
      <c r="A129" s="32"/>
      <c r="B129" s="33"/>
      <c r="C129" s="27" t="s">
        <v>27</v>
      </c>
      <c r="D129" s="32"/>
      <c r="E129" s="32"/>
      <c r="F129" s="25" t="str">
        <f>IF(E20="","",E20)</f>
        <v>CL-EVANS s.r.o., Bulharská 1557, Česká Lípa</v>
      </c>
      <c r="G129" s="32"/>
      <c r="H129" s="32"/>
      <c r="I129" s="27" t="s">
        <v>35</v>
      </c>
      <c r="J129" s="28" t="str">
        <f>E26</f>
        <v>Radek Ulbricht, CL-EVANS s.r.o.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3.7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18.75" customHeight="1">
      <c r="A131" s="131"/>
      <c r="B131" s="132"/>
      <c r="C131" s="133" t="s">
        <v>119</v>
      </c>
      <c r="D131" s="134" t="s">
        <v>65</v>
      </c>
      <c r="E131" s="134" t="s">
        <v>61</v>
      </c>
      <c r="F131" s="134" t="s">
        <v>62</v>
      </c>
      <c r="G131" s="134" t="s">
        <v>120</v>
      </c>
      <c r="H131" s="134" t="s">
        <v>121</v>
      </c>
      <c r="I131" s="134" t="s">
        <v>122</v>
      </c>
      <c r="J131" s="134" t="s">
        <v>109</v>
      </c>
      <c r="K131" s="135" t="s">
        <v>123</v>
      </c>
      <c r="L131" s="136"/>
      <c r="M131" s="62" t="s">
        <v>1</v>
      </c>
      <c r="N131" s="63" t="s">
        <v>44</v>
      </c>
      <c r="O131" s="63" t="s">
        <v>124</v>
      </c>
      <c r="P131" s="63" t="s">
        <v>125</v>
      </c>
      <c r="Q131" s="63" t="s">
        <v>126</v>
      </c>
      <c r="R131" s="63" t="s">
        <v>127</v>
      </c>
      <c r="S131" s="63" t="s">
        <v>128</v>
      </c>
      <c r="T131" s="63" t="s">
        <v>129</v>
      </c>
      <c r="U131" s="64" t="s">
        <v>130</v>
      </c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</row>
    <row r="132" spans="1:65" s="2" customFormat="1" ht="22.9" customHeight="1">
      <c r="A132" s="32"/>
      <c r="B132" s="33"/>
      <c r="C132" s="69" t="s">
        <v>131</v>
      </c>
      <c r="D132" s="32"/>
      <c r="E132" s="32"/>
      <c r="F132" s="32"/>
      <c r="G132" s="32"/>
      <c r="H132" s="32"/>
      <c r="I132" s="32"/>
      <c r="J132" s="137">
        <f>BK132</f>
        <v>220912.83</v>
      </c>
      <c r="K132" s="32"/>
      <c r="L132" s="33"/>
      <c r="M132" s="65"/>
      <c r="N132" s="56"/>
      <c r="O132" s="66"/>
      <c r="P132" s="138">
        <f>P133</f>
        <v>139.235116</v>
      </c>
      <c r="Q132" s="66"/>
      <c r="R132" s="138">
        <f>R133</f>
        <v>1.40558183</v>
      </c>
      <c r="S132" s="66"/>
      <c r="T132" s="138">
        <f>T133</f>
        <v>0</v>
      </c>
      <c r="U132" s="67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8" t="s">
        <v>79</v>
      </c>
      <c r="AU132" s="18" t="s">
        <v>111</v>
      </c>
      <c r="BK132" s="139">
        <f>BK133</f>
        <v>220912.83</v>
      </c>
    </row>
    <row r="133" spans="1:65" s="12" customFormat="1" ht="18" customHeight="1">
      <c r="B133" s="140"/>
      <c r="D133" s="141" t="s">
        <v>79</v>
      </c>
      <c r="E133" s="142" t="s">
        <v>183</v>
      </c>
      <c r="F133" s="142" t="s">
        <v>184</v>
      </c>
      <c r="J133" s="143">
        <f>BK133</f>
        <v>220912.83</v>
      </c>
      <c r="L133" s="140"/>
      <c r="M133" s="144"/>
      <c r="N133" s="145"/>
      <c r="O133" s="145"/>
      <c r="P133" s="146">
        <f>P134+P161</f>
        <v>139.235116</v>
      </c>
      <c r="Q133" s="145"/>
      <c r="R133" s="146">
        <f>R134+R161</f>
        <v>1.40558183</v>
      </c>
      <c r="S133" s="145"/>
      <c r="T133" s="146">
        <f>T134+T161</f>
        <v>0</v>
      </c>
      <c r="U133" s="147"/>
      <c r="AR133" s="141" t="s">
        <v>87</v>
      </c>
      <c r="AT133" s="148" t="s">
        <v>79</v>
      </c>
      <c r="AU133" s="148" t="s">
        <v>80</v>
      </c>
      <c r="AY133" s="141" t="s">
        <v>134</v>
      </c>
      <c r="BK133" s="149">
        <f>BK134+BK161</f>
        <v>220912.83</v>
      </c>
    </row>
    <row r="134" spans="1:65" s="12" customFormat="1" ht="18" customHeight="1">
      <c r="B134" s="140"/>
      <c r="D134" s="141" t="s">
        <v>79</v>
      </c>
      <c r="E134" s="150" t="s">
        <v>201</v>
      </c>
      <c r="F134" s="150" t="s">
        <v>202</v>
      </c>
      <c r="J134" s="151">
        <f>BK134</f>
        <v>191381.03999999998</v>
      </c>
      <c r="L134" s="140"/>
      <c r="M134" s="144"/>
      <c r="N134" s="145"/>
      <c r="O134" s="145"/>
      <c r="P134" s="146">
        <f>P135+P149+P156</f>
        <v>103.328154</v>
      </c>
      <c r="Q134" s="145"/>
      <c r="R134" s="146">
        <f>R135+R149+R156</f>
        <v>1.29407684</v>
      </c>
      <c r="S134" s="145"/>
      <c r="T134" s="146">
        <f>T135+T149+T156</f>
        <v>0</v>
      </c>
      <c r="U134" s="147"/>
      <c r="AR134" s="141" t="s">
        <v>87</v>
      </c>
      <c r="AT134" s="148" t="s">
        <v>79</v>
      </c>
      <c r="AU134" s="148" t="s">
        <v>87</v>
      </c>
      <c r="AY134" s="141" t="s">
        <v>134</v>
      </c>
      <c r="BK134" s="149">
        <f>BK135+BK149+BK156</f>
        <v>191381.03999999998</v>
      </c>
    </row>
    <row r="135" spans="1:65" s="12" customFormat="1" ht="20.85" customHeight="1">
      <c r="B135" s="140"/>
      <c r="D135" s="141" t="s">
        <v>79</v>
      </c>
      <c r="E135" s="150" t="s">
        <v>143</v>
      </c>
      <c r="F135" s="150" t="s">
        <v>203</v>
      </c>
      <c r="J135" s="151">
        <f>BK135</f>
        <v>159182.39999999999</v>
      </c>
      <c r="L135" s="140"/>
      <c r="M135" s="144"/>
      <c r="N135" s="145"/>
      <c r="O135" s="145"/>
      <c r="P135" s="146">
        <f>SUM(P136:P148)</f>
        <v>46.762392000000006</v>
      </c>
      <c r="Q135" s="145"/>
      <c r="R135" s="146">
        <f>SUM(R136:R148)</f>
        <v>1.26682184</v>
      </c>
      <c r="S135" s="145"/>
      <c r="T135" s="146">
        <f>SUM(T136:T148)</f>
        <v>0</v>
      </c>
      <c r="U135" s="147"/>
      <c r="AR135" s="141" t="s">
        <v>87</v>
      </c>
      <c r="AT135" s="148" t="s">
        <v>79</v>
      </c>
      <c r="AU135" s="148" t="s">
        <v>89</v>
      </c>
      <c r="AY135" s="141" t="s">
        <v>134</v>
      </c>
      <c r="BK135" s="149">
        <f>SUM(BK136:BK148)</f>
        <v>159182.39999999999</v>
      </c>
    </row>
    <row r="136" spans="1:65" s="2" customFormat="1" ht="24.2" customHeight="1">
      <c r="A136" s="32"/>
      <c r="B136" s="152"/>
      <c r="C136" s="153" t="s">
        <v>87</v>
      </c>
      <c r="D136" s="153" t="s">
        <v>139</v>
      </c>
      <c r="E136" s="154" t="s">
        <v>204</v>
      </c>
      <c r="F136" s="155" t="s">
        <v>205</v>
      </c>
      <c r="G136" s="156" t="s">
        <v>159</v>
      </c>
      <c r="H136" s="157">
        <v>18.48</v>
      </c>
      <c r="I136" s="158">
        <v>5150</v>
      </c>
      <c r="J136" s="158">
        <f>ROUND(I136*H136,2)</f>
        <v>95172</v>
      </c>
      <c r="K136" s="155" t="s">
        <v>206</v>
      </c>
      <c r="L136" s="33"/>
      <c r="M136" s="159" t="s">
        <v>1</v>
      </c>
      <c r="N136" s="160" t="s">
        <v>45</v>
      </c>
      <c r="O136" s="161">
        <v>1.548</v>
      </c>
      <c r="P136" s="161">
        <f>O136*H136</f>
        <v>28.607040000000001</v>
      </c>
      <c r="Q136" s="161">
        <v>0</v>
      </c>
      <c r="R136" s="161">
        <f>Q136*H136</f>
        <v>0</v>
      </c>
      <c r="S136" s="161">
        <v>0</v>
      </c>
      <c r="T136" s="161">
        <f>S136*H136</f>
        <v>0</v>
      </c>
      <c r="U136" s="162" t="s">
        <v>1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143</v>
      </c>
      <c r="AT136" s="163" t="s">
        <v>139</v>
      </c>
      <c r="AU136" s="163" t="s">
        <v>144</v>
      </c>
      <c r="AY136" s="18" t="s">
        <v>134</v>
      </c>
      <c r="BE136" s="164">
        <f>IF(N136="základní",J136,0)</f>
        <v>95172</v>
      </c>
      <c r="BF136" s="164">
        <f>IF(N136="snížená",J136,0)</f>
        <v>0</v>
      </c>
      <c r="BG136" s="164">
        <f>IF(N136="zákl. přenesená",J136,0)</f>
        <v>0</v>
      </c>
      <c r="BH136" s="164">
        <f>IF(N136="sníž. přenesená",J136,0)</f>
        <v>0</v>
      </c>
      <c r="BI136" s="164">
        <f>IF(N136="nulová",J136,0)</f>
        <v>0</v>
      </c>
      <c r="BJ136" s="18" t="s">
        <v>87</v>
      </c>
      <c r="BK136" s="164">
        <f>ROUND(I136*H136,2)</f>
        <v>95172</v>
      </c>
      <c r="BL136" s="18" t="s">
        <v>143</v>
      </c>
      <c r="BM136" s="163" t="s">
        <v>207</v>
      </c>
    </row>
    <row r="137" spans="1:65" s="2" customFormat="1">
      <c r="A137" s="32"/>
      <c r="B137" s="33"/>
      <c r="C137" s="32"/>
      <c r="D137" s="165" t="s">
        <v>146</v>
      </c>
      <c r="E137" s="32"/>
      <c r="F137" s="166" t="s">
        <v>208</v>
      </c>
      <c r="G137" s="32"/>
      <c r="H137" s="32"/>
      <c r="I137" s="32"/>
      <c r="J137" s="32"/>
      <c r="K137" s="32"/>
      <c r="L137" s="33"/>
      <c r="M137" s="167"/>
      <c r="N137" s="168"/>
      <c r="O137" s="58"/>
      <c r="P137" s="58"/>
      <c r="Q137" s="58"/>
      <c r="R137" s="58"/>
      <c r="S137" s="58"/>
      <c r="T137" s="58"/>
      <c r="U137" s="59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8" t="s">
        <v>146</v>
      </c>
      <c r="AU137" s="18" t="s">
        <v>144</v>
      </c>
    </row>
    <row r="138" spans="1:65" s="13" customFormat="1">
      <c r="B138" s="169"/>
      <c r="D138" s="165" t="s">
        <v>189</v>
      </c>
      <c r="E138" s="170" t="s">
        <v>1</v>
      </c>
      <c r="F138" s="171" t="s">
        <v>209</v>
      </c>
      <c r="H138" s="172">
        <v>18.48</v>
      </c>
      <c r="L138" s="169"/>
      <c r="M138" s="173"/>
      <c r="N138" s="174"/>
      <c r="O138" s="174"/>
      <c r="P138" s="174"/>
      <c r="Q138" s="174"/>
      <c r="R138" s="174"/>
      <c r="S138" s="174"/>
      <c r="T138" s="174"/>
      <c r="U138" s="175"/>
      <c r="AT138" s="170" t="s">
        <v>189</v>
      </c>
      <c r="AU138" s="170" t="s">
        <v>144</v>
      </c>
      <c r="AV138" s="13" t="s">
        <v>89</v>
      </c>
      <c r="AW138" s="13" t="s">
        <v>34</v>
      </c>
      <c r="AX138" s="13" t="s">
        <v>80</v>
      </c>
      <c r="AY138" s="170" t="s">
        <v>134</v>
      </c>
    </row>
    <row r="139" spans="1:65" s="14" customFormat="1">
      <c r="B139" s="176"/>
      <c r="D139" s="165" t="s">
        <v>189</v>
      </c>
      <c r="E139" s="177" t="s">
        <v>1</v>
      </c>
      <c r="F139" s="178" t="s">
        <v>191</v>
      </c>
      <c r="H139" s="179">
        <v>18.48</v>
      </c>
      <c r="L139" s="176"/>
      <c r="M139" s="183"/>
      <c r="N139" s="184"/>
      <c r="O139" s="184"/>
      <c r="P139" s="184"/>
      <c r="Q139" s="184"/>
      <c r="R139" s="184"/>
      <c r="S139" s="184"/>
      <c r="T139" s="184"/>
      <c r="U139" s="185"/>
      <c r="AT139" s="177" t="s">
        <v>189</v>
      </c>
      <c r="AU139" s="177" t="s">
        <v>144</v>
      </c>
      <c r="AV139" s="14" t="s">
        <v>143</v>
      </c>
      <c r="AW139" s="14" t="s">
        <v>34</v>
      </c>
      <c r="AX139" s="14" t="s">
        <v>87</v>
      </c>
      <c r="AY139" s="177" t="s">
        <v>134</v>
      </c>
    </row>
    <row r="140" spans="1:65" s="2" customFormat="1" ht="16.5" customHeight="1">
      <c r="A140" s="32"/>
      <c r="B140" s="152"/>
      <c r="C140" s="153" t="s">
        <v>147</v>
      </c>
      <c r="D140" s="153" t="s">
        <v>139</v>
      </c>
      <c r="E140" s="154" t="s">
        <v>210</v>
      </c>
      <c r="F140" s="155" t="s">
        <v>211</v>
      </c>
      <c r="G140" s="156" t="s">
        <v>173</v>
      </c>
      <c r="H140" s="157">
        <v>1.1919999999999999</v>
      </c>
      <c r="I140" s="158">
        <v>53700</v>
      </c>
      <c r="J140" s="158">
        <f>ROUND(I140*H140,2)</f>
        <v>64010.400000000001</v>
      </c>
      <c r="K140" s="155" t="s">
        <v>206</v>
      </c>
      <c r="L140" s="33"/>
      <c r="M140" s="159" t="s">
        <v>1</v>
      </c>
      <c r="N140" s="160" t="s">
        <v>45</v>
      </c>
      <c r="O140" s="161">
        <v>15.231</v>
      </c>
      <c r="P140" s="161">
        <f>O140*H140</f>
        <v>18.155352000000001</v>
      </c>
      <c r="Q140" s="161">
        <v>1.06277</v>
      </c>
      <c r="R140" s="161">
        <f>Q140*H140</f>
        <v>1.26682184</v>
      </c>
      <c r="S140" s="161">
        <v>0</v>
      </c>
      <c r="T140" s="161">
        <f>S140*H140</f>
        <v>0</v>
      </c>
      <c r="U140" s="162" t="s">
        <v>1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143</v>
      </c>
      <c r="AT140" s="163" t="s">
        <v>139</v>
      </c>
      <c r="AU140" s="163" t="s">
        <v>144</v>
      </c>
      <c r="AY140" s="18" t="s">
        <v>134</v>
      </c>
      <c r="BE140" s="164">
        <f>IF(N140="základní",J140,0)</f>
        <v>64010.400000000001</v>
      </c>
      <c r="BF140" s="164">
        <f>IF(N140="snížená",J140,0)</f>
        <v>0</v>
      </c>
      <c r="BG140" s="164">
        <f>IF(N140="zákl. přenesená",J140,0)</f>
        <v>0</v>
      </c>
      <c r="BH140" s="164">
        <f>IF(N140="sníž. přenesená",J140,0)</f>
        <v>0</v>
      </c>
      <c r="BI140" s="164">
        <f>IF(N140="nulová",J140,0)</f>
        <v>0</v>
      </c>
      <c r="BJ140" s="18" t="s">
        <v>87</v>
      </c>
      <c r="BK140" s="164">
        <f>ROUND(I140*H140,2)</f>
        <v>64010.400000000001</v>
      </c>
      <c r="BL140" s="18" t="s">
        <v>143</v>
      </c>
      <c r="BM140" s="163" t="s">
        <v>212</v>
      </c>
    </row>
    <row r="141" spans="1:65" s="2" customFormat="1">
      <c r="A141" s="32"/>
      <c r="B141" s="33"/>
      <c r="C141" s="32"/>
      <c r="D141" s="165" t="s">
        <v>146</v>
      </c>
      <c r="E141" s="32"/>
      <c r="F141" s="166" t="s">
        <v>213</v>
      </c>
      <c r="G141" s="32"/>
      <c r="H141" s="32"/>
      <c r="I141" s="32"/>
      <c r="J141" s="32"/>
      <c r="K141" s="32"/>
      <c r="L141" s="33"/>
      <c r="M141" s="167"/>
      <c r="N141" s="168"/>
      <c r="O141" s="58"/>
      <c r="P141" s="58"/>
      <c r="Q141" s="58"/>
      <c r="R141" s="58"/>
      <c r="S141" s="58"/>
      <c r="T141" s="58"/>
      <c r="U141" s="59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8" t="s">
        <v>146</v>
      </c>
      <c r="AU141" s="18" t="s">
        <v>144</v>
      </c>
    </row>
    <row r="142" spans="1:65" s="15" customFormat="1">
      <c r="B142" s="186"/>
      <c r="D142" s="165" t="s">
        <v>189</v>
      </c>
      <c r="E142" s="187" t="s">
        <v>1</v>
      </c>
      <c r="F142" s="188" t="s">
        <v>214</v>
      </c>
      <c r="H142" s="187" t="s">
        <v>1</v>
      </c>
      <c r="L142" s="186"/>
      <c r="M142" s="189"/>
      <c r="N142" s="190"/>
      <c r="O142" s="190"/>
      <c r="P142" s="190"/>
      <c r="Q142" s="190"/>
      <c r="R142" s="190"/>
      <c r="S142" s="190"/>
      <c r="T142" s="190"/>
      <c r="U142" s="191"/>
      <c r="AT142" s="187" t="s">
        <v>189</v>
      </c>
      <c r="AU142" s="187" t="s">
        <v>144</v>
      </c>
      <c r="AV142" s="15" t="s">
        <v>87</v>
      </c>
      <c r="AW142" s="15" t="s">
        <v>34</v>
      </c>
      <c r="AX142" s="15" t="s">
        <v>80</v>
      </c>
      <c r="AY142" s="187" t="s">
        <v>134</v>
      </c>
    </row>
    <row r="143" spans="1:65" s="13" customFormat="1">
      <c r="B143" s="169"/>
      <c r="D143" s="165" t="s">
        <v>189</v>
      </c>
      <c r="E143" s="170" t="s">
        <v>1</v>
      </c>
      <c r="F143" s="171" t="s">
        <v>215</v>
      </c>
      <c r="H143" s="172">
        <v>0.42899999999999999</v>
      </c>
      <c r="L143" s="169"/>
      <c r="M143" s="173"/>
      <c r="N143" s="174"/>
      <c r="O143" s="174"/>
      <c r="P143" s="174"/>
      <c r="Q143" s="174"/>
      <c r="R143" s="174"/>
      <c r="S143" s="174"/>
      <c r="T143" s="174"/>
      <c r="U143" s="175"/>
      <c r="AT143" s="170" t="s">
        <v>189</v>
      </c>
      <c r="AU143" s="170" t="s">
        <v>144</v>
      </c>
      <c r="AV143" s="13" t="s">
        <v>89</v>
      </c>
      <c r="AW143" s="13" t="s">
        <v>34</v>
      </c>
      <c r="AX143" s="13" t="s">
        <v>80</v>
      </c>
      <c r="AY143" s="170" t="s">
        <v>134</v>
      </c>
    </row>
    <row r="144" spans="1:65" s="16" customFormat="1">
      <c r="B144" s="192"/>
      <c r="D144" s="165" t="s">
        <v>189</v>
      </c>
      <c r="E144" s="193" t="s">
        <v>1</v>
      </c>
      <c r="F144" s="194" t="s">
        <v>216</v>
      </c>
      <c r="H144" s="195">
        <v>0.42899999999999999</v>
      </c>
      <c r="L144" s="192"/>
      <c r="M144" s="196"/>
      <c r="N144" s="197"/>
      <c r="O144" s="197"/>
      <c r="P144" s="197"/>
      <c r="Q144" s="197"/>
      <c r="R144" s="197"/>
      <c r="S144" s="197"/>
      <c r="T144" s="197"/>
      <c r="U144" s="198"/>
      <c r="AT144" s="193" t="s">
        <v>189</v>
      </c>
      <c r="AU144" s="193" t="s">
        <v>144</v>
      </c>
      <c r="AV144" s="16" t="s">
        <v>144</v>
      </c>
      <c r="AW144" s="16" t="s">
        <v>34</v>
      </c>
      <c r="AX144" s="16" t="s">
        <v>80</v>
      </c>
      <c r="AY144" s="193" t="s">
        <v>134</v>
      </c>
    </row>
    <row r="145" spans="1:65" s="15" customFormat="1">
      <c r="B145" s="186"/>
      <c r="D145" s="165" t="s">
        <v>189</v>
      </c>
      <c r="E145" s="187" t="s">
        <v>1</v>
      </c>
      <c r="F145" s="188" t="s">
        <v>217</v>
      </c>
      <c r="H145" s="187" t="s">
        <v>1</v>
      </c>
      <c r="L145" s="186"/>
      <c r="M145" s="189"/>
      <c r="N145" s="190"/>
      <c r="O145" s="190"/>
      <c r="P145" s="190"/>
      <c r="Q145" s="190"/>
      <c r="R145" s="190"/>
      <c r="S145" s="190"/>
      <c r="T145" s="190"/>
      <c r="U145" s="191"/>
      <c r="AT145" s="187" t="s">
        <v>189</v>
      </c>
      <c r="AU145" s="187" t="s">
        <v>144</v>
      </c>
      <c r="AV145" s="15" t="s">
        <v>87</v>
      </c>
      <c r="AW145" s="15" t="s">
        <v>34</v>
      </c>
      <c r="AX145" s="15" t="s">
        <v>80</v>
      </c>
      <c r="AY145" s="187" t="s">
        <v>134</v>
      </c>
    </row>
    <row r="146" spans="1:65" s="13" customFormat="1">
      <c r="B146" s="169"/>
      <c r="D146" s="165" t="s">
        <v>189</v>
      </c>
      <c r="E146" s="170" t="s">
        <v>1</v>
      </c>
      <c r="F146" s="171" t="s">
        <v>218</v>
      </c>
      <c r="H146" s="172">
        <v>0.76300000000000001</v>
      </c>
      <c r="L146" s="169"/>
      <c r="M146" s="173"/>
      <c r="N146" s="174"/>
      <c r="O146" s="174"/>
      <c r="P146" s="174"/>
      <c r="Q146" s="174"/>
      <c r="R146" s="174"/>
      <c r="S146" s="174"/>
      <c r="T146" s="174"/>
      <c r="U146" s="175"/>
      <c r="AT146" s="170" t="s">
        <v>189</v>
      </c>
      <c r="AU146" s="170" t="s">
        <v>144</v>
      </c>
      <c r="AV146" s="13" t="s">
        <v>89</v>
      </c>
      <c r="AW146" s="13" t="s">
        <v>34</v>
      </c>
      <c r="AX146" s="13" t="s">
        <v>80</v>
      </c>
      <c r="AY146" s="170" t="s">
        <v>134</v>
      </c>
    </row>
    <row r="147" spans="1:65" s="16" customFormat="1">
      <c r="B147" s="192"/>
      <c r="D147" s="165" t="s">
        <v>189</v>
      </c>
      <c r="E147" s="193" t="s">
        <v>1</v>
      </c>
      <c r="F147" s="194" t="s">
        <v>216</v>
      </c>
      <c r="H147" s="195">
        <v>0.76300000000000001</v>
      </c>
      <c r="L147" s="192"/>
      <c r="M147" s="196"/>
      <c r="N147" s="197"/>
      <c r="O147" s="197"/>
      <c r="P147" s="197"/>
      <c r="Q147" s="197"/>
      <c r="R147" s="197"/>
      <c r="S147" s="197"/>
      <c r="T147" s="197"/>
      <c r="U147" s="198"/>
      <c r="AT147" s="193" t="s">
        <v>189</v>
      </c>
      <c r="AU147" s="193" t="s">
        <v>144</v>
      </c>
      <c r="AV147" s="16" t="s">
        <v>144</v>
      </c>
      <c r="AW147" s="16" t="s">
        <v>34</v>
      </c>
      <c r="AX147" s="16" t="s">
        <v>80</v>
      </c>
      <c r="AY147" s="193" t="s">
        <v>134</v>
      </c>
    </row>
    <row r="148" spans="1:65" s="14" customFormat="1">
      <c r="B148" s="176"/>
      <c r="D148" s="165" t="s">
        <v>189</v>
      </c>
      <c r="E148" s="177" t="s">
        <v>1</v>
      </c>
      <c r="F148" s="178" t="s">
        <v>191</v>
      </c>
      <c r="H148" s="179">
        <v>1.1919999999999999</v>
      </c>
      <c r="L148" s="176"/>
      <c r="M148" s="183"/>
      <c r="N148" s="184"/>
      <c r="O148" s="184"/>
      <c r="P148" s="184"/>
      <c r="Q148" s="184"/>
      <c r="R148" s="184"/>
      <c r="S148" s="184"/>
      <c r="T148" s="184"/>
      <c r="U148" s="185"/>
      <c r="AT148" s="177" t="s">
        <v>189</v>
      </c>
      <c r="AU148" s="177" t="s">
        <v>144</v>
      </c>
      <c r="AV148" s="14" t="s">
        <v>143</v>
      </c>
      <c r="AW148" s="14" t="s">
        <v>34</v>
      </c>
      <c r="AX148" s="14" t="s">
        <v>87</v>
      </c>
      <c r="AY148" s="177" t="s">
        <v>134</v>
      </c>
    </row>
    <row r="149" spans="1:65" s="12" customFormat="1" ht="20.85" customHeight="1">
      <c r="B149" s="140"/>
      <c r="D149" s="141" t="s">
        <v>79</v>
      </c>
      <c r="E149" s="150" t="s">
        <v>219</v>
      </c>
      <c r="F149" s="150" t="s">
        <v>220</v>
      </c>
      <c r="J149" s="151">
        <f>BK149</f>
        <v>14538.3</v>
      </c>
      <c r="L149" s="140"/>
      <c r="M149" s="144"/>
      <c r="N149" s="145"/>
      <c r="O149" s="145"/>
      <c r="P149" s="146">
        <f>SUM(P150:P155)</f>
        <v>17.008499999999998</v>
      </c>
      <c r="Q149" s="145"/>
      <c r="R149" s="146">
        <f>SUM(R150:R155)</f>
        <v>2.7255000000000005E-2</v>
      </c>
      <c r="S149" s="145"/>
      <c r="T149" s="146">
        <f>SUM(T150:T155)</f>
        <v>0</v>
      </c>
      <c r="U149" s="147"/>
      <c r="AR149" s="141" t="s">
        <v>87</v>
      </c>
      <c r="AT149" s="148" t="s">
        <v>79</v>
      </c>
      <c r="AU149" s="148" t="s">
        <v>89</v>
      </c>
      <c r="AY149" s="141" t="s">
        <v>134</v>
      </c>
      <c r="BK149" s="149">
        <f>SUM(BK150:BK155)</f>
        <v>14538.3</v>
      </c>
    </row>
    <row r="150" spans="1:65" s="2" customFormat="1" ht="24.2" customHeight="1">
      <c r="A150" s="32"/>
      <c r="B150" s="152"/>
      <c r="C150" s="153" t="s">
        <v>221</v>
      </c>
      <c r="D150" s="153" t="s">
        <v>139</v>
      </c>
      <c r="E150" s="154" t="s">
        <v>222</v>
      </c>
      <c r="F150" s="155" t="s">
        <v>223</v>
      </c>
      <c r="G150" s="156" t="s">
        <v>224</v>
      </c>
      <c r="H150" s="157">
        <v>34.5</v>
      </c>
      <c r="I150" s="158">
        <v>39.4</v>
      </c>
      <c r="J150" s="158">
        <f>ROUND(I150*H150,2)</f>
        <v>1359.3</v>
      </c>
      <c r="K150" s="155" t="s">
        <v>225</v>
      </c>
      <c r="L150" s="33"/>
      <c r="M150" s="159" t="s">
        <v>1</v>
      </c>
      <c r="N150" s="160" t="s">
        <v>45</v>
      </c>
      <c r="O150" s="161">
        <v>4.7E-2</v>
      </c>
      <c r="P150" s="161">
        <f>O150*H150</f>
        <v>1.6214999999999999</v>
      </c>
      <c r="Q150" s="161">
        <v>3.0000000000000001E-5</v>
      </c>
      <c r="R150" s="161">
        <f>Q150*H150</f>
        <v>1.0350000000000001E-3</v>
      </c>
      <c r="S150" s="161">
        <v>0</v>
      </c>
      <c r="T150" s="161">
        <f>S150*H150</f>
        <v>0</v>
      </c>
      <c r="U150" s="162" t="s">
        <v>1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143</v>
      </c>
      <c r="AT150" s="163" t="s">
        <v>139</v>
      </c>
      <c r="AU150" s="163" t="s">
        <v>144</v>
      </c>
      <c r="AY150" s="18" t="s">
        <v>134</v>
      </c>
      <c r="BE150" s="164">
        <f>IF(N150="základní",J150,0)</f>
        <v>1359.3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8" t="s">
        <v>87</v>
      </c>
      <c r="BK150" s="164">
        <f>ROUND(I150*H150,2)</f>
        <v>1359.3</v>
      </c>
      <c r="BL150" s="18" t="s">
        <v>143</v>
      </c>
      <c r="BM150" s="163" t="s">
        <v>226</v>
      </c>
    </row>
    <row r="151" spans="1:65" s="2" customFormat="1" ht="29.25">
      <c r="A151" s="32"/>
      <c r="B151" s="33"/>
      <c r="C151" s="32"/>
      <c r="D151" s="165" t="s">
        <v>146</v>
      </c>
      <c r="E151" s="32"/>
      <c r="F151" s="166" t="s">
        <v>227</v>
      </c>
      <c r="G151" s="32"/>
      <c r="H151" s="32"/>
      <c r="I151" s="32"/>
      <c r="J151" s="32"/>
      <c r="K151" s="32"/>
      <c r="L151" s="33"/>
      <c r="M151" s="167"/>
      <c r="N151" s="168"/>
      <c r="O151" s="58"/>
      <c r="P151" s="58"/>
      <c r="Q151" s="58"/>
      <c r="R151" s="58"/>
      <c r="S151" s="58"/>
      <c r="T151" s="58"/>
      <c r="U151" s="59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8" t="s">
        <v>146</v>
      </c>
      <c r="AU151" s="18" t="s">
        <v>144</v>
      </c>
    </row>
    <row r="152" spans="1:65" s="2" customFormat="1" ht="24.2" customHeight="1">
      <c r="A152" s="32"/>
      <c r="B152" s="152"/>
      <c r="C152" s="153" t="s">
        <v>228</v>
      </c>
      <c r="D152" s="153" t="s">
        <v>139</v>
      </c>
      <c r="E152" s="154" t="s">
        <v>229</v>
      </c>
      <c r="F152" s="155" t="s">
        <v>230</v>
      </c>
      <c r="G152" s="156" t="s">
        <v>224</v>
      </c>
      <c r="H152" s="157">
        <v>34.5</v>
      </c>
      <c r="I152" s="158">
        <v>234</v>
      </c>
      <c r="J152" s="158">
        <f>ROUND(I152*H152,2)</f>
        <v>8073</v>
      </c>
      <c r="K152" s="155" t="s">
        <v>225</v>
      </c>
      <c r="L152" s="33"/>
      <c r="M152" s="159" t="s">
        <v>1</v>
      </c>
      <c r="N152" s="160" t="s">
        <v>45</v>
      </c>
      <c r="O152" s="161">
        <v>0.216</v>
      </c>
      <c r="P152" s="161">
        <f>O152*H152</f>
        <v>7.452</v>
      </c>
      <c r="Q152" s="161">
        <v>7.5000000000000002E-4</v>
      </c>
      <c r="R152" s="161">
        <f>Q152*H152</f>
        <v>2.5875000000000002E-2</v>
      </c>
      <c r="S152" s="161">
        <v>0</v>
      </c>
      <c r="T152" s="161">
        <f>S152*H152</f>
        <v>0</v>
      </c>
      <c r="U152" s="162" t="s">
        <v>1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143</v>
      </c>
      <c r="AT152" s="163" t="s">
        <v>139</v>
      </c>
      <c r="AU152" s="163" t="s">
        <v>144</v>
      </c>
      <c r="AY152" s="18" t="s">
        <v>134</v>
      </c>
      <c r="BE152" s="164">
        <f>IF(N152="základní",J152,0)</f>
        <v>8073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18" t="s">
        <v>87</v>
      </c>
      <c r="BK152" s="164">
        <f>ROUND(I152*H152,2)</f>
        <v>8073</v>
      </c>
      <c r="BL152" s="18" t="s">
        <v>143</v>
      </c>
      <c r="BM152" s="163" t="s">
        <v>231</v>
      </c>
    </row>
    <row r="153" spans="1:65" s="2" customFormat="1" ht="29.25">
      <c r="A153" s="32"/>
      <c r="B153" s="33"/>
      <c r="C153" s="32"/>
      <c r="D153" s="165" t="s">
        <v>146</v>
      </c>
      <c r="E153" s="32"/>
      <c r="F153" s="166" t="s">
        <v>232</v>
      </c>
      <c r="G153" s="32"/>
      <c r="H153" s="32"/>
      <c r="I153" s="32"/>
      <c r="J153" s="32"/>
      <c r="K153" s="32"/>
      <c r="L153" s="33"/>
      <c r="M153" s="167"/>
      <c r="N153" s="168"/>
      <c r="O153" s="58"/>
      <c r="P153" s="58"/>
      <c r="Q153" s="58"/>
      <c r="R153" s="58"/>
      <c r="S153" s="58"/>
      <c r="T153" s="58"/>
      <c r="U153" s="59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8" t="s">
        <v>146</v>
      </c>
      <c r="AU153" s="18" t="s">
        <v>144</v>
      </c>
    </row>
    <row r="154" spans="1:65" s="2" customFormat="1" ht="24.2" customHeight="1">
      <c r="A154" s="32"/>
      <c r="B154" s="152"/>
      <c r="C154" s="153" t="s">
        <v>219</v>
      </c>
      <c r="D154" s="153" t="s">
        <v>139</v>
      </c>
      <c r="E154" s="154" t="s">
        <v>233</v>
      </c>
      <c r="F154" s="155" t="s">
        <v>234</v>
      </c>
      <c r="G154" s="156" t="s">
        <v>224</v>
      </c>
      <c r="H154" s="157">
        <v>34.5</v>
      </c>
      <c r="I154" s="158">
        <v>148</v>
      </c>
      <c r="J154" s="158">
        <f>ROUND(I154*H154,2)</f>
        <v>5106</v>
      </c>
      <c r="K154" s="155" t="s">
        <v>225</v>
      </c>
      <c r="L154" s="33"/>
      <c r="M154" s="159" t="s">
        <v>1</v>
      </c>
      <c r="N154" s="160" t="s">
        <v>45</v>
      </c>
      <c r="O154" s="161">
        <v>0.23</v>
      </c>
      <c r="P154" s="161">
        <f>O154*H154</f>
        <v>7.9350000000000005</v>
      </c>
      <c r="Q154" s="161">
        <v>1.0000000000000001E-5</v>
      </c>
      <c r="R154" s="161">
        <f>Q154*H154</f>
        <v>3.4500000000000004E-4</v>
      </c>
      <c r="S154" s="161">
        <v>0</v>
      </c>
      <c r="T154" s="161">
        <f>S154*H154</f>
        <v>0</v>
      </c>
      <c r="U154" s="162" t="s">
        <v>1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143</v>
      </c>
      <c r="AT154" s="163" t="s">
        <v>139</v>
      </c>
      <c r="AU154" s="163" t="s">
        <v>144</v>
      </c>
      <c r="AY154" s="18" t="s">
        <v>134</v>
      </c>
      <c r="BE154" s="164">
        <f>IF(N154="základní",J154,0)</f>
        <v>5106</v>
      </c>
      <c r="BF154" s="164">
        <f>IF(N154="snížená",J154,0)</f>
        <v>0</v>
      </c>
      <c r="BG154" s="164">
        <f>IF(N154="zákl. přenesená",J154,0)</f>
        <v>0</v>
      </c>
      <c r="BH154" s="164">
        <f>IF(N154="sníž. přenesená",J154,0)</f>
        <v>0</v>
      </c>
      <c r="BI154" s="164">
        <f>IF(N154="nulová",J154,0)</f>
        <v>0</v>
      </c>
      <c r="BJ154" s="18" t="s">
        <v>87</v>
      </c>
      <c r="BK154" s="164">
        <f>ROUND(I154*H154,2)</f>
        <v>5106</v>
      </c>
      <c r="BL154" s="18" t="s">
        <v>143</v>
      </c>
      <c r="BM154" s="163" t="s">
        <v>235</v>
      </c>
    </row>
    <row r="155" spans="1:65" s="2" customFormat="1" ht="19.5">
      <c r="A155" s="32"/>
      <c r="B155" s="33"/>
      <c r="C155" s="32"/>
      <c r="D155" s="165" t="s">
        <v>146</v>
      </c>
      <c r="E155" s="32"/>
      <c r="F155" s="166" t="s">
        <v>236</v>
      </c>
      <c r="G155" s="32"/>
      <c r="H155" s="32"/>
      <c r="I155" s="32"/>
      <c r="J155" s="32"/>
      <c r="K155" s="32"/>
      <c r="L155" s="33"/>
      <c r="M155" s="167"/>
      <c r="N155" s="168"/>
      <c r="O155" s="58"/>
      <c r="P155" s="58"/>
      <c r="Q155" s="58"/>
      <c r="R155" s="58"/>
      <c r="S155" s="58"/>
      <c r="T155" s="58"/>
      <c r="U155" s="59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8" t="s">
        <v>146</v>
      </c>
      <c r="AU155" s="18" t="s">
        <v>144</v>
      </c>
    </row>
    <row r="156" spans="1:65" s="12" customFormat="1" ht="20.85" customHeight="1">
      <c r="B156" s="140"/>
      <c r="D156" s="141" t="s">
        <v>79</v>
      </c>
      <c r="E156" s="150" t="s">
        <v>237</v>
      </c>
      <c r="F156" s="150" t="s">
        <v>238</v>
      </c>
      <c r="J156" s="151">
        <f>BK156</f>
        <v>17660.34</v>
      </c>
      <c r="L156" s="140"/>
      <c r="M156" s="144"/>
      <c r="N156" s="145"/>
      <c r="O156" s="145"/>
      <c r="P156" s="146">
        <f>SUM(P157:P160)</f>
        <v>39.557261999999994</v>
      </c>
      <c r="Q156" s="145"/>
      <c r="R156" s="146">
        <f>SUM(R157:R160)</f>
        <v>0</v>
      </c>
      <c r="S156" s="145"/>
      <c r="T156" s="146">
        <f>SUM(T157:T160)</f>
        <v>0</v>
      </c>
      <c r="U156" s="147"/>
      <c r="AR156" s="141" t="s">
        <v>87</v>
      </c>
      <c r="AT156" s="148" t="s">
        <v>79</v>
      </c>
      <c r="AU156" s="148" t="s">
        <v>89</v>
      </c>
      <c r="AY156" s="141" t="s">
        <v>134</v>
      </c>
      <c r="BK156" s="149">
        <f>SUM(BK157:BK160)</f>
        <v>17660.34</v>
      </c>
    </row>
    <row r="157" spans="1:65" s="2" customFormat="1" ht="16.5" customHeight="1">
      <c r="A157" s="32"/>
      <c r="B157" s="152"/>
      <c r="C157" s="153" t="s">
        <v>179</v>
      </c>
      <c r="D157" s="153" t="s">
        <v>139</v>
      </c>
      <c r="E157" s="154" t="s">
        <v>239</v>
      </c>
      <c r="F157" s="155" t="s">
        <v>240</v>
      </c>
      <c r="G157" s="156" t="s">
        <v>173</v>
      </c>
      <c r="H157" s="157">
        <v>47.601999999999997</v>
      </c>
      <c r="I157" s="158">
        <v>371</v>
      </c>
      <c r="J157" s="158">
        <f>ROUND(I157*H157,2)</f>
        <v>17660.34</v>
      </c>
      <c r="K157" s="155" t="s">
        <v>225</v>
      </c>
      <c r="L157" s="33"/>
      <c r="M157" s="159" t="s">
        <v>1</v>
      </c>
      <c r="N157" s="160" t="s">
        <v>45</v>
      </c>
      <c r="O157" s="161">
        <v>0.83099999999999996</v>
      </c>
      <c r="P157" s="161">
        <f>O157*H157</f>
        <v>39.557261999999994</v>
      </c>
      <c r="Q157" s="161">
        <v>0</v>
      </c>
      <c r="R157" s="161">
        <f>Q157*H157</f>
        <v>0</v>
      </c>
      <c r="S157" s="161">
        <v>0</v>
      </c>
      <c r="T157" s="161">
        <f>S157*H157</f>
        <v>0</v>
      </c>
      <c r="U157" s="162" t="s">
        <v>1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143</v>
      </c>
      <c r="AT157" s="163" t="s">
        <v>139</v>
      </c>
      <c r="AU157" s="163" t="s">
        <v>144</v>
      </c>
      <c r="AY157" s="18" t="s">
        <v>134</v>
      </c>
      <c r="BE157" s="164">
        <f>IF(N157="základní",J157,0)</f>
        <v>17660.34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18" t="s">
        <v>87</v>
      </c>
      <c r="BK157" s="164">
        <f>ROUND(I157*H157,2)</f>
        <v>17660.34</v>
      </c>
      <c r="BL157" s="18" t="s">
        <v>143</v>
      </c>
      <c r="BM157" s="163" t="s">
        <v>241</v>
      </c>
    </row>
    <row r="158" spans="1:65" s="2" customFormat="1" ht="39">
      <c r="A158" s="32"/>
      <c r="B158" s="33"/>
      <c r="C158" s="32"/>
      <c r="D158" s="165" t="s">
        <v>146</v>
      </c>
      <c r="E158" s="32"/>
      <c r="F158" s="166" t="s">
        <v>242</v>
      </c>
      <c r="G158" s="32"/>
      <c r="H158" s="32"/>
      <c r="I158" s="32"/>
      <c r="J158" s="32"/>
      <c r="K158" s="32"/>
      <c r="L158" s="33"/>
      <c r="M158" s="167"/>
      <c r="N158" s="168"/>
      <c r="O158" s="58"/>
      <c r="P158" s="58"/>
      <c r="Q158" s="58"/>
      <c r="R158" s="58"/>
      <c r="S158" s="58"/>
      <c r="T158" s="58"/>
      <c r="U158" s="59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8" t="s">
        <v>146</v>
      </c>
      <c r="AU158" s="18" t="s">
        <v>144</v>
      </c>
    </row>
    <row r="159" spans="1:65" s="13" customFormat="1">
      <c r="B159" s="169"/>
      <c r="D159" s="165" t="s">
        <v>189</v>
      </c>
      <c r="E159" s="170" t="s">
        <v>1</v>
      </c>
      <c r="F159" s="171" t="s">
        <v>243</v>
      </c>
      <c r="H159" s="172">
        <v>47.601999999999997</v>
      </c>
      <c r="L159" s="169"/>
      <c r="M159" s="173"/>
      <c r="N159" s="174"/>
      <c r="O159" s="174"/>
      <c r="P159" s="174"/>
      <c r="Q159" s="174"/>
      <c r="R159" s="174"/>
      <c r="S159" s="174"/>
      <c r="T159" s="174"/>
      <c r="U159" s="175"/>
      <c r="AT159" s="170" t="s">
        <v>189</v>
      </c>
      <c r="AU159" s="170" t="s">
        <v>144</v>
      </c>
      <c r="AV159" s="13" t="s">
        <v>89</v>
      </c>
      <c r="AW159" s="13" t="s">
        <v>34</v>
      </c>
      <c r="AX159" s="13" t="s">
        <v>80</v>
      </c>
      <c r="AY159" s="170" t="s">
        <v>134</v>
      </c>
    </row>
    <row r="160" spans="1:65" s="14" customFormat="1">
      <c r="B160" s="176"/>
      <c r="D160" s="165" t="s">
        <v>189</v>
      </c>
      <c r="E160" s="177" t="s">
        <v>1</v>
      </c>
      <c r="F160" s="178" t="s">
        <v>191</v>
      </c>
      <c r="H160" s="179">
        <v>47.601999999999997</v>
      </c>
      <c r="L160" s="176"/>
      <c r="M160" s="183"/>
      <c r="N160" s="184"/>
      <c r="O160" s="184"/>
      <c r="P160" s="184"/>
      <c r="Q160" s="184"/>
      <c r="R160" s="184"/>
      <c r="S160" s="184"/>
      <c r="T160" s="184"/>
      <c r="U160" s="185"/>
      <c r="AT160" s="177" t="s">
        <v>189</v>
      </c>
      <c r="AU160" s="177" t="s">
        <v>144</v>
      </c>
      <c r="AV160" s="14" t="s">
        <v>143</v>
      </c>
      <c r="AW160" s="14" t="s">
        <v>34</v>
      </c>
      <c r="AX160" s="14" t="s">
        <v>87</v>
      </c>
      <c r="AY160" s="177" t="s">
        <v>134</v>
      </c>
    </row>
    <row r="161" spans="1:65" s="12" customFormat="1" ht="22.9" customHeight="1">
      <c r="B161" s="140"/>
      <c r="D161" s="141" t="s">
        <v>79</v>
      </c>
      <c r="E161" s="150" t="s">
        <v>244</v>
      </c>
      <c r="F161" s="150" t="s">
        <v>245</v>
      </c>
      <c r="J161" s="151">
        <f>BK161</f>
        <v>29531.79</v>
      </c>
      <c r="L161" s="140"/>
      <c r="M161" s="144"/>
      <c r="N161" s="145"/>
      <c r="O161" s="145"/>
      <c r="P161" s="146">
        <f>P162+P172</f>
        <v>35.906962</v>
      </c>
      <c r="Q161" s="145"/>
      <c r="R161" s="146">
        <f>R162+R172</f>
        <v>0.11150499</v>
      </c>
      <c r="S161" s="145"/>
      <c r="T161" s="146">
        <f>T162+T172</f>
        <v>0</v>
      </c>
      <c r="U161" s="147"/>
      <c r="AR161" s="141" t="s">
        <v>89</v>
      </c>
      <c r="AT161" s="148" t="s">
        <v>79</v>
      </c>
      <c r="AU161" s="148" t="s">
        <v>87</v>
      </c>
      <c r="AY161" s="141" t="s">
        <v>134</v>
      </c>
      <c r="BK161" s="149">
        <f>BK162+BK172</f>
        <v>29531.79</v>
      </c>
    </row>
    <row r="162" spans="1:65" s="12" customFormat="1" ht="20.85" customHeight="1">
      <c r="B162" s="140"/>
      <c r="D162" s="141" t="s">
        <v>79</v>
      </c>
      <c r="E162" s="150" t="s">
        <v>246</v>
      </c>
      <c r="F162" s="150" t="s">
        <v>247</v>
      </c>
      <c r="J162" s="151">
        <f>BK162</f>
        <v>14663.79</v>
      </c>
      <c r="L162" s="140"/>
      <c r="M162" s="144"/>
      <c r="N162" s="145"/>
      <c r="O162" s="145"/>
      <c r="P162" s="146">
        <f>SUM(P163:P171)</f>
        <v>18.182962</v>
      </c>
      <c r="Q162" s="145"/>
      <c r="R162" s="146">
        <f>SUM(R163:R171)</f>
        <v>8.3784990000000004E-2</v>
      </c>
      <c r="S162" s="145"/>
      <c r="T162" s="146">
        <f>SUM(T163:T171)</f>
        <v>0</v>
      </c>
      <c r="U162" s="147"/>
      <c r="AR162" s="141" t="s">
        <v>89</v>
      </c>
      <c r="AT162" s="148" t="s">
        <v>79</v>
      </c>
      <c r="AU162" s="148" t="s">
        <v>89</v>
      </c>
      <c r="AY162" s="141" t="s">
        <v>134</v>
      </c>
      <c r="BK162" s="149">
        <f>SUM(BK163:BK171)</f>
        <v>14663.79</v>
      </c>
    </row>
    <row r="163" spans="1:65" s="2" customFormat="1" ht="21.75" customHeight="1">
      <c r="A163" s="32"/>
      <c r="B163" s="152"/>
      <c r="C163" s="153" t="s">
        <v>185</v>
      </c>
      <c r="D163" s="153" t="s">
        <v>139</v>
      </c>
      <c r="E163" s="154" t="s">
        <v>248</v>
      </c>
      <c r="F163" s="155" t="s">
        <v>249</v>
      </c>
      <c r="G163" s="156" t="s">
        <v>250</v>
      </c>
      <c r="H163" s="157">
        <v>68.356999999999999</v>
      </c>
      <c r="I163" s="158">
        <v>153</v>
      </c>
      <c r="J163" s="158">
        <f>ROUND(I163*H163,2)</f>
        <v>10458.620000000001</v>
      </c>
      <c r="K163" s="155" t="s">
        <v>206</v>
      </c>
      <c r="L163" s="33"/>
      <c r="M163" s="159" t="s">
        <v>1</v>
      </c>
      <c r="N163" s="160" t="s">
        <v>45</v>
      </c>
      <c r="O163" s="161">
        <v>0.26600000000000001</v>
      </c>
      <c r="P163" s="161">
        <f>O163*H163</f>
        <v>18.182962</v>
      </c>
      <c r="Q163" s="161">
        <v>6.9999999999999994E-5</v>
      </c>
      <c r="R163" s="161">
        <f>Q163*H163</f>
        <v>4.7849899999999994E-3</v>
      </c>
      <c r="S163" s="161">
        <v>0</v>
      </c>
      <c r="T163" s="161">
        <f>S163*H163</f>
        <v>0</v>
      </c>
      <c r="U163" s="162" t="s">
        <v>1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167</v>
      </c>
      <c r="AT163" s="163" t="s">
        <v>139</v>
      </c>
      <c r="AU163" s="163" t="s">
        <v>144</v>
      </c>
      <c r="AY163" s="18" t="s">
        <v>134</v>
      </c>
      <c r="BE163" s="164">
        <f>IF(N163="základní",J163,0)</f>
        <v>10458.620000000001</v>
      </c>
      <c r="BF163" s="164">
        <f>IF(N163="snížená",J163,0)</f>
        <v>0</v>
      </c>
      <c r="BG163" s="164">
        <f>IF(N163="zákl. přenesená",J163,0)</f>
        <v>0</v>
      </c>
      <c r="BH163" s="164">
        <f>IF(N163="sníž. přenesená",J163,0)</f>
        <v>0</v>
      </c>
      <c r="BI163" s="164">
        <f>IF(N163="nulová",J163,0)</f>
        <v>0</v>
      </c>
      <c r="BJ163" s="18" t="s">
        <v>87</v>
      </c>
      <c r="BK163" s="164">
        <f>ROUND(I163*H163,2)</f>
        <v>10458.620000000001</v>
      </c>
      <c r="BL163" s="18" t="s">
        <v>167</v>
      </c>
      <c r="BM163" s="163" t="s">
        <v>251</v>
      </c>
    </row>
    <row r="164" spans="1:65" s="2" customFormat="1" ht="19.5">
      <c r="A164" s="32"/>
      <c r="B164" s="33"/>
      <c r="C164" s="32"/>
      <c r="D164" s="165" t="s">
        <v>146</v>
      </c>
      <c r="E164" s="32"/>
      <c r="F164" s="166" t="s">
        <v>252</v>
      </c>
      <c r="G164" s="32"/>
      <c r="H164" s="32"/>
      <c r="I164" s="32"/>
      <c r="J164" s="32"/>
      <c r="K164" s="32"/>
      <c r="L164" s="33"/>
      <c r="M164" s="167"/>
      <c r="N164" s="168"/>
      <c r="O164" s="58"/>
      <c r="P164" s="58"/>
      <c r="Q164" s="58"/>
      <c r="R164" s="58"/>
      <c r="S164" s="58"/>
      <c r="T164" s="58"/>
      <c r="U164" s="59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8" t="s">
        <v>146</v>
      </c>
      <c r="AU164" s="18" t="s">
        <v>144</v>
      </c>
    </row>
    <row r="165" spans="1:65" s="13" customFormat="1">
      <c r="B165" s="169"/>
      <c r="D165" s="165" t="s">
        <v>189</v>
      </c>
      <c r="E165" s="170" t="s">
        <v>1</v>
      </c>
      <c r="F165" s="171" t="s">
        <v>253</v>
      </c>
      <c r="H165" s="172">
        <v>68.356999999999999</v>
      </c>
      <c r="L165" s="169"/>
      <c r="M165" s="173"/>
      <c r="N165" s="174"/>
      <c r="O165" s="174"/>
      <c r="P165" s="174"/>
      <c r="Q165" s="174"/>
      <c r="R165" s="174"/>
      <c r="S165" s="174"/>
      <c r="T165" s="174"/>
      <c r="U165" s="175"/>
      <c r="AT165" s="170" t="s">
        <v>189</v>
      </c>
      <c r="AU165" s="170" t="s">
        <v>144</v>
      </c>
      <c r="AV165" s="13" t="s">
        <v>89</v>
      </c>
      <c r="AW165" s="13" t="s">
        <v>34</v>
      </c>
      <c r="AX165" s="13" t="s">
        <v>87</v>
      </c>
      <c r="AY165" s="170" t="s">
        <v>134</v>
      </c>
    </row>
    <row r="166" spans="1:65" s="2" customFormat="1" ht="24.2" customHeight="1">
      <c r="A166" s="32"/>
      <c r="B166" s="152"/>
      <c r="C166" s="199" t="s">
        <v>153</v>
      </c>
      <c r="D166" s="199" t="s">
        <v>254</v>
      </c>
      <c r="E166" s="200" t="s">
        <v>255</v>
      </c>
      <c r="F166" s="201" t="s">
        <v>256</v>
      </c>
      <c r="G166" s="202" t="s">
        <v>173</v>
      </c>
      <c r="H166" s="203">
        <v>7.9000000000000001E-2</v>
      </c>
      <c r="I166" s="204">
        <v>51500</v>
      </c>
      <c r="J166" s="204">
        <f>ROUND(I166*H166,2)</f>
        <v>4068.5</v>
      </c>
      <c r="K166" s="201" t="s">
        <v>206</v>
      </c>
      <c r="L166" s="205"/>
      <c r="M166" s="206" t="s">
        <v>1</v>
      </c>
      <c r="N166" s="207" t="s">
        <v>45</v>
      </c>
      <c r="O166" s="161">
        <v>0</v>
      </c>
      <c r="P166" s="161">
        <f>O166*H166</f>
        <v>0</v>
      </c>
      <c r="Q166" s="161">
        <v>1</v>
      </c>
      <c r="R166" s="161">
        <f>Q166*H166</f>
        <v>7.9000000000000001E-2</v>
      </c>
      <c r="S166" s="161">
        <v>0</v>
      </c>
      <c r="T166" s="161">
        <f>S166*H166</f>
        <v>0</v>
      </c>
      <c r="U166" s="162" t="s">
        <v>1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3" t="s">
        <v>257</v>
      </c>
      <c r="AT166" s="163" t="s">
        <v>254</v>
      </c>
      <c r="AU166" s="163" t="s">
        <v>144</v>
      </c>
      <c r="AY166" s="18" t="s">
        <v>134</v>
      </c>
      <c r="BE166" s="164">
        <f>IF(N166="základní",J166,0)</f>
        <v>4068.5</v>
      </c>
      <c r="BF166" s="164">
        <f>IF(N166="snížená",J166,0)</f>
        <v>0</v>
      </c>
      <c r="BG166" s="164">
        <f>IF(N166="zákl. přenesená",J166,0)</f>
        <v>0</v>
      </c>
      <c r="BH166" s="164">
        <f>IF(N166="sníž. přenesená",J166,0)</f>
        <v>0</v>
      </c>
      <c r="BI166" s="164">
        <f>IF(N166="nulová",J166,0)</f>
        <v>0</v>
      </c>
      <c r="BJ166" s="18" t="s">
        <v>87</v>
      </c>
      <c r="BK166" s="164">
        <f>ROUND(I166*H166,2)</f>
        <v>4068.5</v>
      </c>
      <c r="BL166" s="18" t="s">
        <v>167</v>
      </c>
      <c r="BM166" s="163" t="s">
        <v>258</v>
      </c>
    </row>
    <row r="167" spans="1:65" s="2" customFormat="1">
      <c r="A167" s="32"/>
      <c r="B167" s="33"/>
      <c r="C167" s="32"/>
      <c r="D167" s="165" t="s">
        <v>146</v>
      </c>
      <c r="E167" s="32"/>
      <c r="F167" s="166" t="s">
        <v>256</v>
      </c>
      <c r="G167" s="32"/>
      <c r="H167" s="32"/>
      <c r="I167" s="32"/>
      <c r="J167" s="32"/>
      <c r="K167" s="32"/>
      <c r="L167" s="33"/>
      <c r="M167" s="167"/>
      <c r="N167" s="168"/>
      <c r="O167" s="58"/>
      <c r="P167" s="58"/>
      <c r="Q167" s="58"/>
      <c r="R167" s="58"/>
      <c r="S167" s="58"/>
      <c r="T167" s="58"/>
      <c r="U167" s="59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8" t="s">
        <v>146</v>
      </c>
      <c r="AU167" s="18" t="s">
        <v>144</v>
      </c>
    </row>
    <row r="168" spans="1:65" s="13" customFormat="1">
      <c r="B168" s="169"/>
      <c r="D168" s="165" t="s">
        <v>189</v>
      </c>
      <c r="E168" s="170" t="s">
        <v>1</v>
      </c>
      <c r="F168" s="171" t="s">
        <v>259</v>
      </c>
      <c r="H168" s="172">
        <v>7.9000000000000001E-2</v>
      </c>
      <c r="L168" s="169"/>
      <c r="M168" s="173"/>
      <c r="N168" s="174"/>
      <c r="O168" s="174"/>
      <c r="P168" s="174"/>
      <c r="Q168" s="174"/>
      <c r="R168" s="174"/>
      <c r="S168" s="174"/>
      <c r="T168" s="174"/>
      <c r="U168" s="175"/>
      <c r="AT168" s="170" t="s">
        <v>189</v>
      </c>
      <c r="AU168" s="170" t="s">
        <v>144</v>
      </c>
      <c r="AV168" s="13" t="s">
        <v>89</v>
      </c>
      <c r="AW168" s="13" t="s">
        <v>34</v>
      </c>
      <c r="AX168" s="13" t="s">
        <v>80</v>
      </c>
      <c r="AY168" s="170" t="s">
        <v>134</v>
      </c>
    </row>
    <row r="169" spans="1:65" s="14" customFormat="1">
      <c r="B169" s="176"/>
      <c r="D169" s="165" t="s">
        <v>189</v>
      </c>
      <c r="E169" s="177" t="s">
        <v>1</v>
      </c>
      <c r="F169" s="178" t="s">
        <v>191</v>
      </c>
      <c r="H169" s="179">
        <v>7.9000000000000001E-2</v>
      </c>
      <c r="L169" s="176"/>
      <c r="M169" s="183"/>
      <c r="N169" s="184"/>
      <c r="O169" s="184"/>
      <c r="P169" s="184"/>
      <c r="Q169" s="184"/>
      <c r="R169" s="184"/>
      <c r="S169" s="184"/>
      <c r="T169" s="184"/>
      <c r="U169" s="185"/>
      <c r="AT169" s="177" t="s">
        <v>189</v>
      </c>
      <c r="AU169" s="177" t="s">
        <v>144</v>
      </c>
      <c r="AV169" s="14" t="s">
        <v>143</v>
      </c>
      <c r="AW169" s="14" t="s">
        <v>34</v>
      </c>
      <c r="AX169" s="14" t="s">
        <v>87</v>
      </c>
      <c r="AY169" s="177" t="s">
        <v>134</v>
      </c>
    </row>
    <row r="170" spans="1:65" s="2" customFormat="1" ht="21.75" customHeight="1">
      <c r="A170" s="32"/>
      <c r="B170" s="152"/>
      <c r="C170" s="153" t="s">
        <v>175</v>
      </c>
      <c r="D170" s="153" t="s">
        <v>139</v>
      </c>
      <c r="E170" s="154" t="s">
        <v>260</v>
      </c>
      <c r="F170" s="155" t="s">
        <v>261</v>
      </c>
      <c r="G170" s="156" t="s">
        <v>173</v>
      </c>
      <c r="H170" s="157">
        <v>8.4000000000000005E-2</v>
      </c>
      <c r="I170" s="158">
        <v>1627</v>
      </c>
      <c r="J170" s="158">
        <f>ROUND(I170*H170,2)</f>
        <v>136.66999999999999</v>
      </c>
      <c r="K170" s="155" t="s">
        <v>1</v>
      </c>
      <c r="L170" s="33"/>
      <c r="M170" s="159" t="s">
        <v>1</v>
      </c>
      <c r="N170" s="160" t="s">
        <v>45</v>
      </c>
      <c r="O170" s="161">
        <v>0</v>
      </c>
      <c r="P170" s="161">
        <f>O170*H170</f>
        <v>0</v>
      </c>
      <c r="Q170" s="161">
        <v>0</v>
      </c>
      <c r="R170" s="161">
        <f>Q170*H170</f>
        <v>0</v>
      </c>
      <c r="S170" s="161">
        <v>0</v>
      </c>
      <c r="T170" s="161">
        <f>S170*H170</f>
        <v>0</v>
      </c>
      <c r="U170" s="162" t="s">
        <v>1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3" t="s">
        <v>167</v>
      </c>
      <c r="AT170" s="163" t="s">
        <v>139</v>
      </c>
      <c r="AU170" s="163" t="s">
        <v>144</v>
      </c>
      <c r="AY170" s="18" t="s">
        <v>134</v>
      </c>
      <c r="BE170" s="164">
        <f>IF(N170="základní",J170,0)</f>
        <v>136.66999999999999</v>
      </c>
      <c r="BF170" s="164">
        <f>IF(N170="snížená",J170,0)</f>
        <v>0</v>
      </c>
      <c r="BG170" s="164">
        <f>IF(N170="zákl. přenesená",J170,0)</f>
        <v>0</v>
      </c>
      <c r="BH170" s="164">
        <f>IF(N170="sníž. přenesená",J170,0)</f>
        <v>0</v>
      </c>
      <c r="BI170" s="164">
        <f>IF(N170="nulová",J170,0)</f>
        <v>0</v>
      </c>
      <c r="BJ170" s="18" t="s">
        <v>87</v>
      </c>
      <c r="BK170" s="164">
        <f>ROUND(I170*H170,2)</f>
        <v>136.66999999999999</v>
      </c>
      <c r="BL170" s="18" t="s">
        <v>167</v>
      </c>
      <c r="BM170" s="163" t="s">
        <v>262</v>
      </c>
    </row>
    <row r="171" spans="1:65" s="2" customFormat="1">
      <c r="A171" s="32"/>
      <c r="B171" s="33"/>
      <c r="C171" s="32"/>
      <c r="D171" s="165" t="s">
        <v>146</v>
      </c>
      <c r="E171" s="32"/>
      <c r="F171" s="166" t="s">
        <v>261</v>
      </c>
      <c r="G171" s="32"/>
      <c r="H171" s="32"/>
      <c r="I171" s="32"/>
      <c r="J171" s="32"/>
      <c r="K171" s="32"/>
      <c r="L171" s="33"/>
      <c r="M171" s="167"/>
      <c r="N171" s="168"/>
      <c r="O171" s="58"/>
      <c r="P171" s="58"/>
      <c r="Q171" s="58"/>
      <c r="R171" s="58"/>
      <c r="S171" s="58"/>
      <c r="T171" s="58"/>
      <c r="U171" s="59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8" t="s">
        <v>146</v>
      </c>
      <c r="AU171" s="18" t="s">
        <v>144</v>
      </c>
    </row>
    <row r="172" spans="1:65" s="12" customFormat="1" ht="20.85" customHeight="1">
      <c r="B172" s="140"/>
      <c r="D172" s="141" t="s">
        <v>79</v>
      </c>
      <c r="E172" s="150" t="s">
        <v>263</v>
      </c>
      <c r="F172" s="150" t="s">
        <v>264</v>
      </c>
      <c r="J172" s="151">
        <f>BK172</f>
        <v>14868</v>
      </c>
      <c r="L172" s="140"/>
      <c r="M172" s="144"/>
      <c r="N172" s="145"/>
      <c r="O172" s="145"/>
      <c r="P172" s="146">
        <f>SUM(P173:P174)</f>
        <v>17.724</v>
      </c>
      <c r="Q172" s="145"/>
      <c r="R172" s="146">
        <f>SUM(R173:R174)</f>
        <v>2.7720000000000002E-2</v>
      </c>
      <c r="S172" s="145"/>
      <c r="T172" s="146">
        <f>SUM(T173:T174)</f>
        <v>0</v>
      </c>
      <c r="U172" s="147"/>
      <c r="AR172" s="141" t="s">
        <v>89</v>
      </c>
      <c r="AT172" s="148" t="s">
        <v>79</v>
      </c>
      <c r="AU172" s="148" t="s">
        <v>89</v>
      </c>
      <c r="AY172" s="141" t="s">
        <v>134</v>
      </c>
      <c r="BK172" s="149">
        <f>SUM(BK173:BK174)</f>
        <v>14868</v>
      </c>
    </row>
    <row r="173" spans="1:65" s="2" customFormat="1" ht="21.75" customHeight="1">
      <c r="A173" s="32"/>
      <c r="B173" s="152"/>
      <c r="C173" s="153" t="s">
        <v>265</v>
      </c>
      <c r="D173" s="153" t="s">
        <v>139</v>
      </c>
      <c r="E173" s="154" t="s">
        <v>266</v>
      </c>
      <c r="F173" s="155" t="s">
        <v>267</v>
      </c>
      <c r="G173" s="156" t="s">
        <v>142</v>
      </c>
      <c r="H173" s="157">
        <v>84</v>
      </c>
      <c r="I173" s="158">
        <v>177</v>
      </c>
      <c r="J173" s="158">
        <f>ROUND(I173*H173,2)</f>
        <v>14868</v>
      </c>
      <c r="K173" s="155" t="s">
        <v>206</v>
      </c>
      <c r="L173" s="33"/>
      <c r="M173" s="159" t="s">
        <v>1</v>
      </c>
      <c r="N173" s="160" t="s">
        <v>45</v>
      </c>
      <c r="O173" s="161">
        <v>0.21099999999999999</v>
      </c>
      <c r="P173" s="161">
        <f>O173*H173</f>
        <v>17.724</v>
      </c>
      <c r="Q173" s="161">
        <v>3.3E-4</v>
      </c>
      <c r="R173" s="161">
        <f>Q173*H173</f>
        <v>2.7720000000000002E-2</v>
      </c>
      <c r="S173" s="161">
        <v>0</v>
      </c>
      <c r="T173" s="161">
        <f>S173*H173</f>
        <v>0</v>
      </c>
      <c r="U173" s="162" t="s">
        <v>1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167</v>
      </c>
      <c r="AT173" s="163" t="s">
        <v>139</v>
      </c>
      <c r="AU173" s="163" t="s">
        <v>144</v>
      </c>
      <c r="AY173" s="18" t="s">
        <v>134</v>
      </c>
      <c r="BE173" s="164">
        <f>IF(N173="základní",J173,0)</f>
        <v>14868</v>
      </c>
      <c r="BF173" s="164">
        <f>IF(N173="snížená",J173,0)</f>
        <v>0</v>
      </c>
      <c r="BG173" s="164">
        <f>IF(N173="zákl. přenesená",J173,0)</f>
        <v>0</v>
      </c>
      <c r="BH173" s="164">
        <f>IF(N173="sníž. přenesená",J173,0)</f>
        <v>0</v>
      </c>
      <c r="BI173" s="164">
        <f>IF(N173="nulová",J173,0)</f>
        <v>0</v>
      </c>
      <c r="BJ173" s="18" t="s">
        <v>87</v>
      </c>
      <c r="BK173" s="164">
        <f>ROUND(I173*H173,2)</f>
        <v>14868</v>
      </c>
      <c r="BL173" s="18" t="s">
        <v>167</v>
      </c>
      <c r="BM173" s="163" t="s">
        <v>268</v>
      </c>
    </row>
    <row r="174" spans="1:65" s="2" customFormat="1">
      <c r="A174" s="32"/>
      <c r="B174" s="33"/>
      <c r="C174" s="32"/>
      <c r="D174" s="165" t="s">
        <v>146</v>
      </c>
      <c r="E174" s="32"/>
      <c r="F174" s="166" t="s">
        <v>269</v>
      </c>
      <c r="G174" s="32"/>
      <c r="H174" s="32"/>
      <c r="I174" s="32"/>
      <c r="J174" s="32"/>
      <c r="K174" s="32"/>
      <c r="L174" s="33"/>
      <c r="M174" s="167"/>
      <c r="N174" s="168"/>
      <c r="O174" s="58"/>
      <c r="P174" s="58"/>
      <c r="Q174" s="58"/>
      <c r="R174" s="58"/>
      <c r="S174" s="58"/>
      <c r="T174" s="58"/>
      <c r="U174" s="59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8" t="s">
        <v>146</v>
      </c>
      <c r="AU174" s="18" t="s">
        <v>144</v>
      </c>
    </row>
    <row r="175" spans="1:65" s="2" customFormat="1" ht="6.95" customHeight="1">
      <c r="A175" s="32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3"/>
      <c r="M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</sheetData>
  <autoFilter ref="C131:K174"/>
  <mergeCells count="11">
    <mergeCell ref="E124:H124"/>
    <mergeCell ref="E7:H7"/>
    <mergeCell ref="E9:H9"/>
    <mergeCell ref="E11:H11"/>
    <mergeCell ref="E29:H29"/>
    <mergeCell ref="E85:H85"/>
    <mergeCell ref="L2:V2"/>
    <mergeCell ref="E87:H87"/>
    <mergeCell ref="E89:H89"/>
    <mergeCell ref="E120:H120"/>
    <mergeCell ref="E122:H122"/>
  </mergeCells>
  <printOptions horizontalCentered="1"/>
  <pageMargins left="0.43307086614173229" right="0.27559055118110237" top="0.44" bottom="0.19685039370078741" header="0.19685039370078741" footer="0.11811023622047245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ZL30 - KRYCÍ LIST</vt:lpstr>
      <vt:lpstr>Rekapitulace stavby</vt:lpstr>
      <vt:lpstr>MNP - ZL30-česaný beton</vt:lpstr>
      <vt:lpstr>VCP - ZL30-česaný beton</vt:lpstr>
      <vt:lpstr>'MNP - ZL30-česaný beton'!Názvy_tisku</vt:lpstr>
      <vt:lpstr>'Rekapitulace stavby'!Názvy_tisku</vt:lpstr>
      <vt:lpstr>'VCP - ZL30-česaný beton'!Názvy_tisku</vt:lpstr>
      <vt:lpstr>'MNP - ZL30-česaný beton'!Oblast_tisku</vt:lpstr>
      <vt:lpstr>'Rekapitulace stavby'!Oblast_tisku</vt:lpstr>
      <vt:lpstr>'VCP - ZL30-česaný beton'!Oblast_tisku</vt:lpstr>
      <vt:lpstr>'ZL30 - KRYCÍ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PC</cp:lastModifiedBy>
  <cp:lastPrinted>2023-11-09T08:38:56Z</cp:lastPrinted>
  <dcterms:created xsi:type="dcterms:W3CDTF">2023-11-09T08:13:25Z</dcterms:created>
  <dcterms:modified xsi:type="dcterms:W3CDTF">2023-11-12T23:48:41Z</dcterms:modified>
</cp:coreProperties>
</file>