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filterPrivacy="1" defaultThemeVersion="124226"/>
  <xr:revisionPtr revIDLastSave="0" documentId="13_ncr:1_{8D828EEC-BEBB-4730-897F-4B987BE95134}" xr6:coauthVersionLast="36" xr6:coauthVersionMax="36" xr10:uidLastSave="{00000000-0000-0000-0000-000000000000}"/>
  <bookViews>
    <workbookView xWindow="0" yWindow="0" windowWidth="19200" windowHeight="7520" xr2:uid="{00000000-000D-0000-FFFF-FFFF00000000}"/>
  </bookViews>
  <sheets>
    <sheet name="fin_25+ města" sheetId="7" r:id="rId1"/>
  </sheets>
  <calcPr calcId="191029"/>
</workbook>
</file>

<file path=xl/calcChain.xml><?xml version="1.0" encoding="utf-8"?>
<calcChain xmlns="http://schemas.openxmlformats.org/spreadsheetml/2006/main">
  <c r="C46" i="7" l="1"/>
  <c r="C32" i="7"/>
  <c r="C31" i="7"/>
  <c r="D29" i="7"/>
  <c r="D30" i="7"/>
  <c r="D32" i="7"/>
  <c r="C45" i="7"/>
  <c r="D31" i="7" s="1"/>
  <c r="B33" i="7" l="1"/>
  <c r="C33" i="7" s="1"/>
  <c r="C29" i="7" s="1"/>
  <c r="B47" i="7" l="1"/>
  <c r="C47" i="7" s="1"/>
  <c r="C43" i="7" l="1"/>
  <c r="C44" i="7"/>
  <c r="C12" i="7" l="1"/>
  <c r="C11" i="7"/>
  <c r="C14" i="7"/>
  <c r="C16" i="7" s="1"/>
  <c r="C13" i="7"/>
  <c r="C24" i="7"/>
  <c r="B25" i="7" l="1"/>
  <c r="C25" i="7" s="1"/>
  <c r="C30" i="7" l="1"/>
  <c r="C22" i="7"/>
  <c r="C15" i="7"/>
  <c r="C23" i="7" l="1"/>
  <c r="C21" i="7"/>
</calcChain>
</file>

<file path=xl/sharedStrings.xml><?xml version="1.0" encoding="utf-8"?>
<sst xmlns="http://schemas.openxmlformats.org/spreadsheetml/2006/main" count="58" uniqueCount="31">
  <si>
    <t>Frýdlant</t>
  </si>
  <si>
    <t>Hejnice</t>
  </si>
  <si>
    <t>ostatní obce</t>
  </si>
  <si>
    <t>platí</t>
  </si>
  <si>
    <t>čerpají</t>
  </si>
  <si>
    <t>celkem v měšci</t>
  </si>
  <si>
    <t>2020-2023</t>
  </si>
  <si>
    <t>2022-2023</t>
  </si>
  <si>
    <t>Návrh varianta A</t>
  </si>
  <si>
    <t>% výše příspěvku z celkové částky v měšci</t>
  </si>
  <si>
    <t>Průměrná  % výše příspěvku obce do měšce</t>
  </si>
  <si>
    <t>částka na rok</t>
  </si>
  <si>
    <t>Návrh celkové výše příspěvků obcí pro rok 2024 z 9/2023.</t>
  </si>
  <si>
    <t>Popis varianty</t>
  </si>
  <si>
    <t>Návrh Varianta B - maximální</t>
  </si>
  <si>
    <t>zachováme stávající částku v měšci</t>
  </si>
  <si>
    <t>navýšíme stávající částku v měšci</t>
  </si>
  <si>
    <t>% výše příspěvku odpovídá % klientů - všichni platí tolik co čerpají</t>
  </si>
  <si>
    <t>NMPS</t>
  </si>
  <si>
    <t>Příspěvek 2024</t>
  </si>
  <si>
    <t>velké obce platí o něco méně než čerpají a zároveň malé obce nedoplácejí tolik na velké obce</t>
  </si>
  <si>
    <t>zachováme příspěvek malých obcí v obdobné výši</t>
  </si>
  <si>
    <t>mírně snížíme příspěvek na obyvatele u malých obcí</t>
  </si>
  <si>
    <t>Průměrná % výše příspěvku obce do měšce</t>
  </si>
  <si>
    <t>Průměrné % klientů</t>
  </si>
  <si>
    <t>Návrh příspěvku 2024</t>
  </si>
  <si>
    <t>Průměrný % počet klientů 2022-2023</t>
  </si>
  <si>
    <t xml:space="preserve">ostatní obce </t>
  </si>
  <si>
    <t>velké obce podle počtu klientů čerpají více než malé obce (=malé obce doplácejí na velké)</t>
  </si>
  <si>
    <t>Návrh koeficientů pro velká města 2025</t>
  </si>
  <si>
    <t>výše příspěvku na obyvatele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</si>
</sst>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44" fontId="0" fillId="0" borderId="0" xfId="0" applyNumberFormat="1"/>
    <xf numFmtId="0" fontId="0" fillId="2" borderId="0" xfId="0" applyFill="1"/>
    <xf numFmtId="44" fontId="0" fillId="0" borderId="0" xfId="2" applyFont="1"/>
    <xf numFmtId="44" fontId="0" fillId="0" borderId="3" xfId="2" applyFont="1" applyBorder="1"/>
    <xf numFmtId="44" fontId="0" fillId="0" borderId="6" xfId="2" applyFont="1" applyBorder="1"/>
    <xf numFmtId="0" fontId="0" fillId="0" borderId="9" xfId="0" applyBorder="1"/>
    <xf numFmtId="0" fontId="0" fillId="0" borderId="4" xfId="0" applyBorder="1" applyAlignment="1">
      <alignment wrapText="1"/>
    </xf>
    <xf numFmtId="44" fontId="0" fillId="0" borderId="7" xfId="0" applyNumberFormat="1" applyBorder="1"/>
    <xf numFmtId="44" fontId="0" fillId="0" borderId="10" xfId="0" applyNumberFormat="1" applyBorder="1"/>
    <xf numFmtId="44" fontId="0" fillId="0" borderId="3" xfId="2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/>
    <xf numFmtId="43" fontId="0" fillId="0" borderId="7" xfId="3" applyFont="1" applyBorder="1"/>
    <xf numFmtId="0" fontId="0" fillId="0" borderId="8" xfId="0" applyBorder="1"/>
    <xf numFmtId="43" fontId="2" fillId="0" borderId="10" xfId="3" applyFont="1" applyBorder="1"/>
    <xf numFmtId="0" fontId="0" fillId="0" borderId="6" xfId="0" applyFill="1" applyBorder="1"/>
    <xf numFmtId="0" fontId="0" fillId="0" borderId="2" xfId="0" applyFill="1" applyBorder="1"/>
    <xf numFmtId="44" fontId="0" fillId="0" borderId="8" xfId="2" applyFont="1" applyFill="1" applyBorder="1"/>
    <xf numFmtId="44" fontId="2" fillId="0" borderId="9" xfId="0" applyNumberFormat="1" applyFont="1" applyFill="1" applyBorder="1"/>
    <xf numFmtId="0" fontId="3" fillId="0" borderId="6" xfId="0" applyFont="1" applyFill="1" applyBorder="1"/>
    <xf numFmtId="0" fontId="3" fillId="0" borderId="2" xfId="0" applyFont="1" applyFill="1" applyBorder="1"/>
    <xf numFmtId="0" fontId="3" fillId="3" borderId="6" xfId="0" applyFont="1" applyFill="1" applyBorder="1"/>
    <xf numFmtId="0" fontId="3" fillId="3" borderId="2" xfId="0" applyFont="1" applyFill="1" applyBorder="1"/>
    <xf numFmtId="44" fontId="0" fillId="3" borderId="7" xfId="0" applyNumberFormat="1" applyFill="1" applyBorder="1"/>
    <xf numFmtId="43" fontId="0" fillId="3" borderId="7" xfId="3" applyFont="1" applyFill="1" applyBorder="1"/>
    <xf numFmtId="0" fontId="3" fillId="4" borderId="6" xfId="0" applyFont="1" applyFill="1" applyBorder="1"/>
    <xf numFmtId="44" fontId="0" fillId="4" borderId="7" xfId="0" applyNumberFormat="1" applyFill="1" applyBorder="1"/>
    <xf numFmtId="0" fontId="3" fillId="4" borderId="2" xfId="0" applyFont="1" applyFill="1" applyBorder="1"/>
    <xf numFmtId="43" fontId="0" fillId="4" borderId="7" xfId="3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44" fontId="0" fillId="5" borderId="7" xfId="0" applyNumberFormat="1" applyFill="1" applyBorder="1"/>
    <xf numFmtId="43" fontId="0" fillId="5" borderId="7" xfId="3" applyFont="1" applyFill="1" applyBorder="1"/>
    <xf numFmtId="0" fontId="0" fillId="0" borderId="0" xfId="0" applyFill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0" fillId="4" borderId="6" xfId="0" applyFill="1" applyBorder="1"/>
    <xf numFmtId="0" fontId="0" fillId="5" borderId="6" xfId="0" applyFill="1" applyBorder="1"/>
    <xf numFmtId="43" fontId="0" fillId="0" borderId="7" xfId="3" applyFont="1" applyFill="1" applyBorder="1"/>
    <xf numFmtId="0" fontId="0" fillId="3" borderId="3" xfId="0" applyFill="1" applyBorder="1"/>
    <xf numFmtId="43" fontId="0" fillId="3" borderId="5" xfId="3" applyFont="1" applyFill="1" applyBorder="1"/>
    <xf numFmtId="0" fontId="0" fillId="4" borderId="2" xfId="0" applyFill="1" applyBorder="1"/>
    <xf numFmtId="0" fontId="0" fillId="5" borderId="2" xfId="0" applyFill="1" applyBorder="1"/>
    <xf numFmtId="0" fontId="0" fillId="3" borderId="2" xfId="0" applyFill="1" applyBorder="1"/>
    <xf numFmtId="0" fontId="2" fillId="3" borderId="4" xfId="0" applyFont="1" applyFill="1" applyBorder="1"/>
    <xf numFmtId="0" fontId="2" fillId="4" borderId="2" xfId="0" applyFont="1" applyFill="1" applyBorder="1"/>
    <xf numFmtId="0" fontId="2" fillId="5" borderId="2" xfId="0" applyFont="1" applyFill="1" applyBorder="1"/>
    <xf numFmtId="43" fontId="0" fillId="3" borderId="2" xfId="3" applyFont="1" applyFill="1" applyBorder="1"/>
    <xf numFmtId="43" fontId="4" fillId="4" borderId="2" xfId="3" applyFont="1" applyFill="1" applyBorder="1"/>
    <xf numFmtId="44" fontId="2" fillId="0" borderId="4" xfId="2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3" fontId="3" fillId="4" borderId="2" xfId="3" applyNumberFormat="1" applyFont="1" applyFill="1" applyBorder="1"/>
    <xf numFmtId="10" fontId="6" fillId="3" borderId="2" xfId="1" applyNumberFormat="1" applyFont="1" applyFill="1" applyBorder="1"/>
    <xf numFmtId="10" fontId="6" fillId="4" borderId="2" xfId="1" applyNumberFormat="1" applyFont="1" applyFill="1" applyBorder="1"/>
    <xf numFmtId="43" fontId="4" fillId="4" borderId="7" xfId="3" applyFont="1" applyFill="1" applyBorder="1"/>
    <xf numFmtId="0" fontId="0" fillId="5" borderId="8" xfId="0" applyFill="1" applyBorder="1"/>
    <xf numFmtId="10" fontId="6" fillId="5" borderId="9" xfId="1" applyNumberFormat="1" applyFont="1" applyFill="1" applyBorder="1"/>
    <xf numFmtId="43" fontId="0" fillId="5" borderId="9" xfId="3" applyFont="1" applyFill="1" applyBorder="1"/>
    <xf numFmtId="43" fontId="0" fillId="5" borderId="10" xfId="3" applyFont="1" applyFill="1" applyBorder="1"/>
    <xf numFmtId="0" fontId="2" fillId="0" borderId="3" xfId="0" applyFont="1" applyBorder="1" applyAlignment="1">
      <alignment horizontal="center" wrapText="1"/>
    </xf>
    <xf numFmtId="0" fontId="2" fillId="0" borderId="4" xfId="0" applyFont="1" applyBorder="1"/>
    <xf numFmtId="0" fontId="2" fillId="0" borderId="5" xfId="0" applyFont="1" applyBorder="1" applyAlignment="1">
      <alignment horizontal="center" wrapText="1"/>
    </xf>
    <xf numFmtId="10" fontId="4" fillId="3" borderId="2" xfId="1" applyNumberFormat="1" applyFont="1" applyFill="1" applyBorder="1"/>
    <xf numFmtId="10" fontId="5" fillId="3" borderId="7" xfId="1" applyNumberFormat="1" applyFont="1" applyFill="1" applyBorder="1"/>
    <xf numFmtId="10" fontId="4" fillId="4" borderId="2" xfId="1" applyNumberFormat="1" applyFont="1" applyFill="1" applyBorder="1"/>
    <xf numFmtId="10" fontId="5" fillId="4" borderId="7" xfId="1" applyNumberFormat="1" applyFont="1" applyFill="1" applyBorder="1"/>
    <xf numFmtId="10" fontId="4" fillId="5" borderId="2" xfId="1" applyNumberFormat="1" applyFont="1" applyFill="1" applyBorder="1"/>
    <xf numFmtId="10" fontId="5" fillId="5" borderId="7" xfId="1" applyNumberFormat="1" applyFont="1" applyFill="1" applyBorder="1"/>
    <xf numFmtId="44" fontId="2" fillId="0" borderId="11" xfId="2" applyFont="1" applyBorder="1" applyAlignment="1">
      <alignment horizontal="center" vertical="top" wrapText="1"/>
    </xf>
    <xf numFmtId="10" fontId="4" fillId="3" borderId="12" xfId="1" applyNumberFormat="1" applyFont="1" applyFill="1" applyBorder="1"/>
    <xf numFmtId="10" fontId="4" fillId="4" borderId="12" xfId="1" applyNumberFormat="1" applyFont="1" applyFill="1" applyBorder="1"/>
    <xf numFmtId="10" fontId="4" fillId="5" borderId="12" xfId="1" applyNumberFormat="1" applyFont="1" applyFill="1" applyBorder="1"/>
    <xf numFmtId="44" fontId="2" fillId="0" borderId="5" xfId="2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3" fillId="0" borderId="0" xfId="0" applyFont="1"/>
    <xf numFmtId="43" fontId="0" fillId="0" borderId="0" xfId="0" applyNumberFormat="1"/>
    <xf numFmtId="0" fontId="2" fillId="0" borderId="0" xfId="0" applyFont="1" applyAlignment="1">
      <alignment wrapText="1"/>
    </xf>
    <xf numFmtId="44" fontId="0" fillId="0" borderId="0" xfId="2" applyFont="1" applyAlignment="1">
      <alignment wrapText="1"/>
    </xf>
    <xf numFmtId="0" fontId="0" fillId="0" borderId="0" xfId="0" applyAlignment="1">
      <alignment horizontal="center" wrapText="1"/>
    </xf>
    <xf numFmtId="44" fontId="2" fillId="0" borderId="0" xfId="2" applyFont="1" applyAlignment="1">
      <alignment horizontal="center" wrapText="1"/>
    </xf>
    <xf numFmtId="44" fontId="0" fillId="0" borderId="2" xfId="2" applyFont="1" applyBorder="1" applyAlignment="1">
      <alignment horizontal="center" wrapText="1"/>
    </xf>
    <xf numFmtId="44" fontId="0" fillId="0" borderId="7" xfId="2" applyFont="1" applyBorder="1" applyAlignment="1">
      <alignment horizontal="center" wrapText="1"/>
    </xf>
    <xf numFmtId="44" fontId="0" fillId="0" borderId="12" xfId="2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0" xfId="2" applyFont="1" applyAlignment="1">
      <alignment horizontal="center"/>
    </xf>
    <xf numFmtId="0" fontId="2" fillId="0" borderId="0" xfId="0" applyFont="1" applyBorder="1" applyAlignment="1">
      <alignment horizontal="center"/>
    </xf>
    <xf numFmtId="44" fontId="0" fillId="0" borderId="0" xfId="0" applyNumberFormat="1" applyBorder="1" applyAlignment="1">
      <alignment horizontal="center" wrapText="1"/>
    </xf>
    <xf numFmtId="44" fontId="2" fillId="0" borderId="1" xfId="0" applyNumberFormat="1" applyFont="1" applyBorder="1" applyAlignment="1">
      <alignment horizontal="center" wrapText="1"/>
    </xf>
    <xf numFmtId="44" fontId="2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Čárka" xfId="3" builtinId="3"/>
    <cellStyle name="Měna" xfId="2" builtinId="4"/>
    <cellStyle name="Normální" xfId="0" builtinId="0"/>
    <cellStyle name="Procenta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8AC2B-F9A3-4857-8099-7829D97E209D}">
  <sheetPr>
    <pageSetUpPr fitToPage="1"/>
  </sheetPr>
  <dimension ref="A1:AC47"/>
  <sheetViews>
    <sheetView tabSelected="1" zoomScale="110" zoomScaleNormal="110" workbookViewId="0">
      <selection activeCell="F40" sqref="F40"/>
    </sheetView>
  </sheetViews>
  <sheetFormatPr defaultRowHeight="14.5" x14ac:dyDescent="0.35"/>
  <cols>
    <col min="1" max="2" width="19" style="3" customWidth="1"/>
    <col min="3" max="4" width="16" customWidth="1"/>
    <col min="5" max="5" width="15.1796875" customWidth="1"/>
    <col min="6" max="6" width="16.81640625" customWidth="1"/>
    <col min="7" max="7" width="15.54296875" customWidth="1"/>
    <col min="8" max="8" width="14" customWidth="1"/>
    <col min="9" max="9" width="7.26953125" hidden="1" customWidth="1"/>
    <col min="10" max="10" width="17.453125" customWidth="1"/>
    <col min="11" max="11" width="13.453125" hidden="1" customWidth="1"/>
    <col min="12" max="12" width="6.453125" hidden="1" customWidth="1"/>
    <col min="13" max="13" width="15.453125" customWidth="1"/>
    <col min="14" max="14" width="16.26953125" customWidth="1"/>
    <col min="15" max="15" width="8.453125" hidden="1" customWidth="1"/>
    <col min="16" max="16" width="10.1796875" customWidth="1"/>
    <col min="17" max="17" width="14.7265625" hidden="1" customWidth="1"/>
    <col min="18" max="18" width="9.7265625" hidden="1" customWidth="1"/>
    <col min="19" max="20" width="8" hidden="1" customWidth="1"/>
    <col min="21" max="21" width="15.26953125" style="2" hidden="1" customWidth="1"/>
    <col min="22" max="22" width="9.26953125" style="2" hidden="1" customWidth="1"/>
    <col min="23" max="23" width="7.26953125" hidden="1" customWidth="1"/>
    <col min="24" max="24" width="9.26953125" hidden="1" customWidth="1"/>
    <col min="25" max="25" width="11.1796875" hidden="1" customWidth="1"/>
    <col min="26" max="26" width="10.54296875" hidden="1" customWidth="1"/>
    <col min="27" max="28" width="10.54296875" customWidth="1"/>
    <col min="29" max="29" width="8.7265625" customWidth="1"/>
    <col min="30" max="30" width="14.7265625" customWidth="1"/>
    <col min="31" max="31" width="14.54296875" customWidth="1"/>
  </cols>
  <sheetData>
    <row r="1" spans="1:5" ht="15" thickBot="1" x14ac:dyDescent="0.4"/>
    <row r="2" spans="1:5" ht="43.5" x14ac:dyDescent="0.35">
      <c r="A2" s="4"/>
      <c r="B2" s="52" t="s">
        <v>23</v>
      </c>
      <c r="C2" s="75" t="s">
        <v>24</v>
      </c>
      <c r="D2" s="71" t="s">
        <v>10</v>
      </c>
      <c r="E2" s="53" t="s">
        <v>24</v>
      </c>
    </row>
    <row r="3" spans="1:5" x14ac:dyDescent="0.35">
      <c r="A3" s="5"/>
      <c r="B3" s="83" t="s">
        <v>6</v>
      </c>
      <c r="C3" s="84"/>
      <c r="D3" s="85" t="s">
        <v>7</v>
      </c>
      <c r="E3" s="84"/>
    </row>
    <row r="4" spans="1:5" s="35" customFormat="1" x14ac:dyDescent="0.35">
      <c r="A4" s="46" t="s">
        <v>0</v>
      </c>
      <c r="B4" s="65">
        <v>0.47538629471145433</v>
      </c>
      <c r="C4" s="66">
        <v>0.43768832713942851</v>
      </c>
      <c r="D4" s="72">
        <v>0.46327708762768249</v>
      </c>
      <c r="E4" s="66">
        <v>0.45423119679595536</v>
      </c>
    </row>
    <row r="5" spans="1:5" s="35" customFormat="1" x14ac:dyDescent="0.35">
      <c r="A5" s="44" t="s">
        <v>18</v>
      </c>
      <c r="B5" s="67">
        <v>0.19015433257411726</v>
      </c>
      <c r="C5" s="68">
        <v>0.23417155030493175</v>
      </c>
      <c r="D5" s="73">
        <v>0.18531046443014412</v>
      </c>
      <c r="E5" s="68">
        <v>0.18220148628687163</v>
      </c>
    </row>
    <row r="6" spans="1:5" s="35" customFormat="1" x14ac:dyDescent="0.35">
      <c r="A6" s="45" t="s">
        <v>1</v>
      </c>
      <c r="B6" s="69">
        <v>8.7317312744779746E-2</v>
      </c>
      <c r="C6" s="70">
        <v>9.9472419796338113E-2</v>
      </c>
      <c r="D6" s="74">
        <v>8.4815580079904668E-2</v>
      </c>
      <c r="E6" s="70">
        <v>0.11024372972726026</v>
      </c>
    </row>
    <row r="7" spans="1:5" s="35" customFormat="1" ht="15" thickBot="1" x14ac:dyDescent="0.4">
      <c r="A7" s="36" t="s">
        <v>2</v>
      </c>
      <c r="B7" s="37" t="s">
        <v>3</v>
      </c>
      <c r="C7" s="38" t="s">
        <v>4</v>
      </c>
      <c r="D7" s="37" t="s">
        <v>3</v>
      </c>
      <c r="E7" s="38" t="s">
        <v>4</v>
      </c>
    </row>
    <row r="9" spans="1:5" ht="15" hidden="1" thickBot="1" x14ac:dyDescent="0.4">
      <c r="A9" s="86" t="s">
        <v>8</v>
      </c>
      <c r="B9" s="86"/>
      <c r="C9" s="86"/>
      <c r="D9" s="86"/>
      <c r="E9" s="86"/>
    </row>
    <row r="10" spans="1:5" ht="43.5" hidden="1" x14ac:dyDescent="0.35">
      <c r="A10" s="10"/>
      <c r="B10" s="11" t="s">
        <v>9</v>
      </c>
      <c r="C10" s="12" t="s">
        <v>11</v>
      </c>
      <c r="D10" s="94" t="s">
        <v>13</v>
      </c>
      <c r="E10" s="95"/>
    </row>
    <row r="11" spans="1:5" hidden="1" x14ac:dyDescent="0.35">
      <c r="A11" s="23" t="s">
        <v>0</v>
      </c>
      <c r="B11" s="24">
        <v>42</v>
      </c>
      <c r="C11" s="25">
        <f>B15*0.42</f>
        <v>1167996.06</v>
      </c>
      <c r="D11" s="87" t="s">
        <v>15</v>
      </c>
      <c r="E11" s="86"/>
    </row>
    <row r="12" spans="1:5" hidden="1" x14ac:dyDescent="0.35">
      <c r="A12" s="27" t="s">
        <v>18</v>
      </c>
      <c r="B12" s="54">
        <v>15</v>
      </c>
      <c r="C12" s="28">
        <f>B15*0.15</f>
        <v>417141.45</v>
      </c>
      <c r="D12" s="91" t="s">
        <v>21</v>
      </c>
      <c r="E12" s="92"/>
    </row>
    <row r="13" spans="1:5" ht="14.5" hidden="1" customHeight="1" x14ac:dyDescent="0.35">
      <c r="A13" s="31" t="s">
        <v>1</v>
      </c>
      <c r="B13" s="32">
        <v>10</v>
      </c>
      <c r="C13" s="33">
        <f>B15*0.1</f>
        <v>278094.3</v>
      </c>
      <c r="D13" s="91"/>
      <c r="E13" s="92"/>
    </row>
    <row r="14" spans="1:5" ht="19.5" hidden="1" customHeight="1" x14ac:dyDescent="0.35">
      <c r="A14" s="17" t="s">
        <v>27</v>
      </c>
      <c r="B14" s="18">
        <v>33</v>
      </c>
      <c r="C14" s="8">
        <f>B15*0.33</f>
        <v>917711.19000000006</v>
      </c>
      <c r="D14" s="93" t="s">
        <v>28</v>
      </c>
      <c r="E14" s="93"/>
    </row>
    <row r="15" spans="1:5" ht="15" hidden="1" thickBot="1" x14ac:dyDescent="0.4">
      <c r="A15" s="19" t="s">
        <v>5</v>
      </c>
      <c r="B15" s="20">
        <v>2780943</v>
      </c>
      <c r="C15" s="9">
        <f>SUM(C11:C14)</f>
        <v>2780943</v>
      </c>
      <c r="D15" s="93"/>
      <c r="E15" s="93"/>
    </row>
    <row r="16" spans="1:5" hidden="1" x14ac:dyDescent="0.35">
      <c r="C16" s="1">
        <f>C14/10489</f>
        <v>87.492724759271624</v>
      </c>
      <c r="D16" s="93"/>
      <c r="E16" s="93"/>
    </row>
    <row r="17" spans="1:7" hidden="1" x14ac:dyDescent="0.35">
      <c r="B17" s="3" t="s">
        <v>12</v>
      </c>
    </row>
    <row r="18" spans="1:7" hidden="1" x14ac:dyDescent="0.35"/>
    <row r="19" spans="1:7" ht="15" hidden="1" thickBot="1" x14ac:dyDescent="0.4">
      <c r="A19" s="86" t="s">
        <v>14</v>
      </c>
      <c r="B19" s="86"/>
      <c r="C19" s="86"/>
      <c r="D19" s="86"/>
      <c r="E19" s="86"/>
    </row>
    <row r="20" spans="1:7" ht="43.5" hidden="1" x14ac:dyDescent="0.35">
      <c r="A20" s="13"/>
      <c r="B20" s="7" t="s">
        <v>9</v>
      </c>
      <c r="C20" s="12" t="s">
        <v>11</v>
      </c>
      <c r="D20" s="94" t="s">
        <v>13</v>
      </c>
      <c r="E20" s="95"/>
    </row>
    <row r="21" spans="1:7" hidden="1" x14ac:dyDescent="0.35">
      <c r="A21" s="23" t="s">
        <v>0</v>
      </c>
      <c r="B21" s="24">
        <v>45</v>
      </c>
      <c r="C21" s="26">
        <f>C25*0.42</f>
        <v>1491051.6923076923</v>
      </c>
      <c r="D21" s="87" t="s">
        <v>16</v>
      </c>
      <c r="E21" s="86"/>
    </row>
    <row r="22" spans="1:7" ht="18.75" hidden="1" customHeight="1" x14ac:dyDescent="0.35">
      <c r="A22" s="27" t="s">
        <v>18</v>
      </c>
      <c r="B22" s="29">
        <v>18</v>
      </c>
      <c r="C22" s="30">
        <f>C25*0.17</f>
        <v>603520.92307692312</v>
      </c>
      <c r="D22" s="91" t="s">
        <v>21</v>
      </c>
      <c r="E22" s="92"/>
    </row>
    <row r="23" spans="1:7" ht="13.5" hidden="1" customHeight="1" x14ac:dyDescent="0.35">
      <c r="A23" s="31" t="s">
        <v>1</v>
      </c>
      <c r="B23" s="32">
        <v>11</v>
      </c>
      <c r="C23" s="34">
        <f>C25*0.1</f>
        <v>355012.30769230775</v>
      </c>
      <c r="D23" s="91"/>
      <c r="E23" s="92"/>
    </row>
    <row r="24" spans="1:7" ht="27.75" hidden="1" customHeight="1" x14ac:dyDescent="0.35">
      <c r="A24" s="21" t="s">
        <v>2</v>
      </c>
      <c r="B24" s="22">
        <v>26</v>
      </c>
      <c r="C24" s="14">
        <f>C26*10489</f>
        <v>923032</v>
      </c>
      <c r="D24" s="91" t="s">
        <v>17</v>
      </c>
      <c r="E24" s="92"/>
    </row>
    <row r="25" spans="1:7" ht="15" hidden="1" thickBot="1" x14ac:dyDescent="0.4">
      <c r="A25" s="15" t="s">
        <v>5</v>
      </c>
      <c r="B25" s="6">
        <f>SUM(B21:B24)</f>
        <v>100</v>
      </c>
      <c r="C25" s="16">
        <f>(C24*B25)/B24</f>
        <v>3550123.076923077</v>
      </c>
      <c r="D25" s="91"/>
      <c r="E25" s="92"/>
    </row>
    <row r="26" spans="1:7" hidden="1" x14ac:dyDescent="0.35">
      <c r="C26">
        <v>88</v>
      </c>
    </row>
    <row r="28" spans="1:7" ht="15" thickBot="1" x14ac:dyDescent="0.4">
      <c r="A28" s="88" t="s">
        <v>29</v>
      </c>
      <c r="B28" s="88"/>
      <c r="C28" s="88"/>
      <c r="D28" s="88"/>
      <c r="E28" s="88"/>
    </row>
    <row r="29" spans="1:7" x14ac:dyDescent="0.35">
      <c r="A29" s="42" t="s">
        <v>0</v>
      </c>
      <c r="B29" s="47">
        <v>43</v>
      </c>
      <c r="C29" s="43">
        <f>C33*0.43</f>
        <v>1292944.0666666667</v>
      </c>
      <c r="D29" s="78">
        <f>(C43*100)/C47</f>
        <v>43</v>
      </c>
      <c r="F29" s="89" t="s">
        <v>16</v>
      </c>
      <c r="G29" s="86"/>
    </row>
    <row r="30" spans="1:7" x14ac:dyDescent="0.35">
      <c r="A30" s="39" t="s">
        <v>18</v>
      </c>
      <c r="B30" s="48">
        <v>16</v>
      </c>
      <c r="C30" s="30">
        <f>C33*0.16</f>
        <v>481095.46666666667</v>
      </c>
      <c r="D30" s="78">
        <f>(C44*100)/C47</f>
        <v>16</v>
      </c>
      <c r="F30" s="90" t="s">
        <v>22</v>
      </c>
      <c r="G30" s="90"/>
    </row>
    <row r="31" spans="1:7" x14ac:dyDescent="0.35">
      <c r="A31" s="40" t="s">
        <v>1</v>
      </c>
      <c r="B31" s="49">
        <v>11</v>
      </c>
      <c r="C31" s="34">
        <f>C33*0.11</f>
        <v>330753.1333333333</v>
      </c>
      <c r="D31" s="78">
        <f>(C45*100)/C47</f>
        <v>11.000000000000002</v>
      </c>
      <c r="F31" s="90"/>
      <c r="G31" s="90"/>
    </row>
    <row r="32" spans="1:7" ht="14.5" customHeight="1" x14ac:dyDescent="0.35">
      <c r="A32" s="17" t="s">
        <v>2</v>
      </c>
      <c r="B32" s="18">
        <v>30</v>
      </c>
      <c r="C32" s="41">
        <f>C34*10489</f>
        <v>902054</v>
      </c>
      <c r="D32" s="78">
        <f>(C46*100)/C47</f>
        <v>30</v>
      </c>
      <c r="F32" s="81" t="s">
        <v>20</v>
      </c>
      <c r="G32" s="81"/>
    </row>
    <row r="33" spans="1:29" ht="15" thickBot="1" x14ac:dyDescent="0.4">
      <c r="A33" s="15"/>
      <c r="B33" s="6">
        <f>SUM(B29:B32)</f>
        <v>100</v>
      </c>
      <c r="C33" s="16">
        <f>(C32*B33)/B32</f>
        <v>3006846.6666666665</v>
      </c>
      <c r="F33" s="81"/>
      <c r="G33" s="81"/>
      <c r="AC33" s="77"/>
    </row>
    <row r="34" spans="1:29" ht="29" x14ac:dyDescent="0.35">
      <c r="B34" s="80" t="s">
        <v>30</v>
      </c>
      <c r="C34">
        <v>86</v>
      </c>
      <c r="F34" s="81"/>
      <c r="G34" s="81"/>
    </row>
    <row r="35" spans="1:29" x14ac:dyDescent="0.35">
      <c r="D35" s="76"/>
      <c r="E35" s="76"/>
    </row>
    <row r="36" spans="1:29" ht="29.5" hidden="1" thickBot="1" x14ac:dyDescent="0.4">
      <c r="B36" s="62" t="s">
        <v>26</v>
      </c>
      <c r="C36" s="63" t="s">
        <v>19</v>
      </c>
      <c r="D36" s="64" t="s">
        <v>25</v>
      </c>
    </row>
    <row r="37" spans="1:29" hidden="1" x14ac:dyDescent="0.35">
      <c r="A37" s="42" t="s">
        <v>0</v>
      </c>
      <c r="B37" s="55">
        <v>0.45419999999999999</v>
      </c>
      <c r="C37" s="50">
        <v>1200343</v>
      </c>
      <c r="D37" s="26">
        <v>1200343</v>
      </c>
    </row>
    <row r="38" spans="1:29" hidden="1" x14ac:dyDescent="0.35">
      <c r="A38" s="39" t="s">
        <v>18</v>
      </c>
      <c r="B38" s="56">
        <v>0.1822</v>
      </c>
      <c r="C38" s="51">
        <v>381676</v>
      </c>
      <c r="D38" s="57">
        <v>491086</v>
      </c>
    </row>
    <row r="39" spans="1:29" ht="15" hidden="1" thickBot="1" x14ac:dyDescent="0.4">
      <c r="A39" s="58" t="s">
        <v>1</v>
      </c>
      <c r="B39" s="59">
        <v>0.11020000000000001</v>
      </c>
      <c r="C39" s="60">
        <v>238527</v>
      </c>
      <c r="D39" s="61">
        <v>238527</v>
      </c>
    </row>
    <row r="42" spans="1:29" ht="35.5" customHeight="1" thickBot="1" x14ac:dyDescent="0.4">
      <c r="A42" s="82"/>
      <c r="B42" s="82"/>
      <c r="C42" s="82"/>
      <c r="D42" s="82"/>
      <c r="E42" s="79"/>
    </row>
    <row r="43" spans="1:29" x14ac:dyDescent="0.35">
      <c r="A43" s="42" t="s">
        <v>0</v>
      </c>
      <c r="B43" s="47">
        <v>43</v>
      </c>
      <c r="C43" s="43">
        <f>C47*0.43</f>
        <v>1503423.3333333335</v>
      </c>
    </row>
    <row r="44" spans="1:29" x14ac:dyDescent="0.35">
      <c r="A44" s="39" t="s">
        <v>18</v>
      </c>
      <c r="B44" s="48">
        <v>16</v>
      </c>
      <c r="C44" s="30">
        <f>C47*0.16</f>
        <v>559413.33333333337</v>
      </c>
    </row>
    <row r="45" spans="1:29" x14ac:dyDescent="0.35">
      <c r="A45" s="40" t="s">
        <v>1</v>
      </c>
      <c r="B45" s="49">
        <v>11</v>
      </c>
      <c r="C45" s="34">
        <f>C47*0.11</f>
        <v>384596.66666666669</v>
      </c>
    </row>
    <row r="46" spans="1:29" x14ac:dyDescent="0.35">
      <c r="A46" s="17" t="s">
        <v>2</v>
      </c>
      <c r="B46" s="18">
        <v>30</v>
      </c>
      <c r="C46" s="41">
        <f>100*10489</f>
        <v>1048900</v>
      </c>
    </row>
    <row r="47" spans="1:29" ht="15" thickBot="1" x14ac:dyDescent="0.4">
      <c r="A47" s="15"/>
      <c r="B47" s="6">
        <f>SUM(B43:B46)</f>
        <v>100</v>
      </c>
      <c r="C47" s="16">
        <f>(C46*B47)/B46</f>
        <v>3496333.3333333335</v>
      </c>
      <c r="D47" s="78"/>
    </row>
  </sheetData>
  <mergeCells count="17">
    <mergeCell ref="A42:D42"/>
    <mergeCell ref="D14:E16"/>
    <mergeCell ref="D12:E13"/>
    <mergeCell ref="D10:E10"/>
    <mergeCell ref="A19:E19"/>
    <mergeCell ref="D20:E20"/>
    <mergeCell ref="B3:C3"/>
    <mergeCell ref="D3:E3"/>
    <mergeCell ref="A9:E9"/>
    <mergeCell ref="D11:E11"/>
    <mergeCell ref="F32:G34"/>
    <mergeCell ref="A28:E28"/>
    <mergeCell ref="F29:G29"/>
    <mergeCell ref="F30:G31"/>
    <mergeCell ref="D21:E21"/>
    <mergeCell ref="D24:E25"/>
    <mergeCell ref="D22:E23"/>
  </mergeCells>
  <pageMargins left="0.7" right="0.7" top="0.78740157499999996" bottom="0.78740157499999996" header="0.3" footer="0.3"/>
  <pageSetup paperSize="9" scale="4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fin_25+ města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2024-05-07T10:01:36Z</dcterms:modified>
</cp:coreProperties>
</file>