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zakázky\2025\poptávková řízení\nabídky\"/>
    </mc:Choice>
  </mc:AlternateContent>
  <xr:revisionPtr revIDLastSave="0" documentId="13_ncr:1_{F454A28B-1C15-45B4-BB7A-D84902F13B2C}" xr6:coauthVersionLast="47" xr6:coauthVersionMax="47" xr10:uidLastSave="{00000000-0000-0000-0000-000000000000}"/>
  <bookViews>
    <workbookView xWindow="-120" yWindow="-120" windowWidth="29040" windowHeight="15840" xr2:uid="{AA319689-7D53-46B1-925D-78C3D835F9DC}"/>
  </bookViews>
  <sheets>
    <sheet name="nabídky" sheetId="2" r:id="rId1"/>
    <sheet name="stávající ceny" sheetId="1" r:id="rId2"/>
  </sheets>
  <definedNames>
    <definedName name="_xlnm.Print_Area" localSheetId="0">nabídky!$C$5</definedName>
    <definedName name="_xlnm.Print_Area" localSheetId="1">'stávající ceny'!$B$1:$O$10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2" l="1"/>
  <c r="J16" i="2"/>
  <c r="P16" i="2" s="1"/>
  <c r="Q16" i="2" s="1"/>
  <c r="N15" i="2"/>
  <c r="J15" i="2"/>
  <c r="N14" i="2"/>
  <c r="J14" i="2"/>
  <c r="R5" i="1"/>
  <c r="N13" i="2"/>
  <c r="J13" i="2"/>
  <c r="N12" i="2"/>
  <c r="J12" i="2"/>
  <c r="N11" i="2"/>
  <c r="J11" i="2"/>
  <c r="N10" i="2"/>
  <c r="J10" i="2"/>
  <c r="N9" i="2"/>
  <c r="J9" i="2"/>
  <c r="P9" i="2" s="1"/>
  <c r="Q9" i="2" s="1"/>
  <c r="N8" i="2"/>
  <c r="J8" i="2"/>
  <c r="R5" i="2"/>
  <c r="N7" i="2"/>
  <c r="P7" i="2" s="1"/>
  <c r="Q7" i="2" s="1"/>
  <c r="N6" i="2"/>
  <c r="P6" i="2" s="1"/>
  <c r="Q6" i="2" s="1"/>
  <c r="N5" i="2"/>
  <c r="J6" i="2"/>
  <c r="J7" i="2"/>
  <c r="J5" i="2"/>
  <c r="P5" i="2" s="1"/>
  <c r="Q5" i="2" s="1"/>
  <c r="P7" i="1"/>
  <c r="Q7" i="1" s="1"/>
  <c r="P6" i="1"/>
  <c r="Q6" i="1" s="1"/>
  <c r="Q5" i="1"/>
  <c r="P5" i="1"/>
  <c r="N6" i="1"/>
  <c r="L6" i="1" s="1"/>
  <c r="M6" i="1"/>
  <c r="J6" i="1"/>
  <c r="I6" i="1"/>
  <c r="N5" i="1"/>
  <c r="M5" i="1"/>
  <c r="J5" i="1"/>
  <c r="I5" i="1"/>
  <c r="J7" i="1"/>
  <c r="I7" i="1"/>
  <c r="L5" i="1"/>
  <c r="P15" i="2" l="1"/>
  <c r="Q15" i="2" s="1"/>
  <c r="P14" i="2"/>
  <c r="Q14" i="2"/>
  <c r="P13" i="2"/>
  <c r="Q13" i="2" s="1"/>
  <c r="P12" i="2"/>
  <c r="Q12" i="2" s="1"/>
  <c r="P11" i="2"/>
  <c r="R11" i="2" s="1"/>
  <c r="Q11" i="2"/>
  <c r="P10" i="2"/>
  <c r="Q10" i="2" s="1"/>
  <c r="P8" i="2"/>
  <c r="R8" i="2" s="1"/>
  <c r="Q8" i="2"/>
  <c r="H5" i="1"/>
  <c r="H7" i="1"/>
  <c r="H6" i="1"/>
  <c r="R14" i="2" l="1"/>
</calcChain>
</file>

<file path=xl/sharedStrings.xml><?xml version="1.0" encoding="utf-8"?>
<sst xmlns="http://schemas.openxmlformats.org/spreadsheetml/2006/main" count="103" uniqueCount="38">
  <si>
    <t>ks</t>
  </si>
  <si>
    <t>Poptávkové řízení k uzavření smlouvy o nájmu a poskytování služeb multifunkčních kopírovacích zařízení pro Obec Bělkovice-Lašťany</t>
  </si>
  <si>
    <t>60 měsíců</t>
  </si>
  <si>
    <t>16 hod.</t>
  </si>
  <si>
    <t>cena za stránku A4 bez papíru (Kč bez DPH)</t>
  </si>
  <si>
    <t>cena za stránku A3 bez papíru (Kč bez DPH)</t>
  </si>
  <si>
    <t>Doba trvání smlouvy</t>
  </si>
  <si>
    <t>Max. reakční doba pro provedení servisu od nahlášení požadavku</t>
  </si>
  <si>
    <t>Černobílý tisk včetně nákladů na zajištění tonerů</t>
  </si>
  <si>
    <t>Barevný tisk včetně nákladů na zajištění tonerů</t>
  </si>
  <si>
    <t>Pravidelný měsíční pašál (Kč bez DPH) - jsou v ní započítány i náklady servisní činnosti</t>
  </si>
  <si>
    <t>Minimální požadek na technické parametry zařízení</t>
  </si>
  <si>
    <r>
      <t xml:space="preserve">barevná multifunkční tiskárna s rychlostí </t>
    </r>
    <r>
      <rPr>
        <sz val="14"/>
        <color rgb="FFFF0000"/>
        <rFont val="Calibri"/>
        <family val="2"/>
        <charset val="238"/>
        <scheme val="minor"/>
      </rPr>
      <t>26 stran/min černobíle i barevně</t>
    </r>
    <r>
      <rPr>
        <sz val="14"/>
        <color theme="1"/>
        <rFont val="Calibri"/>
        <family val="2"/>
        <charset val="238"/>
        <scheme val="minor"/>
      </rPr>
      <t>, flexibilní zásoba papíru s kapacitou 1150 listů v základní konfiguraci (s možností rozšířit až na 6650 listů),tiskový řadič s podporou PCL 6/5, PostScript 3 a XPS, vstupní kapacita papíru 2x 500 listů kazeta a 150 listů boční vstup, minimálně 8 GB paměti a 256 GB SSD disk, Gigabit Ethernet a USB 2.0 a volitelně Wi-Fi, podporovaná tisková média od A6 po SRA3 v gramáži 35-300 g/m2</t>
    </r>
  </si>
  <si>
    <r>
      <t xml:space="preserve">rychlost </t>
    </r>
    <r>
      <rPr>
        <sz val="14"/>
        <color rgb="FFFF0000"/>
        <rFont val="Calibri"/>
        <family val="2"/>
        <charset val="238"/>
        <scheme val="minor"/>
      </rPr>
      <t>26 str/min</t>
    </r>
    <r>
      <rPr>
        <sz val="14"/>
        <color theme="1"/>
        <rFont val="Calibri"/>
        <family val="2"/>
        <charset val="238"/>
        <scheme val="minor"/>
      </rPr>
      <t>, duplex, kopírování, skenování, LAN, USB, Wi-Fi, rozlišení 1200 DPI, zásobník na 520 listů, jednoprůchodový podavač, 1000 MB paměti, tisknutelné formáty A6-A4, vlastní formáty a obálky,podporovaná gramáž papíru 60-300 g/.m 2, skenování rychlostí až 100 str/min (oboustranně), min. 4,85 palcový barevný dotykový displej, paměť 1000MB</t>
    </r>
  </si>
  <si>
    <r>
      <t xml:space="preserve">barevná multifunkční tiskárna s rychlostí </t>
    </r>
    <r>
      <rPr>
        <sz val="14"/>
        <color rgb="FFFF0000"/>
        <rFont val="Calibri"/>
        <family val="2"/>
        <charset val="238"/>
        <scheme val="minor"/>
      </rPr>
      <t>26 stran/min černobíle i barevně</t>
    </r>
    <r>
      <rPr>
        <sz val="14"/>
        <color theme="1"/>
        <rFont val="Calibri"/>
        <family val="2"/>
        <charset val="238"/>
        <scheme val="minor"/>
      </rPr>
      <t>, flexibilní zásoba papíru s kapacitou 1150 listů v základní konfiguraci (s možností rozšířit až na 6650 listů),tiskový řadič s podporou PCL 6/5, vstupní kapacita papíru 2x 500 listů kazeta a 150 listů boční vstup, minimálně 8 GB paměti a 256 GB SSD disk, Gigabit Ethernet a USB 2.0 a volitelně Wi-Fi, podporovaná tisková média od A6 po SRA3 v gramáži 35-300 g/m2-</t>
    </r>
    <r>
      <rPr>
        <sz val="14"/>
        <color rgb="FFFF0000"/>
        <rFont val="Calibri"/>
        <family val="2"/>
        <charset val="238"/>
        <scheme val="minor"/>
      </rPr>
      <t>bez PostScript 3 a XPS</t>
    </r>
  </si>
  <si>
    <t>Název zařízení (celé obchodní označení)</t>
  </si>
  <si>
    <t>-</t>
  </si>
  <si>
    <t>cena celkem za stránku A4 bez papíru (Kč bez DPH)</t>
  </si>
  <si>
    <t>počet stánek 01-12/2024</t>
  </si>
  <si>
    <t>Roční cena celkem bez DPH</t>
  </si>
  <si>
    <t>Roční cena celkem včeně DPH</t>
  </si>
  <si>
    <t xml:space="preserve">XDOC DS s.r.o.
gsm:+ 420 777 791 954
Nagano Park I. U Nákladového nádraží 6, 130 00  Praha 3
</t>
  </si>
  <si>
    <t>barevná multifunkční tiskárna s rychlostí 30 stran/min černobíle i barevně, flexibilní zásoba papíru s kapacitou 1150 listů v základní konfiguraci (s možností rozšířit až na 6650 listů),tiskový řadič s podporou PCL 6/5, PostScript 3 a XPS, vstupní kapacita papíru 2x 500 listů kazeta a 150 listů boční vstup, minimálně 8 GB paměti a 256 GB SSD disk, Gigabit Ethernet a USB 2.0 a volitelně Wi-Fi, podporovaná tisková média od A6 po SRA3 v gramáži 35-300 g/m2</t>
  </si>
  <si>
    <t>XEROX Altalink C8235V_T</t>
  </si>
  <si>
    <t>Celkem bez DPH</t>
  </si>
  <si>
    <t>rychlost 50 str/min, duplex, kopírování, skenování, LAN, USB, Wi-Fi, rozlišení 1200 DPI, zásobník na 520 listů, jednoprůchodový podavač, 1000 MB paměti, tisknutelné formáty A6-A4, vlastní formáty a obálky,podporovaná gramáž papíru 60-300 g/.m 2, skenování rychlostí až 100 str/min (oboustranně), min. 4,85 palcový barevný dotykový displej, paměť 1000MB</t>
  </si>
  <si>
    <t>XEROX Altalink C8255V_F</t>
  </si>
  <si>
    <t>Sharp MX - 5070N</t>
  </si>
  <si>
    <t>Sharp MX - 3071</t>
  </si>
  <si>
    <t xml:space="preserve">Na Bystřičce 740/26, 772 00  Olomouc
   tel: 725 499 599, 585 226 090
   e-mail: palenikova@sharpcentrum.com
   www.sharpcentrum.com
</t>
  </si>
  <si>
    <t xml:space="preserve">Miroslav Sogel – jednatel
za
Elast Active s.r.o.
Mobil: 776 559 109
</t>
  </si>
  <si>
    <t>RICOH IMC 3010</t>
  </si>
  <si>
    <t>RICOH IMC 3010 s PS a XPS</t>
  </si>
  <si>
    <t xml:space="preserve">Po ukončení nájmu se stroje stávají Vaším majetkem.
Nabízené stroje CANON a RICOH jsou nové a pro tyto značky jsme autorizovaným servisním střediskem. 
</t>
  </si>
  <si>
    <t>Canon i sensys X C1533iF II</t>
  </si>
  <si>
    <t xml:space="preserve">Konica Minolta Business Solutions Czech, spol. s r. o.
Rooseveltova 472/79, 77900 Olomouc, Česká republika
Mobil: +420 725 403 673
Email: jaroslav.svec@konicaminolta.cz 
Web: www.konicaminolta.cz 
</t>
  </si>
  <si>
    <t>Konica Minolta Bizhub C 250i</t>
  </si>
  <si>
    <t>Konica Minolta Bizhub 5020i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</si>
</sst>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4" xfId="0" applyFont="1" applyBorder="1"/>
    <xf numFmtId="0" fontId="2" fillId="0" borderId="7" xfId="0" applyFont="1" applyBorder="1"/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wrapText="1"/>
    </xf>
    <xf numFmtId="0" fontId="5" fillId="0" borderId="2" xfId="0" applyFont="1" applyBorder="1" applyAlignment="1">
      <alignment wrapText="1"/>
    </xf>
    <xf numFmtId="4" fontId="2" fillId="2" borderId="17" xfId="0" applyNumberFormat="1" applyFont="1" applyFill="1" applyBorder="1" applyAlignment="1">
      <alignment horizontal="center" vertical="center"/>
    </xf>
    <xf numFmtId="4" fontId="2" fillId="2" borderId="18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" fillId="0" borderId="7" xfId="0" applyFont="1" applyBorder="1"/>
    <xf numFmtId="0" fontId="2" fillId="0" borderId="7" xfId="0" applyFont="1" applyBorder="1" applyAlignment="1">
      <alignment wrapText="1"/>
    </xf>
    <xf numFmtId="0" fontId="1" fillId="2" borderId="19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2" borderId="16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4" fontId="5" fillId="2" borderId="21" xfId="0" applyNumberFormat="1" applyFont="1" applyFill="1" applyBorder="1" applyAlignment="1">
      <alignment horizontal="center" vertical="center"/>
    </xf>
    <xf numFmtId="4" fontId="5" fillId="2" borderId="22" xfId="0" applyNumberFormat="1" applyFont="1" applyFill="1" applyBorder="1" applyAlignment="1">
      <alignment horizontal="center" vertical="center"/>
    </xf>
    <xf numFmtId="4" fontId="5" fillId="2" borderId="26" xfId="0" applyNumberFormat="1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0C028-FC28-41ED-93F6-CEF577B61F22}">
  <sheetPr>
    <pageSetUpPr fitToPage="1"/>
  </sheetPr>
  <dimension ref="A1:V16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Z5" sqref="Z5"/>
    </sheetView>
  </sheetViews>
  <sheetFormatPr defaultRowHeight="15" x14ac:dyDescent="0.25"/>
  <cols>
    <col min="1" max="1" width="12.7109375" customWidth="1"/>
    <col min="3" max="3" width="34" customWidth="1"/>
    <col min="4" max="4" width="76" customWidth="1"/>
    <col min="5" max="5" width="15.42578125" customWidth="1"/>
    <col min="6" max="6" width="20.140625" customWidth="1"/>
    <col min="7" max="7" width="18.140625" customWidth="1"/>
    <col min="8" max="10" width="15.7109375" customWidth="1"/>
    <col min="11" max="11" width="16.140625" customWidth="1"/>
    <col min="12" max="14" width="16" customWidth="1"/>
    <col min="15" max="15" width="15.42578125" customWidth="1"/>
    <col min="16" max="16" width="16.5703125" customWidth="1"/>
    <col min="17" max="17" width="16.28515625" customWidth="1"/>
    <col min="18" max="18" width="18.5703125" customWidth="1"/>
    <col min="19" max="19" width="18.140625" customWidth="1"/>
  </cols>
  <sheetData>
    <row r="1" spans="1:22" s="2" customFormat="1" ht="21" x14ac:dyDescent="0.35">
      <c r="B1" s="3" t="s">
        <v>1</v>
      </c>
    </row>
    <row r="2" spans="1:22" ht="15.75" thickBot="1" x14ac:dyDescent="0.3"/>
    <row r="3" spans="1:22" ht="177" customHeight="1" thickBot="1" x14ac:dyDescent="0.3">
      <c r="A3" s="35"/>
      <c r="B3" s="28" t="s">
        <v>0</v>
      </c>
      <c r="C3" s="30" t="s">
        <v>15</v>
      </c>
      <c r="D3" s="30" t="s">
        <v>11</v>
      </c>
      <c r="E3" s="30" t="s">
        <v>6</v>
      </c>
      <c r="F3" s="30" t="s">
        <v>7</v>
      </c>
      <c r="G3" s="30" t="s">
        <v>10</v>
      </c>
      <c r="H3" s="32" t="s">
        <v>8</v>
      </c>
      <c r="I3" s="32"/>
      <c r="J3" s="32"/>
      <c r="K3" s="32"/>
      <c r="L3" s="32" t="s">
        <v>9</v>
      </c>
      <c r="M3" s="33"/>
      <c r="N3" s="33"/>
      <c r="O3" s="34"/>
      <c r="P3" s="6"/>
      <c r="Q3" s="6"/>
      <c r="R3" s="7"/>
      <c r="S3" s="7"/>
      <c r="T3" s="4"/>
      <c r="U3" s="4"/>
      <c r="V3" s="5"/>
    </row>
    <row r="4" spans="1:22" ht="74.25" customHeight="1" thickBot="1" x14ac:dyDescent="0.35">
      <c r="B4" s="29"/>
      <c r="C4" s="31"/>
      <c r="D4" s="31"/>
      <c r="E4" s="31"/>
      <c r="F4" s="31"/>
      <c r="G4" s="31"/>
      <c r="H4" s="10" t="s">
        <v>4</v>
      </c>
      <c r="I4" s="10" t="s">
        <v>18</v>
      </c>
      <c r="J4" s="10" t="s">
        <v>17</v>
      </c>
      <c r="K4" s="10" t="s">
        <v>5</v>
      </c>
      <c r="L4" s="10" t="s">
        <v>4</v>
      </c>
      <c r="M4" s="10" t="s">
        <v>18</v>
      </c>
      <c r="N4" s="10" t="s">
        <v>17</v>
      </c>
      <c r="O4" s="11" t="s">
        <v>5</v>
      </c>
      <c r="P4" s="24" t="s">
        <v>19</v>
      </c>
      <c r="Q4" s="25" t="s">
        <v>20</v>
      </c>
      <c r="R4" s="25" t="s">
        <v>24</v>
      </c>
      <c r="S4" s="4"/>
      <c r="T4" s="4"/>
      <c r="U4" s="4"/>
      <c r="V4" s="5"/>
    </row>
    <row r="5" spans="1:22" ht="153.75" customHeight="1" x14ac:dyDescent="0.3">
      <c r="A5" s="38" t="s">
        <v>21</v>
      </c>
      <c r="B5" s="13">
        <v>1</v>
      </c>
      <c r="C5" s="36" t="s">
        <v>23</v>
      </c>
      <c r="D5" s="37" t="s">
        <v>22</v>
      </c>
      <c r="E5" s="16" t="s">
        <v>2</v>
      </c>
      <c r="F5" s="16" t="s">
        <v>3</v>
      </c>
      <c r="G5" s="39">
        <v>2420</v>
      </c>
      <c r="H5" s="43">
        <v>0.185</v>
      </c>
      <c r="I5" s="17">
        <v>2494</v>
      </c>
      <c r="J5" s="41">
        <f>H5*I5</f>
        <v>461.39</v>
      </c>
      <c r="K5" s="42">
        <v>0.38</v>
      </c>
      <c r="L5" s="43">
        <v>0.98</v>
      </c>
      <c r="M5" s="22">
        <v>2525</v>
      </c>
      <c r="N5" s="22">
        <f>L5*M5</f>
        <v>2474.5</v>
      </c>
      <c r="O5" s="64">
        <v>1.96</v>
      </c>
      <c r="P5" s="26">
        <f>G5*12+J5+N5</f>
        <v>31975.89</v>
      </c>
      <c r="Q5" s="27">
        <f>P5*1.21</f>
        <v>38690.8269</v>
      </c>
      <c r="R5" s="45">
        <f>P5+P6+P7</f>
        <v>114517.82</v>
      </c>
    </row>
    <row r="6" spans="1:22" ht="153.75" customHeight="1" x14ac:dyDescent="0.3">
      <c r="A6" s="38"/>
      <c r="B6" s="13">
        <v>1</v>
      </c>
      <c r="C6" s="36" t="s">
        <v>23</v>
      </c>
      <c r="D6" s="37" t="s">
        <v>22</v>
      </c>
      <c r="E6" s="16" t="s">
        <v>2</v>
      </c>
      <c r="F6" s="16" t="s">
        <v>3</v>
      </c>
      <c r="G6" s="39">
        <v>2420</v>
      </c>
      <c r="H6" s="43">
        <v>0.185</v>
      </c>
      <c r="I6" s="17">
        <v>26068</v>
      </c>
      <c r="J6" s="43">
        <f t="shared" ref="J6:J7" si="0">H6*I6</f>
        <v>4822.58</v>
      </c>
      <c r="K6" s="42">
        <v>0.38</v>
      </c>
      <c r="L6" s="43">
        <v>0.98</v>
      </c>
      <c r="M6" s="22">
        <v>15364</v>
      </c>
      <c r="N6" s="22">
        <f>L6*M6</f>
        <v>15056.72</v>
      </c>
      <c r="O6" s="64">
        <v>1.96</v>
      </c>
      <c r="P6" s="26">
        <f>G6*12+J6+N6</f>
        <v>48919.3</v>
      </c>
      <c r="Q6" s="27">
        <f>P6*1.21</f>
        <v>59192.353000000003</v>
      </c>
      <c r="R6" s="52"/>
    </row>
    <row r="7" spans="1:22" ht="132" customHeight="1" thickBot="1" x14ac:dyDescent="0.35">
      <c r="A7" s="38"/>
      <c r="B7" s="14">
        <v>1</v>
      </c>
      <c r="C7" s="46" t="s">
        <v>26</v>
      </c>
      <c r="D7" s="49" t="s">
        <v>25</v>
      </c>
      <c r="E7" s="19" t="s">
        <v>2</v>
      </c>
      <c r="F7" s="19" t="s">
        <v>3</v>
      </c>
      <c r="G7" s="40">
        <v>2756</v>
      </c>
      <c r="H7" s="44">
        <v>0.17</v>
      </c>
      <c r="I7" s="20">
        <v>3239</v>
      </c>
      <c r="J7" s="65">
        <f t="shared" si="0"/>
        <v>550.63</v>
      </c>
      <c r="K7" s="65">
        <v>0.34</v>
      </c>
      <c r="L7" s="65">
        <v>0.93</v>
      </c>
      <c r="M7" s="23"/>
      <c r="N7" s="23">
        <f>L7*M7</f>
        <v>0</v>
      </c>
      <c r="O7" s="66">
        <v>1.86</v>
      </c>
      <c r="P7" s="67">
        <f>G7*12+J7+N7</f>
        <v>33622.629999999997</v>
      </c>
      <c r="Q7" s="68">
        <f>P7*1.21</f>
        <v>40683.382299999997</v>
      </c>
      <c r="R7" s="53"/>
    </row>
    <row r="8" spans="1:22" ht="150" x14ac:dyDescent="0.3">
      <c r="A8" s="54" t="s">
        <v>29</v>
      </c>
      <c r="B8" s="47">
        <v>1</v>
      </c>
      <c r="C8" s="57" t="s">
        <v>27</v>
      </c>
      <c r="D8" s="55" t="s">
        <v>12</v>
      </c>
      <c r="E8" s="50" t="s">
        <v>2</v>
      </c>
      <c r="F8" s="50" t="s">
        <v>3</v>
      </c>
      <c r="G8" s="59">
        <v>490</v>
      </c>
      <c r="H8" s="61">
        <v>0.27</v>
      </c>
      <c r="I8" s="69">
        <v>2494</v>
      </c>
      <c r="J8" s="69">
        <f>H8*I8</f>
        <v>673.38</v>
      </c>
      <c r="K8" s="69">
        <v>0.54</v>
      </c>
      <c r="L8" s="69">
        <v>1.27</v>
      </c>
      <c r="M8" s="70">
        <v>2525</v>
      </c>
      <c r="N8" s="70">
        <f>L8*M8</f>
        <v>3206.75</v>
      </c>
      <c r="O8" s="83">
        <v>2.54</v>
      </c>
      <c r="P8" s="71">
        <f>G8*12+J8+N8</f>
        <v>9760.130000000001</v>
      </c>
      <c r="Q8" s="72">
        <f>P8*1.21</f>
        <v>11809.757300000001</v>
      </c>
      <c r="R8" s="73">
        <f>P8+P9+P10</f>
        <v>48945.3</v>
      </c>
    </row>
    <row r="9" spans="1:22" ht="150" x14ac:dyDescent="0.3">
      <c r="A9" s="54"/>
      <c r="B9" s="47">
        <v>1</v>
      </c>
      <c r="C9" s="57" t="s">
        <v>28</v>
      </c>
      <c r="D9" s="55" t="s">
        <v>14</v>
      </c>
      <c r="E9" s="50" t="s">
        <v>2</v>
      </c>
      <c r="F9" s="50" t="s">
        <v>3</v>
      </c>
      <c r="G9" s="59">
        <v>490</v>
      </c>
      <c r="H9" s="61">
        <v>0.27</v>
      </c>
      <c r="I9" s="63">
        <v>26068</v>
      </c>
      <c r="J9" s="63">
        <f t="shared" ref="J9:J10" si="1">H9*I9</f>
        <v>7038.3600000000006</v>
      </c>
      <c r="K9" s="63">
        <v>0.54</v>
      </c>
      <c r="L9" s="63">
        <v>1.27</v>
      </c>
      <c r="M9" s="22">
        <v>15364</v>
      </c>
      <c r="N9" s="22">
        <f>L9*M9</f>
        <v>19512.28</v>
      </c>
      <c r="O9" s="83">
        <v>2.54</v>
      </c>
      <c r="P9" s="26">
        <f>G9*12+J9+N9</f>
        <v>32430.639999999999</v>
      </c>
      <c r="Q9" s="27">
        <f>P9*1.21</f>
        <v>39241.074399999998</v>
      </c>
      <c r="R9" s="52"/>
    </row>
    <row r="10" spans="1:22" ht="113.25" thickBot="1" x14ac:dyDescent="0.35">
      <c r="A10" s="54"/>
      <c r="B10" s="48">
        <v>1</v>
      </c>
      <c r="C10" s="58" t="s">
        <v>28</v>
      </c>
      <c r="D10" s="56" t="s">
        <v>13</v>
      </c>
      <c r="E10" s="51" t="s">
        <v>2</v>
      </c>
      <c r="F10" s="51" t="s">
        <v>3</v>
      </c>
      <c r="G10" s="60">
        <v>490</v>
      </c>
      <c r="H10" s="62">
        <v>0.27</v>
      </c>
      <c r="I10" s="65">
        <v>3239</v>
      </c>
      <c r="J10" s="74">
        <f t="shared" si="1"/>
        <v>874.53000000000009</v>
      </c>
      <c r="K10" s="65">
        <v>0.54</v>
      </c>
      <c r="L10" s="65">
        <v>1.27</v>
      </c>
      <c r="M10" s="23"/>
      <c r="N10" s="75">
        <f>L10*M10</f>
        <v>0</v>
      </c>
      <c r="O10" s="86">
        <v>2.54</v>
      </c>
      <c r="P10" s="67">
        <f>G10*12+J10+N10</f>
        <v>6754.53</v>
      </c>
      <c r="Q10" s="68">
        <f>P10*1.21</f>
        <v>8172.9812999999995</v>
      </c>
      <c r="R10" s="53"/>
    </row>
    <row r="11" spans="1:22" ht="375.75" customHeight="1" x14ac:dyDescent="0.3">
      <c r="A11" s="76" t="s">
        <v>30</v>
      </c>
      <c r="B11" s="78">
        <v>1</v>
      </c>
      <c r="C11" s="87" t="s">
        <v>32</v>
      </c>
      <c r="D11" s="77" t="s">
        <v>12</v>
      </c>
      <c r="E11" s="81" t="s">
        <v>2</v>
      </c>
      <c r="F11" s="81" t="s">
        <v>3</v>
      </c>
      <c r="G11" s="82">
        <v>1900</v>
      </c>
      <c r="H11" s="82">
        <v>0.16</v>
      </c>
      <c r="I11" s="69">
        <v>2494</v>
      </c>
      <c r="J11" s="69">
        <f>H11*I11</f>
        <v>399.04</v>
      </c>
      <c r="K11" s="69"/>
      <c r="L11" s="69">
        <v>1.1000000000000001</v>
      </c>
      <c r="M11" s="70">
        <v>2525</v>
      </c>
      <c r="N11" s="70">
        <f>L11*M11</f>
        <v>2777.5</v>
      </c>
      <c r="O11" s="83"/>
      <c r="P11" s="71">
        <f>G11*12+J11+N11</f>
        <v>25976.54</v>
      </c>
      <c r="Q11" s="72">
        <f>P11*1.21</f>
        <v>31431.613399999998</v>
      </c>
      <c r="R11" s="73">
        <f>P11+P12+P13</f>
        <v>74630.840000000011</v>
      </c>
      <c r="S11" s="89" t="s">
        <v>33</v>
      </c>
    </row>
    <row r="12" spans="1:22" ht="150" x14ac:dyDescent="0.3">
      <c r="A12" s="76"/>
      <c r="B12" s="78">
        <v>1</v>
      </c>
      <c r="C12" s="87" t="s">
        <v>31</v>
      </c>
      <c r="D12" s="77" t="s">
        <v>14</v>
      </c>
      <c r="E12" s="81" t="s">
        <v>2</v>
      </c>
      <c r="F12" s="81" t="s">
        <v>3</v>
      </c>
      <c r="G12" s="82">
        <v>1700</v>
      </c>
      <c r="H12" s="82">
        <v>0.16</v>
      </c>
      <c r="I12" s="82">
        <v>26068</v>
      </c>
      <c r="J12" s="82">
        <f t="shared" ref="J12:J13" si="2">H12*I12</f>
        <v>4170.88</v>
      </c>
      <c r="K12" s="82"/>
      <c r="L12" s="82">
        <v>1.1000000000000001</v>
      </c>
      <c r="M12" s="22">
        <v>15364</v>
      </c>
      <c r="N12" s="22">
        <f>L12*M12</f>
        <v>16900.400000000001</v>
      </c>
      <c r="O12" s="83"/>
      <c r="P12" s="26">
        <f>G12*12+J12+N12</f>
        <v>41471.279999999999</v>
      </c>
      <c r="Q12" s="27">
        <f>P12*1.21</f>
        <v>50180.248799999994</v>
      </c>
      <c r="R12" s="52"/>
      <c r="S12" s="89"/>
    </row>
    <row r="13" spans="1:22" ht="113.25" thickBot="1" x14ac:dyDescent="0.35">
      <c r="A13" s="76"/>
      <c r="B13" s="79">
        <v>1</v>
      </c>
      <c r="C13" s="88" t="s">
        <v>34</v>
      </c>
      <c r="D13" s="80" t="s">
        <v>13</v>
      </c>
      <c r="E13" s="84" t="s">
        <v>2</v>
      </c>
      <c r="F13" s="84" t="s">
        <v>3</v>
      </c>
      <c r="G13" s="85">
        <v>550</v>
      </c>
      <c r="H13" s="85">
        <v>0.18</v>
      </c>
      <c r="I13" s="85">
        <v>3239</v>
      </c>
      <c r="J13" s="74">
        <f t="shared" si="2"/>
        <v>583.02</v>
      </c>
      <c r="K13" s="85"/>
      <c r="L13" s="85">
        <v>1.3</v>
      </c>
      <c r="M13" s="23"/>
      <c r="N13" s="75">
        <f>L13*M13</f>
        <v>0</v>
      </c>
      <c r="O13" s="86"/>
      <c r="P13" s="67">
        <f>G13*12+J13+N13</f>
        <v>7183.02</v>
      </c>
      <c r="Q13" s="68">
        <f>P13*1.21</f>
        <v>8691.4542000000001</v>
      </c>
      <c r="R13" s="53"/>
      <c r="S13" s="89"/>
    </row>
    <row r="14" spans="1:22" ht="150" x14ac:dyDescent="0.3">
      <c r="A14" s="93" t="s">
        <v>35</v>
      </c>
      <c r="B14" s="78">
        <v>1</v>
      </c>
      <c r="C14" s="87" t="s">
        <v>36</v>
      </c>
      <c r="D14" s="77" t="s">
        <v>12</v>
      </c>
      <c r="E14" s="81" t="s">
        <v>2</v>
      </c>
      <c r="F14" s="81" t="s">
        <v>3</v>
      </c>
      <c r="G14" s="82">
        <v>768</v>
      </c>
      <c r="H14" s="82">
        <v>0.18</v>
      </c>
      <c r="I14" s="69">
        <v>2494</v>
      </c>
      <c r="J14" s="69">
        <f>H14*I14</f>
        <v>448.91999999999996</v>
      </c>
      <c r="K14" s="69">
        <v>0.36</v>
      </c>
      <c r="L14" s="69">
        <v>0.9</v>
      </c>
      <c r="M14" s="70">
        <v>2525</v>
      </c>
      <c r="N14" s="70">
        <f>L14*M14</f>
        <v>2272.5</v>
      </c>
      <c r="O14" s="83">
        <v>1.8</v>
      </c>
      <c r="P14" s="71">
        <f>G14*12+J14+N14</f>
        <v>11937.42</v>
      </c>
      <c r="Q14" s="72">
        <f>P14*1.21</f>
        <v>14444.278199999999</v>
      </c>
      <c r="R14" s="73">
        <f>P14+P15+P16</f>
        <v>42924.959999999999</v>
      </c>
    </row>
    <row r="15" spans="1:22" ht="150" x14ac:dyDescent="0.3">
      <c r="A15" s="93"/>
      <c r="B15" s="78">
        <v>1</v>
      </c>
      <c r="C15" s="87" t="s">
        <v>36</v>
      </c>
      <c r="D15" s="77" t="s">
        <v>14</v>
      </c>
      <c r="E15" s="81" t="s">
        <v>2</v>
      </c>
      <c r="F15" s="81" t="s">
        <v>3</v>
      </c>
      <c r="G15" s="82">
        <v>768</v>
      </c>
      <c r="H15" s="82">
        <v>0.18</v>
      </c>
      <c r="I15" s="82">
        <v>26068</v>
      </c>
      <c r="J15" s="82">
        <f t="shared" ref="J15:J16" si="3">H15*I15</f>
        <v>4692.24</v>
      </c>
      <c r="K15" s="82">
        <v>0.36</v>
      </c>
      <c r="L15" s="82">
        <v>0.9</v>
      </c>
      <c r="M15" s="22">
        <v>15364</v>
      </c>
      <c r="N15" s="22">
        <f>L15*M15</f>
        <v>13827.6</v>
      </c>
      <c r="O15" s="83">
        <v>1.8</v>
      </c>
      <c r="P15" s="26">
        <f>G15*12+J15+N15</f>
        <v>27735.84</v>
      </c>
      <c r="Q15" s="27">
        <f>P15*1.21</f>
        <v>33560.366399999999</v>
      </c>
      <c r="R15" s="52"/>
    </row>
    <row r="16" spans="1:22" ht="113.25" thickBot="1" x14ac:dyDescent="0.35">
      <c r="A16" s="93"/>
      <c r="B16" s="79">
        <v>1</v>
      </c>
      <c r="C16" s="87" t="s">
        <v>37</v>
      </c>
      <c r="D16" s="80" t="s">
        <v>13</v>
      </c>
      <c r="E16" s="84" t="s">
        <v>2</v>
      </c>
      <c r="F16" s="84" t="s">
        <v>3</v>
      </c>
      <c r="G16" s="85">
        <v>190</v>
      </c>
      <c r="H16" s="85">
        <v>0.3</v>
      </c>
      <c r="I16" s="85">
        <v>3239</v>
      </c>
      <c r="J16" s="74">
        <f t="shared" si="3"/>
        <v>971.69999999999993</v>
      </c>
      <c r="K16" s="85"/>
      <c r="L16" s="85"/>
      <c r="M16" s="23"/>
      <c r="N16" s="75">
        <f>L16*M16</f>
        <v>0</v>
      </c>
      <c r="O16" s="86"/>
      <c r="P16" s="67">
        <f>G16*12+J16+N16</f>
        <v>3251.7</v>
      </c>
      <c r="Q16" s="68">
        <f>P16*1.21</f>
        <v>3934.5569999999998</v>
      </c>
      <c r="R16" s="53"/>
    </row>
  </sheetData>
  <mergeCells count="17">
    <mergeCell ref="A11:A13"/>
    <mergeCell ref="R11:R13"/>
    <mergeCell ref="S11:S13"/>
    <mergeCell ref="A14:A16"/>
    <mergeCell ref="R14:R16"/>
    <mergeCell ref="H3:K3"/>
    <mergeCell ref="L3:O3"/>
    <mergeCell ref="A5:A7"/>
    <mergeCell ref="R5:R7"/>
    <mergeCell ref="A8:A10"/>
    <mergeCell ref="R8:R10"/>
    <mergeCell ref="B3:B4"/>
    <mergeCell ref="C3:C4"/>
    <mergeCell ref="D3:D4"/>
    <mergeCell ref="E3:E4"/>
    <mergeCell ref="F3:F4"/>
    <mergeCell ref="G3:G4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29EFF-714E-4381-9351-5F0AA40FD86F}">
  <sheetPr>
    <pageSetUpPr fitToPage="1"/>
  </sheetPr>
  <dimension ref="B1:V10"/>
  <sheetViews>
    <sheetView zoomScale="60" zoomScaleNormal="60" workbookViewId="0">
      <selection activeCell="U6" sqref="U6"/>
    </sheetView>
  </sheetViews>
  <sheetFormatPr defaultRowHeight="15" x14ac:dyDescent="0.25"/>
  <cols>
    <col min="3" max="3" width="34" customWidth="1"/>
    <col min="4" max="4" width="76" customWidth="1"/>
    <col min="5" max="5" width="15.42578125" customWidth="1"/>
    <col min="6" max="6" width="20.140625" customWidth="1"/>
    <col min="7" max="7" width="18.140625" customWidth="1"/>
    <col min="8" max="10" width="15.7109375" customWidth="1"/>
    <col min="11" max="11" width="16.140625" customWidth="1"/>
    <col min="12" max="14" width="16" customWidth="1"/>
    <col min="15" max="15" width="15.42578125" customWidth="1"/>
    <col min="16" max="16" width="16.5703125" customWidth="1"/>
    <col min="17" max="17" width="16.28515625" customWidth="1"/>
    <col min="18" max="18" width="29.140625" customWidth="1"/>
  </cols>
  <sheetData>
    <row r="1" spans="2:22" s="2" customFormat="1" ht="21" x14ac:dyDescent="0.35">
      <c r="B1" s="3" t="s">
        <v>1</v>
      </c>
    </row>
    <row r="2" spans="2:22" ht="15.75" thickBot="1" x14ac:dyDescent="0.3"/>
    <row r="3" spans="2:22" ht="146.25" customHeight="1" thickBot="1" x14ac:dyDescent="0.3">
      <c r="B3" s="28" t="s">
        <v>0</v>
      </c>
      <c r="C3" s="30" t="s">
        <v>15</v>
      </c>
      <c r="D3" s="30" t="s">
        <v>11</v>
      </c>
      <c r="E3" s="30" t="s">
        <v>6</v>
      </c>
      <c r="F3" s="30" t="s">
        <v>7</v>
      </c>
      <c r="G3" s="30" t="s">
        <v>10</v>
      </c>
      <c r="H3" s="32" t="s">
        <v>8</v>
      </c>
      <c r="I3" s="32"/>
      <c r="J3" s="32"/>
      <c r="K3" s="32"/>
      <c r="L3" s="32" t="s">
        <v>9</v>
      </c>
      <c r="M3" s="33"/>
      <c r="N3" s="33"/>
      <c r="O3" s="34"/>
      <c r="P3" s="6"/>
      <c r="Q3" s="6"/>
      <c r="R3" s="7"/>
      <c r="S3" s="7"/>
      <c r="T3" s="4"/>
      <c r="U3" s="4"/>
      <c r="V3" s="5"/>
    </row>
    <row r="4" spans="2:22" ht="74.25" customHeight="1" thickBot="1" x14ac:dyDescent="0.35">
      <c r="B4" s="29"/>
      <c r="C4" s="31"/>
      <c r="D4" s="31"/>
      <c r="E4" s="31"/>
      <c r="F4" s="31"/>
      <c r="G4" s="31"/>
      <c r="H4" s="10" t="s">
        <v>4</v>
      </c>
      <c r="I4" s="10" t="s">
        <v>18</v>
      </c>
      <c r="J4" s="10" t="s">
        <v>17</v>
      </c>
      <c r="K4" s="10" t="s">
        <v>5</v>
      </c>
      <c r="L4" s="10" t="s">
        <v>4</v>
      </c>
      <c r="M4" s="10" t="s">
        <v>18</v>
      </c>
      <c r="N4" s="10" t="s">
        <v>17</v>
      </c>
      <c r="O4" s="11" t="s">
        <v>5</v>
      </c>
      <c r="P4" s="24" t="s">
        <v>19</v>
      </c>
      <c r="Q4" s="25" t="s">
        <v>20</v>
      </c>
      <c r="R4" s="25" t="s">
        <v>20</v>
      </c>
      <c r="S4" s="4"/>
      <c r="T4" s="4"/>
      <c r="U4" s="4"/>
      <c r="V4" s="5"/>
    </row>
    <row r="5" spans="2:22" ht="153.75" customHeight="1" x14ac:dyDescent="0.3">
      <c r="B5" s="13">
        <v>1</v>
      </c>
      <c r="C5" s="9">
        <v>14617824</v>
      </c>
      <c r="D5" s="12" t="s">
        <v>12</v>
      </c>
      <c r="E5" s="16" t="s">
        <v>2</v>
      </c>
      <c r="F5" s="16" t="s">
        <v>3</v>
      </c>
      <c r="G5" s="17">
        <v>874.34</v>
      </c>
      <c r="H5" s="17">
        <f>J5/I5</f>
        <v>0.23722534081796309</v>
      </c>
      <c r="I5" s="17">
        <f>770+373+503+848</f>
        <v>2494</v>
      </c>
      <c r="J5" s="17">
        <f>170.08+91.21+123+207.35</f>
        <v>591.64</v>
      </c>
      <c r="K5" s="17"/>
      <c r="L5" s="17">
        <f>N5/M5</f>
        <v>1.1982970297029703</v>
      </c>
      <c r="M5" s="22">
        <f>519+591+475+940</f>
        <v>2525</v>
      </c>
      <c r="N5" s="22">
        <f>573.19+722.55+580.73+1149.23</f>
        <v>3025.7</v>
      </c>
      <c r="O5" s="18"/>
      <c r="P5" s="26">
        <f>G5*12+J5+N5</f>
        <v>14109.419999999998</v>
      </c>
      <c r="Q5" s="27">
        <f>P5*1.21</f>
        <v>17072.398199999996</v>
      </c>
      <c r="R5" s="90">
        <f>P5+P6+P7</f>
        <v>54703.18</v>
      </c>
    </row>
    <row r="6" spans="2:22" ht="153.75" customHeight="1" x14ac:dyDescent="0.3">
      <c r="B6" s="13">
        <v>1</v>
      </c>
      <c r="C6" s="9">
        <v>14617823</v>
      </c>
      <c r="D6" s="12" t="s">
        <v>14</v>
      </c>
      <c r="E6" s="16" t="s">
        <v>2</v>
      </c>
      <c r="F6" s="16" t="s">
        <v>3</v>
      </c>
      <c r="G6" s="17">
        <v>877.6</v>
      </c>
      <c r="H6" s="17">
        <f>J6/I6</f>
        <v>0.23910656743900571</v>
      </c>
      <c r="I6" s="17">
        <f>6949+7449+5902+5768</f>
        <v>26068</v>
      </c>
      <c r="J6" s="17">
        <f>1540.65+1828.21+1448.53+1415.64</f>
        <v>6233.0300000000007</v>
      </c>
      <c r="K6" s="17"/>
      <c r="L6" s="17">
        <f>N6/M6</f>
        <v>1.1813739911481387</v>
      </c>
      <c r="M6" s="22">
        <f>5932+3783+2825+2824</f>
        <v>15364</v>
      </c>
      <c r="N6" s="22">
        <f>6575.95+4642.39+3466.76+3465.53</f>
        <v>18150.63</v>
      </c>
      <c r="O6" s="18"/>
      <c r="P6" s="26">
        <f>G6*12+J6+N6</f>
        <v>34914.86</v>
      </c>
      <c r="Q6" s="27">
        <f>P6*1.21</f>
        <v>42246.980600000003</v>
      </c>
      <c r="R6" s="91"/>
    </row>
    <row r="7" spans="2:22" ht="132" customHeight="1" thickBot="1" x14ac:dyDescent="0.35">
      <c r="B7" s="14">
        <v>1</v>
      </c>
      <c r="C7" s="8">
        <v>14617822</v>
      </c>
      <c r="D7" s="15" t="s">
        <v>13</v>
      </c>
      <c r="E7" s="19" t="s">
        <v>2</v>
      </c>
      <c r="F7" s="19" t="s">
        <v>3</v>
      </c>
      <c r="G7" s="20">
        <v>344.88</v>
      </c>
      <c r="H7" s="17">
        <f>J7/I7</f>
        <v>0.4755603581352269</v>
      </c>
      <c r="I7" s="20">
        <f>1045+984+588+622</f>
        <v>3239</v>
      </c>
      <c r="J7" s="20">
        <f>463.37+483.02+288.63+305.32</f>
        <v>1540.34</v>
      </c>
      <c r="K7" s="20" t="s">
        <v>16</v>
      </c>
      <c r="L7" s="20"/>
      <c r="M7" s="23"/>
      <c r="N7" s="23"/>
      <c r="O7" s="21"/>
      <c r="P7" s="26">
        <f>G7*12+J7+N7</f>
        <v>5678.9</v>
      </c>
      <c r="Q7" s="27">
        <f>P7*1.21</f>
        <v>6871.4689999999991</v>
      </c>
      <c r="R7" s="92"/>
    </row>
    <row r="9" spans="2:22" ht="18.75" x14ac:dyDescent="0.3">
      <c r="C9" s="1"/>
      <c r="D9" s="1"/>
    </row>
    <row r="10" spans="2:22" ht="18.75" x14ac:dyDescent="0.3">
      <c r="C10" s="1"/>
      <c r="D10" s="1"/>
    </row>
  </sheetData>
  <mergeCells count="9">
    <mergeCell ref="R5:R7"/>
    <mergeCell ref="B3:B4"/>
    <mergeCell ref="C3:C4"/>
    <mergeCell ref="D3:D4"/>
    <mergeCell ref="H3:K3"/>
    <mergeCell ref="L3:O3"/>
    <mergeCell ref="E3:E4"/>
    <mergeCell ref="F3:F4"/>
    <mergeCell ref="G3:G4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nabídky</vt:lpstr>
      <vt:lpstr>stávající ceny</vt:lpstr>
      <vt:lpstr>nabídky!Oblast_tisku</vt:lpstr>
      <vt:lpstr>'stávající ceny'!Oblast_tisku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Belkovice Lastany</dc:creator>
  <cp:lastModifiedBy>Belkovice Lastany</cp:lastModifiedBy>
  <cp:lastPrinted>2025-02-19T13:01:03Z</cp:lastPrinted>
  <dcterms:created xsi:type="dcterms:W3CDTF">2025-02-19T07:44:04Z</dcterms:created>
  <dcterms:modified xsi:type="dcterms:W3CDTF">2025-02-28T08:19:13Z</dcterms:modified>
</cp:coreProperties>
</file>