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OZPOČET\rozpočet 2025_návrh\úpravy po zveřejnění návrhu\"/>
    </mc:Choice>
  </mc:AlternateContent>
  <xr:revisionPtr revIDLastSave="0" documentId="13_ncr:1_{4F542AFC-D296-42FC-91D7-0AB915F21A61}" xr6:coauthVersionLast="47" xr6:coauthVersionMax="47" xr10:uidLastSave="{00000000-0000-0000-0000-000000000000}"/>
  <bookViews>
    <workbookView xWindow="-120" yWindow="-120" windowWidth="29040" windowHeight="15840" activeTab="1" xr2:uid="{8A694BB6-6489-4A7B-86BC-9334D19A6FEC}"/>
  </bookViews>
  <sheets>
    <sheet name="příjmy" sheetId="1" r:id="rId1"/>
    <sheet name="výdaje" sheetId="2" r:id="rId2"/>
    <sheet name="financování" sheetId="3" r:id="rId3"/>
    <sheet name="predikce zůstatku " sheetId="4" r:id="rId4"/>
  </sheets>
  <definedNames>
    <definedName name="_xlnm._FilterDatabase" localSheetId="0" hidden="1">příjmy!$A$1:$Q$49</definedName>
    <definedName name="_xlnm._FilterDatabase" localSheetId="1" hidden="1">výdaje!$A$1:$O$261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N127" i="2"/>
  <c r="K12" i="2"/>
  <c r="K11" i="2"/>
  <c r="K10" i="2"/>
  <c r="K9" i="2"/>
  <c r="K224" i="2"/>
  <c r="K223" i="2"/>
  <c r="N149" i="2"/>
  <c r="N44" i="2"/>
  <c r="K31" i="1" l="1"/>
  <c r="E24" i="4"/>
  <c r="F24" i="4"/>
  <c r="G24" i="4"/>
  <c r="H24" i="4"/>
  <c r="D24" i="4"/>
  <c r="H8" i="4"/>
  <c r="H7" i="4"/>
  <c r="H4" i="4"/>
  <c r="N131" i="2"/>
  <c r="N40" i="2"/>
  <c r="N22" i="2"/>
  <c r="D27" i="4" l="1"/>
  <c r="M7" i="3"/>
  <c r="K17" i="1"/>
  <c r="K2" i="1"/>
  <c r="M2" i="1"/>
  <c r="L2" i="1" s="1"/>
  <c r="L3" i="1"/>
  <c r="L4" i="1"/>
  <c r="L5" i="1"/>
  <c r="L6" i="1"/>
  <c r="L7" i="1"/>
  <c r="R45" i="2" l="1"/>
  <c r="R47" i="2" s="1"/>
  <c r="N31" i="1"/>
  <c r="K114" i="2"/>
  <c r="M6" i="3"/>
  <c r="K6" i="3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Q235" i="2"/>
  <c r="K235" i="2"/>
  <c r="K234" i="2"/>
  <c r="K233" i="2"/>
  <c r="K232" i="2"/>
  <c r="K231" i="2"/>
  <c r="K230" i="2"/>
  <c r="Q229" i="2"/>
  <c r="K229" i="2"/>
  <c r="Q228" i="2"/>
  <c r="K228" i="2"/>
  <c r="Q227" i="2"/>
  <c r="K227" i="2"/>
  <c r="Q226" i="2"/>
  <c r="K226" i="2"/>
  <c r="Q225" i="2"/>
  <c r="K225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R203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S185" i="2"/>
  <c r="T187" i="2" s="1"/>
  <c r="K185" i="2"/>
  <c r="K184" i="2"/>
  <c r="K183" i="2"/>
  <c r="S182" i="2"/>
  <c r="T183" i="2" s="1"/>
  <c r="K182" i="2"/>
  <c r="K181" i="2"/>
  <c r="K180" i="2"/>
  <c r="S179" i="2"/>
  <c r="T180" i="2" s="1"/>
  <c r="K179" i="2"/>
  <c r="K178" i="2"/>
  <c r="K177" i="2"/>
  <c r="S176" i="2"/>
  <c r="Q176" i="2"/>
  <c r="P177" i="2" s="1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S156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R139" i="2"/>
  <c r="K139" i="2"/>
  <c r="R138" i="2"/>
  <c r="K138" i="2"/>
  <c r="K137" i="2"/>
  <c r="R136" i="2"/>
  <c r="K136" i="2"/>
  <c r="K135" i="2"/>
  <c r="K134" i="2"/>
  <c r="K133" i="2"/>
  <c r="K132" i="2"/>
  <c r="K131" i="2"/>
  <c r="K130" i="2"/>
  <c r="R129" i="2"/>
  <c r="K129" i="2"/>
  <c r="K128" i="2"/>
  <c r="K127" i="2"/>
  <c r="K126" i="2"/>
  <c r="K125" i="2"/>
  <c r="K124" i="2"/>
  <c r="N123" i="2"/>
  <c r="K122" i="2"/>
  <c r="Q121" i="2"/>
  <c r="K121" i="2"/>
  <c r="R120" i="2"/>
  <c r="K120" i="2"/>
  <c r="K119" i="2"/>
  <c r="K118" i="2"/>
  <c r="K117" i="2"/>
  <c r="K116" i="2"/>
  <c r="K115" i="2"/>
  <c r="K113" i="2"/>
  <c r="K112" i="2"/>
  <c r="K111" i="2"/>
  <c r="K110" i="2"/>
  <c r="K109" i="2"/>
  <c r="K108" i="2"/>
  <c r="K107" i="2"/>
  <c r="K106" i="2"/>
  <c r="K105" i="2"/>
  <c r="R104" i="2"/>
  <c r="K104" i="2"/>
  <c r="K103" i="2"/>
  <c r="K102" i="2"/>
  <c r="K101" i="2"/>
  <c r="K100" i="2"/>
  <c r="R99" i="2"/>
  <c r="K99" i="2"/>
  <c r="R98" i="2"/>
  <c r="K98" i="2"/>
  <c r="R97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R84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R59" i="2"/>
  <c r="K59" i="2"/>
  <c r="K58" i="2"/>
  <c r="K57" i="2"/>
  <c r="K56" i="2"/>
  <c r="R55" i="2"/>
  <c r="K55" i="2"/>
  <c r="R54" i="2"/>
  <c r="K54" i="2"/>
  <c r="R53" i="2"/>
  <c r="K53" i="2"/>
  <c r="K52" i="2"/>
  <c r="K51" i="2"/>
  <c r="K50" i="2"/>
  <c r="K49" i="2"/>
  <c r="R48" i="2"/>
  <c r="K48" i="2"/>
  <c r="K44" i="2"/>
  <c r="K43" i="2"/>
  <c r="K42" i="2"/>
  <c r="K41" i="2"/>
  <c r="K40" i="2"/>
  <c r="K39" i="2"/>
  <c r="K38" i="2"/>
  <c r="R37" i="2"/>
  <c r="K37" i="2"/>
  <c r="K36" i="2"/>
  <c r="R35" i="2"/>
  <c r="K35" i="2"/>
  <c r="K34" i="2"/>
  <c r="K33" i="2"/>
  <c r="K32" i="2"/>
  <c r="K31" i="2"/>
  <c r="R30" i="2"/>
  <c r="K30" i="2"/>
  <c r="R29" i="2"/>
  <c r="K29" i="2"/>
  <c r="R28" i="2"/>
  <c r="K28" i="2"/>
  <c r="K27" i="2"/>
  <c r="K26" i="2"/>
  <c r="K25" i="2"/>
  <c r="K24" i="2"/>
  <c r="K23" i="2"/>
  <c r="K21" i="2"/>
  <c r="K20" i="2"/>
  <c r="K19" i="2"/>
  <c r="K18" i="2"/>
  <c r="K17" i="2"/>
  <c r="K16" i="2"/>
  <c r="K15" i="2"/>
  <c r="K14" i="2"/>
  <c r="K13" i="2"/>
  <c r="K8" i="2"/>
  <c r="R7" i="2"/>
  <c r="K7" i="2"/>
  <c r="K6" i="2"/>
  <c r="K5" i="2"/>
  <c r="K4" i="2"/>
  <c r="K3" i="2"/>
  <c r="K2" i="2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0" i="1"/>
  <c r="O30" i="1" s="1"/>
  <c r="N29" i="1"/>
  <c r="O29" i="1" s="1"/>
  <c r="N28" i="1"/>
  <c r="O28" i="1" s="1"/>
  <c r="N27" i="1"/>
  <c r="O27" i="1" s="1"/>
  <c r="M20" i="1"/>
  <c r="N20" i="1" s="1"/>
  <c r="K20" i="1"/>
  <c r="M19" i="1"/>
  <c r="N19" i="1" s="1"/>
  <c r="K19" i="1"/>
  <c r="N17" i="1"/>
  <c r="O17" i="1" s="1"/>
  <c r="N16" i="1"/>
  <c r="O16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  <c r="K50" i="1" l="1"/>
  <c r="M8" i="3" s="1"/>
  <c r="K123" i="2"/>
  <c r="N264" i="2"/>
  <c r="N261" i="2"/>
  <c r="M9" i="3" s="1"/>
  <c r="R46" i="2"/>
  <c r="O20" i="1"/>
  <c r="T182" i="2"/>
  <c r="T184" i="2"/>
  <c r="T177" i="2"/>
  <c r="K22" i="2"/>
  <c r="P176" i="2"/>
  <c r="T176" i="2" s="1"/>
  <c r="P178" i="2"/>
  <c r="T178" i="2" s="1"/>
  <c r="T179" i="2"/>
  <c r="T181" i="2"/>
  <c r="T186" i="2"/>
  <c r="T185" i="2"/>
  <c r="O19" i="1"/>
  <c r="M10" i="3" l="1"/>
  <c r="M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Ucetni2</author>
  </authors>
  <commentList>
    <comment ref="L2" authorId="0" shapeId="0" xr:uid="{A4DFC104-CDC2-4C48-A4D6-1F66CCE25E98}">
      <text>
        <r>
          <rPr>
            <b/>
            <sz val="9"/>
            <color indexed="81"/>
            <rFont val="Tahoma"/>
            <family val="2"/>
            <charset val="238"/>
          </rPr>
          <t>Ucetni2:</t>
        </r>
        <r>
          <rPr>
            <sz val="9"/>
            <color indexed="81"/>
            <rFont val="Tahoma"/>
            <family val="2"/>
            <charset val="238"/>
          </rPr>
          <t xml:space="preserve">
dle odhadu JM kraje
</t>
        </r>
      </text>
    </comment>
    <comment ref="K17" authorId="0" shapeId="0" xr:uid="{84A48E4A-7CE8-4406-8908-0395A563C712}">
      <text>
        <r>
          <rPr>
            <b/>
            <sz val="9"/>
            <color indexed="81"/>
            <rFont val="Tahoma"/>
            <family val="2"/>
            <charset val="238"/>
          </rPr>
          <t>SFŽP_Udržitelná energetika a klima pro obec Bělkovice-Lašťany - dle Smlouvy 728 tis.Kč-sníženo o částku 1.ŽOP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7" authorId="0" shapeId="0" xr:uid="{20E4F47A-1E29-4035-BA66-986514CBBD22}">
      <text>
        <r>
          <rPr>
            <b/>
            <sz val="9"/>
            <color indexed="81"/>
            <rFont val="Tahoma"/>
            <family val="2"/>
            <charset val="238"/>
          </rPr>
          <t>SFŽP_Udržitelná energetika a klima pro obec Bělkovice-Lašťany - dle Smlouvy 728 tis.Kč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" authorId="0" shapeId="0" xr:uid="{E449CA89-739C-4B0A-B731-E04421510806}">
      <text>
        <r>
          <rPr>
            <b/>
            <sz val="9"/>
            <color indexed="81"/>
            <rFont val="Tahoma"/>
            <family val="2"/>
            <charset val="238"/>
          </rPr>
          <t>soc. pracovnice -2 krát ročně ŽOP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9" authorId="0" shapeId="0" xr:uid="{63FFF398-2AA0-4E9D-B59D-A1512E8D5EC6}">
      <text>
        <r>
          <rPr>
            <b/>
            <sz val="9"/>
            <color indexed="81"/>
            <rFont val="Tahoma"/>
            <family val="2"/>
            <charset val="238"/>
          </rPr>
          <t xml:space="preserve">čerpání+r.2023
</t>
        </r>
      </text>
    </comment>
    <comment ref="K20" authorId="0" shapeId="0" xr:uid="{FFE04F99-8BA8-4DF9-9690-2311CD70604F}">
      <text>
        <r>
          <rPr>
            <b/>
            <sz val="9"/>
            <color indexed="81"/>
            <rFont val="Tahoma"/>
            <family val="2"/>
            <charset val="238"/>
          </rPr>
          <t xml:space="preserve">soc pracovnice - 
2krát ročně ŽOP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0" authorId="0" shapeId="0" xr:uid="{08C5D7DA-8F4E-431C-BA38-1CD405B532D0}">
      <text>
        <r>
          <rPr>
            <b/>
            <sz val="9"/>
            <color indexed="81"/>
            <rFont val="Tahoma"/>
            <family val="2"/>
            <charset val="238"/>
          </rPr>
          <t xml:space="preserve">čerpání dotace+r.2023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" authorId="0" shapeId="0" xr:uid="{B9BFCBFB-3D85-4FAA-ACD4-34D328F92602}">
      <text>
        <r>
          <rPr>
            <b/>
            <sz val="9"/>
            <color indexed="81"/>
            <rFont val="Tahoma"/>
            <family val="2"/>
            <charset val="238"/>
          </rPr>
          <t xml:space="preserve">MMR_Projektová příprava bytového domu 139
</t>
        </r>
      </text>
    </comment>
    <comment ref="K22" authorId="0" shapeId="0" xr:uid="{14294809-302F-42AC-B205-10222651EF7E}">
      <text>
        <r>
          <rPr>
            <b/>
            <sz val="9"/>
            <color indexed="81"/>
            <rFont val="Tahoma"/>
            <family val="2"/>
            <charset val="238"/>
          </rPr>
          <t xml:space="preserve">IROP_ITI Náves
</t>
        </r>
      </text>
    </comment>
    <comment ref="K23" authorId="0" shapeId="0" xr:uid="{FC279179-CF16-4AFF-BADA-16929D2730B5}">
      <text>
        <r>
          <rPr>
            <b/>
            <sz val="9"/>
            <color indexed="81"/>
            <rFont val="Tahoma"/>
            <family val="2"/>
            <charset val="238"/>
          </rPr>
          <t xml:space="preserve">IROP_Zvýšení mobility JSDH Bělkovice-Lašťany
</t>
        </r>
      </text>
    </comment>
    <comment ref="K24" authorId="0" shapeId="0" xr:uid="{1C78DCC2-0882-4D77-89B0-9D1C1FC63172}">
      <text>
        <r>
          <rPr>
            <b/>
            <sz val="9"/>
            <color indexed="81"/>
            <rFont val="Tahoma"/>
            <family val="2"/>
            <charset val="238"/>
          </rPr>
          <t>SFŽP_Retenční nádrže hřiště+koupaliště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 shapeId="0" xr:uid="{DC37E409-5606-4B8B-9F58-60CB679EAA7F}">
      <text>
        <r>
          <rPr>
            <b/>
            <sz val="9"/>
            <color indexed="81"/>
            <rFont val="Tahoma"/>
            <family val="2"/>
            <charset val="238"/>
          </rPr>
          <t xml:space="preserve">MŽP_FVE pro ČOV Bělkovice-Lašťany
</t>
        </r>
      </text>
    </comment>
    <comment ref="K29" authorId="0" shapeId="0" xr:uid="{35E0DEFD-AE42-40F2-A1C6-0B0153707771}">
      <text>
        <r>
          <rPr>
            <b/>
            <sz val="9"/>
            <color indexed="81"/>
            <rFont val="Tahoma"/>
            <family val="2"/>
            <charset val="238"/>
          </rPr>
          <t>Insta níjemní smlouva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0" authorId="0" shapeId="0" xr:uid="{EC6794A9-3BA5-4F10-950F-F522BC807FE6}">
      <text>
        <r>
          <rPr>
            <b/>
            <sz val="9"/>
            <color indexed="81"/>
            <rFont val="Tahoma"/>
            <family val="2"/>
            <charset val="238"/>
          </rPr>
          <t>důe kalkulace na r. 2024 + ceny stočného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4" authorId="0" shapeId="0" xr:uid="{5734C541-681D-4EFE-91E0-1076E7C452C2}">
      <text>
        <r>
          <rPr>
            <b/>
            <sz val="9"/>
            <color indexed="81"/>
            <rFont val="Tahoma"/>
            <family val="2"/>
            <charset val="238"/>
          </rPr>
          <t xml:space="preserve">tržby z kulturní akcí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 shapeId="0" xr:uid="{D0BF81C0-C00C-4850-B605-C776DFEBF683}">
      <text>
        <r>
          <rPr>
            <b/>
            <sz val="9"/>
            <color indexed="81"/>
            <rFont val="Tahoma"/>
            <family val="2"/>
            <charset val="238"/>
          </rPr>
          <t xml:space="preserve">příjmy nebyt. Pr.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 shapeId="0" xr:uid="{4B5B0655-ACB4-4F03-86B2-A80DDD0A456D}">
      <text>
        <r>
          <rPr>
            <b/>
            <sz val="9"/>
            <color indexed="81"/>
            <rFont val="Tahoma"/>
            <family val="2"/>
            <charset val="238"/>
          </rPr>
          <t xml:space="preserve">přefakturace + přeplatky elektřiny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1" authorId="0" shapeId="0" xr:uid="{42824B83-E9F7-4781-BAC8-30E64C1BC4AD}">
      <text>
        <r>
          <rPr>
            <b/>
            <sz val="9"/>
            <color indexed="81"/>
            <rFont val="Tahoma"/>
            <family val="2"/>
            <charset val="238"/>
          </rPr>
          <t xml:space="preserve">náhrady za VB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5" authorId="0" shapeId="0" xr:uid="{D2FF63DD-B43B-4E53-A8C9-1BF9A2375F46}">
      <text>
        <r>
          <rPr>
            <b/>
            <sz val="9"/>
            <color indexed="81"/>
            <rFont val="Tahoma"/>
            <family val="2"/>
            <charset val="238"/>
          </rPr>
          <t xml:space="preserve">příjmy -zpětné odběry odpadů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9" authorId="0" shapeId="0" xr:uid="{D3A23F9D-9B83-42CF-8F32-9160E42DFD0C}">
      <text>
        <r>
          <rPr>
            <b/>
            <sz val="9"/>
            <color indexed="81"/>
            <rFont val="Tahoma"/>
            <family val="2"/>
            <charset val="238"/>
          </rPr>
          <t xml:space="preserve">mylné platby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Ucetni2</author>
  </authors>
  <commentList>
    <comment ref="N40" authorId="0" shapeId="0" xr:uid="{D8F49F19-D4D3-4E02-A73F-18B6E662A454}">
      <text>
        <r>
          <rPr>
            <b/>
            <sz val="9"/>
            <color indexed="81"/>
            <rFont val="Tahoma"/>
            <family val="2"/>
            <charset val="238"/>
          </rPr>
          <t>Ucetni2: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N41" authorId="0" shapeId="0" xr:uid="{8226DABA-12E6-45D1-BE9B-86E7F5102887}">
      <text>
        <r>
          <rPr>
            <b/>
            <sz val="9"/>
            <color indexed="81"/>
            <rFont val="Tahoma"/>
            <family val="2"/>
            <charset val="238"/>
          </rPr>
          <t>Ucetni2: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</commentList>
</comments>
</file>

<file path=xl/sharedStrings.xml><?xml version="1.0" encoding="utf-8"?>
<sst xmlns="http://schemas.openxmlformats.org/spreadsheetml/2006/main" count="1078" uniqueCount="362">
  <si>
    <t>Par</t>
  </si>
  <si>
    <t>Pol</t>
  </si>
  <si>
    <t>Nst</t>
  </si>
  <si>
    <t>Zdr</t>
  </si>
  <si>
    <t>UZ</t>
  </si>
  <si>
    <t>ZJ</t>
  </si>
  <si>
    <t>MU</t>
  </si>
  <si>
    <t>Org</t>
  </si>
  <si>
    <t>Akce</t>
  </si>
  <si>
    <t>Název</t>
  </si>
  <si>
    <t>Příjmy / MD</t>
  </si>
  <si>
    <t>Skutečnost</t>
  </si>
  <si>
    <t>Plnění %</t>
  </si>
  <si>
    <t>Poznámka</t>
  </si>
  <si>
    <t>upr. 2024</t>
  </si>
  <si>
    <t>1111</t>
  </si>
  <si>
    <t>Daň z příjmů fyz.osob ze záv.činnosti a funkčních požitků</t>
  </si>
  <si>
    <t>1112</t>
  </si>
  <si>
    <t>Daň z příjmů fyz.osob ze sam.výděl.činnosti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</si>
  <si>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</si>
  <si>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</si>
  <si>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</si>
  <si>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</si>
  <si>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</si>
  <si>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</si>
  <si>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</si>
  <si>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</si>
  <si>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</si>
  <si>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</si>
  <si>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</si>
  <si>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</si>
  <si>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1343</t>
  </si>
  <si>
    <t>Poplatek za užívání veřejného prostranství</t>
  </si>
  <si>
    <t>1345</t>
  </si>
  <si>
    <t>Příjem z poplatku za obecní systém odpadového hospodářství a příjem z poplatku za odkládání komunálního odpadu z nemovité věci</t>
  </si>
  <si>
    <t>1361</t>
  </si>
  <si>
    <t>Správní poplatky</t>
  </si>
  <si>
    <t>Daň z hazardních her</t>
  </si>
  <si>
    <t>1511</t>
  </si>
  <si>
    <t>Daň z nemovitých věcí</t>
  </si>
  <si>
    <t>4112</t>
  </si>
  <si>
    <t>Neinvestiční přijaté transfery ze státního rozpočtu v rámci souhrnného dotačního vztahu</t>
  </si>
  <si>
    <t>příspěvek na st. Správu</t>
  </si>
  <si>
    <t>4113</t>
  </si>
  <si>
    <t>Neinvestiční přijaté transfery ze státních fondů</t>
  </si>
  <si>
    <t>SFŽP_Udržitelná energetika a klima pro obec Bělkovice-Lašťany - dle Smlouvy 728 tis.Kč</t>
  </si>
  <si>
    <t>4116</t>
  </si>
  <si>
    <t>144</t>
  </si>
  <si>
    <t>5</t>
  </si>
  <si>
    <t>13021</t>
  </si>
  <si>
    <t>Ostatní neinvestiční přijaté transfery ze státního rozpočtu</t>
  </si>
  <si>
    <t xml:space="preserve">MPSV_Partnerství Bělkovice-Lašťany - sociální práce na obcích  -2 krát ročně ŽOP
</t>
  </si>
  <si>
    <t>1</t>
  </si>
  <si>
    <t>Ostatní investiční přijaté transfery ze státního rozpočtu</t>
  </si>
  <si>
    <t>MMR_Projektová příprava bytového domu 139</t>
  </si>
  <si>
    <t>IROP_ITI Náves</t>
  </si>
  <si>
    <t>IROP_Zvýšení mobility JSDH Bělkovice-Lašťany</t>
  </si>
  <si>
    <t>4213</t>
  </si>
  <si>
    <t>Investiční přijaté transfery ze státních fondů</t>
  </si>
  <si>
    <t>SFŽP_Retenční nádrže hřiště+koupaliště</t>
  </si>
  <si>
    <t>4216</t>
  </si>
  <si>
    <t>MŽP_FVE pro ČOV Bělkovice-Lašťany</t>
  </si>
  <si>
    <t>1019</t>
  </si>
  <si>
    <t>2131</t>
  </si>
  <si>
    <t>Příjem z pronájmu nebo pachtu pozemků</t>
  </si>
  <si>
    <t>1031</t>
  </si>
  <si>
    <t>2111</t>
  </si>
  <si>
    <t>Příjem z poskytování služeb, výrobků, prací, výkonů a práv</t>
  </si>
  <si>
    <t>2310</t>
  </si>
  <si>
    <t>2212</t>
  </si>
  <si>
    <t>Příjmy z pronájmu ostatních nemovitých věcí a jejich částí</t>
  </si>
  <si>
    <t>Insta-nájemní smlouva</t>
  </si>
  <si>
    <t>2321</t>
  </si>
  <si>
    <t>stočné dle kalkulace na r.2024</t>
  </si>
  <si>
    <t>3314</t>
  </si>
  <si>
    <t>Příjmy z poskytování služeb a výrobků</t>
  </si>
  <si>
    <t>3349</t>
  </si>
  <si>
    <t>3399</t>
  </si>
  <si>
    <t>tržby z kult. Akcí</t>
  </si>
  <si>
    <t>3412</t>
  </si>
  <si>
    <t>3429</t>
  </si>
  <si>
    <t>tržby koupaliště</t>
  </si>
  <si>
    <t>3613</t>
  </si>
  <si>
    <t>příjmy z neb. Prostor-zálohy</t>
  </si>
  <si>
    <t>2132</t>
  </si>
  <si>
    <t>příjmy z neb. Prostor -nájem</t>
  </si>
  <si>
    <t>2324</t>
  </si>
  <si>
    <t>Přijaté neinvestiční příspěvky a náhrady</t>
  </si>
  <si>
    <t>přefakturace+přeplatky elektřiny</t>
  </si>
  <si>
    <t>3631</t>
  </si>
  <si>
    <t>Přijaté nekapitálové příspěvky a náhrady</t>
  </si>
  <si>
    <t>3639</t>
  </si>
  <si>
    <t>2119</t>
  </si>
  <si>
    <t>Příjmy z vlastní činnosti jinde nespecifikované(dále j.n.</t>
  </si>
  <si>
    <t>náhrady za VB</t>
  </si>
  <si>
    <t>3111</t>
  </si>
  <si>
    <t>Příjem z prodeje pozemků</t>
  </si>
  <si>
    <t>3721</t>
  </si>
  <si>
    <t>3722</t>
  </si>
  <si>
    <t>3725</t>
  </si>
  <si>
    <t>odměny za zpětné odběry elektrospotřebičů</t>
  </si>
  <si>
    <t>6171</t>
  </si>
  <si>
    <t>6310</t>
  </si>
  <si>
    <t>2141</t>
  </si>
  <si>
    <t>Příjmy z úroků (část)</t>
  </si>
  <si>
    <t>6330</t>
  </si>
  <si>
    <t>4139</t>
  </si>
  <si>
    <t>Ostatní převody z vlastních fondů</t>
  </si>
  <si>
    <t>tvorba SF</t>
  </si>
  <si>
    <t>6409</t>
  </si>
  <si>
    <t>2329</t>
  </si>
  <si>
    <t>Ostatní nedaňové příjmy jinde nezařazené</t>
  </si>
  <si>
    <t>mylné platby</t>
  </si>
  <si>
    <t>Výdaje / Dal</t>
  </si>
  <si>
    <t>1014</t>
  </si>
  <si>
    <t>5169</t>
  </si>
  <si>
    <t>Nákup ostatních služeb</t>
  </si>
  <si>
    <t>deratizace</t>
  </si>
  <si>
    <t>1070</t>
  </si>
  <si>
    <t>5164</t>
  </si>
  <si>
    <t>Nájemné</t>
  </si>
  <si>
    <t>nájemné k pronajatým pozemkům</t>
  </si>
  <si>
    <t>5222</t>
  </si>
  <si>
    <t>Neinvestiční transfery spolkům</t>
  </si>
  <si>
    <t>dotace myslivci, rybáři</t>
  </si>
  <si>
    <t>služby pro monitorování spotřeby</t>
  </si>
  <si>
    <t>2115</t>
  </si>
  <si>
    <t>Odměny za užití poč. progr.</t>
  </si>
  <si>
    <t>licence pro monitorování spotřeby</t>
  </si>
  <si>
    <t>Stavby</t>
  </si>
  <si>
    <t>FEV pro ČOV Bělkovice-Lašťany (vychází z rozpočtu pro r. 2023 ve výši 3752 tis. Kč+DPH+5%navýšení</t>
  </si>
  <si>
    <t>poradenství+dotace k projektům na en. Úspory+ensytra</t>
  </si>
  <si>
    <t>5139</t>
  </si>
  <si>
    <t>Nákup materiálu jinde nezařazený</t>
  </si>
  <si>
    <t>Silnice/materiál</t>
  </si>
  <si>
    <t>5171</t>
  </si>
  <si>
    <t>Opravy a udržování</t>
  </si>
  <si>
    <t>6121</t>
  </si>
  <si>
    <t>2219</t>
  </si>
  <si>
    <t>5123</t>
  </si>
  <si>
    <t>Podlimitní technické zhodnocení</t>
  </si>
  <si>
    <t>dopravní značení</t>
  </si>
  <si>
    <t xml:space="preserve">služby geod. </t>
  </si>
  <si>
    <t>2292</t>
  </si>
  <si>
    <t>5323</t>
  </si>
  <si>
    <t>Neinvestiční transfery krajům</t>
  </si>
  <si>
    <t>příspěvek KIDSOK dopr.obsl.</t>
  </si>
  <si>
    <t>vodoměry</t>
  </si>
  <si>
    <t>5011</t>
  </si>
  <si>
    <t>Platy zaměstnanců v prac.pom. vyjma zaměst.na služ.místech</t>
  </si>
  <si>
    <t>5031</t>
  </si>
  <si>
    <t>Povin.pojistné na soc.zab.a příspěvek na st.politiku zamě</t>
  </si>
  <si>
    <t>5032</t>
  </si>
  <si>
    <t>Povinné pojistné na veřejné zdravotní pojištění</t>
  </si>
  <si>
    <t>5132</t>
  </si>
  <si>
    <t>Ochranné pomůcky</t>
  </si>
  <si>
    <t>5133</t>
  </si>
  <si>
    <t>Léky a zdravotnický materiál</t>
  </si>
  <si>
    <t>5137</t>
  </si>
  <si>
    <t>Drobný hmotný dlouhodobý majetek</t>
  </si>
  <si>
    <t>síran atd.</t>
  </si>
  <si>
    <t>5154</t>
  </si>
  <si>
    <t>Elektrická energie</t>
  </si>
  <si>
    <t>5162</t>
  </si>
  <si>
    <t>Služby elektronických komunikací</t>
  </si>
  <si>
    <t>5365</t>
  </si>
  <si>
    <t>Platby daní krajům, obcím a státním fondům</t>
  </si>
  <si>
    <t>sankce z kontrol</t>
  </si>
  <si>
    <t>Prodloužení kanalizace v obci Bělkovice-Lašťany,lokalita Chmelnice, PB SCOM</t>
  </si>
  <si>
    <t>00470</t>
  </si>
  <si>
    <t>2333</t>
  </si>
  <si>
    <t>2341</t>
  </si>
  <si>
    <t>3113</t>
  </si>
  <si>
    <t>5194</t>
  </si>
  <si>
    <t>Výdaje na věcné dary</t>
  </si>
  <si>
    <t>dary žákům</t>
  </si>
  <si>
    <t>5331</t>
  </si>
  <si>
    <t>Neinvestiční příspěvky zřízeným příspěvkovým organizacím</t>
  </si>
  <si>
    <t>příspěvek ZŠ a MŠ dle rozpočtu</t>
  </si>
  <si>
    <t>5021</t>
  </si>
  <si>
    <t>Ostatní osobní výdaje</t>
  </si>
  <si>
    <t>5136</t>
  </si>
  <si>
    <t>Knihy, učební pomůcky a tisk</t>
  </si>
  <si>
    <t>knihy</t>
  </si>
  <si>
    <t>Drobný dlouhodobý hmotný majetek</t>
  </si>
  <si>
    <t>5167</t>
  </si>
  <si>
    <t>Služby školení a vzdělávání</t>
  </si>
  <si>
    <t>5168</t>
  </si>
  <si>
    <t>Zpracování dat a služby související s informačními a komunikačními technologiemi</t>
  </si>
  <si>
    <t>3319</t>
  </si>
  <si>
    <t>obecní ples</t>
  </si>
  <si>
    <t>5175</t>
  </si>
  <si>
    <t>Pohoštění</t>
  </si>
  <si>
    <t>3326</t>
  </si>
  <si>
    <t>5041</t>
  </si>
  <si>
    <t>Odměny za užití duševního vlastnictví</t>
  </si>
  <si>
    <t>filmy letní kino</t>
  </si>
  <si>
    <t>5042</t>
  </si>
  <si>
    <t>Odměny za užití počítačových programů</t>
  </si>
  <si>
    <t>5131</t>
  </si>
  <si>
    <t>Potraviny</t>
  </si>
  <si>
    <t>nájem stánků</t>
  </si>
  <si>
    <t>hudební produkce atd.</t>
  </si>
  <si>
    <t>1/3 nájemného</t>
  </si>
  <si>
    <t>hřiště</t>
  </si>
  <si>
    <t>3419</t>
  </si>
  <si>
    <t>meziobecní olympiáda</t>
  </si>
  <si>
    <t>meziobecní olympiáda-trička</t>
  </si>
  <si>
    <t>dary a dotace SK + TJ</t>
  </si>
  <si>
    <t>3421</t>
  </si>
  <si>
    <t>kontrola hřišť</t>
  </si>
  <si>
    <t>opravy hřišť</t>
  </si>
  <si>
    <t>dary a dotace Junák</t>
  </si>
  <si>
    <t>Povinné pojistné na sociální zabezpečení a příspěvek na státní politiku zaměstnanosti</t>
  </si>
  <si>
    <t>5161</t>
  </si>
  <si>
    <t>Poštovní služby</t>
  </si>
  <si>
    <t>5163</t>
  </si>
  <si>
    <t>Služby peněžních ústavů</t>
  </si>
  <si>
    <t>pronájem turniketů, láhev CL</t>
  </si>
  <si>
    <t>dary a dotace Klub bechtěreviků</t>
  </si>
  <si>
    <t>služby k akci FVE koup.</t>
  </si>
  <si>
    <t>5141</t>
  </si>
  <si>
    <t>Úroky vlastní</t>
  </si>
  <si>
    <t>5151</t>
  </si>
  <si>
    <t>Studená voda</t>
  </si>
  <si>
    <t>5153</t>
  </si>
  <si>
    <t>Plyn</t>
  </si>
  <si>
    <t>č.p.509,248 a 90</t>
  </si>
  <si>
    <t>revize, BOZP, 30 tis. Kč na služby projektu vratné nádobí</t>
  </si>
  <si>
    <t>Neinv. Transfery podn. Subj._PO</t>
  </si>
  <si>
    <t>spolufinacování projektu vratné nádobí</t>
  </si>
  <si>
    <t>Investiční transfery nefinančním podn. Subjektům</t>
  </si>
  <si>
    <t>6122</t>
  </si>
  <si>
    <t>Stroje, přístroje a zařízení</t>
  </si>
  <si>
    <t>3632</t>
  </si>
  <si>
    <t>kaple</t>
  </si>
  <si>
    <t>3635</t>
  </si>
  <si>
    <t>6119</t>
  </si>
  <si>
    <t>Ostatní nákup dlouhodobého nehmotného majetku</t>
  </si>
  <si>
    <t>aktualizace územního plánu</t>
  </si>
  <si>
    <t>platy údržba</t>
  </si>
  <si>
    <t>Knihy a obdobné listinné informační prostředky</t>
  </si>
  <si>
    <t>5156</t>
  </si>
  <si>
    <t>Pohonné hmoty a maziva</t>
  </si>
  <si>
    <t>měření spotř. Energie</t>
  </si>
  <si>
    <t>5179</t>
  </si>
  <si>
    <t>Ostatní nákupy jinde nezařazené</t>
  </si>
  <si>
    <t>5361</t>
  </si>
  <si>
    <t>Nákup kolků</t>
  </si>
  <si>
    <t>5362</t>
  </si>
  <si>
    <t>Platby daní a poplatků státnímu rozpočtu</t>
  </si>
  <si>
    <t>daň z nemovitostí</t>
  </si>
  <si>
    <t>5499</t>
  </si>
  <si>
    <t>Ostatní neinvestiční transfery fyzickým osobám</t>
  </si>
  <si>
    <t>čerpání SF</t>
  </si>
  <si>
    <t>6130</t>
  </si>
  <si>
    <t>Pozemky</t>
  </si>
  <si>
    <t>5138</t>
  </si>
  <si>
    <t>Nákup zboží za účelem dalšího prodeje</t>
  </si>
  <si>
    <t>popelnice</t>
  </si>
  <si>
    <t>nájem kontejnerů</t>
  </si>
  <si>
    <t>zastřeš. Sb. dvora-je souučástí 2115</t>
  </si>
  <si>
    <t>3744</t>
  </si>
  <si>
    <t>Služby telekomunikací a radiokomunikací</t>
  </si>
  <si>
    <t>protierozní opatření</t>
  </si>
  <si>
    <t>3745</t>
  </si>
  <si>
    <t>dary a dotace zahrádkáři</t>
  </si>
  <si>
    <t>4311</t>
  </si>
  <si>
    <t>Platy zaměstnanců v pracovním poměru vyjma zaměstnanců na služebních místech</t>
  </si>
  <si>
    <t>5321</t>
  </si>
  <si>
    <t>Neinvestiční transfery obcím</t>
  </si>
  <si>
    <t>4350</t>
  </si>
  <si>
    <t>PD - Dům pro seniory v obci Bělkovice - Lašťany</t>
  </si>
  <si>
    <t>5213</t>
  </si>
  <si>
    <t>5903</t>
  </si>
  <si>
    <t>Rezerva na krizová opatření</t>
  </si>
  <si>
    <t>5512</t>
  </si>
  <si>
    <t>dary a dotace SDH</t>
  </si>
  <si>
    <t>6123</t>
  </si>
  <si>
    <t>Dopravní prostředky</t>
  </si>
  <si>
    <t>čtyřkolka pro zásahovou jednotku</t>
  </si>
  <si>
    <t>6112</t>
  </si>
  <si>
    <t>5023</t>
  </si>
  <si>
    <t>Odměny členů zastupitelstev obcí a krajů</t>
  </si>
  <si>
    <t>Ostatní neinvest.transfery obyvatelstvu</t>
  </si>
  <si>
    <t>5038</t>
  </si>
  <si>
    <t>Povinné pojistné na úrazové pojištění</t>
  </si>
  <si>
    <t>tiskárny</t>
  </si>
  <si>
    <t>5166</t>
  </si>
  <si>
    <t>Konzultační, poradenské a právní služby</t>
  </si>
  <si>
    <t>5172</t>
  </si>
  <si>
    <t>Programové vybavení</t>
  </si>
  <si>
    <t>5173</t>
  </si>
  <si>
    <t>Cestovné</t>
  </si>
  <si>
    <t>členské příspěvky</t>
  </si>
  <si>
    <t>SMO Olomouc přestupky</t>
  </si>
  <si>
    <t>5329</t>
  </si>
  <si>
    <t>Ostatní neinvestiční transfery rozpočtům územní úrovně</t>
  </si>
  <si>
    <t>příspěvky DSO</t>
  </si>
  <si>
    <t>SF čerpání</t>
  </si>
  <si>
    <t>6320</t>
  </si>
  <si>
    <t>pojistky</t>
  </si>
  <si>
    <t>5342</t>
  </si>
  <si>
    <t>Převody fondu kult. a soc.potřeb a soc.fondu obcí a krajů</t>
  </si>
  <si>
    <t>6399</t>
  </si>
  <si>
    <t>Platby daní a poplatků krajům,obcím a státním fondům</t>
  </si>
  <si>
    <t>6402</t>
  </si>
  <si>
    <t>5364</t>
  </si>
  <si>
    <t>Vratky transferů poskytnutých z veřejných rozpočtů</t>
  </si>
  <si>
    <t>8115</t>
  </si>
  <si>
    <t>Změny stavu krátkodobých prostředků na bank.účtech</t>
  </si>
  <si>
    <t>8117</t>
  </si>
  <si>
    <t>Aktivní krátkodobé operace řízení likvidity - příjmy</t>
  </si>
  <si>
    <t>8118</t>
  </si>
  <si>
    <t>Aktivní krátkodobé operace řízení likvidity - výdaje</t>
  </si>
  <si>
    <t>8123</t>
  </si>
  <si>
    <t>Dlouhodobé přijaté půjč.prostředky</t>
  </si>
  <si>
    <t>8124</t>
  </si>
  <si>
    <t>Uhrazené splátky dlouhodobých přijatých půjčených prostředků</t>
  </si>
  <si>
    <t>PD_Projektová příprava bytového domu 139</t>
  </si>
  <si>
    <t>pošta Partner dle smlouvy</t>
  </si>
  <si>
    <t>odvody pošta Partner</t>
  </si>
  <si>
    <t>mzda pošta Partner-úvazek 1,0</t>
  </si>
  <si>
    <t xml:space="preserve">Návrh 2025 </t>
  </si>
  <si>
    <t>poznámky</t>
  </si>
  <si>
    <t>Návrh 2025</t>
  </si>
  <si>
    <t>CELKEM</t>
  </si>
  <si>
    <t>PD chodníky u jídelny+rybníka+zastávka kom. II.tř.</t>
  </si>
  <si>
    <t>PD Úprava Mlýn. náhonu,(aktualizace)</t>
  </si>
  <si>
    <t>Gastro vybavení kulturního domu č.p. 248</t>
  </si>
  <si>
    <t>Úsek VO v obci (za česačkou chmele)+VO za sokolovnou</t>
  </si>
  <si>
    <t xml:space="preserve">revitalizace návsi </t>
  </si>
  <si>
    <t>Příjmy</t>
  </si>
  <si>
    <t>Výdaje</t>
  </si>
  <si>
    <t>zůstatek účtů 30.10.2024</t>
  </si>
  <si>
    <t>příjmy</t>
  </si>
  <si>
    <t>výdaje</t>
  </si>
  <si>
    <t>daňové příjmy 7.11.2024</t>
  </si>
  <si>
    <t>1.11.2024-11.11.2024-faktury</t>
  </si>
  <si>
    <t>mzdy 10/2024</t>
  </si>
  <si>
    <t>Hroší stavby vč. DPH</t>
  </si>
  <si>
    <t>Víceúčelové hřiště</t>
  </si>
  <si>
    <t>Nábytek OU</t>
  </si>
  <si>
    <t>daně 22.11.2024</t>
  </si>
  <si>
    <t>dotace MMR</t>
  </si>
  <si>
    <t>dotace SECAP</t>
  </si>
  <si>
    <t>daňové příjmy 7.12.2024</t>
  </si>
  <si>
    <t>mzdy 11/2024</t>
  </si>
  <si>
    <t>daňové příjmy 20.12.2024</t>
  </si>
  <si>
    <t>tvorba fondu kanalizace</t>
  </si>
  <si>
    <t>ITI</t>
  </si>
  <si>
    <t xml:space="preserve">jiné provozní výdaje </t>
  </si>
  <si>
    <t>splátka úvěru</t>
  </si>
  <si>
    <t>PD zvýšení bezpečnosti chodců MK a silnice III. třídy+PD-Přemostění Trusovického potoka pro osobní dopravu+PD komunikace Brodek</t>
  </si>
  <si>
    <t>PD vodní nádrže v Bělkovicích</t>
  </si>
  <si>
    <t>Neinvestiční přijaté transfery z všeobecné pokladní správy státního rozpočtu</t>
  </si>
  <si>
    <t>dotace SFŽP-Energetická společenství</t>
  </si>
  <si>
    <t>dotace na volby do PS</t>
  </si>
  <si>
    <t>náklady projektu energetická společenství</t>
  </si>
  <si>
    <t>náklady projektu energetická společenství-mzdy koordinátora</t>
  </si>
  <si>
    <t>dotace SFŽP_FVE koupaliště a hřiště</t>
  </si>
  <si>
    <t xml:space="preserve">stavební úpravy budovy č.p. 248 I. střecha / obnova trámů, konzervace, výměna střešní krytiny, zateplení objektu/ zateplení+z dodatečných příjmů k dotaci ze SFŽP FVE2 685 580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</si>
</sst>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" fontId="0" fillId="0" borderId="0" xfId="0" applyNumberFormat="1"/>
    <xf numFmtId="4" fontId="0" fillId="2" borderId="0" xfId="0" applyNumberFormat="1" applyFill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0" fontId="1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4" fontId="3" fillId="0" borderId="11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0" fontId="2" fillId="0" borderId="1" xfId="0" applyFont="1" applyBorder="1"/>
    <xf numFmtId="0" fontId="2" fillId="0" borderId="2" xfId="0" applyFont="1" applyBorder="1"/>
    <xf numFmtId="4" fontId="1" fillId="2" borderId="2" xfId="0" applyNumberFormat="1" applyFont="1" applyFill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1" fillId="0" borderId="17" xfId="0" applyNumberFormat="1" applyFont="1" applyBorder="1"/>
    <xf numFmtId="0" fontId="0" fillId="0" borderId="18" xfId="0" applyBorder="1" applyAlignment="1">
      <alignment wrapText="1"/>
    </xf>
    <xf numFmtId="4" fontId="0" fillId="0" borderId="11" xfId="0" applyNumberFormat="1" applyBorder="1"/>
    <xf numFmtId="0" fontId="0" fillId="0" borderId="11" xfId="0" applyBorder="1"/>
    <xf numFmtId="4" fontId="1" fillId="0" borderId="8" xfId="0" applyNumberFormat="1" applyFont="1" applyBorder="1"/>
    <xf numFmtId="0" fontId="0" fillId="0" borderId="9" xfId="0" applyBorder="1" applyAlignment="1">
      <alignment wrapText="1"/>
    </xf>
    <xf numFmtId="0" fontId="3" fillId="0" borderId="12" xfId="0" applyFont="1" applyBorder="1"/>
    <xf numFmtId="4" fontId="0" fillId="0" borderId="18" xfId="0" applyNumberFormat="1" applyBorder="1"/>
    <xf numFmtId="4" fontId="0" fillId="0" borderId="12" xfId="0" applyNumberFormat="1" applyBorder="1"/>
    <xf numFmtId="4" fontId="2" fillId="0" borderId="2" xfId="0" applyNumberFormat="1" applyFont="1" applyBorder="1"/>
    <xf numFmtId="4" fontId="0" fillId="0" borderId="12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4" fontId="3" fillId="0" borderId="0" xfId="0" applyNumberFormat="1" applyFont="1"/>
    <xf numFmtId="14" fontId="0" fillId="0" borderId="0" xfId="0" applyNumberFormat="1"/>
    <xf numFmtId="0" fontId="2" fillId="2" borderId="3" xfId="0" applyFont="1" applyFill="1" applyBorder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913E-45CD-475A-9D98-A6DDFE7B0988}">
  <dimension ref="A1:T56"/>
  <sheetViews>
    <sheetView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L25" sqref="L25"/>
    </sheetView>
  </sheetViews>
  <sheetFormatPr defaultRowHeight="12.75" x14ac:dyDescent="0.2"/>
  <cols>
    <col min="1" max="2" width="5.140625" customWidth="1"/>
    <col min="3" max="3" width="4.140625" customWidth="1"/>
    <col min="4" max="4" width="3.85546875" customWidth="1"/>
    <col min="5" max="5" width="6.28515625" customWidth="1"/>
    <col min="6" max="6" width="2.5703125" customWidth="1"/>
    <col min="7" max="7" width="3.5703125" customWidth="1"/>
    <col min="8" max="8" width="4" customWidth="1"/>
    <col min="9" max="9" width="5" customWidth="1"/>
    <col min="10" max="10" width="112.140625" customWidth="1"/>
    <col min="11" max="11" width="14.28515625" customWidth="1"/>
    <col min="12" max="12" width="30.85546875" style="1" customWidth="1"/>
    <col min="13" max="13" width="12.42578125" hidden="1" customWidth="1"/>
    <col min="14" max="14" width="9.140625" hidden="1" customWidth="1"/>
    <col min="15" max="15" width="11" hidden="1" customWidth="1"/>
    <col min="16" max="16" width="9.140625" customWidth="1"/>
    <col min="17" max="17" width="22.85546875" customWidth="1"/>
    <col min="20" max="20" width="10.140625" bestFit="1" customWidth="1"/>
    <col min="254" max="255" width="5.140625" customWidth="1"/>
    <col min="256" max="256" width="4.140625" customWidth="1"/>
    <col min="257" max="257" width="3.85546875" customWidth="1"/>
    <col min="258" max="258" width="6.28515625" customWidth="1"/>
    <col min="259" max="259" width="2.5703125" customWidth="1"/>
    <col min="260" max="260" width="3.5703125" customWidth="1"/>
    <col min="261" max="261" width="4" customWidth="1"/>
    <col min="262" max="262" width="5" customWidth="1"/>
    <col min="263" max="263" width="112.140625" customWidth="1"/>
    <col min="264" max="264" width="12.140625" customWidth="1"/>
    <col min="265" max="265" width="10.28515625" customWidth="1"/>
    <col min="266" max="266" width="8.140625" customWidth="1"/>
    <col min="267" max="267" width="14.28515625" customWidth="1"/>
    <col min="268" max="268" width="14.85546875" customWidth="1"/>
    <col min="269" max="271" width="0" hidden="1" customWidth="1"/>
    <col min="510" max="511" width="5.140625" customWidth="1"/>
    <col min="512" max="512" width="4.140625" customWidth="1"/>
    <col min="513" max="513" width="3.85546875" customWidth="1"/>
    <col min="514" max="514" width="6.28515625" customWidth="1"/>
    <col min="515" max="515" width="2.5703125" customWidth="1"/>
    <col min="516" max="516" width="3.5703125" customWidth="1"/>
    <col min="517" max="517" width="4" customWidth="1"/>
    <col min="518" max="518" width="5" customWidth="1"/>
    <col min="519" max="519" width="112.140625" customWidth="1"/>
    <col min="520" max="520" width="12.140625" customWidth="1"/>
    <col min="521" max="521" width="10.28515625" customWidth="1"/>
    <col min="522" max="522" width="8.140625" customWidth="1"/>
    <col min="523" max="523" width="14.28515625" customWidth="1"/>
    <col min="524" max="524" width="14.85546875" customWidth="1"/>
    <col min="525" max="527" width="0" hidden="1" customWidth="1"/>
    <col min="766" max="767" width="5.140625" customWidth="1"/>
    <col min="768" max="768" width="4.140625" customWidth="1"/>
    <col min="769" max="769" width="3.85546875" customWidth="1"/>
    <col min="770" max="770" width="6.28515625" customWidth="1"/>
    <col min="771" max="771" width="2.5703125" customWidth="1"/>
    <col min="772" max="772" width="3.5703125" customWidth="1"/>
    <col min="773" max="773" width="4" customWidth="1"/>
    <col min="774" max="774" width="5" customWidth="1"/>
    <col min="775" max="775" width="112.140625" customWidth="1"/>
    <col min="776" max="776" width="12.140625" customWidth="1"/>
    <col min="777" max="777" width="10.28515625" customWidth="1"/>
    <col min="778" max="778" width="8.140625" customWidth="1"/>
    <col min="779" max="779" width="14.28515625" customWidth="1"/>
    <col min="780" max="780" width="14.85546875" customWidth="1"/>
    <col min="781" max="783" width="0" hidden="1" customWidth="1"/>
    <col min="1022" max="1023" width="5.140625" customWidth="1"/>
    <col min="1024" max="1024" width="4.140625" customWidth="1"/>
    <col min="1025" max="1025" width="3.85546875" customWidth="1"/>
    <col min="1026" max="1026" width="6.28515625" customWidth="1"/>
    <col min="1027" max="1027" width="2.5703125" customWidth="1"/>
    <col min="1028" max="1028" width="3.5703125" customWidth="1"/>
    <col min="1029" max="1029" width="4" customWidth="1"/>
    <col min="1030" max="1030" width="5" customWidth="1"/>
    <col min="1031" max="1031" width="112.140625" customWidth="1"/>
    <col min="1032" max="1032" width="12.140625" customWidth="1"/>
    <col min="1033" max="1033" width="10.28515625" customWidth="1"/>
    <col min="1034" max="1034" width="8.140625" customWidth="1"/>
    <col min="1035" max="1035" width="14.28515625" customWidth="1"/>
    <col min="1036" max="1036" width="14.85546875" customWidth="1"/>
    <col min="1037" max="1039" width="0" hidden="1" customWidth="1"/>
    <col min="1278" max="1279" width="5.140625" customWidth="1"/>
    <col min="1280" max="1280" width="4.140625" customWidth="1"/>
    <col min="1281" max="1281" width="3.85546875" customWidth="1"/>
    <col min="1282" max="1282" width="6.28515625" customWidth="1"/>
    <col min="1283" max="1283" width="2.5703125" customWidth="1"/>
    <col min="1284" max="1284" width="3.5703125" customWidth="1"/>
    <col min="1285" max="1285" width="4" customWidth="1"/>
    <col min="1286" max="1286" width="5" customWidth="1"/>
    <col min="1287" max="1287" width="112.140625" customWidth="1"/>
    <col min="1288" max="1288" width="12.140625" customWidth="1"/>
    <col min="1289" max="1289" width="10.28515625" customWidth="1"/>
    <col min="1290" max="1290" width="8.140625" customWidth="1"/>
    <col min="1291" max="1291" width="14.28515625" customWidth="1"/>
    <col min="1292" max="1292" width="14.85546875" customWidth="1"/>
    <col min="1293" max="1295" width="0" hidden="1" customWidth="1"/>
    <col min="1534" max="1535" width="5.140625" customWidth="1"/>
    <col min="1536" max="1536" width="4.140625" customWidth="1"/>
    <col min="1537" max="1537" width="3.85546875" customWidth="1"/>
    <col min="1538" max="1538" width="6.28515625" customWidth="1"/>
    <col min="1539" max="1539" width="2.5703125" customWidth="1"/>
    <col min="1540" max="1540" width="3.5703125" customWidth="1"/>
    <col min="1541" max="1541" width="4" customWidth="1"/>
    <col min="1542" max="1542" width="5" customWidth="1"/>
    <col min="1543" max="1543" width="112.140625" customWidth="1"/>
    <col min="1544" max="1544" width="12.140625" customWidth="1"/>
    <col min="1545" max="1545" width="10.28515625" customWidth="1"/>
    <col min="1546" max="1546" width="8.140625" customWidth="1"/>
    <col min="1547" max="1547" width="14.28515625" customWidth="1"/>
    <col min="1548" max="1548" width="14.85546875" customWidth="1"/>
    <col min="1549" max="1551" width="0" hidden="1" customWidth="1"/>
    <col min="1790" max="1791" width="5.140625" customWidth="1"/>
    <col min="1792" max="1792" width="4.140625" customWidth="1"/>
    <col min="1793" max="1793" width="3.85546875" customWidth="1"/>
    <col min="1794" max="1794" width="6.28515625" customWidth="1"/>
    <col min="1795" max="1795" width="2.5703125" customWidth="1"/>
    <col min="1796" max="1796" width="3.5703125" customWidth="1"/>
    <col min="1797" max="1797" width="4" customWidth="1"/>
    <col min="1798" max="1798" width="5" customWidth="1"/>
    <col min="1799" max="1799" width="112.140625" customWidth="1"/>
    <col min="1800" max="1800" width="12.140625" customWidth="1"/>
    <col min="1801" max="1801" width="10.28515625" customWidth="1"/>
    <col min="1802" max="1802" width="8.140625" customWidth="1"/>
    <col min="1803" max="1803" width="14.28515625" customWidth="1"/>
    <col min="1804" max="1804" width="14.85546875" customWidth="1"/>
    <col min="1805" max="1807" width="0" hidden="1" customWidth="1"/>
    <col min="2046" max="2047" width="5.140625" customWidth="1"/>
    <col min="2048" max="2048" width="4.140625" customWidth="1"/>
    <col min="2049" max="2049" width="3.85546875" customWidth="1"/>
    <col min="2050" max="2050" width="6.28515625" customWidth="1"/>
    <col min="2051" max="2051" width="2.5703125" customWidth="1"/>
    <col min="2052" max="2052" width="3.5703125" customWidth="1"/>
    <col min="2053" max="2053" width="4" customWidth="1"/>
    <col min="2054" max="2054" width="5" customWidth="1"/>
    <col min="2055" max="2055" width="112.140625" customWidth="1"/>
    <col min="2056" max="2056" width="12.140625" customWidth="1"/>
    <col min="2057" max="2057" width="10.28515625" customWidth="1"/>
    <col min="2058" max="2058" width="8.140625" customWidth="1"/>
    <col min="2059" max="2059" width="14.28515625" customWidth="1"/>
    <col min="2060" max="2060" width="14.85546875" customWidth="1"/>
    <col min="2061" max="2063" width="0" hidden="1" customWidth="1"/>
    <col min="2302" max="2303" width="5.140625" customWidth="1"/>
    <col min="2304" max="2304" width="4.140625" customWidth="1"/>
    <col min="2305" max="2305" width="3.85546875" customWidth="1"/>
    <col min="2306" max="2306" width="6.28515625" customWidth="1"/>
    <col min="2307" max="2307" width="2.5703125" customWidth="1"/>
    <col min="2308" max="2308" width="3.5703125" customWidth="1"/>
    <col min="2309" max="2309" width="4" customWidth="1"/>
    <col min="2310" max="2310" width="5" customWidth="1"/>
    <col min="2311" max="2311" width="112.140625" customWidth="1"/>
    <col min="2312" max="2312" width="12.140625" customWidth="1"/>
    <col min="2313" max="2313" width="10.28515625" customWidth="1"/>
    <col min="2314" max="2314" width="8.140625" customWidth="1"/>
    <col min="2315" max="2315" width="14.28515625" customWidth="1"/>
    <col min="2316" max="2316" width="14.85546875" customWidth="1"/>
    <col min="2317" max="2319" width="0" hidden="1" customWidth="1"/>
    <col min="2558" max="2559" width="5.140625" customWidth="1"/>
    <col min="2560" max="2560" width="4.140625" customWidth="1"/>
    <col min="2561" max="2561" width="3.85546875" customWidth="1"/>
    <col min="2562" max="2562" width="6.28515625" customWidth="1"/>
    <col min="2563" max="2563" width="2.5703125" customWidth="1"/>
    <col min="2564" max="2564" width="3.5703125" customWidth="1"/>
    <col min="2565" max="2565" width="4" customWidth="1"/>
    <col min="2566" max="2566" width="5" customWidth="1"/>
    <col min="2567" max="2567" width="112.140625" customWidth="1"/>
    <col min="2568" max="2568" width="12.140625" customWidth="1"/>
    <col min="2569" max="2569" width="10.28515625" customWidth="1"/>
    <col min="2570" max="2570" width="8.140625" customWidth="1"/>
    <col min="2571" max="2571" width="14.28515625" customWidth="1"/>
    <col min="2572" max="2572" width="14.85546875" customWidth="1"/>
    <col min="2573" max="2575" width="0" hidden="1" customWidth="1"/>
    <col min="2814" max="2815" width="5.140625" customWidth="1"/>
    <col min="2816" max="2816" width="4.140625" customWidth="1"/>
    <col min="2817" max="2817" width="3.85546875" customWidth="1"/>
    <col min="2818" max="2818" width="6.28515625" customWidth="1"/>
    <col min="2819" max="2819" width="2.5703125" customWidth="1"/>
    <col min="2820" max="2820" width="3.5703125" customWidth="1"/>
    <col min="2821" max="2821" width="4" customWidth="1"/>
    <col min="2822" max="2822" width="5" customWidth="1"/>
    <col min="2823" max="2823" width="112.140625" customWidth="1"/>
    <col min="2824" max="2824" width="12.140625" customWidth="1"/>
    <col min="2825" max="2825" width="10.28515625" customWidth="1"/>
    <col min="2826" max="2826" width="8.140625" customWidth="1"/>
    <col min="2827" max="2827" width="14.28515625" customWidth="1"/>
    <col min="2828" max="2828" width="14.85546875" customWidth="1"/>
    <col min="2829" max="2831" width="0" hidden="1" customWidth="1"/>
    <col min="3070" max="3071" width="5.140625" customWidth="1"/>
    <col min="3072" max="3072" width="4.140625" customWidth="1"/>
    <col min="3073" max="3073" width="3.85546875" customWidth="1"/>
    <col min="3074" max="3074" width="6.28515625" customWidth="1"/>
    <col min="3075" max="3075" width="2.5703125" customWidth="1"/>
    <col min="3076" max="3076" width="3.5703125" customWidth="1"/>
    <col min="3077" max="3077" width="4" customWidth="1"/>
    <col min="3078" max="3078" width="5" customWidth="1"/>
    <col min="3079" max="3079" width="112.140625" customWidth="1"/>
    <col min="3080" max="3080" width="12.140625" customWidth="1"/>
    <col min="3081" max="3081" width="10.28515625" customWidth="1"/>
    <col min="3082" max="3082" width="8.140625" customWidth="1"/>
    <col min="3083" max="3083" width="14.28515625" customWidth="1"/>
    <col min="3084" max="3084" width="14.85546875" customWidth="1"/>
    <col min="3085" max="3087" width="0" hidden="1" customWidth="1"/>
    <col min="3326" max="3327" width="5.140625" customWidth="1"/>
    <col min="3328" max="3328" width="4.140625" customWidth="1"/>
    <col min="3329" max="3329" width="3.85546875" customWidth="1"/>
    <col min="3330" max="3330" width="6.28515625" customWidth="1"/>
    <col min="3331" max="3331" width="2.5703125" customWidth="1"/>
    <col min="3332" max="3332" width="3.5703125" customWidth="1"/>
    <col min="3333" max="3333" width="4" customWidth="1"/>
    <col min="3334" max="3334" width="5" customWidth="1"/>
    <col min="3335" max="3335" width="112.140625" customWidth="1"/>
    <col min="3336" max="3336" width="12.140625" customWidth="1"/>
    <col min="3337" max="3337" width="10.28515625" customWidth="1"/>
    <col min="3338" max="3338" width="8.140625" customWidth="1"/>
    <col min="3339" max="3339" width="14.28515625" customWidth="1"/>
    <col min="3340" max="3340" width="14.85546875" customWidth="1"/>
    <col min="3341" max="3343" width="0" hidden="1" customWidth="1"/>
    <col min="3582" max="3583" width="5.140625" customWidth="1"/>
    <col min="3584" max="3584" width="4.140625" customWidth="1"/>
    <col min="3585" max="3585" width="3.85546875" customWidth="1"/>
    <col min="3586" max="3586" width="6.28515625" customWidth="1"/>
    <col min="3587" max="3587" width="2.5703125" customWidth="1"/>
    <col min="3588" max="3588" width="3.5703125" customWidth="1"/>
    <col min="3589" max="3589" width="4" customWidth="1"/>
    <col min="3590" max="3590" width="5" customWidth="1"/>
    <col min="3591" max="3591" width="112.140625" customWidth="1"/>
    <col min="3592" max="3592" width="12.140625" customWidth="1"/>
    <col min="3593" max="3593" width="10.28515625" customWidth="1"/>
    <col min="3594" max="3594" width="8.140625" customWidth="1"/>
    <col min="3595" max="3595" width="14.28515625" customWidth="1"/>
    <col min="3596" max="3596" width="14.85546875" customWidth="1"/>
    <col min="3597" max="3599" width="0" hidden="1" customWidth="1"/>
    <col min="3838" max="3839" width="5.140625" customWidth="1"/>
    <col min="3840" max="3840" width="4.140625" customWidth="1"/>
    <col min="3841" max="3841" width="3.85546875" customWidth="1"/>
    <col min="3842" max="3842" width="6.28515625" customWidth="1"/>
    <col min="3843" max="3843" width="2.5703125" customWidth="1"/>
    <col min="3844" max="3844" width="3.5703125" customWidth="1"/>
    <col min="3845" max="3845" width="4" customWidth="1"/>
    <col min="3846" max="3846" width="5" customWidth="1"/>
    <col min="3847" max="3847" width="112.140625" customWidth="1"/>
    <col min="3848" max="3848" width="12.140625" customWidth="1"/>
    <col min="3849" max="3849" width="10.28515625" customWidth="1"/>
    <col min="3850" max="3850" width="8.140625" customWidth="1"/>
    <col min="3851" max="3851" width="14.28515625" customWidth="1"/>
    <col min="3852" max="3852" width="14.85546875" customWidth="1"/>
    <col min="3853" max="3855" width="0" hidden="1" customWidth="1"/>
    <col min="4094" max="4095" width="5.140625" customWidth="1"/>
    <col min="4096" max="4096" width="4.140625" customWidth="1"/>
    <col min="4097" max="4097" width="3.85546875" customWidth="1"/>
    <col min="4098" max="4098" width="6.28515625" customWidth="1"/>
    <col min="4099" max="4099" width="2.5703125" customWidth="1"/>
    <col min="4100" max="4100" width="3.5703125" customWidth="1"/>
    <col min="4101" max="4101" width="4" customWidth="1"/>
    <col min="4102" max="4102" width="5" customWidth="1"/>
    <col min="4103" max="4103" width="112.140625" customWidth="1"/>
    <col min="4104" max="4104" width="12.140625" customWidth="1"/>
    <col min="4105" max="4105" width="10.28515625" customWidth="1"/>
    <col min="4106" max="4106" width="8.140625" customWidth="1"/>
    <col min="4107" max="4107" width="14.28515625" customWidth="1"/>
    <col min="4108" max="4108" width="14.85546875" customWidth="1"/>
    <col min="4109" max="4111" width="0" hidden="1" customWidth="1"/>
    <col min="4350" max="4351" width="5.140625" customWidth="1"/>
    <col min="4352" max="4352" width="4.140625" customWidth="1"/>
    <col min="4353" max="4353" width="3.85546875" customWidth="1"/>
    <col min="4354" max="4354" width="6.28515625" customWidth="1"/>
    <col min="4355" max="4355" width="2.5703125" customWidth="1"/>
    <col min="4356" max="4356" width="3.5703125" customWidth="1"/>
    <col min="4357" max="4357" width="4" customWidth="1"/>
    <col min="4358" max="4358" width="5" customWidth="1"/>
    <col min="4359" max="4359" width="112.140625" customWidth="1"/>
    <col min="4360" max="4360" width="12.140625" customWidth="1"/>
    <col min="4361" max="4361" width="10.28515625" customWidth="1"/>
    <col min="4362" max="4362" width="8.140625" customWidth="1"/>
    <col min="4363" max="4363" width="14.28515625" customWidth="1"/>
    <col min="4364" max="4364" width="14.85546875" customWidth="1"/>
    <col min="4365" max="4367" width="0" hidden="1" customWidth="1"/>
    <col min="4606" max="4607" width="5.140625" customWidth="1"/>
    <col min="4608" max="4608" width="4.140625" customWidth="1"/>
    <col min="4609" max="4609" width="3.85546875" customWidth="1"/>
    <col min="4610" max="4610" width="6.28515625" customWidth="1"/>
    <col min="4611" max="4611" width="2.5703125" customWidth="1"/>
    <col min="4612" max="4612" width="3.5703125" customWidth="1"/>
    <col min="4613" max="4613" width="4" customWidth="1"/>
    <col min="4614" max="4614" width="5" customWidth="1"/>
    <col min="4615" max="4615" width="112.140625" customWidth="1"/>
    <col min="4616" max="4616" width="12.140625" customWidth="1"/>
    <col min="4617" max="4617" width="10.28515625" customWidth="1"/>
    <col min="4618" max="4618" width="8.140625" customWidth="1"/>
    <col min="4619" max="4619" width="14.28515625" customWidth="1"/>
    <col min="4620" max="4620" width="14.85546875" customWidth="1"/>
    <col min="4621" max="4623" width="0" hidden="1" customWidth="1"/>
    <col min="4862" max="4863" width="5.140625" customWidth="1"/>
    <col min="4864" max="4864" width="4.140625" customWidth="1"/>
    <col min="4865" max="4865" width="3.85546875" customWidth="1"/>
    <col min="4866" max="4866" width="6.28515625" customWidth="1"/>
    <col min="4867" max="4867" width="2.5703125" customWidth="1"/>
    <col min="4868" max="4868" width="3.5703125" customWidth="1"/>
    <col min="4869" max="4869" width="4" customWidth="1"/>
    <col min="4870" max="4870" width="5" customWidth="1"/>
    <col min="4871" max="4871" width="112.140625" customWidth="1"/>
    <col min="4872" max="4872" width="12.140625" customWidth="1"/>
    <col min="4873" max="4873" width="10.28515625" customWidth="1"/>
    <col min="4874" max="4874" width="8.140625" customWidth="1"/>
    <col min="4875" max="4875" width="14.28515625" customWidth="1"/>
    <col min="4876" max="4876" width="14.85546875" customWidth="1"/>
    <col min="4877" max="4879" width="0" hidden="1" customWidth="1"/>
    <col min="5118" max="5119" width="5.140625" customWidth="1"/>
    <col min="5120" max="5120" width="4.140625" customWidth="1"/>
    <col min="5121" max="5121" width="3.85546875" customWidth="1"/>
    <col min="5122" max="5122" width="6.28515625" customWidth="1"/>
    <col min="5123" max="5123" width="2.5703125" customWidth="1"/>
    <col min="5124" max="5124" width="3.5703125" customWidth="1"/>
    <col min="5125" max="5125" width="4" customWidth="1"/>
    <col min="5126" max="5126" width="5" customWidth="1"/>
    <col min="5127" max="5127" width="112.140625" customWidth="1"/>
    <col min="5128" max="5128" width="12.140625" customWidth="1"/>
    <col min="5129" max="5129" width="10.28515625" customWidth="1"/>
    <col min="5130" max="5130" width="8.140625" customWidth="1"/>
    <col min="5131" max="5131" width="14.28515625" customWidth="1"/>
    <col min="5132" max="5132" width="14.85546875" customWidth="1"/>
    <col min="5133" max="5135" width="0" hidden="1" customWidth="1"/>
    <col min="5374" max="5375" width="5.140625" customWidth="1"/>
    <col min="5376" max="5376" width="4.140625" customWidth="1"/>
    <col min="5377" max="5377" width="3.85546875" customWidth="1"/>
    <col min="5378" max="5378" width="6.28515625" customWidth="1"/>
    <col min="5379" max="5379" width="2.5703125" customWidth="1"/>
    <col min="5380" max="5380" width="3.5703125" customWidth="1"/>
    <col min="5381" max="5381" width="4" customWidth="1"/>
    <col min="5382" max="5382" width="5" customWidth="1"/>
    <col min="5383" max="5383" width="112.140625" customWidth="1"/>
    <col min="5384" max="5384" width="12.140625" customWidth="1"/>
    <col min="5385" max="5385" width="10.28515625" customWidth="1"/>
    <col min="5386" max="5386" width="8.140625" customWidth="1"/>
    <col min="5387" max="5387" width="14.28515625" customWidth="1"/>
    <col min="5388" max="5388" width="14.85546875" customWidth="1"/>
    <col min="5389" max="5391" width="0" hidden="1" customWidth="1"/>
    <col min="5630" max="5631" width="5.140625" customWidth="1"/>
    <col min="5632" max="5632" width="4.140625" customWidth="1"/>
    <col min="5633" max="5633" width="3.85546875" customWidth="1"/>
    <col min="5634" max="5634" width="6.28515625" customWidth="1"/>
    <col min="5635" max="5635" width="2.5703125" customWidth="1"/>
    <col min="5636" max="5636" width="3.5703125" customWidth="1"/>
    <col min="5637" max="5637" width="4" customWidth="1"/>
    <col min="5638" max="5638" width="5" customWidth="1"/>
    <col min="5639" max="5639" width="112.140625" customWidth="1"/>
    <col min="5640" max="5640" width="12.140625" customWidth="1"/>
    <col min="5641" max="5641" width="10.28515625" customWidth="1"/>
    <col min="5642" max="5642" width="8.140625" customWidth="1"/>
    <col min="5643" max="5643" width="14.28515625" customWidth="1"/>
    <col min="5644" max="5644" width="14.85546875" customWidth="1"/>
    <col min="5645" max="5647" width="0" hidden="1" customWidth="1"/>
    <col min="5886" max="5887" width="5.140625" customWidth="1"/>
    <col min="5888" max="5888" width="4.140625" customWidth="1"/>
    <col min="5889" max="5889" width="3.85546875" customWidth="1"/>
    <col min="5890" max="5890" width="6.28515625" customWidth="1"/>
    <col min="5891" max="5891" width="2.5703125" customWidth="1"/>
    <col min="5892" max="5892" width="3.5703125" customWidth="1"/>
    <col min="5893" max="5893" width="4" customWidth="1"/>
    <col min="5894" max="5894" width="5" customWidth="1"/>
    <col min="5895" max="5895" width="112.140625" customWidth="1"/>
    <col min="5896" max="5896" width="12.140625" customWidth="1"/>
    <col min="5897" max="5897" width="10.28515625" customWidth="1"/>
    <col min="5898" max="5898" width="8.140625" customWidth="1"/>
    <col min="5899" max="5899" width="14.28515625" customWidth="1"/>
    <col min="5900" max="5900" width="14.85546875" customWidth="1"/>
    <col min="5901" max="5903" width="0" hidden="1" customWidth="1"/>
    <col min="6142" max="6143" width="5.140625" customWidth="1"/>
    <col min="6144" max="6144" width="4.140625" customWidth="1"/>
    <col min="6145" max="6145" width="3.85546875" customWidth="1"/>
    <col min="6146" max="6146" width="6.28515625" customWidth="1"/>
    <col min="6147" max="6147" width="2.5703125" customWidth="1"/>
    <col min="6148" max="6148" width="3.5703125" customWidth="1"/>
    <col min="6149" max="6149" width="4" customWidth="1"/>
    <col min="6150" max="6150" width="5" customWidth="1"/>
    <col min="6151" max="6151" width="112.140625" customWidth="1"/>
    <col min="6152" max="6152" width="12.140625" customWidth="1"/>
    <col min="6153" max="6153" width="10.28515625" customWidth="1"/>
    <col min="6154" max="6154" width="8.140625" customWidth="1"/>
    <col min="6155" max="6155" width="14.28515625" customWidth="1"/>
    <col min="6156" max="6156" width="14.85546875" customWidth="1"/>
    <col min="6157" max="6159" width="0" hidden="1" customWidth="1"/>
    <col min="6398" max="6399" width="5.140625" customWidth="1"/>
    <col min="6400" max="6400" width="4.140625" customWidth="1"/>
    <col min="6401" max="6401" width="3.85546875" customWidth="1"/>
    <col min="6402" max="6402" width="6.28515625" customWidth="1"/>
    <col min="6403" max="6403" width="2.5703125" customWidth="1"/>
    <col min="6404" max="6404" width="3.5703125" customWidth="1"/>
    <col min="6405" max="6405" width="4" customWidth="1"/>
    <col min="6406" max="6406" width="5" customWidth="1"/>
    <col min="6407" max="6407" width="112.140625" customWidth="1"/>
    <col min="6408" max="6408" width="12.140625" customWidth="1"/>
    <col min="6409" max="6409" width="10.28515625" customWidth="1"/>
    <col min="6410" max="6410" width="8.140625" customWidth="1"/>
    <col min="6411" max="6411" width="14.28515625" customWidth="1"/>
    <col min="6412" max="6412" width="14.85546875" customWidth="1"/>
    <col min="6413" max="6415" width="0" hidden="1" customWidth="1"/>
    <col min="6654" max="6655" width="5.140625" customWidth="1"/>
    <col min="6656" max="6656" width="4.140625" customWidth="1"/>
    <col min="6657" max="6657" width="3.85546875" customWidth="1"/>
    <col min="6658" max="6658" width="6.28515625" customWidth="1"/>
    <col min="6659" max="6659" width="2.5703125" customWidth="1"/>
    <col min="6660" max="6660" width="3.5703125" customWidth="1"/>
    <col min="6661" max="6661" width="4" customWidth="1"/>
    <col min="6662" max="6662" width="5" customWidth="1"/>
    <col min="6663" max="6663" width="112.140625" customWidth="1"/>
    <col min="6664" max="6664" width="12.140625" customWidth="1"/>
    <col min="6665" max="6665" width="10.28515625" customWidth="1"/>
    <col min="6666" max="6666" width="8.140625" customWidth="1"/>
    <col min="6667" max="6667" width="14.28515625" customWidth="1"/>
    <col min="6668" max="6668" width="14.85546875" customWidth="1"/>
    <col min="6669" max="6671" width="0" hidden="1" customWidth="1"/>
    <col min="6910" max="6911" width="5.140625" customWidth="1"/>
    <col min="6912" max="6912" width="4.140625" customWidth="1"/>
    <col min="6913" max="6913" width="3.85546875" customWidth="1"/>
    <col min="6914" max="6914" width="6.28515625" customWidth="1"/>
    <col min="6915" max="6915" width="2.5703125" customWidth="1"/>
    <col min="6916" max="6916" width="3.5703125" customWidth="1"/>
    <col min="6917" max="6917" width="4" customWidth="1"/>
    <col min="6918" max="6918" width="5" customWidth="1"/>
    <col min="6919" max="6919" width="112.140625" customWidth="1"/>
    <col min="6920" max="6920" width="12.140625" customWidth="1"/>
    <col min="6921" max="6921" width="10.28515625" customWidth="1"/>
    <col min="6922" max="6922" width="8.140625" customWidth="1"/>
    <col min="6923" max="6923" width="14.28515625" customWidth="1"/>
    <col min="6924" max="6924" width="14.85546875" customWidth="1"/>
    <col min="6925" max="6927" width="0" hidden="1" customWidth="1"/>
    <col min="7166" max="7167" width="5.140625" customWidth="1"/>
    <col min="7168" max="7168" width="4.140625" customWidth="1"/>
    <col min="7169" max="7169" width="3.85546875" customWidth="1"/>
    <col min="7170" max="7170" width="6.28515625" customWidth="1"/>
    <col min="7171" max="7171" width="2.5703125" customWidth="1"/>
    <col min="7172" max="7172" width="3.5703125" customWidth="1"/>
    <col min="7173" max="7173" width="4" customWidth="1"/>
    <col min="7174" max="7174" width="5" customWidth="1"/>
    <col min="7175" max="7175" width="112.140625" customWidth="1"/>
    <col min="7176" max="7176" width="12.140625" customWidth="1"/>
    <col min="7177" max="7177" width="10.28515625" customWidth="1"/>
    <col min="7178" max="7178" width="8.140625" customWidth="1"/>
    <col min="7179" max="7179" width="14.28515625" customWidth="1"/>
    <col min="7180" max="7180" width="14.85546875" customWidth="1"/>
    <col min="7181" max="7183" width="0" hidden="1" customWidth="1"/>
    <col min="7422" max="7423" width="5.140625" customWidth="1"/>
    <col min="7424" max="7424" width="4.140625" customWidth="1"/>
    <col min="7425" max="7425" width="3.85546875" customWidth="1"/>
    <col min="7426" max="7426" width="6.28515625" customWidth="1"/>
    <col min="7427" max="7427" width="2.5703125" customWidth="1"/>
    <col min="7428" max="7428" width="3.5703125" customWidth="1"/>
    <col min="7429" max="7429" width="4" customWidth="1"/>
    <col min="7430" max="7430" width="5" customWidth="1"/>
    <col min="7431" max="7431" width="112.140625" customWidth="1"/>
    <col min="7432" max="7432" width="12.140625" customWidth="1"/>
    <col min="7433" max="7433" width="10.28515625" customWidth="1"/>
    <col min="7434" max="7434" width="8.140625" customWidth="1"/>
    <col min="7435" max="7435" width="14.28515625" customWidth="1"/>
    <col min="7436" max="7436" width="14.85546875" customWidth="1"/>
    <col min="7437" max="7439" width="0" hidden="1" customWidth="1"/>
    <col min="7678" max="7679" width="5.140625" customWidth="1"/>
    <col min="7680" max="7680" width="4.140625" customWidth="1"/>
    <col min="7681" max="7681" width="3.85546875" customWidth="1"/>
    <col min="7682" max="7682" width="6.28515625" customWidth="1"/>
    <col min="7683" max="7683" width="2.5703125" customWidth="1"/>
    <col min="7684" max="7684" width="3.5703125" customWidth="1"/>
    <col min="7685" max="7685" width="4" customWidth="1"/>
    <col min="7686" max="7686" width="5" customWidth="1"/>
    <col min="7687" max="7687" width="112.140625" customWidth="1"/>
    <col min="7688" max="7688" width="12.140625" customWidth="1"/>
    <col min="7689" max="7689" width="10.28515625" customWidth="1"/>
    <col min="7690" max="7690" width="8.140625" customWidth="1"/>
    <col min="7691" max="7691" width="14.28515625" customWidth="1"/>
    <col min="7692" max="7692" width="14.85546875" customWidth="1"/>
    <col min="7693" max="7695" width="0" hidden="1" customWidth="1"/>
    <col min="7934" max="7935" width="5.140625" customWidth="1"/>
    <col min="7936" max="7936" width="4.140625" customWidth="1"/>
    <col min="7937" max="7937" width="3.85546875" customWidth="1"/>
    <col min="7938" max="7938" width="6.28515625" customWidth="1"/>
    <col min="7939" max="7939" width="2.5703125" customWidth="1"/>
    <col min="7940" max="7940" width="3.5703125" customWidth="1"/>
    <col min="7941" max="7941" width="4" customWidth="1"/>
    <col min="7942" max="7942" width="5" customWidth="1"/>
    <col min="7943" max="7943" width="112.140625" customWidth="1"/>
    <col min="7944" max="7944" width="12.140625" customWidth="1"/>
    <col min="7945" max="7945" width="10.28515625" customWidth="1"/>
    <col min="7946" max="7946" width="8.140625" customWidth="1"/>
    <col min="7947" max="7947" width="14.28515625" customWidth="1"/>
    <col min="7948" max="7948" width="14.85546875" customWidth="1"/>
    <col min="7949" max="7951" width="0" hidden="1" customWidth="1"/>
    <col min="8190" max="8191" width="5.140625" customWidth="1"/>
    <col min="8192" max="8192" width="4.140625" customWidth="1"/>
    <col min="8193" max="8193" width="3.85546875" customWidth="1"/>
    <col min="8194" max="8194" width="6.28515625" customWidth="1"/>
    <col min="8195" max="8195" width="2.5703125" customWidth="1"/>
    <col min="8196" max="8196" width="3.5703125" customWidth="1"/>
    <col min="8197" max="8197" width="4" customWidth="1"/>
    <col min="8198" max="8198" width="5" customWidth="1"/>
    <col min="8199" max="8199" width="112.140625" customWidth="1"/>
    <col min="8200" max="8200" width="12.140625" customWidth="1"/>
    <col min="8201" max="8201" width="10.28515625" customWidth="1"/>
    <col min="8202" max="8202" width="8.140625" customWidth="1"/>
    <col min="8203" max="8203" width="14.28515625" customWidth="1"/>
    <col min="8204" max="8204" width="14.85546875" customWidth="1"/>
    <col min="8205" max="8207" width="0" hidden="1" customWidth="1"/>
    <col min="8446" max="8447" width="5.140625" customWidth="1"/>
    <col min="8448" max="8448" width="4.140625" customWidth="1"/>
    <col min="8449" max="8449" width="3.85546875" customWidth="1"/>
    <col min="8450" max="8450" width="6.28515625" customWidth="1"/>
    <col min="8451" max="8451" width="2.5703125" customWidth="1"/>
    <col min="8452" max="8452" width="3.5703125" customWidth="1"/>
    <col min="8453" max="8453" width="4" customWidth="1"/>
    <col min="8454" max="8454" width="5" customWidth="1"/>
    <col min="8455" max="8455" width="112.140625" customWidth="1"/>
    <col min="8456" max="8456" width="12.140625" customWidth="1"/>
    <col min="8457" max="8457" width="10.28515625" customWidth="1"/>
    <col min="8458" max="8458" width="8.140625" customWidth="1"/>
    <col min="8459" max="8459" width="14.28515625" customWidth="1"/>
    <col min="8460" max="8460" width="14.85546875" customWidth="1"/>
    <col min="8461" max="8463" width="0" hidden="1" customWidth="1"/>
    <col min="8702" max="8703" width="5.140625" customWidth="1"/>
    <col min="8704" max="8704" width="4.140625" customWidth="1"/>
    <col min="8705" max="8705" width="3.85546875" customWidth="1"/>
    <col min="8706" max="8706" width="6.28515625" customWidth="1"/>
    <col min="8707" max="8707" width="2.5703125" customWidth="1"/>
    <col min="8708" max="8708" width="3.5703125" customWidth="1"/>
    <col min="8709" max="8709" width="4" customWidth="1"/>
    <col min="8710" max="8710" width="5" customWidth="1"/>
    <col min="8711" max="8711" width="112.140625" customWidth="1"/>
    <col min="8712" max="8712" width="12.140625" customWidth="1"/>
    <col min="8713" max="8713" width="10.28515625" customWidth="1"/>
    <col min="8714" max="8714" width="8.140625" customWidth="1"/>
    <col min="8715" max="8715" width="14.28515625" customWidth="1"/>
    <col min="8716" max="8716" width="14.85546875" customWidth="1"/>
    <col min="8717" max="8719" width="0" hidden="1" customWidth="1"/>
    <col min="8958" max="8959" width="5.140625" customWidth="1"/>
    <col min="8960" max="8960" width="4.140625" customWidth="1"/>
    <col min="8961" max="8961" width="3.85546875" customWidth="1"/>
    <col min="8962" max="8962" width="6.28515625" customWidth="1"/>
    <col min="8963" max="8963" width="2.5703125" customWidth="1"/>
    <col min="8964" max="8964" width="3.5703125" customWidth="1"/>
    <col min="8965" max="8965" width="4" customWidth="1"/>
    <col min="8966" max="8966" width="5" customWidth="1"/>
    <col min="8967" max="8967" width="112.140625" customWidth="1"/>
    <col min="8968" max="8968" width="12.140625" customWidth="1"/>
    <col min="8969" max="8969" width="10.28515625" customWidth="1"/>
    <col min="8970" max="8970" width="8.140625" customWidth="1"/>
    <col min="8971" max="8971" width="14.28515625" customWidth="1"/>
    <col min="8972" max="8972" width="14.85546875" customWidth="1"/>
    <col min="8973" max="8975" width="0" hidden="1" customWidth="1"/>
    <col min="9214" max="9215" width="5.140625" customWidth="1"/>
    <col min="9216" max="9216" width="4.140625" customWidth="1"/>
    <col min="9217" max="9217" width="3.85546875" customWidth="1"/>
    <col min="9218" max="9218" width="6.28515625" customWidth="1"/>
    <col min="9219" max="9219" width="2.5703125" customWidth="1"/>
    <col min="9220" max="9220" width="3.5703125" customWidth="1"/>
    <col min="9221" max="9221" width="4" customWidth="1"/>
    <col min="9222" max="9222" width="5" customWidth="1"/>
    <col min="9223" max="9223" width="112.140625" customWidth="1"/>
    <col min="9224" max="9224" width="12.140625" customWidth="1"/>
    <col min="9225" max="9225" width="10.28515625" customWidth="1"/>
    <col min="9226" max="9226" width="8.140625" customWidth="1"/>
    <col min="9227" max="9227" width="14.28515625" customWidth="1"/>
    <col min="9228" max="9228" width="14.85546875" customWidth="1"/>
    <col min="9229" max="9231" width="0" hidden="1" customWidth="1"/>
    <col min="9470" max="9471" width="5.140625" customWidth="1"/>
    <col min="9472" max="9472" width="4.140625" customWidth="1"/>
    <col min="9473" max="9473" width="3.85546875" customWidth="1"/>
    <col min="9474" max="9474" width="6.28515625" customWidth="1"/>
    <col min="9475" max="9475" width="2.5703125" customWidth="1"/>
    <col min="9476" max="9476" width="3.5703125" customWidth="1"/>
    <col min="9477" max="9477" width="4" customWidth="1"/>
    <col min="9478" max="9478" width="5" customWidth="1"/>
    <col min="9479" max="9479" width="112.140625" customWidth="1"/>
    <col min="9480" max="9480" width="12.140625" customWidth="1"/>
    <col min="9481" max="9481" width="10.28515625" customWidth="1"/>
    <col min="9482" max="9482" width="8.140625" customWidth="1"/>
    <col min="9483" max="9483" width="14.28515625" customWidth="1"/>
    <col min="9484" max="9484" width="14.85546875" customWidth="1"/>
    <col min="9485" max="9487" width="0" hidden="1" customWidth="1"/>
    <col min="9726" max="9727" width="5.140625" customWidth="1"/>
    <col min="9728" max="9728" width="4.140625" customWidth="1"/>
    <col min="9729" max="9729" width="3.85546875" customWidth="1"/>
    <col min="9730" max="9730" width="6.28515625" customWidth="1"/>
    <col min="9731" max="9731" width="2.5703125" customWidth="1"/>
    <col min="9732" max="9732" width="3.5703125" customWidth="1"/>
    <col min="9733" max="9733" width="4" customWidth="1"/>
    <col min="9734" max="9734" width="5" customWidth="1"/>
    <col min="9735" max="9735" width="112.140625" customWidth="1"/>
    <col min="9736" max="9736" width="12.140625" customWidth="1"/>
    <col min="9737" max="9737" width="10.28515625" customWidth="1"/>
    <col min="9738" max="9738" width="8.140625" customWidth="1"/>
    <col min="9739" max="9739" width="14.28515625" customWidth="1"/>
    <col min="9740" max="9740" width="14.85546875" customWidth="1"/>
    <col min="9741" max="9743" width="0" hidden="1" customWidth="1"/>
    <col min="9982" max="9983" width="5.140625" customWidth="1"/>
    <col min="9984" max="9984" width="4.140625" customWidth="1"/>
    <col min="9985" max="9985" width="3.85546875" customWidth="1"/>
    <col min="9986" max="9986" width="6.28515625" customWidth="1"/>
    <col min="9987" max="9987" width="2.5703125" customWidth="1"/>
    <col min="9988" max="9988" width="3.5703125" customWidth="1"/>
    <col min="9989" max="9989" width="4" customWidth="1"/>
    <col min="9990" max="9990" width="5" customWidth="1"/>
    <col min="9991" max="9991" width="112.140625" customWidth="1"/>
    <col min="9992" max="9992" width="12.140625" customWidth="1"/>
    <col min="9993" max="9993" width="10.28515625" customWidth="1"/>
    <col min="9994" max="9994" width="8.140625" customWidth="1"/>
    <col min="9995" max="9995" width="14.28515625" customWidth="1"/>
    <col min="9996" max="9996" width="14.85546875" customWidth="1"/>
    <col min="9997" max="9999" width="0" hidden="1" customWidth="1"/>
    <col min="10238" max="10239" width="5.140625" customWidth="1"/>
    <col min="10240" max="10240" width="4.140625" customWidth="1"/>
    <col min="10241" max="10241" width="3.85546875" customWidth="1"/>
    <col min="10242" max="10242" width="6.28515625" customWidth="1"/>
    <col min="10243" max="10243" width="2.5703125" customWidth="1"/>
    <col min="10244" max="10244" width="3.5703125" customWidth="1"/>
    <col min="10245" max="10245" width="4" customWidth="1"/>
    <col min="10246" max="10246" width="5" customWidth="1"/>
    <col min="10247" max="10247" width="112.140625" customWidth="1"/>
    <col min="10248" max="10248" width="12.140625" customWidth="1"/>
    <col min="10249" max="10249" width="10.28515625" customWidth="1"/>
    <col min="10250" max="10250" width="8.140625" customWidth="1"/>
    <col min="10251" max="10251" width="14.28515625" customWidth="1"/>
    <col min="10252" max="10252" width="14.85546875" customWidth="1"/>
    <col min="10253" max="10255" width="0" hidden="1" customWidth="1"/>
    <col min="10494" max="10495" width="5.140625" customWidth="1"/>
    <col min="10496" max="10496" width="4.140625" customWidth="1"/>
    <col min="10497" max="10497" width="3.85546875" customWidth="1"/>
    <col min="10498" max="10498" width="6.28515625" customWidth="1"/>
    <col min="10499" max="10499" width="2.5703125" customWidth="1"/>
    <col min="10500" max="10500" width="3.5703125" customWidth="1"/>
    <col min="10501" max="10501" width="4" customWidth="1"/>
    <col min="10502" max="10502" width="5" customWidth="1"/>
    <col min="10503" max="10503" width="112.140625" customWidth="1"/>
    <col min="10504" max="10504" width="12.140625" customWidth="1"/>
    <col min="10505" max="10505" width="10.28515625" customWidth="1"/>
    <col min="10506" max="10506" width="8.140625" customWidth="1"/>
    <col min="10507" max="10507" width="14.28515625" customWidth="1"/>
    <col min="10508" max="10508" width="14.85546875" customWidth="1"/>
    <col min="10509" max="10511" width="0" hidden="1" customWidth="1"/>
    <col min="10750" max="10751" width="5.140625" customWidth="1"/>
    <col min="10752" max="10752" width="4.140625" customWidth="1"/>
    <col min="10753" max="10753" width="3.85546875" customWidth="1"/>
    <col min="10754" max="10754" width="6.28515625" customWidth="1"/>
    <col min="10755" max="10755" width="2.5703125" customWidth="1"/>
    <col min="10756" max="10756" width="3.5703125" customWidth="1"/>
    <col min="10757" max="10757" width="4" customWidth="1"/>
    <col min="10758" max="10758" width="5" customWidth="1"/>
    <col min="10759" max="10759" width="112.140625" customWidth="1"/>
    <col min="10760" max="10760" width="12.140625" customWidth="1"/>
    <col min="10761" max="10761" width="10.28515625" customWidth="1"/>
    <col min="10762" max="10762" width="8.140625" customWidth="1"/>
    <col min="10763" max="10763" width="14.28515625" customWidth="1"/>
    <col min="10764" max="10764" width="14.85546875" customWidth="1"/>
    <col min="10765" max="10767" width="0" hidden="1" customWidth="1"/>
    <col min="11006" max="11007" width="5.140625" customWidth="1"/>
    <col min="11008" max="11008" width="4.140625" customWidth="1"/>
    <col min="11009" max="11009" width="3.85546875" customWidth="1"/>
    <col min="11010" max="11010" width="6.28515625" customWidth="1"/>
    <col min="11011" max="11011" width="2.5703125" customWidth="1"/>
    <col min="11012" max="11012" width="3.5703125" customWidth="1"/>
    <col min="11013" max="11013" width="4" customWidth="1"/>
    <col min="11014" max="11014" width="5" customWidth="1"/>
    <col min="11015" max="11015" width="112.140625" customWidth="1"/>
    <col min="11016" max="11016" width="12.140625" customWidth="1"/>
    <col min="11017" max="11017" width="10.28515625" customWidth="1"/>
    <col min="11018" max="11018" width="8.140625" customWidth="1"/>
    <col min="11019" max="11019" width="14.28515625" customWidth="1"/>
    <col min="11020" max="11020" width="14.85546875" customWidth="1"/>
    <col min="11021" max="11023" width="0" hidden="1" customWidth="1"/>
    <col min="11262" max="11263" width="5.140625" customWidth="1"/>
    <col min="11264" max="11264" width="4.140625" customWidth="1"/>
    <col min="11265" max="11265" width="3.85546875" customWidth="1"/>
    <col min="11266" max="11266" width="6.28515625" customWidth="1"/>
    <col min="11267" max="11267" width="2.5703125" customWidth="1"/>
    <col min="11268" max="11268" width="3.5703125" customWidth="1"/>
    <col min="11269" max="11269" width="4" customWidth="1"/>
    <col min="11270" max="11270" width="5" customWidth="1"/>
    <col min="11271" max="11271" width="112.140625" customWidth="1"/>
    <col min="11272" max="11272" width="12.140625" customWidth="1"/>
    <col min="11273" max="11273" width="10.28515625" customWidth="1"/>
    <col min="11274" max="11274" width="8.140625" customWidth="1"/>
    <col min="11275" max="11275" width="14.28515625" customWidth="1"/>
    <col min="11276" max="11276" width="14.85546875" customWidth="1"/>
    <col min="11277" max="11279" width="0" hidden="1" customWidth="1"/>
    <col min="11518" max="11519" width="5.140625" customWidth="1"/>
    <col min="11520" max="11520" width="4.140625" customWidth="1"/>
    <col min="11521" max="11521" width="3.85546875" customWidth="1"/>
    <col min="11522" max="11522" width="6.28515625" customWidth="1"/>
    <col min="11523" max="11523" width="2.5703125" customWidth="1"/>
    <col min="11524" max="11524" width="3.5703125" customWidth="1"/>
    <col min="11525" max="11525" width="4" customWidth="1"/>
    <col min="11526" max="11526" width="5" customWidth="1"/>
    <col min="11527" max="11527" width="112.140625" customWidth="1"/>
    <col min="11528" max="11528" width="12.140625" customWidth="1"/>
    <col min="11529" max="11529" width="10.28515625" customWidth="1"/>
    <col min="11530" max="11530" width="8.140625" customWidth="1"/>
    <col min="11531" max="11531" width="14.28515625" customWidth="1"/>
    <col min="11532" max="11532" width="14.85546875" customWidth="1"/>
    <col min="11533" max="11535" width="0" hidden="1" customWidth="1"/>
    <col min="11774" max="11775" width="5.140625" customWidth="1"/>
    <col min="11776" max="11776" width="4.140625" customWidth="1"/>
    <col min="11777" max="11777" width="3.85546875" customWidth="1"/>
    <col min="11778" max="11778" width="6.28515625" customWidth="1"/>
    <col min="11779" max="11779" width="2.5703125" customWidth="1"/>
    <col min="11780" max="11780" width="3.5703125" customWidth="1"/>
    <col min="11781" max="11781" width="4" customWidth="1"/>
    <col min="11782" max="11782" width="5" customWidth="1"/>
    <col min="11783" max="11783" width="112.140625" customWidth="1"/>
    <col min="11784" max="11784" width="12.140625" customWidth="1"/>
    <col min="11785" max="11785" width="10.28515625" customWidth="1"/>
    <col min="11786" max="11786" width="8.140625" customWidth="1"/>
    <col min="11787" max="11787" width="14.28515625" customWidth="1"/>
    <col min="11788" max="11788" width="14.85546875" customWidth="1"/>
    <col min="11789" max="11791" width="0" hidden="1" customWidth="1"/>
    <col min="12030" max="12031" width="5.140625" customWidth="1"/>
    <col min="12032" max="12032" width="4.140625" customWidth="1"/>
    <col min="12033" max="12033" width="3.85546875" customWidth="1"/>
    <col min="12034" max="12034" width="6.28515625" customWidth="1"/>
    <col min="12035" max="12035" width="2.5703125" customWidth="1"/>
    <col min="12036" max="12036" width="3.5703125" customWidth="1"/>
    <col min="12037" max="12037" width="4" customWidth="1"/>
    <col min="12038" max="12038" width="5" customWidth="1"/>
    <col min="12039" max="12039" width="112.140625" customWidth="1"/>
    <col min="12040" max="12040" width="12.140625" customWidth="1"/>
    <col min="12041" max="12041" width="10.28515625" customWidth="1"/>
    <col min="12042" max="12042" width="8.140625" customWidth="1"/>
    <col min="12043" max="12043" width="14.28515625" customWidth="1"/>
    <col min="12044" max="12044" width="14.85546875" customWidth="1"/>
    <col min="12045" max="12047" width="0" hidden="1" customWidth="1"/>
    <col min="12286" max="12287" width="5.140625" customWidth="1"/>
    <col min="12288" max="12288" width="4.140625" customWidth="1"/>
    <col min="12289" max="12289" width="3.85546875" customWidth="1"/>
    <col min="12290" max="12290" width="6.28515625" customWidth="1"/>
    <col min="12291" max="12291" width="2.5703125" customWidth="1"/>
    <col min="12292" max="12292" width="3.5703125" customWidth="1"/>
    <col min="12293" max="12293" width="4" customWidth="1"/>
    <col min="12294" max="12294" width="5" customWidth="1"/>
    <col min="12295" max="12295" width="112.140625" customWidth="1"/>
    <col min="12296" max="12296" width="12.140625" customWidth="1"/>
    <col min="12297" max="12297" width="10.28515625" customWidth="1"/>
    <col min="12298" max="12298" width="8.140625" customWidth="1"/>
    <col min="12299" max="12299" width="14.28515625" customWidth="1"/>
    <col min="12300" max="12300" width="14.85546875" customWidth="1"/>
    <col min="12301" max="12303" width="0" hidden="1" customWidth="1"/>
    <col min="12542" max="12543" width="5.140625" customWidth="1"/>
    <col min="12544" max="12544" width="4.140625" customWidth="1"/>
    <col min="12545" max="12545" width="3.85546875" customWidth="1"/>
    <col min="12546" max="12546" width="6.28515625" customWidth="1"/>
    <col min="12547" max="12547" width="2.5703125" customWidth="1"/>
    <col min="12548" max="12548" width="3.5703125" customWidth="1"/>
    <col min="12549" max="12549" width="4" customWidth="1"/>
    <col min="12550" max="12550" width="5" customWidth="1"/>
    <col min="12551" max="12551" width="112.140625" customWidth="1"/>
    <col min="12552" max="12552" width="12.140625" customWidth="1"/>
    <col min="12553" max="12553" width="10.28515625" customWidth="1"/>
    <col min="12554" max="12554" width="8.140625" customWidth="1"/>
    <col min="12555" max="12555" width="14.28515625" customWidth="1"/>
    <col min="12556" max="12556" width="14.85546875" customWidth="1"/>
    <col min="12557" max="12559" width="0" hidden="1" customWidth="1"/>
    <col min="12798" max="12799" width="5.140625" customWidth="1"/>
    <col min="12800" max="12800" width="4.140625" customWidth="1"/>
    <col min="12801" max="12801" width="3.85546875" customWidth="1"/>
    <col min="12802" max="12802" width="6.28515625" customWidth="1"/>
    <col min="12803" max="12803" width="2.5703125" customWidth="1"/>
    <col min="12804" max="12804" width="3.5703125" customWidth="1"/>
    <col min="12805" max="12805" width="4" customWidth="1"/>
    <col min="12806" max="12806" width="5" customWidth="1"/>
    <col min="12807" max="12807" width="112.140625" customWidth="1"/>
    <col min="12808" max="12808" width="12.140625" customWidth="1"/>
    <col min="12809" max="12809" width="10.28515625" customWidth="1"/>
    <col min="12810" max="12810" width="8.140625" customWidth="1"/>
    <col min="12811" max="12811" width="14.28515625" customWidth="1"/>
    <col min="12812" max="12812" width="14.85546875" customWidth="1"/>
    <col min="12813" max="12815" width="0" hidden="1" customWidth="1"/>
    <col min="13054" max="13055" width="5.140625" customWidth="1"/>
    <col min="13056" max="13056" width="4.140625" customWidth="1"/>
    <col min="13057" max="13057" width="3.85546875" customWidth="1"/>
    <col min="13058" max="13058" width="6.28515625" customWidth="1"/>
    <col min="13059" max="13059" width="2.5703125" customWidth="1"/>
    <col min="13060" max="13060" width="3.5703125" customWidth="1"/>
    <col min="13061" max="13061" width="4" customWidth="1"/>
    <col min="13062" max="13062" width="5" customWidth="1"/>
    <col min="13063" max="13063" width="112.140625" customWidth="1"/>
    <col min="13064" max="13064" width="12.140625" customWidth="1"/>
    <col min="13065" max="13065" width="10.28515625" customWidth="1"/>
    <col min="13066" max="13066" width="8.140625" customWidth="1"/>
    <col min="13067" max="13067" width="14.28515625" customWidth="1"/>
    <col min="13068" max="13068" width="14.85546875" customWidth="1"/>
    <col min="13069" max="13071" width="0" hidden="1" customWidth="1"/>
    <col min="13310" max="13311" width="5.140625" customWidth="1"/>
    <col min="13312" max="13312" width="4.140625" customWidth="1"/>
    <col min="13313" max="13313" width="3.85546875" customWidth="1"/>
    <col min="13314" max="13314" width="6.28515625" customWidth="1"/>
    <col min="13315" max="13315" width="2.5703125" customWidth="1"/>
    <col min="13316" max="13316" width="3.5703125" customWidth="1"/>
    <col min="13317" max="13317" width="4" customWidth="1"/>
    <col min="13318" max="13318" width="5" customWidth="1"/>
    <col min="13319" max="13319" width="112.140625" customWidth="1"/>
    <col min="13320" max="13320" width="12.140625" customWidth="1"/>
    <col min="13321" max="13321" width="10.28515625" customWidth="1"/>
    <col min="13322" max="13322" width="8.140625" customWidth="1"/>
    <col min="13323" max="13323" width="14.28515625" customWidth="1"/>
    <col min="13324" max="13324" width="14.85546875" customWidth="1"/>
    <col min="13325" max="13327" width="0" hidden="1" customWidth="1"/>
    <col min="13566" max="13567" width="5.140625" customWidth="1"/>
    <col min="13568" max="13568" width="4.140625" customWidth="1"/>
    <col min="13569" max="13569" width="3.85546875" customWidth="1"/>
    <col min="13570" max="13570" width="6.28515625" customWidth="1"/>
    <col min="13571" max="13571" width="2.5703125" customWidth="1"/>
    <col min="13572" max="13572" width="3.5703125" customWidth="1"/>
    <col min="13573" max="13573" width="4" customWidth="1"/>
    <col min="13574" max="13574" width="5" customWidth="1"/>
    <col min="13575" max="13575" width="112.140625" customWidth="1"/>
    <col min="13576" max="13576" width="12.140625" customWidth="1"/>
    <col min="13577" max="13577" width="10.28515625" customWidth="1"/>
    <col min="13578" max="13578" width="8.140625" customWidth="1"/>
    <col min="13579" max="13579" width="14.28515625" customWidth="1"/>
    <col min="13580" max="13580" width="14.85546875" customWidth="1"/>
    <col min="13581" max="13583" width="0" hidden="1" customWidth="1"/>
    <col min="13822" max="13823" width="5.140625" customWidth="1"/>
    <col min="13824" max="13824" width="4.140625" customWidth="1"/>
    <col min="13825" max="13825" width="3.85546875" customWidth="1"/>
    <col min="13826" max="13826" width="6.28515625" customWidth="1"/>
    <col min="13827" max="13827" width="2.5703125" customWidth="1"/>
    <col min="13828" max="13828" width="3.5703125" customWidth="1"/>
    <col min="13829" max="13829" width="4" customWidth="1"/>
    <col min="13830" max="13830" width="5" customWidth="1"/>
    <col min="13831" max="13831" width="112.140625" customWidth="1"/>
    <col min="13832" max="13832" width="12.140625" customWidth="1"/>
    <col min="13833" max="13833" width="10.28515625" customWidth="1"/>
    <col min="13834" max="13834" width="8.140625" customWidth="1"/>
    <col min="13835" max="13835" width="14.28515625" customWidth="1"/>
    <col min="13836" max="13836" width="14.85546875" customWidth="1"/>
    <col min="13837" max="13839" width="0" hidden="1" customWidth="1"/>
    <col min="14078" max="14079" width="5.140625" customWidth="1"/>
    <col min="14080" max="14080" width="4.140625" customWidth="1"/>
    <col min="14081" max="14081" width="3.85546875" customWidth="1"/>
    <col min="14082" max="14082" width="6.28515625" customWidth="1"/>
    <col min="14083" max="14083" width="2.5703125" customWidth="1"/>
    <col min="14084" max="14084" width="3.5703125" customWidth="1"/>
    <col min="14085" max="14085" width="4" customWidth="1"/>
    <col min="14086" max="14086" width="5" customWidth="1"/>
    <col min="14087" max="14087" width="112.140625" customWidth="1"/>
    <col min="14088" max="14088" width="12.140625" customWidth="1"/>
    <col min="14089" max="14089" width="10.28515625" customWidth="1"/>
    <col min="14090" max="14090" width="8.140625" customWidth="1"/>
    <col min="14091" max="14091" width="14.28515625" customWidth="1"/>
    <col min="14092" max="14092" width="14.85546875" customWidth="1"/>
    <col min="14093" max="14095" width="0" hidden="1" customWidth="1"/>
    <col min="14334" max="14335" width="5.140625" customWidth="1"/>
    <col min="14336" max="14336" width="4.140625" customWidth="1"/>
    <col min="14337" max="14337" width="3.85546875" customWidth="1"/>
    <col min="14338" max="14338" width="6.28515625" customWidth="1"/>
    <col min="14339" max="14339" width="2.5703125" customWidth="1"/>
    <col min="14340" max="14340" width="3.5703125" customWidth="1"/>
    <col min="14341" max="14341" width="4" customWidth="1"/>
    <col min="14342" max="14342" width="5" customWidth="1"/>
    <col min="14343" max="14343" width="112.140625" customWidth="1"/>
    <col min="14344" max="14344" width="12.140625" customWidth="1"/>
    <col min="14345" max="14345" width="10.28515625" customWidth="1"/>
    <col min="14346" max="14346" width="8.140625" customWidth="1"/>
    <col min="14347" max="14347" width="14.28515625" customWidth="1"/>
    <col min="14348" max="14348" width="14.85546875" customWidth="1"/>
    <col min="14349" max="14351" width="0" hidden="1" customWidth="1"/>
    <col min="14590" max="14591" width="5.140625" customWidth="1"/>
    <col min="14592" max="14592" width="4.140625" customWidth="1"/>
    <col min="14593" max="14593" width="3.85546875" customWidth="1"/>
    <col min="14594" max="14594" width="6.28515625" customWidth="1"/>
    <col min="14595" max="14595" width="2.5703125" customWidth="1"/>
    <col min="14596" max="14596" width="3.5703125" customWidth="1"/>
    <col min="14597" max="14597" width="4" customWidth="1"/>
    <col min="14598" max="14598" width="5" customWidth="1"/>
    <col min="14599" max="14599" width="112.140625" customWidth="1"/>
    <col min="14600" max="14600" width="12.140625" customWidth="1"/>
    <col min="14601" max="14601" width="10.28515625" customWidth="1"/>
    <col min="14602" max="14602" width="8.140625" customWidth="1"/>
    <col min="14603" max="14603" width="14.28515625" customWidth="1"/>
    <col min="14604" max="14604" width="14.85546875" customWidth="1"/>
    <col min="14605" max="14607" width="0" hidden="1" customWidth="1"/>
    <col min="14846" max="14847" width="5.140625" customWidth="1"/>
    <col min="14848" max="14848" width="4.140625" customWidth="1"/>
    <col min="14849" max="14849" width="3.85546875" customWidth="1"/>
    <col min="14850" max="14850" width="6.28515625" customWidth="1"/>
    <col min="14851" max="14851" width="2.5703125" customWidth="1"/>
    <col min="14852" max="14852" width="3.5703125" customWidth="1"/>
    <col min="14853" max="14853" width="4" customWidth="1"/>
    <col min="14854" max="14854" width="5" customWidth="1"/>
    <col min="14855" max="14855" width="112.140625" customWidth="1"/>
    <col min="14856" max="14856" width="12.140625" customWidth="1"/>
    <col min="14857" max="14857" width="10.28515625" customWidth="1"/>
    <col min="14858" max="14858" width="8.140625" customWidth="1"/>
    <col min="14859" max="14859" width="14.28515625" customWidth="1"/>
    <col min="14860" max="14860" width="14.85546875" customWidth="1"/>
    <col min="14861" max="14863" width="0" hidden="1" customWidth="1"/>
    <col min="15102" max="15103" width="5.140625" customWidth="1"/>
    <col min="15104" max="15104" width="4.140625" customWidth="1"/>
    <col min="15105" max="15105" width="3.85546875" customWidth="1"/>
    <col min="15106" max="15106" width="6.28515625" customWidth="1"/>
    <col min="15107" max="15107" width="2.5703125" customWidth="1"/>
    <col min="15108" max="15108" width="3.5703125" customWidth="1"/>
    <col min="15109" max="15109" width="4" customWidth="1"/>
    <col min="15110" max="15110" width="5" customWidth="1"/>
    <col min="15111" max="15111" width="112.140625" customWidth="1"/>
    <col min="15112" max="15112" width="12.140625" customWidth="1"/>
    <col min="15113" max="15113" width="10.28515625" customWidth="1"/>
    <col min="15114" max="15114" width="8.140625" customWidth="1"/>
    <col min="15115" max="15115" width="14.28515625" customWidth="1"/>
    <col min="15116" max="15116" width="14.85546875" customWidth="1"/>
    <col min="15117" max="15119" width="0" hidden="1" customWidth="1"/>
    <col min="15358" max="15359" width="5.140625" customWidth="1"/>
    <col min="15360" max="15360" width="4.140625" customWidth="1"/>
    <col min="15361" max="15361" width="3.85546875" customWidth="1"/>
    <col min="15362" max="15362" width="6.28515625" customWidth="1"/>
    <col min="15363" max="15363" width="2.5703125" customWidth="1"/>
    <col min="15364" max="15364" width="3.5703125" customWidth="1"/>
    <col min="15365" max="15365" width="4" customWidth="1"/>
    <col min="15366" max="15366" width="5" customWidth="1"/>
    <col min="15367" max="15367" width="112.140625" customWidth="1"/>
    <col min="15368" max="15368" width="12.140625" customWidth="1"/>
    <col min="15369" max="15369" width="10.28515625" customWidth="1"/>
    <col min="15370" max="15370" width="8.140625" customWidth="1"/>
    <col min="15371" max="15371" width="14.28515625" customWidth="1"/>
    <col min="15372" max="15372" width="14.85546875" customWidth="1"/>
    <col min="15373" max="15375" width="0" hidden="1" customWidth="1"/>
    <col min="15614" max="15615" width="5.140625" customWidth="1"/>
    <col min="15616" max="15616" width="4.140625" customWidth="1"/>
    <col min="15617" max="15617" width="3.85546875" customWidth="1"/>
    <col min="15618" max="15618" width="6.28515625" customWidth="1"/>
    <col min="15619" max="15619" width="2.5703125" customWidth="1"/>
    <col min="15620" max="15620" width="3.5703125" customWidth="1"/>
    <col min="15621" max="15621" width="4" customWidth="1"/>
    <col min="15622" max="15622" width="5" customWidth="1"/>
    <col min="15623" max="15623" width="112.140625" customWidth="1"/>
    <col min="15624" max="15624" width="12.140625" customWidth="1"/>
    <col min="15625" max="15625" width="10.28515625" customWidth="1"/>
    <col min="15626" max="15626" width="8.140625" customWidth="1"/>
    <col min="15627" max="15627" width="14.28515625" customWidth="1"/>
    <col min="15628" max="15628" width="14.85546875" customWidth="1"/>
    <col min="15629" max="15631" width="0" hidden="1" customWidth="1"/>
    <col min="15870" max="15871" width="5.140625" customWidth="1"/>
    <col min="15872" max="15872" width="4.140625" customWidth="1"/>
    <col min="15873" max="15873" width="3.85546875" customWidth="1"/>
    <col min="15874" max="15874" width="6.28515625" customWidth="1"/>
    <col min="15875" max="15875" width="2.5703125" customWidth="1"/>
    <col min="15876" max="15876" width="3.5703125" customWidth="1"/>
    <col min="15877" max="15877" width="4" customWidth="1"/>
    <col min="15878" max="15878" width="5" customWidth="1"/>
    <col min="15879" max="15879" width="112.140625" customWidth="1"/>
    <col min="15880" max="15880" width="12.140625" customWidth="1"/>
    <col min="15881" max="15881" width="10.28515625" customWidth="1"/>
    <col min="15882" max="15882" width="8.140625" customWidth="1"/>
    <col min="15883" max="15883" width="14.28515625" customWidth="1"/>
    <col min="15884" max="15884" width="14.85546875" customWidth="1"/>
    <col min="15885" max="15887" width="0" hidden="1" customWidth="1"/>
    <col min="16126" max="16127" width="5.140625" customWidth="1"/>
    <col min="16128" max="16128" width="4.140625" customWidth="1"/>
    <col min="16129" max="16129" width="3.85546875" customWidth="1"/>
    <col min="16130" max="16130" width="6.28515625" customWidth="1"/>
    <col min="16131" max="16131" width="2.5703125" customWidth="1"/>
    <col min="16132" max="16132" width="3.5703125" customWidth="1"/>
    <col min="16133" max="16133" width="4" customWidth="1"/>
    <col min="16134" max="16134" width="5" customWidth="1"/>
    <col min="16135" max="16135" width="112.140625" customWidth="1"/>
    <col min="16136" max="16136" width="12.140625" customWidth="1"/>
    <col min="16137" max="16137" width="10.28515625" customWidth="1"/>
    <col min="16138" max="16138" width="8.140625" customWidth="1"/>
    <col min="16139" max="16139" width="14.28515625" customWidth="1"/>
    <col min="16140" max="16140" width="14.85546875" customWidth="1"/>
    <col min="16141" max="16143" width="0" hidden="1" customWidth="1"/>
  </cols>
  <sheetData>
    <row r="1" spans="1:20" ht="13.5" thickBot="1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323</v>
      </c>
      <c r="L1" s="26" t="s">
        <v>324</v>
      </c>
      <c r="M1" s="2" t="s">
        <v>14</v>
      </c>
    </row>
    <row r="2" spans="1:20" x14ac:dyDescent="0.2">
      <c r="A2" s="19"/>
      <c r="B2" s="20" t="s">
        <v>15</v>
      </c>
      <c r="C2" s="20"/>
      <c r="D2" s="20"/>
      <c r="E2" s="20"/>
      <c r="F2" s="20"/>
      <c r="G2" s="20"/>
      <c r="H2" s="20"/>
      <c r="I2" s="20"/>
      <c r="J2" s="20" t="s">
        <v>16</v>
      </c>
      <c r="K2" s="21">
        <f>7862353+113458</f>
        <v>7975811</v>
      </c>
      <c r="L2" s="22">
        <f>M2*1.03</f>
        <v>7799492.6900000004</v>
      </c>
      <c r="M2" s="7">
        <f>7484841+87482</f>
        <v>7572323</v>
      </c>
      <c r="N2">
        <f>M2/100</f>
        <v>75723.23</v>
      </c>
      <c r="O2">
        <f t="shared" ref="O2:O20" si="0">K2/N2</f>
        <v>105.32845733072929</v>
      </c>
      <c r="Q2" s="3"/>
    </row>
    <row r="3" spans="1:20" x14ac:dyDescent="0.2">
      <c r="A3" s="8"/>
      <c r="B3" s="9" t="s">
        <v>17</v>
      </c>
      <c r="C3" s="9"/>
      <c r="D3" s="9"/>
      <c r="E3" s="9"/>
      <c r="F3" s="9"/>
      <c r="G3" s="9"/>
      <c r="H3" s="9"/>
      <c r="I3" s="9"/>
      <c r="J3" s="9" t="s">
        <v>18</v>
      </c>
      <c r="K3" s="10">
        <v>668518</v>
      </c>
      <c r="L3" s="11">
        <f t="shared" ref="L3:L7" si="1">M3*1.03</f>
        <v>577823.82000000007</v>
      </c>
      <c r="M3" s="7">
        <v>560994</v>
      </c>
      <c r="N3">
        <f t="shared" ref="N3:N49" si="2">M3/100</f>
        <v>5609.94</v>
      </c>
      <c r="O3">
        <f t="shared" si="0"/>
        <v>119.16669340492057</v>
      </c>
      <c r="Q3" s="3"/>
    </row>
    <row r="4" spans="1:20" x14ac:dyDescent="0.2">
      <c r="A4" s="8"/>
      <c r="B4" s="9" t="s">
        <v>19</v>
      </c>
      <c r="C4" s="9"/>
      <c r="D4" s="9"/>
      <c r="E4" s="9"/>
      <c r="F4" s="9"/>
      <c r="G4" s="9"/>
      <c r="H4" s="9"/>
      <c r="I4" s="9"/>
      <c r="J4" s="9" t="s">
        <v>20</v>
      </c>
      <c r="K4" s="10">
        <v>1409701</v>
      </c>
      <c r="L4" s="11">
        <f t="shared" si="1"/>
        <v>1642236.12</v>
      </c>
      <c r="M4" s="7">
        <v>1594404</v>
      </c>
      <c r="N4">
        <f t="shared" si="2"/>
        <v>15944.04</v>
      </c>
      <c r="O4">
        <f t="shared" si="0"/>
        <v>88.41554587168622</v>
      </c>
      <c r="Q4" s="3"/>
    </row>
    <row r="5" spans="1:20" x14ac:dyDescent="0.2">
      <c r="A5" s="8"/>
      <c r="B5" s="9" t="s">
        <v>21</v>
      </c>
      <c r="C5" s="9"/>
      <c r="D5" s="9"/>
      <c r="E5" s="9"/>
      <c r="F5" s="9"/>
      <c r="G5" s="9"/>
      <c r="H5" s="9"/>
      <c r="I5" s="9"/>
      <c r="J5" s="9" t="s">
        <v>22</v>
      </c>
      <c r="K5" s="10">
        <v>11146811</v>
      </c>
      <c r="L5" s="11">
        <f t="shared" si="1"/>
        <v>11282770.380000001</v>
      </c>
      <c r="M5" s="7">
        <v>10954146</v>
      </c>
      <c r="N5">
        <f t="shared" si="2"/>
        <v>109541.46</v>
      </c>
      <c r="O5">
        <f t="shared" si="0"/>
        <v>101.75883177018089</v>
      </c>
      <c r="Q5" s="3"/>
    </row>
    <row r="6" spans="1:20" x14ac:dyDescent="0.2">
      <c r="A6" s="8"/>
      <c r="B6" s="9" t="s">
        <v>23</v>
      </c>
      <c r="C6" s="9"/>
      <c r="D6" s="9"/>
      <c r="E6" s="9"/>
      <c r="F6" s="9"/>
      <c r="G6" s="9"/>
      <c r="H6" s="9"/>
      <c r="I6" s="9"/>
      <c r="J6" s="9" t="s">
        <v>24</v>
      </c>
      <c r="K6" s="10">
        <v>1271970</v>
      </c>
      <c r="L6" s="11">
        <f t="shared" si="1"/>
        <v>1247742</v>
      </c>
      <c r="M6" s="7">
        <v>1211400</v>
      </c>
      <c r="N6">
        <f t="shared" si="2"/>
        <v>12114</v>
      </c>
      <c r="O6">
        <f t="shared" si="0"/>
        <v>105</v>
      </c>
      <c r="Q6" s="3"/>
    </row>
    <row r="7" spans="1:20" x14ac:dyDescent="0.2">
      <c r="A7" s="8"/>
      <c r="B7" s="9" t="s">
        <v>25</v>
      </c>
      <c r="C7" s="9"/>
      <c r="D7" s="9"/>
      <c r="E7" s="9"/>
      <c r="F7" s="9"/>
      <c r="G7" s="9"/>
      <c r="H7" s="9"/>
      <c r="I7" s="9"/>
      <c r="J7" s="9" t="s">
        <v>26</v>
      </c>
      <c r="K7" s="10">
        <v>21886698</v>
      </c>
      <c r="L7" s="11">
        <f t="shared" si="1"/>
        <v>22398275.969999999</v>
      </c>
      <c r="M7" s="7">
        <v>21745899</v>
      </c>
      <c r="N7">
        <f t="shared" si="2"/>
        <v>217458.99</v>
      </c>
      <c r="O7">
        <f t="shared" si="0"/>
        <v>100.64747380644047</v>
      </c>
      <c r="Q7" s="3"/>
    </row>
    <row r="8" spans="1:20" x14ac:dyDescent="0.2">
      <c r="A8" s="8"/>
      <c r="B8" s="9" t="s">
        <v>27</v>
      </c>
      <c r="C8" s="9"/>
      <c r="D8" s="9"/>
      <c r="E8" s="9"/>
      <c r="F8" s="9"/>
      <c r="G8" s="9"/>
      <c r="H8" s="9"/>
      <c r="I8" s="9"/>
      <c r="J8" s="9" t="s">
        <v>28</v>
      </c>
      <c r="K8" s="10">
        <v>23000</v>
      </c>
      <c r="L8" s="12"/>
      <c r="M8" s="3">
        <v>22026</v>
      </c>
      <c r="N8">
        <f t="shared" si="2"/>
        <v>220.26</v>
      </c>
      <c r="O8">
        <f t="shared" si="0"/>
        <v>104.42204667211477</v>
      </c>
    </row>
    <row r="9" spans="1:20" x14ac:dyDescent="0.2">
      <c r="A9" s="8"/>
      <c r="B9" s="9" t="s">
        <v>29</v>
      </c>
      <c r="C9" s="9"/>
      <c r="D9" s="9"/>
      <c r="E9" s="9"/>
      <c r="F9" s="9"/>
      <c r="G9" s="9"/>
      <c r="H9" s="9"/>
      <c r="I9" s="9"/>
      <c r="J9" s="9" t="s">
        <v>30</v>
      </c>
      <c r="K9" s="10">
        <v>76000</v>
      </c>
      <c r="L9" s="12"/>
      <c r="M9" s="3">
        <v>70259</v>
      </c>
      <c r="N9">
        <f t="shared" si="2"/>
        <v>702.59</v>
      </c>
      <c r="O9">
        <f t="shared" si="0"/>
        <v>108.17119514937588</v>
      </c>
      <c r="Q9" s="3"/>
    </row>
    <row r="10" spans="1:20" x14ac:dyDescent="0.2">
      <c r="A10" s="8"/>
      <c r="B10" s="9" t="s">
        <v>31</v>
      </c>
      <c r="C10" s="9"/>
      <c r="D10" s="9"/>
      <c r="E10" s="9"/>
      <c r="F10" s="9"/>
      <c r="G10" s="9"/>
      <c r="H10" s="9"/>
      <c r="I10" s="9"/>
      <c r="J10" s="9" t="s">
        <v>32</v>
      </c>
      <c r="K10" s="10">
        <v>10000</v>
      </c>
      <c r="L10" s="12"/>
      <c r="M10" s="3">
        <v>10500</v>
      </c>
      <c r="N10">
        <f t="shared" si="2"/>
        <v>105</v>
      </c>
      <c r="O10">
        <f t="shared" si="0"/>
        <v>95.238095238095241</v>
      </c>
    </row>
    <row r="11" spans="1:20" x14ac:dyDescent="0.2">
      <c r="A11" s="8"/>
      <c r="B11" s="9" t="s">
        <v>33</v>
      </c>
      <c r="C11" s="9"/>
      <c r="D11" s="9"/>
      <c r="E11" s="9"/>
      <c r="F11" s="9"/>
      <c r="G11" s="9"/>
      <c r="H11" s="9"/>
      <c r="I11" s="9"/>
      <c r="J11" s="9" t="s">
        <v>34</v>
      </c>
      <c r="K11" s="10">
        <v>1732029</v>
      </c>
      <c r="L11" s="12"/>
      <c r="M11" s="3">
        <v>1732029</v>
      </c>
      <c r="N11">
        <f t="shared" si="2"/>
        <v>17320.29</v>
      </c>
      <c r="O11">
        <f t="shared" si="0"/>
        <v>100</v>
      </c>
      <c r="Q11" s="6"/>
    </row>
    <row r="12" spans="1:20" x14ac:dyDescent="0.2">
      <c r="A12" s="8"/>
      <c r="B12" s="9" t="s">
        <v>35</v>
      </c>
      <c r="C12" s="9"/>
      <c r="D12" s="9"/>
      <c r="E12" s="9"/>
      <c r="F12" s="9"/>
      <c r="G12" s="9"/>
      <c r="H12" s="9"/>
      <c r="I12" s="9"/>
      <c r="J12" s="9" t="s">
        <v>36</v>
      </c>
      <c r="K12" s="10">
        <v>20000</v>
      </c>
      <c r="L12" s="12"/>
      <c r="M12" s="3">
        <v>21000</v>
      </c>
      <c r="N12">
        <f t="shared" si="2"/>
        <v>210</v>
      </c>
      <c r="O12">
        <f t="shared" si="0"/>
        <v>95.238095238095241</v>
      </c>
    </row>
    <row r="13" spans="1:20" x14ac:dyDescent="0.2">
      <c r="A13" s="8"/>
      <c r="B13" s="9">
        <v>1386</v>
      </c>
      <c r="C13" s="9"/>
      <c r="D13" s="9"/>
      <c r="E13" s="9"/>
      <c r="F13" s="9"/>
      <c r="G13" s="9"/>
      <c r="H13" s="9"/>
      <c r="I13" s="9"/>
      <c r="J13" s="9" t="s">
        <v>37</v>
      </c>
      <c r="K13" s="10">
        <v>552254</v>
      </c>
      <c r="L13" s="12"/>
      <c r="M13" s="3">
        <v>353111</v>
      </c>
      <c r="N13">
        <f t="shared" si="2"/>
        <v>3531.11</v>
      </c>
      <c r="O13">
        <f t="shared" si="0"/>
        <v>156.39671378121892</v>
      </c>
      <c r="Q13" s="3"/>
      <c r="T13" s="3"/>
    </row>
    <row r="14" spans="1:20" x14ac:dyDescent="0.2">
      <c r="A14" s="8"/>
      <c r="B14" s="9" t="s">
        <v>38</v>
      </c>
      <c r="C14" s="9"/>
      <c r="D14" s="9"/>
      <c r="E14" s="9"/>
      <c r="F14" s="9"/>
      <c r="G14" s="9"/>
      <c r="H14" s="9"/>
      <c r="I14" s="9"/>
      <c r="J14" s="9" t="s">
        <v>39</v>
      </c>
      <c r="K14" s="10">
        <v>2240000</v>
      </c>
      <c r="L14" s="12"/>
      <c r="M14" s="3">
        <v>2238838</v>
      </c>
      <c r="N14">
        <f t="shared" si="2"/>
        <v>22388.38</v>
      </c>
      <c r="O14">
        <f t="shared" si="0"/>
        <v>100.05190192412313</v>
      </c>
    </row>
    <row r="15" spans="1:20" x14ac:dyDescent="0.2">
      <c r="A15" s="30"/>
      <c r="B15" s="31">
        <v>4111</v>
      </c>
      <c r="C15" s="31"/>
      <c r="D15" s="31"/>
      <c r="E15" s="31">
        <v>98071</v>
      </c>
      <c r="F15" s="31"/>
      <c r="G15" s="31"/>
      <c r="H15" s="31"/>
      <c r="I15" s="31"/>
      <c r="J15" s="31" t="s">
        <v>355</v>
      </c>
      <c r="K15" s="45">
        <v>31500</v>
      </c>
      <c r="L15" s="14" t="s">
        <v>357</v>
      </c>
      <c r="M15" s="3"/>
    </row>
    <row r="16" spans="1:20" x14ac:dyDescent="0.2">
      <c r="A16" s="8"/>
      <c r="B16" s="9" t="s">
        <v>40</v>
      </c>
      <c r="C16" s="9"/>
      <c r="D16" s="9"/>
      <c r="E16" s="9"/>
      <c r="F16" s="9"/>
      <c r="G16" s="9"/>
      <c r="H16" s="9"/>
      <c r="I16" s="9"/>
      <c r="J16" s="9" t="s">
        <v>41</v>
      </c>
      <c r="K16" s="10">
        <v>553875</v>
      </c>
      <c r="L16" s="13" t="s">
        <v>42</v>
      </c>
      <c r="M16" s="3">
        <v>527500</v>
      </c>
      <c r="N16">
        <f t="shared" si="2"/>
        <v>5275</v>
      </c>
      <c r="O16">
        <f t="shared" si="0"/>
        <v>105</v>
      </c>
    </row>
    <row r="17" spans="1:19" ht="38.25" x14ac:dyDescent="0.2">
      <c r="A17" s="8"/>
      <c r="B17" s="9" t="s">
        <v>43</v>
      </c>
      <c r="C17" s="9"/>
      <c r="D17" s="9"/>
      <c r="E17" s="9">
        <v>90002</v>
      </c>
      <c r="F17" s="9"/>
      <c r="G17" s="9"/>
      <c r="H17" s="9"/>
      <c r="I17" s="9"/>
      <c r="J17" s="9" t="s">
        <v>44</v>
      </c>
      <c r="K17" s="10">
        <f>728899.69-556504.63</f>
        <v>172395.05999999994</v>
      </c>
      <c r="L17" s="12" t="s">
        <v>45</v>
      </c>
      <c r="M17" s="3">
        <v>728899.69</v>
      </c>
      <c r="N17">
        <f t="shared" si="2"/>
        <v>7288.9968999999992</v>
      </c>
      <c r="O17">
        <f t="shared" si="0"/>
        <v>23.65141079974941</v>
      </c>
    </row>
    <row r="18" spans="1:19" ht="25.5" x14ac:dyDescent="0.2">
      <c r="A18" s="30"/>
      <c r="B18" s="31">
        <v>4113</v>
      </c>
      <c r="C18" s="31"/>
      <c r="D18" s="31"/>
      <c r="E18" s="31">
        <v>90002</v>
      </c>
      <c r="F18" s="31"/>
      <c r="G18" s="31"/>
      <c r="H18" s="31"/>
      <c r="I18" s="31"/>
      <c r="J18" s="31" t="s">
        <v>44</v>
      </c>
      <c r="K18" s="45">
        <v>756000</v>
      </c>
      <c r="L18" s="14" t="s">
        <v>356</v>
      </c>
      <c r="M18" s="3"/>
      <c r="Q18" s="3"/>
    </row>
    <row r="19" spans="1:19" ht="51" x14ac:dyDescent="0.2">
      <c r="A19" s="8"/>
      <c r="B19" s="9" t="s">
        <v>46</v>
      </c>
      <c r="C19" s="9" t="s">
        <v>47</v>
      </c>
      <c r="D19" s="9" t="s">
        <v>48</v>
      </c>
      <c r="E19" s="9" t="s">
        <v>49</v>
      </c>
      <c r="F19" s="9"/>
      <c r="G19" s="9"/>
      <c r="H19" s="9"/>
      <c r="I19" s="9"/>
      <c r="J19" s="9" t="s">
        <v>50</v>
      </c>
      <c r="K19" s="10">
        <f>479825.18*2</f>
        <v>959650.36</v>
      </c>
      <c r="L19" s="13" t="s">
        <v>51</v>
      </c>
      <c r="M19" s="4">
        <f>479825.18+1314729.83</f>
        <v>1794555.01</v>
      </c>
      <c r="N19">
        <f t="shared" si="2"/>
        <v>17945.5501</v>
      </c>
      <c r="O19">
        <f t="shared" si="0"/>
        <v>53.4756725011177</v>
      </c>
    </row>
    <row r="20" spans="1:19" ht="51" x14ac:dyDescent="0.2">
      <c r="A20" s="8"/>
      <c r="B20" s="9" t="s">
        <v>46</v>
      </c>
      <c r="C20" s="9" t="s">
        <v>47</v>
      </c>
      <c r="D20" s="9" t="s">
        <v>52</v>
      </c>
      <c r="E20" s="9" t="s">
        <v>49</v>
      </c>
      <c r="F20" s="9"/>
      <c r="G20" s="9"/>
      <c r="H20" s="9"/>
      <c r="I20" s="9"/>
      <c r="J20" s="9" t="s">
        <v>50</v>
      </c>
      <c r="K20" s="10">
        <f>114211.34*2</f>
        <v>228422.68</v>
      </c>
      <c r="L20" s="13" t="s">
        <v>51</v>
      </c>
      <c r="M20" s="4">
        <f>114211.34+312941.17</f>
        <v>427152.51</v>
      </c>
      <c r="N20">
        <f t="shared" si="2"/>
        <v>4271.5250999999998</v>
      </c>
      <c r="O20">
        <f t="shared" si="0"/>
        <v>53.475673126677869</v>
      </c>
      <c r="S20" s="5"/>
    </row>
    <row r="21" spans="1:19" ht="25.5" x14ac:dyDescent="0.2">
      <c r="A21" s="8"/>
      <c r="B21" s="9">
        <v>4216</v>
      </c>
      <c r="C21" s="9"/>
      <c r="D21" s="9"/>
      <c r="E21" s="9">
        <v>17527</v>
      </c>
      <c r="F21" s="9"/>
      <c r="G21" s="9"/>
      <c r="H21" s="9"/>
      <c r="I21" s="9"/>
      <c r="J21" s="9" t="s">
        <v>53</v>
      </c>
      <c r="K21" s="10">
        <v>1000000</v>
      </c>
      <c r="L21" s="12" t="s">
        <v>54</v>
      </c>
      <c r="M21" s="3"/>
    </row>
    <row r="22" spans="1:19" x14ac:dyDescent="0.2">
      <c r="A22" s="8"/>
      <c r="B22" s="9">
        <v>4216</v>
      </c>
      <c r="C22" s="9"/>
      <c r="D22" s="9"/>
      <c r="E22" s="9"/>
      <c r="F22" s="9"/>
      <c r="G22" s="9"/>
      <c r="H22" s="9"/>
      <c r="I22" s="9"/>
      <c r="J22" s="9" t="s">
        <v>53</v>
      </c>
      <c r="K22" s="10">
        <v>0</v>
      </c>
      <c r="L22" s="12" t="s">
        <v>55</v>
      </c>
      <c r="M22" s="3"/>
    </row>
    <row r="23" spans="1:19" ht="24.75" customHeight="1" x14ac:dyDescent="0.2">
      <c r="A23" s="8"/>
      <c r="B23" s="9">
        <v>4216</v>
      </c>
      <c r="C23" s="9"/>
      <c r="D23" s="9"/>
      <c r="E23" s="9">
        <v>17519</v>
      </c>
      <c r="F23" s="9"/>
      <c r="G23" s="9"/>
      <c r="H23" s="9"/>
      <c r="I23" s="9"/>
      <c r="J23" s="9" t="s">
        <v>53</v>
      </c>
      <c r="K23" s="10">
        <v>999999.45</v>
      </c>
      <c r="L23" s="12" t="s">
        <v>56</v>
      </c>
      <c r="M23" s="3"/>
    </row>
    <row r="24" spans="1:19" ht="42.75" customHeight="1" x14ac:dyDescent="0.2">
      <c r="A24" s="8"/>
      <c r="B24" s="9" t="s">
        <v>57</v>
      </c>
      <c r="C24" s="9"/>
      <c r="D24" s="9"/>
      <c r="E24" s="9">
        <v>90505</v>
      </c>
      <c r="F24" s="9"/>
      <c r="G24" s="9"/>
      <c r="H24" s="9"/>
      <c r="I24" s="9"/>
      <c r="J24" s="9" t="s">
        <v>58</v>
      </c>
      <c r="K24" s="10">
        <v>1193538.98</v>
      </c>
      <c r="L24" s="12" t="s">
        <v>59</v>
      </c>
      <c r="M24" s="3"/>
    </row>
    <row r="25" spans="1:19" ht="42.75" customHeight="1" x14ac:dyDescent="0.2">
      <c r="A25" s="8"/>
      <c r="B25" s="31">
        <v>4213</v>
      </c>
      <c r="C25" s="31"/>
      <c r="D25" s="31"/>
      <c r="E25" s="31">
        <v>90504</v>
      </c>
      <c r="F25" s="31"/>
      <c r="G25" s="31"/>
      <c r="H25" s="31"/>
      <c r="I25" s="31"/>
      <c r="J25" s="31" t="s">
        <v>58</v>
      </c>
      <c r="K25" s="45">
        <v>2685580.63</v>
      </c>
      <c r="L25" s="12" t="s">
        <v>360</v>
      </c>
      <c r="M25" s="3"/>
    </row>
    <row r="26" spans="1:19" ht="40.5" customHeight="1" x14ac:dyDescent="0.2">
      <c r="A26" s="8"/>
      <c r="B26" s="9" t="s">
        <v>60</v>
      </c>
      <c r="C26" s="9"/>
      <c r="D26" s="9"/>
      <c r="E26" s="9"/>
      <c r="F26" s="9"/>
      <c r="G26" s="9"/>
      <c r="H26" s="9"/>
      <c r="I26" s="9"/>
      <c r="J26" s="9" t="s">
        <v>53</v>
      </c>
      <c r="K26" s="10">
        <v>2590461.8199999998</v>
      </c>
      <c r="L26" s="13" t="s">
        <v>61</v>
      </c>
      <c r="M26" s="3"/>
    </row>
    <row r="27" spans="1:19" x14ac:dyDescent="0.2">
      <c r="A27" s="8" t="s">
        <v>62</v>
      </c>
      <c r="B27" s="9" t="s">
        <v>63</v>
      </c>
      <c r="C27" s="9"/>
      <c r="D27" s="9"/>
      <c r="E27" s="9"/>
      <c r="F27" s="9"/>
      <c r="G27" s="9"/>
      <c r="H27" s="9"/>
      <c r="I27" s="9"/>
      <c r="J27" s="9" t="s">
        <v>64</v>
      </c>
      <c r="K27" s="10">
        <v>42000</v>
      </c>
      <c r="L27" s="12"/>
      <c r="M27" s="3">
        <v>41157</v>
      </c>
      <c r="N27">
        <f t="shared" si="2"/>
        <v>411.57</v>
      </c>
      <c r="O27">
        <f>K27/N27</f>
        <v>102.04825424593629</v>
      </c>
    </row>
    <row r="28" spans="1:19" x14ac:dyDescent="0.2">
      <c r="A28" s="8" t="s">
        <v>65</v>
      </c>
      <c r="B28" s="9" t="s">
        <v>66</v>
      </c>
      <c r="C28" s="9"/>
      <c r="D28" s="9"/>
      <c r="E28" s="9"/>
      <c r="F28" s="9"/>
      <c r="G28" s="9"/>
      <c r="H28" s="9"/>
      <c r="I28" s="9"/>
      <c r="J28" s="9" t="s">
        <v>67</v>
      </c>
      <c r="K28" s="10">
        <v>11025</v>
      </c>
      <c r="L28" s="12"/>
      <c r="M28" s="3">
        <v>10500</v>
      </c>
      <c r="N28">
        <f t="shared" si="2"/>
        <v>105</v>
      </c>
      <c r="O28">
        <f>K28/N28</f>
        <v>105</v>
      </c>
    </row>
    <row r="29" spans="1:19" x14ac:dyDescent="0.2">
      <c r="A29" s="8" t="s">
        <v>68</v>
      </c>
      <c r="B29" s="9" t="s">
        <v>69</v>
      </c>
      <c r="C29" s="9"/>
      <c r="D29" s="9"/>
      <c r="E29" s="9"/>
      <c r="F29" s="9"/>
      <c r="G29" s="9"/>
      <c r="H29" s="9"/>
      <c r="I29" s="9"/>
      <c r="J29" s="9" t="s">
        <v>70</v>
      </c>
      <c r="K29" s="10">
        <v>550000</v>
      </c>
      <c r="L29" s="13" t="s">
        <v>71</v>
      </c>
      <c r="M29" s="3">
        <v>0</v>
      </c>
      <c r="N29">
        <f t="shared" si="2"/>
        <v>0</v>
      </c>
      <c r="O29" t="e">
        <f>K29/N29</f>
        <v>#DIV/0!</v>
      </c>
    </row>
    <row r="30" spans="1:19" s="6" customFormat="1" x14ac:dyDescent="0.2">
      <c r="A30" s="8" t="s">
        <v>72</v>
      </c>
      <c r="B30" s="9" t="s">
        <v>66</v>
      </c>
      <c r="C30" s="9"/>
      <c r="D30" s="9"/>
      <c r="E30" s="9"/>
      <c r="F30" s="9"/>
      <c r="G30" s="9"/>
      <c r="H30" s="9"/>
      <c r="I30" s="9"/>
      <c r="J30" s="9" t="s">
        <v>67</v>
      </c>
      <c r="K30" s="10">
        <v>3461760.4999999995</v>
      </c>
      <c r="L30" s="56" t="s">
        <v>73</v>
      </c>
      <c r="M30" s="6">
        <v>2727540</v>
      </c>
      <c r="N30" s="6">
        <f t="shared" si="2"/>
        <v>27275.4</v>
      </c>
      <c r="O30" s="6">
        <f>K30/N30</f>
        <v>126.91878029286461</v>
      </c>
    </row>
    <row r="31" spans="1:19" s="6" customFormat="1" x14ac:dyDescent="0.2">
      <c r="A31" s="8">
        <v>2411</v>
      </c>
      <c r="B31" s="9">
        <v>2111</v>
      </c>
      <c r="C31" s="9"/>
      <c r="D31" s="9"/>
      <c r="E31" s="9"/>
      <c r="F31" s="9"/>
      <c r="G31" s="9"/>
      <c r="H31" s="9"/>
      <c r="I31" s="9"/>
      <c r="J31" s="9" t="s">
        <v>67</v>
      </c>
      <c r="K31" s="10">
        <f>255600+20000</f>
        <v>275600</v>
      </c>
      <c r="L31" s="56" t="s">
        <v>320</v>
      </c>
      <c r="M31" s="6">
        <v>11200</v>
      </c>
      <c r="N31" s="6">
        <f>M31*12</f>
        <v>134400</v>
      </c>
    </row>
    <row r="32" spans="1:19" x14ac:dyDescent="0.2">
      <c r="A32" s="8" t="s">
        <v>74</v>
      </c>
      <c r="B32" s="9" t="s">
        <v>66</v>
      </c>
      <c r="C32" s="9"/>
      <c r="D32" s="9"/>
      <c r="E32" s="9"/>
      <c r="F32" s="9"/>
      <c r="G32" s="9"/>
      <c r="H32" s="9"/>
      <c r="I32" s="9"/>
      <c r="J32" s="9" t="s">
        <v>75</v>
      </c>
      <c r="K32" s="10">
        <v>9922.5</v>
      </c>
      <c r="L32" s="12"/>
      <c r="M32" s="3">
        <v>9450</v>
      </c>
      <c r="N32">
        <f t="shared" si="2"/>
        <v>94.5</v>
      </c>
      <c r="O32">
        <f t="shared" ref="O32:O49" si="3">K32/N32</f>
        <v>105</v>
      </c>
    </row>
    <row r="33" spans="1:15" x14ac:dyDescent="0.2">
      <c r="A33" s="8" t="s">
        <v>76</v>
      </c>
      <c r="B33" s="9" t="s">
        <v>66</v>
      </c>
      <c r="C33" s="9"/>
      <c r="D33" s="9"/>
      <c r="E33" s="9"/>
      <c r="F33" s="9"/>
      <c r="G33" s="9"/>
      <c r="H33" s="9"/>
      <c r="I33" s="9"/>
      <c r="J33" s="9" t="s">
        <v>75</v>
      </c>
      <c r="K33" s="10">
        <v>1000</v>
      </c>
      <c r="L33" s="12"/>
      <c r="M33" s="3">
        <v>1050</v>
      </c>
      <c r="N33">
        <f t="shared" si="2"/>
        <v>10.5</v>
      </c>
      <c r="O33">
        <f t="shared" si="3"/>
        <v>95.238095238095241</v>
      </c>
    </row>
    <row r="34" spans="1:15" x14ac:dyDescent="0.2">
      <c r="A34" s="8" t="s">
        <v>77</v>
      </c>
      <c r="B34" s="9" t="s">
        <v>66</v>
      </c>
      <c r="C34" s="9"/>
      <c r="D34" s="9"/>
      <c r="E34" s="9"/>
      <c r="F34" s="9"/>
      <c r="G34" s="9"/>
      <c r="H34" s="9"/>
      <c r="I34" s="9"/>
      <c r="J34" s="9" t="s">
        <v>75</v>
      </c>
      <c r="K34" s="10">
        <v>220500</v>
      </c>
      <c r="L34" s="13" t="s">
        <v>78</v>
      </c>
      <c r="M34" s="3">
        <v>210000</v>
      </c>
      <c r="N34">
        <f t="shared" si="2"/>
        <v>2100</v>
      </c>
      <c r="O34">
        <f t="shared" si="3"/>
        <v>105</v>
      </c>
    </row>
    <row r="35" spans="1:15" x14ac:dyDescent="0.2">
      <c r="A35" s="8" t="s">
        <v>79</v>
      </c>
      <c r="B35" s="9" t="s">
        <v>66</v>
      </c>
      <c r="C35" s="9"/>
      <c r="D35" s="9"/>
      <c r="E35" s="9"/>
      <c r="F35" s="9"/>
      <c r="G35" s="9"/>
      <c r="H35" s="9"/>
      <c r="I35" s="9"/>
      <c r="J35" s="9" t="s">
        <v>67</v>
      </c>
      <c r="K35" s="10">
        <v>40000</v>
      </c>
      <c r="L35" s="12"/>
      <c r="M35" s="3">
        <v>33995.42</v>
      </c>
      <c r="N35">
        <f t="shared" si="2"/>
        <v>339.95419999999996</v>
      </c>
      <c r="O35">
        <f t="shared" si="3"/>
        <v>117.66290870946735</v>
      </c>
    </row>
    <row r="36" spans="1:15" x14ac:dyDescent="0.2">
      <c r="A36" s="8" t="s">
        <v>80</v>
      </c>
      <c r="B36" s="9" t="s">
        <v>66</v>
      </c>
      <c r="C36" s="9"/>
      <c r="D36" s="9"/>
      <c r="E36" s="9"/>
      <c r="F36" s="9"/>
      <c r="G36" s="9"/>
      <c r="H36" s="9"/>
      <c r="I36" s="9"/>
      <c r="J36" s="9" t="s">
        <v>67</v>
      </c>
      <c r="K36" s="10">
        <v>1500000</v>
      </c>
      <c r="L36" s="13" t="s">
        <v>81</v>
      </c>
      <c r="M36" s="3">
        <v>1497030</v>
      </c>
      <c r="N36">
        <f t="shared" si="2"/>
        <v>14970.3</v>
      </c>
      <c r="O36">
        <f t="shared" si="3"/>
        <v>100.19839281777921</v>
      </c>
    </row>
    <row r="37" spans="1:15" x14ac:dyDescent="0.2">
      <c r="A37" s="8" t="s">
        <v>82</v>
      </c>
      <c r="B37" s="9" t="s">
        <v>66</v>
      </c>
      <c r="C37" s="9"/>
      <c r="D37" s="9"/>
      <c r="E37" s="9"/>
      <c r="F37" s="9"/>
      <c r="G37" s="9"/>
      <c r="H37" s="9"/>
      <c r="I37" s="9"/>
      <c r="J37" s="9" t="s">
        <v>67</v>
      </c>
      <c r="K37" s="10">
        <v>100000</v>
      </c>
      <c r="L37" s="13" t="s">
        <v>83</v>
      </c>
      <c r="M37" s="3">
        <v>159603</v>
      </c>
      <c r="N37">
        <f t="shared" si="2"/>
        <v>1596.03</v>
      </c>
      <c r="O37">
        <f t="shared" si="3"/>
        <v>62.655463869726759</v>
      </c>
    </row>
    <row r="38" spans="1:15" x14ac:dyDescent="0.2">
      <c r="A38" s="8" t="s">
        <v>82</v>
      </c>
      <c r="B38" s="9" t="s">
        <v>84</v>
      </c>
      <c r="C38" s="9"/>
      <c r="D38" s="9"/>
      <c r="E38" s="9"/>
      <c r="F38" s="9"/>
      <c r="G38" s="9"/>
      <c r="H38" s="9"/>
      <c r="I38" s="9"/>
      <c r="J38" s="9" t="s">
        <v>70</v>
      </c>
      <c r="K38" s="10">
        <v>420000</v>
      </c>
      <c r="L38" s="13" t="s">
        <v>85</v>
      </c>
      <c r="M38" s="3">
        <v>630000</v>
      </c>
      <c r="N38">
        <f t="shared" si="2"/>
        <v>6300</v>
      </c>
      <c r="O38">
        <f t="shared" si="3"/>
        <v>66.666666666666671</v>
      </c>
    </row>
    <row r="39" spans="1:15" x14ac:dyDescent="0.2">
      <c r="A39" s="8" t="s">
        <v>82</v>
      </c>
      <c r="B39" s="9" t="s">
        <v>86</v>
      </c>
      <c r="C39" s="9"/>
      <c r="D39" s="9"/>
      <c r="E39" s="9"/>
      <c r="F39" s="9"/>
      <c r="G39" s="9"/>
      <c r="H39" s="9"/>
      <c r="I39" s="9"/>
      <c r="J39" s="9" t="s">
        <v>87</v>
      </c>
      <c r="K39" s="10">
        <v>350000</v>
      </c>
      <c r="L39" s="13" t="s">
        <v>88</v>
      </c>
      <c r="M39" s="3">
        <v>691000</v>
      </c>
      <c r="N39">
        <f t="shared" si="2"/>
        <v>6910</v>
      </c>
      <c r="O39">
        <f t="shared" si="3"/>
        <v>50.65123010130246</v>
      </c>
    </row>
    <row r="40" spans="1:15" x14ac:dyDescent="0.2">
      <c r="A40" s="8" t="s">
        <v>89</v>
      </c>
      <c r="B40" s="9" t="s">
        <v>86</v>
      </c>
      <c r="C40" s="9"/>
      <c r="D40" s="9"/>
      <c r="E40" s="9"/>
      <c r="F40" s="9"/>
      <c r="G40" s="9"/>
      <c r="H40" s="9"/>
      <c r="I40" s="9"/>
      <c r="J40" s="9" t="s">
        <v>90</v>
      </c>
      <c r="K40" s="10">
        <v>27562.5</v>
      </c>
      <c r="L40" s="12"/>
      <c r="M40" s="3">
        <v>26250</v>
      </c>
      <c r="N40">
        <f t="shared" si="2"/>
        <v>262.5</v>
      </c>
      <c r="O40">
        <f t="shared" si="3"/>
        <v>105</v>
      </c>
    </row>
    <row r="41" spans="1:15" x14ac:dyDescent="0.2">
      <c r="A41" s="8" t="s">
        <v>91</v>
      </c>
      <c r="B41" s="9" t="s">
        <v>92</v>
      </c>
      <c r="C41" s="9"/>
      <c r="D41" s="9"/>
      <c r="E41" s="9"/>
      <c r="F41" s="9"/>
      <c r="G41" s="9"/>
      <c r="H41" s="9"/>
      <c r="I41" s="9"/>
      <c r="J41" s="9" t="s">
        <v>93</v>
      </c>
      <c r="K41" s="10">
        <v>25000</v>
      </c>
      <c r="L41" s="13" t="s">
        <v>94</v>
      </c>
      <c r="M41" s="3">
        <v>986757</v>
      </c>
      <c r="N41">
        <f t="shared" si="2"/>
        <v>9867.57</v>
      </c>
      <c r="O41">
        <f t="shared" si="3"/>
        <v>2.5335518268428805</v>
      </c>
    </row>
    <row r="42" spans="1:15" x14ac:dyDescent="0.2">
      <c r="A42" s="8" t="s">
        <v>91</v>
      </c>
      <c r="B42" s="9" t="s">
        <v>95</v>
      </c>
      <c r="C42" s="9"/>
      <c r="D42" s="9"/>
      <c r="E42" s="9"/>
      <c r="F42" s="9"/>
      <c r="G42" s="9"/>
      <c r="H42" s="9"/>
      <c r="I42" s="9"/>
      <c r="J42" s="9" t="s">
        <v>96</v>
      </c>
      <c r="K42" s="10">
        <v>0</v>
      </c>
      <c r="L42" s="12"/>
      <c r="M42" s="3">
        <v>90000</v>
      </c>
      <c r="N42">
        <f t="shared" si="2"/>
        <v>900</v>
      </c>
      <c r="O42">
        <f t="shared" si="3"/>
        <v>0</v>
      </c>
    </row>
    <row r="43" spans="1:15" x14ac:dyDescent="0.2">
      <c r="A43" s="8" t="s">
        <v>97</v>
      </c>
      <c r="B43" s="9" t="s">
        <v>66</v>
      </c>
      <c r="C43" s="9"/>
      <c r="D43" s="9"/>
      <c r="E43" s="9"/>
      <c r="F43" s="9"/>
      <c r="G43" s="9"/>
      <c r="H43" s="9"/>
      <c r="I43" s="9"/>
      <c r="J43" s="9" t="s">
        <v>75</v>
      </c>
      <c r="K43" s="10">
        <v>1000</v>
      </c>
      <c r="L43" s="12"/>
      <c r="M43" s="3">
        <v>1050</v>
      </c>
      <c r="N43">
        <f t="shared" si="2"/>
        <v>10.5</v>
      </c>
      <c r="O43">
        <f t="shared" si="3"/>
        <v>95.238095238095241</v>
      </c>
    </row>
    <row r="44" spans="1:15" x14ac:dyDescent="0.2">
      <c r="A44" s="8" t="s">
        <v>98</v>
      </c>
      <c r="B44" s="9" t="s">
        <v>66</v>
      </c>
      <c r="C44" s="9"/>
      <c r="D44" s="9"/>
      <c r="E44" s="9"/>
      <c r="F44" s="9"/>
      <c r="G44" s="9"/>
      <c r="H44" s="9"/>
      <c r="I44" s="9"/>
      <c r="J44" s="9" t="s">
        <v>75</v>
      </c>
      <c r="K44" s="10">
        <v>85000</v>
      </c>
      <c r="L44" s="12"/>
      <c r="M44" s="3">
        <v>80649</v>
      </c>
      <c r="N44">
        <f t="shared" si="2"/>
        <v>806.49</v>
      </c>
      <c r="O44">
        <f t="shared" si="3"/>
        <v>105.39498319879974</v>
      </c>
    </row>
    <row r="45" spans="1:15" ht="25.5" x14ac:dyDescent="0.2">
      <c r="A45" s="8" t="s">
        <v>99</v>
      </c>
      <c r="B45" s="9" t="s">
        <v>86</v>
      </c>
      <c r="C45" s="9"/>
      <c r="D45" s="9"/>
      <c r="E45" s="9"/>
      <c r="F45" s="9"/>
      <c r="G45" s="9"/>
      <c r="H45" s="9"/>
      <c r="I45" s="9"/>
      <c r="J45" s="9" t="s">
        <v>90</v>
      </c>
      <c r="K45" s="10">
        <v>525000</v>
      </c>
      <c r="L45" s="13" t="s">
        <v>100</v>
      </c>
      <c r="M45" s="3">
        <v>525000</v>
      </c>
      <c r="N45">
        <f t="shared" si="2"/>
        <v>5250</v>
      </c>
      <c r="O45">
        <f t="shared" si="3"/>
        <v>100</v>
      </c>
    </row>
    <row r="46" spans="1:15" x14ac:dyDescent="0.2">
      <c r="A46" s="8" t="s">
        <v>101</v>
      </c>
      <c r="B46" s="9" t="s">
        <v>66</v>
      </c>
      <c r="C46" s="9"/>
      <c r="D46" s="9"/>
      <c r="E46" s="9"/>
      <c r="F46" s="9"/>
      <c r="G46" s="9"/>
      <c r="H46" s="9"/>
      <c r="I46" s="9"/>
      <c r="J46" s="9" t="s">
        <v>75</v>
      </c>
      <c r="K46" s="10">
        <v>32159.4</v>
      </c>
      <c r="L46" s="12"/>
      <c r="M46" s="3">
        <v>30628</v>
      </c>
      <c r="N46">
        <f t="shared" si="2"/>
        <v>306.27999999999997</v>
      </c>
      <c r="O46">
        <f t="shared" si="3"/>
        <v>105.00000000000001</v>
      </c>
    </row>
    <row r="47" spans="1:15" x14ac:dyDescent="0.2">
      <c r="A47" s="8" t="s">
        <v>102</v>
      </c>
      <c r="B47" s="9" t="s">
        <v>103</v>
      </c>
      <c r="C47" s="9"/>
      <c r="D47" s="9"/>
      <c r="E47" s="9"/>
      <c r="F47" s="9"/>
      <c r="G47" s="9"/>
      <c r="H47" s="9"/>
      <c r="I47" s="9"/>
      <c r="J47" s="9" t="s">
        <v>104</v>
      </c>
      <c r="K47" s="10">
        <v>20000</v>
      </c>
      <c r="L47" s="12"/>
      <c r="M47" s="3">
        <v>342221</v>
      </c>
      <c r="N47">
        <f t="shared" si="2"/>
        <v>3422.21</v>
      </c>
      <c r="O47">
        <f t="shared" si="3"/>
        <v>5.8441767162155447</v>
      </c>
    </row>
    <row r="48" spans="1:15" x14ac:dyDescent="0.2">
      <c r="A48" s="8" t="s">
        <v>105</v>
      </c>
      <c r="B48" s="9" t="s">
        <v>106</v>
      </c>
      <c r="C48" s="9"/>
      <c r="D48" s="9"/>
      <c r="E48" s="9"/>
      <c r="F48" s="9"/>
      <c r="G48" s="9"/>
      <c r="H48" s="9"/>
      <c r="I48" s="9"/>
      <c r="J48" s="9" t="s">
        <v>107</v>
      </c>
      <c r="K48" s="10">
        <v>390000</v>
      </c>
      <c r="L48" s="12" t="s">
        <v>108</v>
      </c>
      <c r="M48" s="3">
        <v>370000</v>
      </c>
      <c r="N48">
        <f t="shared" si="2"/>
        <v>3700</v>
      </c>
      <c r="O48">
        <f t="shared" si="3"/>
        <v>105.4054054054054</v>
      </c>
    </row>
    <row r="49" spans="1:15" ht="13.5" thickBot="1" x14ac:dyDescent="0.25">
      <c r="A49" s="15" t="s">
        <v>109</v>
      </c>
      <c r="B49" s="16" t="s">
        <v>110</v>
      </c>
      <c r="C49" s="16"/>
      <c r="D49" s="16"/>
      <c r="E49" s="16"/>
      <c r="F49" s="16"/>
      <c r="G49" s="16"/>
      <c r="H49" s="16"/>
      <c r="I49" s="16"/>
      <c r="J49" s="16" t="s">
        <v>111</v>
      </c>
      <c r="K49" s="17">
        <v>10000</v>
      </c>
      <c r="L49" s="18" t="s">
        <v>112</v>
      </c>
      <c r="N49">
        <f t="shared" si="2"/>
        <v>0</v>
      </c>
      <c r="O49" t="e">
        <f t="shared" si="3"/>
        <v>#DIV/0!</v>
      </c>
    </row>
    <row r="50" spans="1:15" ht="13.5" thickBot="1" x14ac:dyDescent="0.25">
      <c r="A50" s="53" t="s">
        <v>326</v>
      </c>
      <c r="B50" s="54"/>
      <c r="C50" s="54"/>
      <c r="D50" s="54"/>
      <c r="E50" s="54"/>
      <c r="F50" s="54"/>
      <c r="G50" s="54"/>
      <c r="H50" s="54"/>
      <c r="I50" s="54"/>
      <c r="J50" s="54"/>
      <c r="K50" s="27">
        <f>SUM(K2:K49)</f>
        <v>68281745.88000001</v>
      </c>
      <c r="L50" s="47"/>
    </row>
    <row r="53" spans="1:15" x14ac:dyDescent="0.2">
      <c r="K53">
        <v>64808665.25</v>
      </c>
    </row>
    <row r="56" spans="1:15" x14ac:dyDescent="0.2">
      <c r="K56" s="3">
        <f>K53-K50</f>
        <v>-3473080.6300000101</v>
      </c>
    </row>
  </sheetData>
  <autoFilter ref="A1:Q49" xr:uid="{576F8D41-8949-4905-80DD-52DC6F46825E}"/>
  <mergeCells count="1">
    <mergeCell ref="A50:J50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FF8A-8104-49E1-AA34-0C46DB9CC613}">
  <sheetPr filterMode="1"/>
  <dimension ref="A1:Y26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77" sqref="J277"/>
    </sheetView>
  </sheetViews>
  <sheetFormatPr defaultRowHeight="12.75" x14ac:dyDescent="0.2"/>
  <cols>
    <col min="1" max="2" width="5.140625" customWidth="1"/>
    <col min="3" max="3" width="4.140625" customWidth="1"/>
    <col min="4" max="4" width="3.85546875" customWidth="1"/>
    <col min="5" max="5" width="6.28515625" customWidth="1"/>
    <col min="6" max="6" width="2.5703125" customWidth="1"/>
    <col min="7" max="7" width="3.5703125" customWidth="1"/>
    <col min="8" max="8" width="4" customWidth="1"/>
    <col min="9" max="9" width="5" customWidth="1"/>
    <col min="10" max="10" width="96.5703125" customWidth="1"/>
    <col min="11" max="11" width="13" style="3" hidden="1" customWidth="1"/>
    <col min="12" max="12" width="10.28515625" hidden="1" customWidth="1"/>
    <col min="13" max="13" width="8.140625" hidden="1" customWidth="1"/>
    <col min="14" max="14" width="14.42578125" style="3" customWidth="1"/>
    <col min="15" max="15" width="22" style="1" customWidth="1"/>
    <col min="16" max="16" width="10.140625" hidden="1" customWidth="1"/>
    <col min="17" max="17" width="13.42578125" hidden="1" customWidth="1"/>
    <col min="18" max="18" width="11.7109375" hidden="1" customWidth="1"/>
    <col min="19" max="19" width="12.7109375" hidden="1" customWidth="1"/>
    <col min="20" max="20" width="9.140625" hidden="1" customWidth="1"/>
    <col min="22" max="22" width="10.140625" bestFit="1" customWidth="1"/>
    <col min="25" max="25" width="15.140625" customWidth="1"/>
    <col min="257" max="258" width="5.140625" customWidth="1"/>
    <col min="259" max="259" width="4.140625" customWidth="1"/>
    <col min="260" max="260" width="3.85546875" customWidth="1"/>
    <col min="261" max="261" width="6.28515625" customWidth="1"/>
    <col min="262" max="262" width="2.5703125" customWidth="1"/>
    <col min="263" max="263" width="3.5703125" customWidth="1"/>
    <col min="264" max="264" width="4" customWidth="1"/>
    <col min="265" max="265" width="5" customWidth="1"/>
    <col min="266" max="266" width="96.5703125" customWidth="1"/>
    <col min="267" max="269" width="0" hidden="1" customWidth="1"/>
    <col min="270" max="270" width="14.42578125" customWidth="1"/>
    <col min="271" max="271" width="22" customWidth="1"/>
    <col min="272" max="276" width="0" hidden="1" customWidth="1"/>
    <col min="513" max="514" width="5.140625" customWidth="1"/>
    <col min="515" max="515" width="4.140625" customWidth="1"/>
    <col min="516" max="516" width="3.85546875" customWidth="1"/>
    <col min="517" max="517" width="6.28515625" customWidth="1"/>
    <col min="518" max="518" width="2.5703125" customWidth="1"/>
    <col min="519" max="519" width="3.5703125" customWidth="1"/>
    <col min="520" max="520" width="4" customWidth="1"/>
    <col min="521" max="521" width="5" customWidth="1"/>
    <col min="522" max="522" width="96.5703125" customWidth="1"/>
    <col min="523" max="525" width="0" hidden="1" customWidth="1"/>
    <col min="526" max="526" width="14.42578125" customWidth="1"/>
    <col min="527" max="527" width="22" customWidth="1"/>
    <col min="528" max="532" width="0" hidden="1" customWidth="1"/>
    <col min="769" max="770" width="5.140625" customWidth="1"/>
    <col min="771" max="771" width="4.140625" customWidth="1"/>
    <col min="772" max="772" width="3.85546875" customWidth="1"/>
    <col min="773" max="773" width="6.28515625" customWidth="1"/>
    <col min="774" max="774" width="2.5703125" customWidth="1"/>
    <col min="775" max="775" width="3.5703125" customWidth="1"/>
    <col min="776" max="776" width="4" customWidth="1"/>
    <col min="777" max="777" width="5" customWidth="1"/>
    <col min="778" max="778" width="96.5703125" customWidth="1"/>
    <col min="779" max="781" width="0" hidden="1" customWidth="1"/>
    <col min="782" max="782" width="14.42578125" customWidth="1"/>
    <col min="783" max="783" width="22" customWidth="1"/>
    <col min="784" max="788" width="0" hidden="1" customWidth="1"/>
    <col min="1025" max="1026" width="5.140625" customWidth="1"/>
    <col min="1027" max="1027" width="4.140625" customWidth="1"/>
    <col min="1028" max="1028" width="3.85546875" customWidth="1"/>
    <col min="1029" max="1029" width="6.28515625" customWidth="1"/>
    <col min="1030" max="1030" width="2.5703125" customWidth="1"/>
    <col min="1031" max="1031" width="3.5703125" customWidth="1"/>
    <col min="1032" max="1032" width="4" customWidth="1"/>
    <col min="1033" max="1033" width="5" customWidth="1"/>
    <col min="1034" max="1034" width="96.5703125" customWidth="1"/>
    <col min="1035" max="1037" width="0" hidden="1" customWidth="1"/>
    <col min="1038" max="1038" width="14.42578125" customWidth="1"/>
    <col min="1039" max="1039" width="22" customWidth="1"/>
    <col min="1040" max="1044" width="0" hidden="1" customWidth="1"/>
    <col min="1281" max="1282" width="5.140625" customWidth="1"/>
    <col min="1283" max="1283" width="4.140625" customWidth="1"/>
    <col min="1284" max="1284" width="3.85546875" customWidth="1"/>
    <col min="1285" max="1285" width="6.28515625" customWidth="1"/>
    <col min="1286" max="1286" width="2.5703125" customWidth="1"/>
    <col min="1287" max="1287" width="3.5703125" customWidth="1"/>
    <col min="1288" max="1288" width="4" customWidth="1"/>
    <col min="1289" max="1289" width="5" customWidth="1"/>
    <col min="1290" max="1290" width="96.5703125" customWidth="1"/>
    <col min="1291" max="1293" width="0" hidden="1" customWidth="1"/>
    <col min="1294" max="1294" width="14.42578125" customWidth="1"/>
    <col min="1295" max="1295" width="22" customWidth="1"/>
    <col min="1296" max="1300" width="0" hidden="1" customWidth="1"/>
    <col min="1537" max="1538" width="5.140625" customWidth="1"/>
    <col min="1539" max="1539" width="4.140625" customWidth="1"/>
    <col min="1540" max="1540" width="3.85546875" customWidth="1"/>
    <col min="1541" max="1541" width="6.28515625" customWidth="1"/>
    <col min="1542" max="1542" width="2.5703125" customWidth="1"/>
    <col min="1543" max="1543" width="3.5703125" customWidth="1"/>
    <col min="1544" max="1544" width="4" customWidth="1"/>
    <col min="1545" max="1545" width="5" customWidth="1"/>
    <col min="1546" max="1546" width="96.5703125" customWidth="1"/>
    <col min="1547" max="1549" width="0" hidden="1" customWidth="1"/>
    <col min="1550" max="1550" width="14.42578125" customWidth="1"/>
    <col min="1551" max="1551" width="22" customWidth="1"/>
    <col min="1552" max="1556" width="0" hidden="1" customWidth="1"/>
    <col min="1793" max="1794" width="5.140625" customWidth="1"/>
    <col min="1795" max="1795" width="4.140625" customWidth="1"/>
    <col min="1796" max="1796" width="3.85546875" customWidth="1"/>
    <col min="1797" max="1797" width="6.28515625" customWidth="1"/>
    <col min="1798" max="1798" width="2.5703125" customWidth="1"/>
    <col min="1799" max="1799" width="3.5703125" customWidth="1"/>
    <col min="1800" max="1800" width="4" customWidth="1"/>
    <col min="1801" max="1801" width="5" customWidth="1"/>
    <col min="1802" max="1802" width="96.5703125" customWidth="1"/>
    <col min="1803" max="1805" width="0" hidden="1" customWidth="1"/>
    <col min="1806" max="1806" width="14.42578125" customWidth="1"/>
    <col min="1807" max="1807" width="22" customWidth="1"/>
    <col min="1808" max="1812" width="0" hidden="1" customWidth="1"/>
    <col min="2049" max="2050" width="5.140625" customWidth="1"/>
    <col min="2051" max="2051" width="4.140625" customWidth="1"/>
    <col min="2052" max="2052" width="3.85546875" customWidth="1"/>
    <col min="2053" max="2053" width="6.28515625" customWidth="1"/>
    <col min="2054" max="2054" width="2.5703125" customWidth="1"/>
    <col min="2055" max="2055" width="3.5703125" customWidth="1"/>
    <col min="2056" max="2056" width="4" customWidth="1"/>
    <col min="2057" max="2057" width="5" customWidth="1"/>
    <col min="2058" max="2058" width="96.5703125" customWidth="1"/>
    <col min="2059" max="2061" width="0" hidden="1" customWidth="1"/>
    <col min="2062" max="2062" width="14.42578125" customWidth="1"/>
    <col min="2063" max="2063" width="22" customWidth="1"/>
    <col min="2064" max="2068" width="0" hidden="1" customWidth="1"/>
    <col min="2305" max="2306" width="5.140625" customWidth="1"/>
    <col min="2307" max="2307" width="4.140625" customWidth="1"/>
    <col min="2308" max="2308" width="3.85546875" customWidth="1"/>
    <col min="2309" max="2309" width="6.28515625" customWidth="1"/>
    <col min="2310" max="2310" width="2.5703125" customWidth="1"/>
    <col min="2311" max="2311" width="3.5703125" customWidth="1"/>
    <col min="2312" max="2312" width="4" customWidth="1"/>
    <col min="2313" max="2313" width="5" customWidth="1"/>
    <col min="2314" max="2314" width="96.5703125" customWidth="1"/>
    <col min="2315" max="2317" width="0" hidden="1" customWidth="1"/>
    <col min="2318" max="2318" width="14.42578125" customWidth="1"/>
    <col min="2319" max="2319" width="22" customWidth="1"/>
    <col min="2320" max="2324" width="0" hidden="1" customWidth="1"/>
    <col min="2561" max="2562" width="5.140625" customWidth="1"/>
    <col min="2563" max="2563" width="4.140625" customWidth="1"/>
    <col min="2564" max="2564" width="3.85546875" customWidth="1"/>
    <col min="2565" max="2565" width="6.28515625" customWidth="1"/>
    <col min="2566" max="2566" width="2.5703125" customWidth="1"/>
    <col min="2567" max="2567" width="3.5703125" customWidth="1"/>
    <col min="2568" max="2568" width="4" customWidth="1"/>
    <col min="2569" max="2569" width="5" customWidth="1"/>
    <col min="2570" max="2570" width="96.5703125" customWidth="1"/>
    <col min="2571" max="2573" width="0" hidden="1" customWidth="1"/>
    <col min="2574" max="2574" width="14.42578125" customWidth="1"/>
    <col min="2575" max="2575" width="22" customWidth="1"/>
    <col min="2576" max="2580" width="0" hidden="1" customWidth="1"/>
    <col min="2817" max="2818" width="5.140625" customWidth="1"/>
    <col min="2819" max="2819" width="4.140625" customWidth="1"/>
    <col min="2820" max="2820" width="3.85546875" customWidth="1"/>
    <col min="2821" max="2821" width="6.28515625" customWidth="1"/>
    <col min="2822" max="2822" width="2.5703125" customWidth="1"/>
    <col min="2823" max="2823" width="3.5703125" customWidth="1"/>
    <col min="2824" max="2824" width="4" customWidth="1"/>
    <col min="2825" max="2825" width="5" customWidth="1"/>
    <col min="2826" max="2826" width="96.5703125" customWidth="1"/>
    <col min="2827" max="2829" width="0" hidden="1" customWidth="1"/>
    <col min="2830" max="2830" width="14.42578125" customWidth="1"/>
    <col min="2831" max="2831" width="22" customWidth="1"/>
    <col min="2832" max="2836" width="0" hidden="1" customWidth="1"/>
    <col min="3073" max="3074" width="5.140625" customWidth="1"/>
    <col min="3075" max="3075" width="4.140625" customWidth="1"/>
    <col min="3076" max="3076" width="3.85546875" customWidth="1"/>
    <col min="3077" max="3077" width="6.28515625" customWidth="1"/>
    <col min="3078" max="3078" width="2.5703125" customWidth="1"/>
    <col min="3079" max="3079" width="3.5703125" customWidth="1"/>
    <col min="3080" max="3080" width="4" customWidth="1"/>
    <col min="3081" max="3081" width="5" customWidth="1"/>
    <col min="3082" max="3082" width="96.5703125" customWidth="1"/>
    <col min="3083" max="3085" width="0" hidden="1" customWidth="1"/>
    <col min="3086" max="3086" width="14.42578125" customWidth="1"/>
    <col min="3087" max="3087" width="22" customWidth="1"/>
    <col min="3088" max="3092" width="0" hidden="1" customWidth="1"/>
    <col min="3329" max="3330" width="5.140625" customWidth="1"/>
    <col min="3331" max="3331" width="4.140625" customWidth="1"/>
    <col min="3332" max="3332" width="3.85546875" customWidth="1"/>
    <col min="3333" max="3333" width="6.28515625" customWidth="1"/>
    <col min="3334" max="3334" width="2.5703125" customWidth="1"/>
    <col min="3335" max="3335" width="3.5703125" customWidth="1"/>
    <col min="3336" max="3336" width="4" customWidth="1"/>
    <col min="3337" max="3337" width="5" customWidth="1"/>
    <col min="3338" max="3338" width="96.5703125" customWidth="1"/>
    <col min="3339" max="3341" width="0" hidden="1" customWidth="1"/>
    <col min="3342" max="3342" width="14.42578125" customWidth="1"/>
    <col min="3343" max="3343" width="22" customWidth="1"/>
    <col min="3344" max="3348" width="0" hidden="1" customWidth="1"/>
    <col min="3585" max="3586" width="5.140625" customWidth="1"/>
    <col min="3587" max="3587" width="4.140625" customWidth="1"/>
    <col min="3588" max="3588" width="3.85546875" customWidth="1"/>
    <col min="3589" max="3589" width="6.28515625" customWidth="1"/>
    <col min="3590" max="3590" width="2.5703125" customWidth="1"/>
    <col min="3591" max="3591" width="3.5703125" customWidth="1"/>
    <col min="3592" max="3592" width="4" customWidth="1"/>
    <col min="3593" max="3593" width="5" customWidth="1"/>
    <col min="3594" max="3594" width="96.5703125" customWidth="1"/>
    <col min="3595" max="3597" width="0" hidden="1" customWidth="1"/>
    <col min="3598" max="3598" width="14.42578125" customWidth="1"/>
    <col min="3599" max="3599" width="22" customWidth="1"/>
    <col min="3600" max="3604" width="0" hidden="1" customWidth="1"/>
    <col min="3841" max="3842" width="5.140625" customWidth="1"/>
    <col min="3843" max="3843" width="4.140625" customWidth="1"/>
    <col min="3844" max="3844" width="3.85546875" customWidth="1"/>
    <col min="3845" max="3845" width="6.28515625" customWidth="1"/>
    <col min="3846" max="3846" width="2.5703125" customWidth="1"/>
    <col min="3847" max="3847" width="3.5703125" customWidth="1"/>
    <col min="3848" max="3848" width="4" customWidth="1"/>
    <col min="3849" max="3849" width="5" customWidth="1"/>
    <col min="3850" max="3850" width="96.5703125" customWidth="1"/>
    <col min="3851" max="3853" width="0" hidden="1" customWidth="1"/>
    <col min="3854" max="3854" width="14.42578125" customWidth="1"/>
    <col min="3855" max="3855" width="22" customWidth="1"/>
    <col min="3856" max="3860" width="0" hidden="1" customWidth="1"/>
    <col min="4097" max="4098" width="5.140625" customWidth="1"/>
    <col min="4099" max="4099" width="4.140625" customWidth="1"/>
    <col min="4100" max="4100" width="3.85546875" customWidth="1"/>
    <col min="4101" max="4101" width="6.28515625" customWidth="1"/>
    <col min="4102" max="4102" width="2.5703125" customWidth="1"/>
    <col min="4103" max="4103" width="3.5703125" customWidth="1"/>
    <col min="4104" max="4104" width="4" customWidth="1"/>
    <col min="4105" max="4105" width="5" customWidth="1"/>
    <col min="4106" max="4106" width="96.5703125" customWidth="1"/>
    <col min="4107" max="4109" width="0" hidden="1" customWidth="1"/>
    <col min="4110" max="4110" width="14.42578125" customWidth="1"/>
    <col min="4111" max="4111" width="22" customWidth="1"/>
    <col min="4112" max="4116" width="0" hidden="1" customWidth="1"/>
    <col min="4353" max="4354" width="5.140625" customWidth="1"/>
    <col min="4355" max="4355" width="4.140625" customWidth="1"/>
    <col min="4356" max="4356" width="3.85546875" customWidth="1"/>
    <col min="4357" max="4357" width="6.28515625" customWidth="1"/>
    <col min="4358" max="4358" width="2.5703125" customWidth="1"/>
    <col min="4359" max="4359" width="3.5703125" customWidth="1"/>
    <col min="4360" max="4360" width="4" customWidth="1"/>
    <col min="4361" max="4361" width="5" customWidth="1"/>
    <col min="4362" max="4362" width="96.5703125" customWidth="1"/>
    <col min="4363" max="4365" width="0" hidden="1" customWidth="1"/>
    <col min="4366" max="4366" width="14.42578125" customWidth="1"/>
    <col min="4367" max="4367" width="22" customWidth="1"/>
    <col min="4368" max="4372" width="0" hidden="1" customWidth="1"/>
    <col min="4609" max="4610" width="5.140625" customWidth="1"/>
    <col min="4611" max="4611" width="4.140625" customWidth="1"/>
    <col min="4612" max="4612" width="3.85546875" customWidth="1"/>
    <col min="4613" max="4613" width="6.28515625" customWidth="1"/>
    <col min="4614" max="4614" width="2.5703125" customWidth="1"/>
    <col min="4615" max="4615" width="3.5703125" customWidth="1"/>
    <col min="4616" max="4616" width="4" customWidth="1"/>
    <col min="4617" max="4617" width="5" customWidth="1"/>
    <col min="4618" max="4618" width="96.5703125" customWidth="1"/>
    <col min="4619" max="4621" width="0" hidden="1" customWidth="1"/>
    <col min="4622" max="4622" width="14.42578125" customWidth="1"/>
    <col min="4623" max="4623" width="22" customWidth="1"/>
    <col min="4624" max="4628" width="0" hidden="1" customWidth="1"/>
    <col min="4865" max="4866" width="5.140625" customWidth="1"/>
    <col min="4867" max="4867" width="4.140625" customWidth="1"/>
    <col min="4868" max="4868" width="3.85546875" customWidth="1"/>
    <col min="4869" max="4869" width="6.28515625" customWidth="1"/>
    <col min="4870" max="4870" width="2.5703125" customWidth="1"/>
    <col min="4871" max="4871" width="3.5703125" customWidth="1"/>
    <col min="4872" max="4872" width="4" customWidth="1"/>
    <col min="4873" max="4873" width="5" customWidth="1"/>
    <col min="4874" max="4874" width="96.5703125" customWidth="1"/>
    <col min="4875" max="4877" width="0" hidden="1" customWidth="1"/>
    <col min="4878" max="4878" width="14.42578125" customWidth="1"/>
    <col min="4879" max="4879" width="22" customWidth="1"/>
    <col min="4880" max="4884" width="0" hidden="1" customWidth="1"/>
    <col min="5121" max="5122" width="5.140625" customWidth="1"/>
    <col min="5123" max="5123" width="4.140625" customWidth="1"/>
    <col min="5124" max="5124" width="3.85546875" customWidth="1"/>
    <col min="5125" max="5125" width="6.28515625" customWidth="1"/>
    <col min="5126" max="5126" width="2.5703125" customWidth="1"/>
    <col min="5127" max="5127" width="3.5703125" customWidth="1"/>
    <col min="5128" max="5128" width="4" customWidth="1"/>
    <col min="5129" max="5129" width="5" customWidth="1"/>
    <col min="5130" max="5130" width="96.5703125" customWidth="1"/>
    <col min="5131" max="5133" width="0" hidden="1" customWidth="1"/>
    <col min="5134" max="5134" width="14.42578125" customWidth="1"/>
    <col min="5135" max="5135" width="22" customWidth="1"/>
    <col min="5136" max="5140" width="0" hidden="1" customWidth="1"/>
    <col min="5377" max="5378" width="5.140625" customWidth="1"/>
    <col min="5379" max="5379" width="4.140625" customWidth="1"/>
    <col min="5380" max="5380" width="3.85546875" customWidth="1"/>
    <col min="5381" max="5381" width="6.28515625" customWidth="1"/>
    <col min="5382" max="5382" width="2.5703125" customWidth="1"/>
    <col min="5383" max="5383" width="3.5703125" customWidth="1"/>
    <col min="5384" max="5384" width="4" customWidth="1"/>
    <col min="5385" max="5385" width="5" customWidth="1"/>
    <col min="5386" max="5386" width="96.5703125" customWidth="1"/>
    <col min="5387" max="5389" width="0" hidden="1" customWidth="1"/>
    <col min="5390" max="5390" width="14.42578125" customWidth="1"/>
    <col min="5391" max="5391" width="22" customWidth="1"/>
    <col min="5392" max="5396" width="0" hidden="1" customWidth="1"/>
    <col min="5633" max="5634" width="5.140625" customWidth="1"/>
    <col min="5635" max="5635" width="4.140625" customWidth="1"/>
    <col min="5636" max="5636" width="3.85546875" customWidth="1"/>
    <col min="5637" max="5637" width="6.28515625" customWidth="1"/>
    <col min="5638" max="5638" width="2.5703125" customWidth="1"/>
    <col min="5639" max="5639" width="3.5703125" customWidth="1"/>
    <col min="5640" max="5640" width="4" customWidth="1"/>
    <col min="5641" max="5641" width="5" customWidth="1"/>
    <col min="5642" max="5642" width="96.5703125" customWidth="1"/>
    <col min="5643" max="5645" width="0" hidden="1" customWidth="1"/>
    <col min="5646" max="5646" width="14.42578125" customWidth="1"/>
    <col min="5647" max="5647" width="22" customWidth="1"/>
    <col min="5648" max="5652" width="0" hidden="1" customWidth="1"/>
    <col min="5889" max="5890" width="5.140625" customWidth="1"/>
    <col min="5891" max="5891" width="4.140625" customWidth="1"/>
    <col min="5892" max="5892" width="3.85546875" customWidth="1"/>
    <col min="5893" max="5893" width="6.28515625" customWidth="1"/>
    <col min="5894" max="5894" width="2.5703125" customWidth="1"/>
    <col min="5895" max="5895" width="3.5703125" customWidth="1"/>
    <col min="5896" max="5896" width="4" customWidth="1"/>
    <col min="5897" max="5897" width="5" customWidth="1"/>
    <col min="5898" max="5898" width="96.5703125" customWidth="1"/>
    <col min="5899" max="5901" width="0" hidden="1" customWidth="1"/>
    <col min="5902" max="5902" width="14.42578125" customWidth="1"/>
    <col min="5903" max="5903" width="22" customWidth="1"/>
    <col min="5904" max="5908" width="0" hidden="1" customWidth="1"/>
    <col min="6145" max="6146" width="5.140625" customWidth="1"/>
    <col min="6147" max="6147" width="4.140625" customWidth="1"/>
    <col min="6148" max="6148" width="3.85546875" customWidth="1"/>
    <col min="6149" max="6149" width="6.28515625" customWidth="1"/>
    <col min="6150" max="6150" width="2.5703125" customWidth="1"/>
    <col min="6151" max="6151" width="3.5703125" customWidth="1"/>
    <col min="6152" max="6152" width="4" customWidth="1"/>
    <col min="6153" max="6153" width="5" customWidth="1"/>
    <col min="6154" max="6154" width="96.5703125" customWidth="1"/>
    <col min="6155" max="6157" width="0" hidden="1" customWidth="1"/>
    <col min="6158" max="6158" width="14.42578125" customWidth="1"/>
    <col min="6159" max="6159" width="22" customWidth="1"/>
    <col min="6160" max="6164" width="0" hidden="1" customWidth="1"/>
    <col min="6401" max="6402" width="5.140625" customWidth="1"/>
    <col min="6403" max="6403" width="4.140625" customWidth="1"/>
    <col min="6404" max="6404" width="3.85546875" customWidth="1"/>
    <col min="6405" max="6405" width="6.28515625" customWidth="1"/>
    <col min="6406" max="6406" width="2.5703125" customWidth="1"/>
    <col min="6407" max="6407" width="3.5703125" customWidth="1"/>
    <col min="6408" max="6408" width="4" customWidth="1"/>
    <col min="6409" max="6409" width="5" customWidth="1"/>
    <col min="6410" max="6410" width="96.5703125" customWidth="1"/>
    <col min="6411" max="6413" width="0" hidden="1" customWidth="1"/>
    <col min="6414" max="6414" width="14.42578125" customWidth="1"/>
    <col min="6415" max="6415" width="22" customWidth="1"/>
    <col min="6416" max="6420" width="0" hidden="1" customWidth="1"/>
    <col min="6657" max="6658" width="5.140625" customWidth="1"/>
    <col min="6659" max="6659" width="4.140625" customWidth="1"/>
    <col min="6660" max="6660" width="3.85546875" customWidth="1"/>
    <col min="6661" max="6661" width="6.28515625" customWidth="1"/>
    <col min="6662" max="6662" width="2.5703125" customWidth="1"/>
    <col min="6663" max="6663" width="3.5703125" customWidth="1"/>
    <col min="6664" max="6664" width="4" customWidth="1"/>
    <col min="6665" max="6665" width="5" customWidth="1"/>
    <col min="6666" max="6666" width="96.5703125" customWidth="1"/>
    <col min="6667" max="6669" width="0" hidden="1" customWidth="1"/>
    <col min="6670" max="6670" width="14.42578125" customWidth="1"/>
    <col min="6671" max="6671" width="22" customWidth="1"/>
    <col min="6672" max="6676" width="0" hidden="1" customWidth="1"/>
    <col min="6913" max="6914" width="5.140625" customWidth="1"/>
    <col min="6915" max="6915" width="4.140625" customWidth="1"/>
    <col min="6916" max="6916" width="3.85546875" customWidth="1"/>
    <col min="6917" max="6917" width="6.28515625" customWidth="1"/>
    <col min="6918" max="6918" width="2.5703125" customWidth="1"/>
    <col min="6919" max="6919" width="3.5703125" customWidth="1"/>
    <col min="6920" max="6920" width="4" customWidth="1"/>
    <col min="6921" max="6921" width="5" customWidth="1"/>
    <col min="6922" max="6922" width="96.5703125" customWidth="1"/>
    <col min="6923" max="6925" width="0" hidden="1" customWidth="1"/>
    <col min="6926" max="6926" width="14.42578125" customWidth="1"/>
    <col min="6927" max="6927" width="22" customWidth="1"/>
    <col min="6928" max="6932" width="0" hidden="1" customWidth="1"/>
    <col min="7169" max="7170" width="5.140625" customWidth="1"/>
    <col min="7171" max="7171" width="4.140625" customWidth="1"/>
    <col min="7172" max="7172" width="3.85546875" customWidth="1"/>
    <col min="7173" max="7173" width="6.28515625" customWidth="1"/>
    <col min="7174" max="7174" width="2.5703125" customWidth="1"/>
    <col min="7175" max="7175" width="3.5703125" customWidth="1"/>
    <col min="7176" max="7176" width="4" customWidth="1"/>
    <col min="7177" max="7177" width="5" customWidth="1"/>
    <col min="7178" max="7178" width="96.5703125" customWidth="1"/>
    <col min="7179" max="7181" width="0" hidden="1" customWidth="1"/>
    <col min="7182" max="7182" width="14.42578125" customWidth="1"/>
    <col min="7183" max="7183" width="22" customWidth="1"/>
    <col min="7184" max="7188" width="0" hidden="1" customWidth="1"/>
    <col min="7425" max="7426" width="5.140625" customWidth="1"/>
    <col min="7427" max="7427" width="4.140625" customWidth="1"/>
    <col min="7428" max="7428" width="3.85546875" customWidth="1"/>
    <col min="7429" max="7429" width="6.28515625" customWidth="1"/>
    <col min="7430" max="7430" width="2.5703125" customWidth="1"/>
    <col min="7431" max="7431" width="3.5703125" customWidth="1"/>
    <col min="7432" max="7432" width="4" customWidth="1"/>
    <col min="7433" max="7433" width="5" customWidth="1"/>
    <col min="7434" max="7434" width="96.5703125" customWidth="1"/>
    <col min="7435" max="7437" width="0" hidden="1" customWidth="1"/>
    <col min="7438" max="7438" width="14.42578125" customWidth="1"/>
    <col min="7439" max="7439" width="22" customWidth="1"/>
    <col min="7440" max="7444" width="0" hidden="1" customWidth="1"/>
    <col min="7681" max="7682" width="5.140625" customWidth="1"/>
    <col min="7683" max="7683" width="4.140625" customWidth="1"/>
    <col min="7684" max="7684" width="3.85546875" customWidth="1"/>
    <col min="7685" max="7685" width="6.28515625" customWidth="1"/>
    <col min="7686" max="7686" width="2.5703125" customWidth="1"/>
    <col min="7687" max="7687" width="3.5703125" customWidth="1"/>
    <col min="7688" max="7688" width="4" customWidth="1"/>
    <col min="7689" max="7689" width="5" customWidth="1"/>
    <col min="7690" max="7690" width="96.5703125" customWidth="1"/>
    <col min="7691" max="7693" width="0" hidden="1" customWidth="1"/>
    <col min="7694" max="7694" width="14.42578125" customWidth="1"/>
    <col min="7695" max="7695" width="22" customWidth="1"/>
    <col min="7696" max="7700" width="0" hidden="1" customWidth="1"/>
    <col min="7937" max="7938" width="5.140625" customWidth="1"/>
    <col min="7939" max="7939" width="4.140625" customWidth="1"/>
    <col min="7940" max="7940" width="3.85546875" customWidth="1"/>
    <col min="7941" max="7941" width="6.28515625" customWidth="1"/>
    <col min="7942" max="7942" width="2.5703125" customWidth="1"/>
    <col min="7943" max="7943" width="3.5703125" customWidth="1"/>
    <col min="7944" max="7944" width="4" customWidth="1"/>
    <col min="7945" max="7945" width="5" customWidth="1"/>
    <col min="7946" max="7946" width="96.5703125" customWidth="1"/>
    <col min="7947" max="7949" width="0" hidden="1" customWidth="1"/>
    <col min="7950" max="7950" width="14.42578125" customWidth="1"/>
    <col min="7951" max="7951" width="22" customWidth="1"/>
    <col min="7952" max="7956" width="0" hidden="1" customWidth="1"/>
    <col min="8193" max="8194" width="5.140625" customWidth="1"/>
    <col min="8195" max="8195" width="4.140625" customWidth="1"/>
    <col min="8196" max="8196" width="3.85546875" customWidth="1"/>
    <col min="8197" max="8197" width="6.28515625" customWidth="1"/>
    <col min="8198" max="8198" width="2.5703125" customWidth="1"/>
    <col min="8199" max="8199" width="3.5703125" customWidth="1"/>
    <col min="8200" max="8200" width="4" customWidth="1"/>
    <col min="8201" max="8201" width="5" customWidth="1"/>
    <col min="8202" max="8202" width="96.5703125" customWidth="1"/>
    <col min="8203" max="8205" width="0" hidden="1" customWidth="1"/>
    <col min="8206" max="8206" width="14.42578125" customWidth="1"/>
    <col min="8207" max="8207" width="22" customWidth="1"/>
    <col min="8208" max="8212" width="0" hidden="1" customWidth="1"/>
    <col min="8449" max="8450" width="5.140625" customWidth="1"/>
    <col min="8451" max="8451" width="4.140625" customWidth="1"/>
    <col min="8452" max="8452" width="3.85546875" customWidth="1"/>
    <col min="8453" max="8453" width="6.28515625" customWidth="1"/>
    <col min="8454" max="8454" width="2.5703125" customWidth="1"/>
    <col min="8455" max="8455" width="3.5703125" customWidth="1"/>
    <col min="8456" max="8456" width="4" customWidth="1"/>
    <col min="8457" max="8457" width="5" customWidth="1"/>
    <col min="8458" max="8458" width="96.5703125" customWidth="1"/>
    <col min="8459" max="8461" width="0" hidden="1" customWidth="1"/>
    <col min="8462" max="8462" width="14.42578125" customWidth="1"/>
    <col min="8463" max="8463" width="22" customWidth="1"/>
    <col min="8464" max="8468" width="0" hidden="1" customWidth="1"/>
    <col min="8705" max="8706" width="5.140625" customWidth="1"/>
    <col min="8707" max="8707" width="4.140625" customWidth="1"/>
    <col min="8708" max="8708" width="3.85546875" customWidth="1"/>
    <col min="8709" max="8709" width="6.28515625" customWidth="1"/>
    <col min="8710" max="8710" width="2.5703125" customWidth="1"/>
    <col min="8711" max="8711" width="3.5703125" customWidth="1"/>
    <col min="8712" max="8712" width="4" customWidth="1"/>
    <col min="8713" max="8713" width="5" customWidth="1"/>
    <col min="8714" max="8714" width="96.5703125" customWidth="1"/>
    <col min="8715" max="8717" width="0" hidden="1" customWidth="1"/>
    <col min="8718" max="8718" width="14.42578125" customWidth="1"/>
    <col min="8719" max="8719" width="22" customWidth="1"/>
    <col min="8720" max="8724" width="0" hidden="1" customWidth="1"/>
    <col min="8961" max="8962" width="5.140625" customWidth="1"/>
    <col min="8963" max="8963" width="4.140625" customWidth="1"/>
    <col min="8964" max="8964" width="3.85546875" customWidth="1"/>
    <col min="8965" max="8965" width="6.28515625" customWidth="1"/>
    <col min="8966" max="8966" width="2.5703125" customWidth="1"/>
    <col min="8967" max="8967" width="3.5703125" customWidth="1"/>
    <col min="8968" max="8968" width="4" customWidth="1"/>
    <col min="8969" max="8969" width="5" customWidth="1"/>
    <col min="8970" max="8970" width="96.5703125" customWidth="1"/>
    <col min="8971" max="8973" width="0" hidden="1" customWidth="1"/>
    <col min="8974" max="8974" width="14.42578125" customWidth="1"/>
    <col min="8975" max="8975" width="22" customWidth="1"/>
    <col min="8976" max="8980" width="0" hidden="1" customWidth="1"/>
    <col min="9217" max="9218" width="5.140625" customWidth="1"/>
    <col min="9219" max="9219" width="4.140625" customWidth="1"/>
    <col min="9220" max="9220" width="3.85546875" customWidth="1"/>
    <col min="9221" max="9221" width="6.28515625" customWidth="1"/>
    <col min="9222" max="9222" width="2.5703125" customWidth="1"/>
    <col min="9223" max="9223" width="3.5703125" customWidth="1"/>
    <col min="9224" max="9224" width="4" customWidth="1"/>
    <col min="9225" max="9225" width="5" customWidth="1"/>
    <col min="9226" max="9226" width="96.5703125" customWidth="1"/>
    <col min="9227" max="9229" width="0" hidden="1" customWidth="1"/>
    <col min="9230" max="9230" width="14.42578125" customWidth="1"/>
    <col min="9231" max="9231" width="22" customWidth="1"/>
    <col min="9232" max="9236" width="0" hidden="1" customWidth="1"/>
    <col min="9473" max="9474" width="5.140625" customWidth="1"/>
    <col min="9475" max="9475" width="4.140625" customWidth="1"/>
    <col min="9476" max="9476" width="3.85546875" customWidth="1"/>
    <col min="9477" max="9477" width="6.28515625" customWidth="1"/>
    <col min="9478" max="9478" width="2.5703125" customWidth="1"/>
    <col min="9479" max="9479" width="3.5703125" customWidth="1"/>
    <col min="9480" max="9480" width="4" customWidth="1"/>
    <col min="9481" max="9481" width="5" customWidth="1"/>
    <col min="9482" max="9482" width="96.5703125" customWidth="1"/>
    <col min="9483" max="9485" width="0" hidden="1" customWidth="1"/>
    <col min="9486" max="9486" width="14.42578125" customWidth="1"/>
    <col min="9487" max="9487" width="22" customWidth="1"/>
    <col min="9488" max="9492" width="0" hidden="1" customWidth="1"/>
    <col min="9729" max="9730" width="5.140625" customWidth="1"/>
    <col min="9731" max="9731" width="4.140625" customWidth="1"/>
    <col min="9732" max="9732" width="3.85546875" customWidth="1"/>
    <col min="9733" max="9733" width="6.28515625" customWidth="1"/>
    <col min="9734" max="9734" width="2.5703125" customWidth="1"/>
    <col min="9735" max="9735" width="3.5703125" customWidth="1"/>
    <col min="9736" max="9736" width="4" customWidth="1"/>
    <col min="9737" max="9737" width="5" customWidth="1"/>
    <col min="9738" max="9738" width="96.5703125" customWidth="1"/>
    <col min="9739" max="9741" width="0" hidden="1" customWidth="1"/>
    <col min="9742" max="9742" width="14.42578125" customWidth="1"/>
    <col min="9743" max="9743" width="22" customWidth="1"/>
    <col min="9744" max="9748" width="0" hidden="1" customWidth="1"/>
    <col min="9985" max="9986" width="5.140625" customWidth="1"/>
    <col min="9987" max="9987" width="4.140625" customWidth="1"/>
    <col min="9988" max="9988" width="3.85546875" customWidth="1"/>
    <col min="9989" max="9989" width="6.28515625" customWidth="1"/>
    <col min="9990" max="9990" width="2.5703125" customWidth="1"/>
    <col min="9991" max="9991" width="3.5703125" customWidth="1"/>
    <col min="9992" max="9992" width="4" customWidth="1"/>
    <col min="9993" max="9993" width="5" customWidth="1"/>
    <col min="9994" max="9994" width="96.5703125" customWidth="1"/>
    <col min="9995" max="9997" width="0" hidden="1" customWidth="1"/>
    <col min="9998" max="9998" width="14.42578125" customWidth="1"/>
    <col min="9999" max="9999" width="22" customWidth="1"/>
    <col min="10000" max="10004" width="0" hidden="1" customWidth="1"/>
    <col min="10241" max="10242" width="5.140625" customWidth="1"/>
    <col min="10243" max="10243" width="4.140625" customWidth="1"/>
    <col min="10244" max="10244" width="3.85546875" customWidth="1"/>
    <col min="10245" max="10245" width="6.28515625" customWidth="1"/>
    <col min="10246" max="10246" width="2.5703125" customWidth="1"/>
    <col min="10247" max="10247" width="3.5703125" customWidth="1"/>
    <col min="10248" max="10248" width="4" customWidth="1"/>
    <col min="10249" max="10249" width="5" customWidth="1"/>
    <col min="10250" max="10250" width="96.5703125" customWidth="1"/>
    <col min="10251" max="10253" width="0" hidden="1" customWidth="1"/>
    <col min="10254" max="10254" width="14.42578125" customWidth="1"/>
    <col min="10255" max="10255" width="22" customWidth="1"/>
    <col min="10256" max="10260" width="0" hidden="1" customWidth="1"/>
    <col min="10497" max="10498" width="5.140625" customWidth="1"/>
    <col min="10499" max="10499" width="4.140625" customWidth="1"/>
    <col min="10500" max="10500" width="3.85546875" customWidth="1"/>
    <col min="10501" max="10501" width="6.28515625" customWidth="1"/>
    <col min="10502" max="10502" width="2.5703125" customWidth="1"/>
    <col min="10503" max="10503" width="3.5703125" customWidth="1"/>
    <col min="10504" max="10504" width="4" customWidth="1"/>
    <col min="10505" max="10505" width="5" customWidth="1"/>
    <col min="10506" max="10506" width="96.5703125" customWidth="1"/>
    <col min="10507" max="10509" width="0" hidden="1" customWidth="1"/>
    <col min="10510" max="10510" width="14.42578125" customWidth="1"/>
    <col min="10511" max="10511" width="22" customWidth="1"/>
    <col min="10512" max="10516" width="0" hidden="1" customWidth="1"/>
    <col min="10753" max="10754" width="5.140625" customWidth="1"/>
    <col min="10755" max="10755" width="4.140625" customWidth="1"/>
    <col min="10756" max="10756" width="3.85546875" customWidth="1"/>
    <col min="10757" max="10757" width="6.28515625" customWidth="1"/>
    <col min="10758" max="10758" width="2.5703125" customWidth="1"/>
    <col min="10759" max="10759" width="3.5703125" customWidth="1"/>
    <col min="10760" max="10760" width="4" customWidth="1"/>
    <col min="10761" max="10761" width="5" customWidth="1"/>
    <col min="10762" max="10762" width="96.5703125" customWidth="1"/>
    <col min="10763" max="10765" width="0" hidden="1" customWidth="1"/>
    <col min="10766" max="10766" width="14.42578125" customWidth="1"/>
    <col min="10767" max="10767" width="22" customWidth="1"/>
    <col min="10768" max="10772" width="0" hidden="1" customWidth="1"/>
    <col min="11009" max="11010" width="5.140625" customWidth="1"/>
    <col min="11011" max="11011" width="4.140625" customWidth="1"/>
    <col min="11012" max="11012" width="3.85546875" customWidth="1"/>
    <col min="11013" max="11013" width="6.28515625" customWidth="1"/>
    <col min="11014" max="11014" width="2.5703125" customWidth="1"/>
    <col min="11015" max="11015" width="3.5703125" customWidth="1"/>
    <col min="11016" max="11016" width="4" customWidth="1"/>
    <col min="11017" max="11017" width="5" customWidth="1"/>
    <col min="11018" max="11018" width="96.5703125" customWidth="1"/>
    <col min="11019" max="11021" width="0" hidden="1" customWidth="1"/>
    <col min="11022" max="11022" width="14.42578125" customWidth="1"/>
    <col min="11023" max="11023" width="22" customWidth="1"/>
    <col min="11024" max="11028" width="0" hidden="1" customWidth="1"/>
    <col min="11265" max="11266" width="5.140625" customWidth="1"/>
    <col min="11267" max="11267" width="4.140625" customWidth="1"/>
    <col min="11268" max="11268" width="3.85546875" customWidth="1"/>
    <col min="11269" max="11269" width="6.28515625" customWidth="1"/>
    <col min="11270" max="11270" width="2.5703125" customWidth="1"/>
    <col min="11271" max="11271" width="3.5703125" customWidth="1"/>
    <col min="11272" max="11272" width="4" customWidth="1"/>
    <col min="11273" max="11273" width="5" customWidth="1"/>
    <col min="11274" max="11274" width="96.5703125" customWidth="1"/>
    <col min="11275" max="11277" width="0" hidden="1" customWidth="1"/>
    <col min="11278" max="11278" width="14.42578125" customWidth="1"/>
    <col min="11279" max="11279" width="22" customWidth="1"/>
    <col min="11280" max="11284" width="0" hidden="1" customWidth="1"/>
    <col min="11521" max="11522" width="5.140625" customWidth="1"/>
    <col min="11523" max="11523" width="4.140625" customWidth="1"/>
    <col min="11524" max="11524" width="3.85546875" customWidth="1"/>
    <col min="11525" max="11525" width="6.28515625" customWidth="1"/>
    <col min="11526" max="11526" width="2.5703125" customWidth="1"/>
    <col min="11527" max="11527" width="3.5703125" customWidth="1"/>
    <col min="11528" max="11528" width="4" customWidth="1"/>
    <col min="11529" max="11529" width="5" customWidth="1"/>
    <col min="11530" max="11530" width="96.5703125" customWidth="1"/>
    <col min="11531" max="11533" width="0" hidden="1" customWidth="1"/>
    <col min="11534" max="11534" width="14.42578125" customWidth="1"/>
    <col min="11535" max="11535" width="22" customWidth="1"/>
    <col min="11536" max="11540" width="0" hidden="1" customWidth="1"/>
    <col min="11777" max="11778" width="5.140625" customWidth="1"/>
    <col min="11779" max="11779" width="4.140625" customWidth="1"/>
    <col min="11780" max="11780" width="3.85546875" customWidth="1"/>
    <col min="11781" max="11781" width="6.28515625" customWidth="1"/>
    <col min="11782" max="11782" width="2.5703125" customWidth="1"/>
    <col min="11783" max="11783" width="3.5703125" customWidth="1"/>
    <col min="11784" max="11784" width="4" customWidth="1"/>
    <col min="11785" max="11785" width="5" customWidth="1"/>
    <col min="11786" max="11786" width="96.5703125" customWidth="1"/>
    <col min="11787" max="11789" width="0" hidden="1" customWidth="1"/>
    <col min="11790" max="11790" width="14.42578125" customWidth="1"/>
    <col min="11791" max="11791" width="22" customWidth="1"/>
    <col min="11792" max="11796" width="0" hidden="1" customWidth="1"/>
    <col min="12033" max="12034" width="5.140625" customWidth="1"/>
    <col min="12035" max="12035" width="4.140625" customWidth="1"/>
    <col min="12036" max="12036" width="3.85546875" customWidth="1"/>
    <col min="12037" max="12037" width="6.28515625" customWidth="1"/>
    <col min="12038" max="12038" width="2.5703125" customWidth="1"/>
    <col min="12039" max="12039" width="3.5703125" customWidth="1"/>
    <col min="12040" max="12040" width="4" customWidth="1"/>
    <col min="12041" max="12041" width="5" customWidth="1"/>
    <col min="12042" max="12042" width="96.5703125" customWidth="1"/>
    <col min="12043" max="12045" width="0" hidden="1" customWidth="1"/>
    <col min="12046" max="12046" width="14.42578125" customWidth="1"/>
    <col min="12047" max="12047" width="22" customWidth="1"/>
    <col min="12048" max="12052" width="0" hidden="1" customWidth="1"/>
    <col min="12289" max="12290" width="5.140625" customWidth="1"/>
    <col min="12291" max="12291" width="4.140625" customWidth="1"/>
    <col min="12292" max="12292" width="3.85546875" customWidth="1"/>
    <col min="12293" max="12293" width="6.28515625" customWidth="1"/>
    <col min="12294" max="12294" width="2.5703125" customWidth="1"/>
    <col min="12295" max="12295" width="3.5703125" customWidth="1"/>
    <col min="12296" max="12296" width="4" customWidth="1"/>
    <col min="12297" max="12297" width="5" customWidth="1"/>
    <col min="12298" max="12298" width="96.5703125" customWidth="1"/>
    <col min="12299" max="12301" width="0" hidden="1" customWidth="1"/>
    <col min="12302" max="12302" width="14.42578125" customWidth="1"/>
    <col min="12303" max="12303" width="22" customWidth="1"/>
    <col min="12304" max="12308" width="0" hidden="1" customWidth="1"/>
    <col min="12545" max="12546" width="5.140625" customWidth="1"/>
    <col min="12547" max="12547" width="4.140625" customWidth="1"/>
    <col min="12548" max="12548" width="3.85546875" customWidth="1"/>
    <col min="12549" max="12549" width="6.28515625" customWidth="1"/>
    <col min="12550" max="12550" width="2.5703125" customWidth="1"/>
    <col min="12551" max="12551" width="3.5703125" customWidth="1"/>
    <col min="12552" max="12552" width="4" customWidth="1"/>
    <col min="12553" max="12553" width="5" customWidth="1"/>
    <col min="12554" max="12554" width="96.5703125" customWidth="1"/>
    <col min="12555" max="12557" width="0" hidden="1" customWidth="1"/>
    <col min="12558" max="12558" width="14.42578125" customWidth="1"/>
    <col min="12559" max="12559" width="22" customWidth="1"/>
    <col min="12560" max="12564" width="0" hidden="1" customWidth="1"/>
    <col min="12801" max="12802" width="5.140625" customWidth="1"/>
    <col min="12803" max="12803" width="4.140625" customWidth="1"/>
    <col min="12804" max="12804" width="3.85546875" customWidth="1"/>
    <col min="12805" max="12805" width="6.28515625" customWidth="1"/>
    <col min="12806" max="12806" width="2.5703125" customWidth="1"/>
    <col min="12807" max="12807" width="3.5703125" customWidth="1"/>
    <col min="12808" max="12808" width="4" customWidth="1"/>
    <col min="12809" max="12809" width="5" customWidth="1"/>
    <col min="12810" max="12810" width="96.5703125" customWidth="1"/>
    <col min="12811" max="12813" width="0" hidden="1" customWidth="1"/>
    <col min="12814" max="12814" width="14.42578125" customWidth="1"/>
    <col min="12815" max="12815" width="22" customWidth="1"/>
    <col min="12816" max="12820" width="0" hidden="1" customWidth="1"/>
    <col min="13057" max="13058" width="5.140625" customWidth="1"/>
    <col min="13059" max="13059" width="4.140625" customWidth="1"/>
    <col min="13060" max="13060" width="3.85546875" customWidth="1"/>
    <col min="13061" max="13061" width="6.28515625" customWidth="1"/>
    <col min="13062" max="13062" width="2.5703125" customWidth="1"/>
    <col min="13063" max="13063" width="3.5703125" customWidth="1"/>
    <col min="13064" max="13064" width="4" customWidth="1"/>
    <col min="13065" max="13065" width="5" customWidth="1"/>
    <col min="13066" max="13066" width="96.5703125" customWidth="1"/>
    <col min="13067" max="13069" width="0" hidden="1" customWidth="1"/>
    <col min="13070" max="13070" width="14.42578125" customWidth="1"/>
    <col min="13071" max="13071" width="22" customWidth="1"/>
    <col min="13072" max="13076" width="0" hidden="1" customWidth="1"/>
    <col min="13313" max="13314" width="5.140625" customWidth="1"/>
    <col min="13315" max="13315" width="4.140625" customWidth="1"/>
    <col min="13316" max="13316" width="3.85546875" customWidth="1"/>
    <col min="13317" max="13317" width="6.28515625" customWidth="1"/>
    <col min="13318" max="13318" width="2.5703125" customWidth="1"/>
    <col min="13319" max="13319" width="3.5703125" customWidth="1"/>
    <col min="13320" max="13320" width="4" customWidth="1"/>
    <col min="13321" max="13321" width="5" customWidth="1"/>
    <col min="13322" max="13322" width="96.5703125" customWidth="1"/>
    <col min="13323" max="13325" width="0" hidden="1" customWidth="1"/>
    <col min="13326" max="13326" width="14.42578125" customWidth="1"/>
    <col min="13327" max="13327" width="22" customWidth="1"/>
    <col min="13328" max="13332" width="0" hidden="1" customWidth="1"/>
    <col min="13569" max="13570" width="5.140625" customWidth="1"/>
    <col min="13571" max="13571" width="4.140625" customWidth="1"/>
    <col min="13572" max="13572" width="3.85546875" customWidth="1"/>
    <col min="13573" max="13573" width="6.28515625" customWidth="1"/>
    <col min="13574" max="13574" width="2.5703125" customWidth="1"/>
    <col min="13575" max="13575" width="3.5703125" customWidth="1"/>
    <col min="13576" max="13576" width="4" customWidth="1"/>
    <col min="13577" max="13577" width="5" customWidth="1"/>
    <col min="13578" max="13578" width="96.5703125" customWidth="1"/>
    <col min="13579" max="13581" width="0" hidden="1" customWidth="1"/>
    <col min="13582" max="13582" width="14.42578125" customWidth="1"/>
    <col min="13583" max="13583" width="22" customWidth="1"/>
    <col min="13584" max="13588" width="0" hidden="1" customWidth="1"/>
    <col min="13825" max="13826" width="5.140625" customWidth="1"/>
    <col min="13827" max="13827" width="4.140625" customWidth="1"/>
    <col min="13828" max="13828" width="3.85546875" customWidth="1"/>
    <col min="13829" max="13829" width="6.28515625" customWidth="1"/>
    <col min="13830" max="13830" width="2.5703125" customWidth="1"/>
    <col min="13831" max="13831" width="3.5703125" customWidth="1"/>
    <col min="13832" max="13832" width="4" customWidth="1"/>
    <col min="13833" max="13833" width="5" customWidth="1"/>
    <col min="13834" max="13834" width="96.5703125" customWidth="1"/>
    <col min="13835" max="13837" width="0" hidden="1" customWidth="1"/>
    <col min="13838" max="13838" width="14.42578125" customWidth="1"/>
    <col min="13839" max="13839" width="22" customWidth="1"/>
    <col min="13840" max="13844" width="0" hidden="1" customWidth="1"/>
    <col min="14081" max="14082" width="5.140625" customWidth="1"/>
    <col min="14083" max="14083" width="4.140625" customWidth="1"/>
    <col min="14084" max="14084" width="3.85546875" customWidth="1"/>
    <col min="14085" max="14085" width="6.28515625" customWidth="1"/>
    <col min="14086" max="14086" width="2.5703125" customWidth="1"/>
    <col min="14087" max="14087" width="3.5703125" customWidth="1"/>
    <col min="14088" max="14088" width="4" customWidth="1"/>
    <col min="14089" max="14089" width="5" customWidth="1"/>
    <col min="14090" max="14090" width="96.5703125" customWidth="1"/>
    <col min="14091" max="14093" width="0" hidden="1" customWidth="1"/>
    <col min="14094" max="14094" width="14.42578125" customWidth="1"/>
    <col min="14095" max="14095" width="22" customWidth="1"/>
    <col min="14096" max="14100" width="0" hidden="1" customWidth="1"/>
    <col min="14337" max="14338" width="5.140625" customWidth="1"/>
    <col min="14339" max="14339" width="4.140625" customWidth="1"/>
    <col min="14340" max="14340" width="3.85546875" customWidth="1"/>
    <col min="14341" max="14341" width="6.28515625" customWidth="1"/>
    <col min="14342" max="14342" width="2.5703125" customWidth="1"/>
    <col min="14343" max="14343" width="3.5703125" customWidth="1"/>
    <col min="14344" max="14344" width="4" customWidth="1"/>
    <col min="14345" max="14345" width="5" customWidth="1"/>
    <col min="14346" max="14346" width="96.5703125" customWidth="1"/>
    <col min="14347" max="14349" width="0" hidden="1" customWidth="1"/>
    <col min="14350" max="14350" width="14.42578125" customWidth="1"/>
    <col min="14351" max="14351" width="22" customWidth="1"/>
    <col min="14352" max="14356" width="0" hidden="1" customWidth="1"/>
    <col min="14593" max="14594" width="5.140625" customWidth="1"/>
    <col min="14595" max="14595" width="4.140625" customWidth="1"/>
    <col min="14596" max="14596" width="3.85546875" customWidth="1"/>
    <col min="14597" max="14597" width="6.28515625" customWidth="1"/>
    <col min="14598" max="14598" width="2.5703125" customWidth="1"/>
    <col min="14599" max="14599" width="3.5703125" customWidth="1"/>
    <col min="14600" max="14600" width="4" customWidth="1"/>
    <col min="14601" max="14601" width="5" customWidth="1"/>
    <col min="14602" max="14602" width="96.5703125" customWidth="1"/>
    <col min="14603" max="14605" width="0" hidden="1" customWidth="1"/>
    <col min="14606" max="14606" width="14.42578125" customWidth="1"/>
    <col min="14607" max="14607" width="22" customWidth="1"/>
    <col min="14608" max="14612" width="0" hidden="1" customWidth="1"/>
    <col min="14849" max="14850" width="5.140625" customWidth="1"/>
    <col min="14851" max="14851" width="4.140625" customWidth="1"/>
    <col min="14852" max="14852" width="3.85546875" customWidth="1"/>
    <col min="14853" max="14853" width="6.28515625" customWidth="1"/>
    <col min="14854" max="14854" width="2.5703125" customWidth="1"/>
    <col min="14855" max="14855" width="3.5703125" customWidth="1"/>
    <col min="14856" max="14856" width="4" customWidth="1"/>
    <col min="14857" max="14857" width="5" customWidth="1"/>
    <col min="14858" max="14858" width="96.5703125" customWidth="1"/>
    <col min="14859" max="14861" width="0" hidden="1" customWidth="1"/>
    <col min="14862" max="14862" width="14.42578125" customWidth="1"/>
    <col min="14863" max="14863" width="22" customWidth="1"/>
    <col min="14864" max="14868" width="0" hidden="1" customWidth="1"/>
    <col min="15105" max="15106" width="5.140625" customWidth="1"/>
    <col min="15107" max="15107" width="4.140625" customWidth="1"/>
    <col min="15108" max="15108" width="3.85546875" customWidth="1"/>
    <col min="15109" max="15109" width="6.28515625" customWidth="1"/>
    <col min="15110" max="15110" width="2.5703125" customWidth="1"/>
    <col min="15111" max="15111" width="3.5703125" customWidth="1"/>
    <col min="15112" max="15112" width="4" customWidth="1"/>
    <col min="15113" max="15113" width="5" customWidth="1"/>
    <col min="15114" max="15114" width="96.5703125" customWidth="1"/>
    <col min="15115" max="15117" width="0" hidden="1" customWidth="1"/>
    <col min="15118" max="15118" width="14.42578125" customWidth="1"/>
    <col min="15119" max="15119" width="22" customWidth="1"/>
    <col min="15120" max="15124" width="0" hidden="1" customWidth="1"/>
    <col min="15361" max="15362" width="5.140625" customWidth="1"/>
    <col min="15363" max="15363" width="4.140625" customWidth="1"/>
    <col min="15364" max="15364" width="3.85546875" customWidth="1"/>
    <col min="15365" max="15365" width="6.28515625" customWidth="1"/>
    <col min="15366" max="15366" width="2.5703125" customWidth="1"/>
    <col min="15367" max="15367" width="3.5703125" customWidth="1"/>
    <col min="15368" max="15368" width="4" customWidth="1"/>
    <col min="15369" max="15369" width="5" customWidth="1"/>
    <col min="15370" max="15370" width="96.5703125" customWidth="1"/>
    <col min="15371" max="15373" width="0" hidden="1" customWidth="1"/>
    <col min="15374" max="15374" width="14.42578125" customWidth="1"/>
    <col min="15375" max="15375" width="22" customWidth="1"/>
    <col min="15376" max="15380" width="0" hidden="1" customWidth="1"/>
    <col min="15617" max="15618" width="5.140625" customWidth="1"/>
    <col min="15619" max="15619" width="4.140625" customWidth="1"/>
    <col min="15620" max="15620" width="3.85546875" customWidth="1"/>
    <col min="15621" max="15621" width="6.28515625" customWidth="1"/>
    <col min="15622" max="15622" width="2.5703125" customWidth="1"/>
    <col min="15623" max="15623" width="3.5703125" customWidth="1"/>
    <col min="15624" max="15624" width="4" customWidth="1"/>
    <col min="15625" max="15625" width="5" customWidth="1"/>
    <col min="15626" max="15626" width="96.5703125" customWidth="1"/>
    <col min="15627" max="15629" width="0" hidden="1" customWidth="1"/>
    <col min="15630" max="15630" width="14.42578125" customWidth="1"/>
    <col min="15631" max="15631" width="22" customWidth="1"/>
    <col min="15632" max="15636" width="0" hidden="1" customWidth="1"/>
    <col min="15873" max="15874" width="5.140625" customWidth="1"/>
    <col min="15875" max="15875" width="4.140625" customWidth="1"/>
    <col min="15876" max="15876" width="3.85546875" customWidth="1"/>
    <col min="15877" max="15877" width="6.28515625" customWidth="1"/>
    <col min="15878" max="15878" width="2.5703125" customWidth="1"/>
    <col min="15879" max="15879" width="3.5703125" customWidth="1"/>
    <col min="15880" max="15880" width="4" customWidth="1"/>
    <col min="15881" max="15881" width="5" customWidth="1"/>
    <col min="15882" max="15882" width="96.5703125" customWidth="1"/>
    <col min="15883" max="15885" width="0" hidden="1" customWidth="1"/>
    <col min="15886" max="15886" width="14.42578125" customWidth="1"/>
    <col min="15887" max="15887" width="22" customWidth="1"/>
    <col min="15888" max="15892" width="0" hidden="1" customWidth="1"/>
    <col min="16129" max="16130" width="5.140625" customWidth="1"/>
    <col min="16131" max="16131" width="4.140625" customWidth="1"/>
    <col min="16132" max="16132" width="3.85546875" customWidth="1"/>
    <col min="16133" max="16133" width="6.28515625" customWidth="1"/>
    <col min="16134" max="16134" width="2.5703125" customWidth="1"/>
    <col min="16135" max="16135" width="3.5703125" customWidth="1"/>
    <col min="16136" max="16136" width="4" customWidth="1"/>
    <col min="16137" max="16137" width="5" customWidth="1"/>
    <col min="16138" max="16138" width="96.5703125" customWidth="1"/>
    <col min="16139" max="16141" width="0" hidden="1" customWidth="1"/>
    <col min="16142" max="16142" width="14.42578125" customWidth="1"/>
    <col min="16143" max="16143" width="22" customWidth="1"/>
    <col min="16144" max="16148" width="0" hidden="1" customWidth="1"/>
  </cols>
  <sheetData>
    <row r="1" spans="1:25" ht="13.5" thickBot="1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113</v>
      </c>
      <c r="L1" s="24" t="s">
        <v>11</v>
      </c>
      <c r="M1" s="24" t="s">
        <v>12</v>
      </c>
      <c r="N1" s="27" t="s">
        <v>325</v>
      </c>
      <c r="O1" s="26" t="s">
        <v>13</v>
      </c>
    </row>
    <row r="2" spans="1:25" hidden="1" x14ac:dyDescent="0.2">
      <c r="A2" s="19" t="s">
        <v>114</v>
      </c>
      <c r="B2" s="20" t="s">
        <v>115</v>
      </c>
      <c r="C2" s="20"/>
      <c r="D2" s="20"/>
      <c r="E2" s="20"/>
      <c r="F2" s="20"/>
      <c r="G2" s="20"/>
      <c r="H2" s="20"/>
      <c r="I2" s="20"/>
      <c r="J2" s="20" t="s">
        <v>116</v>
      </c>
      <c r="K2" s="21">
        <f>N2</f>
        <v>15000</v>
      </c>
      <c r="L2" s="20">
        <v>0</v>
      </c>
      <c r="M2" s="20">
        <v>0</v>
      </c>
      <c r="N2" s="40">
        <v>15000</v>
      </c>
      <c r="O2" s="41" t="s">
        <v>117</v>
      </c>
    </row>
    <row r="3" spans="1:25" ht="25.5" hidden="1" x14ac:dyDescent="0.2">
      <c r="A3" s="8" t="s">
        <v>118</v>
      </c>
      <c r="B3" s="9" t="s">
        <v>119</v>
      </c>
      <c r="C3" s="9"/>
      <c r="D3" s="9"/>
      <c r="E3" s="9"/>
      <c r="F3" s="9"/>
      <c r="G3" s="9"/>
      <c r="H3" s="9"/>
      <c r="I3" s="9"/>
      <c r="J3" s="9" t="s">
        <v>120</v>
      </c>
      <c r="K3" s="10">
        <f t="shared" ref="K3:K73" si="0">N3</f>
        <v>14400</v>
      </c>
      <c r="L3" s="9">
        <v>0</v>
      </c>
      <c r="M3" s="9">
        <v>0</v>
      </c>
      <c r="N3" s="28">
        <v>14400</v>
      </c>
      <c r="O3" s="13" t="s">
        <v>121</v>
      </c>
    </row>
    <row r="4" spans="1:25" hidden="1" x14ac:dyDescent="0.2">
      <c r="A4" s="8" t="s">
        <v>118</v>
      </c>
      <c r="B4" s="9" t="s">
        <v>122</v>
      </c>
      <c r="C4" s="9"/>
      <c r="D4" s="9"/>
      <c r="E4" s="9"/>
      <c r="F4" s="9"/>
      <c r="G4" s="9"/>
      <c r="H4" s="9"/>
      <c r="I4" s="9"/>
      <c r="J4" s="9" t="s">
        <v>123</v>
      </c>
      <c r="K4" s="10">
        <f t="shared" si="0"/>
        <v>55000</v>
      </c>
      <c r="L4" s="9">
        <v>0</v>
      </c>
      <c r="M4" s="9">
        <v>0</v>
      </c>
      <c r="N4" s="28">
        <v>55000</v>
      </c>
      <c r="O4" s="13" t="s">
        <v>124</v>
      </c>
    </row>
    <row r="5" spans="1:25" ht="25.5" hidden="1" x14ac:dyDescent="0.2">
      <c r="A5" s="8">
        <v>2115</v>
      </c>
      <c r="B5" s="9">
        <v>5169</v>
      </c>
      <c r="C5" s="9"/>
      <c r="D5" s="9"/>
      <c r="E5" s="9"/>
      <c r="F5" s="9"/>
      <c r="G5" s="9"/>
      <c r="H5" s="9"/>
      <c r="I5" s="9"/>
      <c r="J5" s="9"/>
      <c r="K5" s="10">
        <f t="shared" si="0"/>
        <v>50000</v>
      </c>
      <c r="L5" s="9">
        <v>0</v>
      </c>
      <c r="M5" s="9">
        <v>0</v>
      </c>
      <c r="N5" s="28">
        <v>50000</v>
      </c>
      <c r="O5" s="13" t="s">
        <v>125</v>
      </c>
    </row>
    <row r="6" spans="1:25" ht="25.5" hidden="1" x14ac:dyDescent="0.2">
      <c r="A6" s="8" t="s">
        <v>126</v>
      </c>
      <c r="B6" s="9">
        <v>5042</v>
      </c>
      <c r="C6" s="9"/>
      <c r="D6" s="9"/>
      <c r="E6" s="9"/>
      <c r="F6" s="9"/>
      <c r="G6" s="9"/>
      <c r="H6" s="9"/>
      <c r="I6" s="9"/>
      <c r="J6" s="29" t="s">
        <v>127</v>
      </c>
      <c r="K6" s="10">
        <f t="shared" si="0"/>
        <v>60000</v>
      </c>
      <c r="L6" s="9">
        <v>0</v>
      </c>
      <c r="M6" s="9">
        <v>0</v>
      </c>
      <c r="N6" s="28">
        <v>60000</v>
      </c>
      <c r="O6" s="13" t="s">
        <v>128</v>
      </c>
    </row>
    <row r="7" spans="1:25" ht="63.75" hidden="1" x14ac:dyDescent="0.2">
      <c r="A7" s="8">
        <v>2115</v>
      </c>
      <c r="B7" s="9">
        <v>6121</v>
      </c>
      <c r="C7" s="9"/>
      <c r="D7" s="9"/>
      <c r="E7" s="9"/>
      <c r="F7" s="9"/>
      <c r="G7" s="9"/>
      <c r="H7" s="9"/>
      <c r="I7" s="9"/>
      <c r="J7" s="9" t="s">
        <v>129</v>
      </c>
      <c r="K7" s="10">
        <f t="shared" si="0"/>
        <v>4300000</v>
      </c>
      <c r="L7" s="9"/>
      <c r="M7" s="9"/>
      <c r="N7" s="28">
        <v>4300000</v>
      </c>
      <c r="O7" s="48" t="s">
        <v>130</v>
      </c>
      <c r="Q7">
        <v>3752824</v>
      </c>
      <c r="R7">
        <f>Q7*1.21*1.05</f>
        <v>4767962.892</v>
      </c>
      <c r="Y7" s="3"/>
    </row>
    <row r="8" spans="1:25" ht="38.25" hidden="1" x14ac:dyDescent="0.2">
      <c r="A8" s="8" t="s">
        <v>126</v>
      </c>
      <c r="B8" s="9" t="s">
        <v>115</v>
      </c>
      <c r="C8" s="9"/>
      <c r="D8" s="9"/>
      <c r="E8" s="9"/>
      <c r="F8" s="9"/>
      <c r="G8" s="9"/>
      <c r="H8" s="9"/>
      <c r="I8" s="9"/>
      <c r="J8" s="9" t="s">
        <v>116</v>
      </c>
      <c r="K8" s="10">
        <f t="shared" si="0"/>
        <v>170000</v>
      </c>
      <c r="L8" s="9">
        <v>0</v>
      </c>
      <c r="M8" s="9">
        <v>0</v>
      </c>
      <c r="N8" s="28">
        <v>170000</v>
      </c>
      <c r="O8" s="13" t="s">
        <v>131</v>
      </c>
      <c r="Y8" s="3"/>
    </row>
    <row r="9" spans="1:25" ht="38.25" hidden="1" x14ac:dyDescent="0.2">
      <c r="A9" s="30">
        <v>2115</v>
      </c>
      <c r="B9" s="31">
        <v>5011</v>
      </c>
      <c r="C9" s="31"/>
      <c r="D9" s="31"/>
      <c r="E9" s="31"/>
      <c r="F9" s="31"/>
      <c r="G9" s="31"/>
      <c r="H9" s="31"/>
      <c r="I9" s="31"/>
      <c r="J9" s="31" t="s">
        <v>149</v>
      </c>
      <c r="K9" s="45">
        <f t="shared" si="0"/>
        <v>200000</v>
      </c>
      <c r="L9" s="31"/>
      <c r="M9" s="31"/>
      <c r="N9" s="45">
        <v>200000</v>
      </c>
      <c r="O9" s="14" t="s">
        <v>359</v>
      </c>
      <c r="Y9" s="3"/>
    </row>
    <row r="10" spans="1:25" ht="38.25" hidden="1" x14ac:dyDescent="0.2">
      <c r="A10" s="30">
        <v>2115</v>
      </c>
      <c r="B10" s="31">
        <v>5031</v>
      </c>
      <c r="C10" s="31"/>
      <c r="D10" s="31"/>
      <c r="E10" s="31"/>
      <c r="F10" s="31"/>
      <c r="G10" s="31"/>
      <c r="H10" s="31"/>
      <c r="I10" s="31"/>
      <c r="J10" s="31" t="s">
        <v>151</v>
      </c>
      <c r="K10" s="45">
        <f t="shared" si="0"/>
        <v>49600</v>
      </c>
      <c r="L10" s="31"/>
      <c r="M10" s="31"/>
      <c r="N10" s="45">
        <v>49600</v>
      </c>
      <c r="O10" s="14" t="s">
        <v>359</v>
      </c>
    </row>
    <row r="11" spans="1:25" ht="38.25" hidden="1" x14ac:dyDescent="0.2">
      <c r="A11" s="30">
        <v>2115</v>
      </c>
      <c r="B11" s="31">
        <v>5032</v>
      </c>
      <c r="C11" s="31"/>
      <c r="D11" s="31"/>
      <c r="E11" s="31"/>
      <c r="F11" s="31"/>
      <c r="G11" s="31"/>
      <c r="H11" s="31"/>
      <c r="I11" s="31"/>
      <c r="J11" s="31" t="s">
        <v>153</v>
      </c>
      <c r="K11" s="45">
        <f t="shared" si="0"/>
        <v>20400</v>
      </c>
      <c r="L11" s="31"/>
      <c r="M11" s="31"/>
      <c r="N11" s="45">
        <v>20400</v>
      </c>
      <c r="O11" s="14" t="s">
        <v>359</v>
      </c>
    </row>
    <row r="12" spans="1:25" ht="25.5" hidden="1" x14ac:dyDescent="0.2">
      <c r="A12" s="30">
        <v>2115</v>
      </c>
      <c r="B12" s="31">
        <v>5169</v>
      </c>
      <c r="C12" s="31"/>
      <c r="D12" s="31"/>
      <c r="E12" s="31"/>
      <c r="F12" s="31"/>
      <c r="G12" s="31"/>
      <c r="H12" s="31"/>
      <c r="I12" s="31"/>
      <c r="J12" s="31" t="s">
        <v>116</v>
      </c>
      <c r="K12" s="45">
        <f t="shared" si="0"/>
        <v>486000</v>
      </c>
      <c r="L12" s="31"/>
      <c r="M12" s="31"/>
      <c r="N12" s="45">
        <v>486000</v>
      </c>
      <c r="O12" s="14" t="s">
        <v>358</v>
      </c>
    </row>
    <row r="13" spans="1:25" hidden="1" x14ac:dyDescent="0.2">
      <c r="A13" s="8" t="s">
        <v>69</v>
      </c>
      <c r="B13" s="9" t="s">
        <v>132</v>
      </c>
      <c r="C13" s="9"/>
      <c r="D13" s="9"/>
      <c r="E13" s="9"/>
      <c r="F13" s="9"/>
      <c r="G13" s="9"/>
      <c r="H13" s="9"/>
      <c r="I13" s="9"/>
      <c r="J13" s="9" t="s">
        <v>133</v>
      </c>
      <c r="K13" s="10">
        <f t="shared" si="0"/>
        <v>21000</v>
      </c>
      <c r="L13" s="9">
        <v>0</v>
      </c>
      <c r="M13" s="9">
        <v>0</v>
      </c>
      <c r="N13" s="28">
        <v>21000</v>
      </c>
      <c r="O13" s="12" t="s">
        <v>134</v>
      </c>
    </row>
    <row r="14" spans="1:25" hidden="1" x14ac:dyDescent="0.2">
      <c r="A14" s="8" t="s">
        <v>69</v>
      </c>
      <c r="B14" s="9" t="s">
        <v>115</v>
      </c>
      <c r="C14" s="9"/>
      <c r="D14" s="9"/>
      <c r="E14" s="9"/>
      <c r="F14" s="9"/>
      <c r="G14" s="9"/>
      <c r="H14" s="9"/>
      <c r="I14" s="9"/>
      <c r="J14" s="9" t="s">
        <v>116</v>
      </c>
      <c r="K14" s="10">
        <f t="shared" si="0"/>
        <v>35000</v>
      </c>
      <c r="L14" s="9">
        <v>0</v>
      </c>
      <c r="M14" s="9">
        <v>0</v>
      </c>
      <c r="N14" s="28">
        <v>35000</v>
      </c>
      <c r="O14" s="12"/>
    </row>
    <row r="15" spans="1:25" hidden="1" x14ac:dyDescent="0.2">
      <c r="A15" s="8" t="s">
        <v>69</v>
      </c>
      <c r="B15" s="9" t="s">
        <v>135</v>
      </c>
      <c r="C15" s="9"/>
      <c r="D15" s="9"/>
      <c r="E15" s="9"/>
      <c r="F15" s="9"/>
      <c r="G15" s="9"/>
      <c r="H15" s="9"/>
      <c r="I15" s="9"/>
      <c r="J15" s="9" t="s">
        <v>136</v>
      </c>
      <c r="K15" s="10">
        <f t="shared" si="0"/>
        <v>330000</v>
      </c>
      <c r="L15" s="9">
        <v>0</v>
      </c>
      <c r="M15" s="9">
        <v>0</v>
      </c>
      <c r="N15" s="28">
        <v>330000</v>
      </c>
      <c r="O15" s="12"/>
    </row>
    <row r="16" spans="1:25" ht="38.25" hidden="1" x14ac:dyDescent="0.2">
      <c r="A16" s="8">
        <v>2219</v>
      </c>
      <c r="B16" s="9" t="s">
        <v>137</v>
      </c>
      <c r="C16" s="9"/>
      <c r="D16" s="9"/>
      <c r="E16" s="9"/>
      <c r="F16" s="9"/>
      <c r="G16" s="9"/>
      <c r="H16" s="9"/>
      <c r="I16" s="9"/>
      <c r="J16" s="9" t="s">
        <v>129</v>
      </c>
      <c r="K16" s="10">
        <f t="shared" si="0"/>
        <v>120000</v>
      </c>
      <c r="L16" s="9">
        <v>0</v>
      </c>
      <c r="M16" s="9">
        <v>0</v>
      </c>
      <c r="N16" s="28">
        <v>120000</v>
      </c>
      <c r="O16" s="49" t="s">
        <v>327</v>
      </c>
    </row>
    <row r="17" spans="1:18" hidden="1" x14ac:dyDescent="0.2">
      <c r="A17" s="8" t="s">
        <v>138</v>
      </c>
      <c r="B17" s="9" t="s">
        <v>139</v>
      </c>
      <c r="C17" s="9"/>
      <c r="D17" s="9"/>
      <c r="E17" s="9"/>
      <c r="F17" s="9"/>
      <c r="G17" s="9"/>
      <c r="H17" s="9"/>
      <c r="I17" s="9"/>
      <c r="J17" s="9" t="s">
        <v>140</v>
      </c>
      <c r="K17" s="10">
        <f t="shared" si="0"/>
        <v>10000</v>
      </c>
      <c r="L17" s="9">
        <v>0</v>
      </c>
      <c r="M17" s="9">
        <v>0</v>
      </c>
      <c r="N17" s="28">
        <v>10000</v>
      </c>
      <c r="O17" s="13" t="s">
        <v>141</v>
      </c>
    </row>
    <row r="18" spans="1:18" hidden="1" x14ac:dyDescent="0.2">
      <c r="A18" s="8" t="s">
        <v>138</v>
      </c>
      <c r="B18" s="9" t="s">
        <v>132</v>
      </c>
      <c r="C18" s="9"/>
      <c r="D18" s="9"/>
      <c r="E18" s="9"/>
      <c r="F18" s="9"/>
      <c r="G18" s="9"/>
      <c r="H18" s="9"/>
      <c r="I18" s="9"/>
      <c r="J18" s="9" t="s">
        <v>133</v>
      </c>
      <c r="K18" s="10">
        <f t="shared" si="0"/>
        <v>30000</v>
      </c>
      <c r="L18" s="9">
        <v>0</v>
      </c>
      <c r="M18" s="9">
        <v>0</v>
      </c>
      <c r="N18" s="28">
        <v>30000</v>
      </c>
      <c r="O18" s="12"/>
    </row>
    <row r="19" spans="1:18" hidden="1" x14ac:dyDescent="0.2">
      <c r="A19" s="8" t="s">
        <v>138</v>
      </c>
      <c r="B19" s="9" t="s">
        <v>119</v>
      </c>
      <c r="C19" s="9"/>
      <c r="D19" s="9"/>
      <c r="E19" s="9"/>
      <c r="F19" s="9"/>
      <c r="G19" s="9"/>
      <c r="H19" s="9"/>
      <c r="I19" s="9"/>
      <c r="J19" s="9" t="s">
        <v>120</v>
      </c>
      <c r="K19" s="10">
        <f t="shared" si="0"/>
        <v>1700</v>
      </c>
      <c r="L19" s="9">
        <v>0</v>
      </c>
      <c r="M19" s="9">
        <v>0</v>
      </c>
      <c r="N19" s="28">
        <v>1700</v>
      </c>
      <c r="O19" s="12"/>
    </row>
    <row r="20" spans="1:18" hidden="1" x14ac:dyDescent="0.2">
      <c r="A20" s="8" t="s">
        <v>138</v>
      </c>
      <c r="B20" s="9" t="s">
        <v>115</v>
      </c>
      <c r="C20" s="9"/>
      <c r="D20" s="9"/>
      <c r="E20" s="9"/>
      <c r="F20" s="9"/>
      <c r="G20" s="9"/>
      <c r="H20" s="9"/>
      <c r="I20" s="9"/>
      <c r="J20" s="9" t="s">
        <v>116</v>
      </c>
      <c r="K20" s="10">
        <f t="shared" si="0"/>
        <v>43000</v>
      </c>
      <c r="L20" s="9">
        <v>0</v>
      </c>
      <c r="M20" s="9">
        <v>0</v>
      </c>
      <c r="N20" s="28">
        <v>43000</v>
      </c>
      <c r="O20" s="13" t="s">
        <v>142</v>
      </c>
    </row>
    <row r="21" spans="1:18" hidden="1" x14ac:dyDescent="0.2">
      <c r="A21" s="8" t="s">
        <v>138</v>
      </c>
      <c r="B21" s="9" t="s">
        <v>135</v>
      </c>
      <c r="C21" s="9"/>
      <c r="D21" s="9"/>
      <c r="E21" s="9"/>
      <c r="F21" s="9"/>
      <c r="G21" s="9"/>
      <c r="H21" s="9"/>
      <c r="I21" s="9"/>
      <c r="J21" s="9" t="s">
        <v>136</v>
      </c>
      <c r="K21" s="10">
        <f t="shared" si="0"/>
        <v>36000</v>
      </c>
      <c r="L21" s="9">
        <v>0</v>
      </c>
      <c r="M21" s="9">
        <v>0</v>
      </c>
      <c r="N21" s="28">
        <v>36000</v>
      </c>
      <c r="O21" s="12"/>
    </row>
    <row r="22" spans="1:18" ht="76.5" hidden="1" x14ac:dyDescent="0.2">
      <c r="A22" s="8" t="s">
        <v>138</v>
      </c>
      <c r="B22" s="9" t="s">
        <v>137</v>
      </c>
      <c r="C22" s="9"/>
      <c r="D22" s="9"/>
      <c r="E22" s="9"/>
      <c r="F22" s="9"/>
      <c r="G22" s="9"/>
      <c r="H22" s="9"/>
      <c r="I22" s="9"/>
      <c r="J22" s="9" t="s">
        <v>129</v>
      </c>
      <c r="K22" s="10">
        <f t="shared" si="0"/>
        <v>1434000</v>
      </c>
      <c r="L22" s="9">
        <v>0</v>
      </c>
      <c r="M22" s="9">
        <v>0</v>
      </c>
      <c r="N22" s="28">
        <f>174000+1200000+60000</f>
        <v>1434000</v>
      </c>
      <c r="O22" s="48" t="s">
        <v>353</v>
      </c>
    </row>
    <row r="23" spans="1:18" ht="25.5" hidden="1" x14ac:dyDescent="0.2">
      <c r="A23" s="8" t="s">
        <v>143</v>
      </c>
      <c r="B23" s="9" t="s">
        <v>144</v>
      </c>
      <c r="C23" s="9"/>
      <c r="D23" s="9"/>
      <c r="E23" s="9"/>
      <c r="F23" s="9"/>
      <c r="G23" s="9"/>
      <c r="H23" s="9"/>
      <c r="I23" s="9"/>
      <c r="J23" s="9" t="s">
        <v>145</v>
      </c>
      <c r="K23" s="10">
        <f t="shared" si="0"/>
        <v>450000</v>
      </c>
      <c r="L23" s="9">
        <v>0</v>
      </c>
      <c r="M23" s="9">
        <v>0</v>
      </c>
      <c r="N23" s="28">
        <v>450000</v>
      </c>
      <c r="O23" s="13" t="s">
        <v>146</v>
      </c>
    </row>
    <row r="24" spans="1:18" hidden="1" x14ac:dyDescent="0.2">
      <c r="A24" s="8" t="s">
        <v>68</v>
      </c>
      <c r="B24" s="9" t="s">
        <v>139</v>
      </c>
      <c r="C24" s="9"/>
      <c r="D24" s="9"/>
      <c r="E24" s="9"/>
      <c r="F24" s="9"/>
      <c r="G24" s="9"/>
      <c r="H24" s="9"/>
      <c r="I24" s="9"/>
      <c r="J24" s="9" t="s">
        <v>140</v>
      </c>
      <c r="K24" s="10">
        <f t="shared" si="0"/>
        <v>27000</v>
      </c>
      <c r="L24" s="9">
        <v>0</v>
      </c>
      <c r="M24" s="9">
        <v>0</v>
      </c>
      <c r="N24" s="28">
        <v>27000</v>
      </c>
      <c r="O24" s="13" t="s">
        <v>147</v>
      </c>
    </row>
    <row r="25" spans="1:18" hidden="1" x14ac:dyDescent="0.2">
      <c r="A25" s="8" t="s">
        <v>68</v>
      </c>
      <c r="B25" s="9" t="s">
        <v>115</v>
      </c>
      <c r="C25" s="9"/>
      <c r="D25" s="9"/>
      <c r="E25" s="9"/>
      <c r="F25" s="9"/>
      <c r="G25" s="9"/>
      <c r="H25" s="9"/>
      <c r="I25" s="9"/>
      <c r="J25" s="9" t="s">
        <v>116</v>
      </c>
      <c r="K25" s="10">
        <f t="shared" si="0"/>
        <v>10000</v>
      </c>
      <c r="L25" s="9">
        <v>0</v>
      </c>
      <c r="M25" s="9">
        <v>0</v>
      </c>
      <c r="N25" s="28">
        <v>10000</v>
      </c>
      <c r="O25" s="12"/>
    </row>
    <row r="26" spans="1:18" hidden="1" x14ac:dyDescent="0.2">
      <c r="A26" s="8" t="s">
        <v>68</v>
      </c>
      <c r="B26" s="9" t="s">
        <v>135</v>
      </c>
      <c r="C26" s="9"/>
      <c r="D26" s="9"/>
      <c r="E26" s="9"/>
      <c r="F26" s="9"/>
      <c r="G26" s="9"/>
      <c r="H26" s="9"/>
      <c r="I26" s="9"/>
      <c r="J26" s="9" t="s">
        <v>136</v>
      </c>
      <c r="K26" s="10">
        <f t="shared" si="0"/>
        <v>46000</v>
      </c>
      <c r="L26" s="9">
        <v>0</v>
      </c>
      <c r="M26" s="9">
        <v>0</v>
      </c>
      <c r="N26" s="28">
        <v>46000</v>
      </c>
      <c r="O26" s="12"/>
    </row>
    <row r="27" spans="1:18" hidden="1" x14ac:dyDescent="0.2">
      <c r="A27" s="8" t="s">
        <v>68</v>
      </c>
      <c r="B27" s="9" t="s">
        <v>137</v>
      </c>
      <c r="C27" s="9"/>
      <c r="D27" s="9"/>
      <c r="E27" s="9"/>
      <c r="F27" s="9"/>
      <c r="G27" s="9"/>
      <c r="H27" s="9"/>
      <c r="I27" s="9"/>
      <c r="J27" s="9" t="s">
        <v>129</v>
      </c>
      <c r="K27" s="10">
        <f t="shared" si="0"/>
        <v>0</v>
      </c>
      <c r="L27" s="9">
        <v>0</v>
      </c>
      <c r="M27" s="9">
        <v>0</v>
      </c>
      <c r="N27" s="28">
        <v>0</v>
      </c>
      <c r="O27" s="12"/>
    </row>
    <row r="28" spans="1:18" hidden="1" x14ac:dyDescent="0.2">
      <c r="A28" s="8" t="s">
        <v>72</v>
      </c>
      <c r="B28" s="9" t="s">
        <v>148</v>
      </c>
      <c r="C28" s="9"/>
      <c r="D28" s="9"/>
      <c r="E28" s="9"/>
      <c r="F28" s="9"/>
      <c r="G28" s="9"/>
      <c r="H28" s="9"/>
      <c r="I28" s="9"/>
      <c r="J28" s="9" t="s">
        <v>149</v>
      </c>
      <c r="K28" s="10">
        <f t="shared" si="0"/>
        <v>242000</v>
      </c>
      <c r="L28" s="9">
        <v>0</v>
      </c>
      <c r="M28" s="9">
        <v>0</v>
      </c>
      <c r="N28" s="28">
        <v>242000</v>
      </c>
      <c r="O28" s="12"/>
      <c r="Q28">
        <v>165372</v>
      </c>
      <c r="R28">
        <f>Q28/9*12*1.1</f>
        <v>242545.6</v>
      </c>
    </row>
    <row r="29" spans="1:18" hidden="1" x14ac:dyDescent="0.2">
      <c r="A29" s="8" t="s">
        <v>72</v>
      </c>
      <c r="B29" s="9" t="s">
        <v>150</v>
      </c>
      <c r="C29" s="9"/>
      <c r="D29" s="9"/>
      <c r="E29" s="9"/>
      <c r="F29" s="9"/>
      <c r="G29" s="9"/>
      <c r="H29" s="9"/>
      <c r="I29" s="9"/>
      <c r="J29" s="9" t="s">
        <v>151</v>
      </c>
      <c r="K29" s="10">
        <f t="shared" si="0"/>
        <v>60600</v>
      </c>
      <c r="L29" s="9">
        <v>0</v>
      </c>
      <c r="M29" s="9">
        <v>0</v>
      </c>
      <c r="N29" s="28">
        <v>60600</v>
      </c>
      <c r="O29" s="12"/>
      <c r="Q29">
        <v>41343</v>
      </c>
      <c r="R29">
        <f>Q29/9*12*1.1</f>
        <v>60636.4</v>
      </c>
    </row>
    <row r="30" spans="1:18" hidden="1" x14ac:dyDescent="0.2">
      <c r="A30" s="8" t="s">
        <v>72</v>
      </c>
      <c r="B30" s="9" t="s">
        <v>152</v>
      </c>
      <c r="C30" s="9"/>
      <c r="D30" s="9"/>
      <c r="E30" s="9"/>
      <c r="F30" s="9"/>
      <c r="G30" s="9"/>
      <c r="H30" s="9"/>
      <c r="I30" s="9"/>
      <c r="J30" s="9" t="s">
        <v>153</v>
      </c>
      <c r="K30" s="10">
        <f t="shared" si="0"/>
        <v>21800</v>
      </c>
      <c r="L30" s="9">
        <v>0</v>
      </c>
      <c r="M30" s="9">
        <v>0</v>
      </c>
      <c r="N30" s="28">
        <v>21800</v>
      </c>
      <c r="O30" s="12"/>
      <c r="Q30">
        <v>14882</v>
      </c>
      <c r="R30">
        <f>Q30/9*12*1.1</f>
        <v>21826.933333333338</v>
      </c>
    </row>
    <row r="31" spans="1:18" hidden="1" x14ac:dyDescent="0.2">
      <c r="A31" s="8" t="s">
        <v>72</v>
      </c>
      <c r="B31" s="9" t="s">
        <v>154</v>
      </c>
      <c r="C31" s="9"/>
      <c r="D31" s="9"/>
      <c r="E31" s="9"/>
      <c r="F31" s="9"/>
      <c r="G31" s="9"/>
      <c r="H31" s="9"/>
      <c r="I31" s="9"/>
      <c r="J31" s="9" t="s">
        <v>155</v>
      </c>
      <c r="K31" s="10">
        <f t="shared" si="0"/>
        <v>5000</v>
      </c>
      <c r="L31" s="9">
        <v>0</v>
      </c>
      <c r="M31" s="9">
        <v>0</v>
      </c>
      <c r="N31" s="28">
        <v>5000</v>
      </c>
      <c r="O31" s="12"/>
    </row>
    <row r="32" spans="1:18" hidden="1" x14ac:dyDescent="0.2">
      <c r="A32" s="8" t="s">
        <v>72</v>
      </c>
      <c r="B32" s="9" t="s">
        <v>156</v>
      </c>
      <c r="C32" s="9"/>
      <c r="D32" s="9"/>
      <c r="E32" s="9"/>
      <c r="F32" s="9"/>
      <c r="G32" s="9"/>
      <c r="H32" s="9"/>
      <c r="I32" s="9"/>
      <c r="J32" s="9" t="s">
        <v>157</v>
      </c>
      <c r="K32" s="10">
        <f t="shared" si="0"/>
        <v>1000</v>
      </c>
      <c r="L32" s="9">
        <v>0</v>
      </c>
      <c r="M32" s="9">
        <v>0</v>
      </c>
      <c r="N32" s="28">
        <v>1000</v>
      </c>
      <c r="O32" s="12"/>
    </row>
    <row r="33" spans="1:22" hidden="1" x14ac:dyDescent="0.2">
      <c r="A33" s="8" t="s">
        <v>72</v>
      </c>
      <c r="B33" s="9" t="s">
        <v>158</v>
      </c>
      <c r="C33" s="9"/>
      <c r="D33" s="9"/>
      <c r="E33" s="9"/>
      <c r="F33" s="9"/>
      <c r="G33" s="9"/>
      <c r="H33" s="9"/>
      <c r="I33" s="9"/>
      <c r="J33" s="9" t="s">
        <v>159</v>
      </c>
      <c r="K33" s="10">
        <f t="shared" si="0"/>
        <v>20000</v>
      </c>
      <c r="L33" s="9">
        <v>0</v>
      </c>
      <c r="M33" s="9">
        <v>0</v>
      </c>
      <c r="N33" s="28">
        <v>20000</v>
      </c>
      <c r="O33" s="12"/>
    </row>
    <row r="34" spans="1:22" hidden="1" x14ac:dyDescent="0.2">
      <c r="A34" s="8" t="s">
        <v>72</v>
      </c>
      <c r="B34" s="9" t="s">
        <v>132</v>
      </c>
      <c r="C34" s="9"/>
      <c r="D34" s="9"/>
      <c r="E34" s="9"/>
      <c r="F34" s="9"/>
      <c r="G34" s="9"/>
      <c r="H34" s="9"/>
      <c r="I34" s="9"/>
      <c r="J34" s="9" t="s">
        <v>133</v>
      </c>
      <c r="K34" s="10">
        <f t="shared" si="0"/>
        <v>200000</v>
      </c>
      <c r="L34" s="9">
        <v>0</v>
      </c>
      <c r="M34" s="9">
        <v>0</v>
      </c>
      <c r="N34" s="28">
        <v>200000</v>
      </c>
      <c r="O34" s="13" t="s">
        <v>160</v>
      </c>
    </row>
    <row r="35" spans="1:22" hidden="1" x14ac:dyDescent="0.2">
      <c r="A35" s="8" t="s">
        <v>72</v>
      </c>
      <c r="B35" s="9" t="s">
        <v>161</v>
      </c>
      <c r="C35" s="9"/>
      <c r="D35" s="9"/>
      <c r="E35" s="9"/>
      <c r="F35" s="9"/>
      <c r="G35" s="9"/>
      <c r="H35" s="9"/>
      <c r="I35" s="9"/>
      <c r="J35" s="9" t="s">
        <v>162</v>
      </c>
      <c r="K35" s="10">
        <f t="shared" si="0"/>
        <v>1145760</v>
      </c>
      <c r="L35" s="9">
        <v>0</v>
      </c>
      <c r="M35" s="9">
        <v>0</v>
      </c>
      <c r="N35" s="28">
        <v>1145760</v>
      </c>
      <c r="O35" s="12"/>
      <c r="Q35">
        <v>95480</v>
      </c>
      <c r="R35">
        <f>Q35*12</f>
        <v>1145760</v>
      </c>
    </row>
    <row r="36" spans="1:22" hidden="1" x14ac:dyDescent="0.2">
      <c r="A36" s="8" t="s">
        <v>72</v>
      </c>
      <c r="B36" s="9" t="s">
        <v>163</v>
      </c>
      <c r="C36" s="9"/>
      <c r="D36" s="9"/>
      <c r="E36" s="9"/>
      <c r="F36" s="9"/>
      <c r="G36" s="9"/>
      <c r="H36" s="9"/>
      <c r="I36" s="9"/>
      <c r="J36" s="9" t="s">
        <v>164</v>
      </c>
      <c r="K36" s="10">
        <f t="shared" si="0"/>
        <v>3200</v>
      </c>
      <c r="L36" s="9">
        <v>0</v>
      </c>
      <c r="M36" s="9">
        <v>0</v>
      </c>
      <c r="N36" s="28">
        <v>3200</v>
      </c>
      <c r="O36" s="12"/>
    </row>
    <row r="37" spans="1:22" hidden="1" x14ac:dyDescent="0.2">
      <c r="A37" s="8" t="s">
        <v>72</v>
      </c>
      <c r="B37" s="9" t="s">
        <v>115</v>
      </c>
      <c r="C37" s="9"/>
      <c r="D37" s="9"/>
      <c r="E37" s="9"/>
      <c r="F37" s="9"/>
      <c r="G37" s="9"/>
      <c r="H37" s="9"/>
      <c r="I37" s="9"/>
      <c r="J37" s="9" t="s">
        <v>116</v>
      </c>
      <c r="K37" s="10">
        <f t="shared" si="0"/>
        <v>1691412.8000000003</v>
      </c>
      <c r="L37" s="9">
        <v>0</v>
      </c>
      <c r="M37" s="9">
        <v>0</v>
      </c>
      <c r="N37" s="28">
        <v>1691412.8000000003</v>
      </c>
      <c r="O37" s="12"/>
      <c r="Q37">
        <v>1208152</v>
      </c>
      <c r="R37">
        <f>Q37/9*12*1.05</f>
        <v>1691412.8000000003</v>
      </c>
    </row>
    <row r="38" spans="1:22" hidden="1" x14ac:dyDescent="0.2">
      <c r="A38" s="8" t="s">
        <v>72</v>
      </c>
      <c r="B38" s="9" t="s">
        <v>135</v>
      </c>
      <c r="C38" s="9"/>
      <c r="D38" s="9"/>
      <c r="E38" s="9"/>
      <c r="F38" s="9"/>
      <c r="G38" s="9"/>
      <c r="H38" s="9"/>
      <c r="I38" s="9"/>
      <c r="J38" s="9" t="s">
        <v>136</v>
      </c>
      <c r="K38" s="10">
        <f t="shared" si="0"/>
        <v>110000</v>
      </c>
      <c r="L38" s="9">
        <v>0</v>
      </c>
      <c r="M38" s="9">
        <v>0</v>
      </c>
      <c r="N38" s="28">
        <v>110000</v>
      </c>
      <c r="O38" s="12"/>
    </row>
    <row r="39" spans="1:22" hidden="1" x14ac:dyDescent="0.2">
      <c r="A39" s="8" t="s">
        <v>72</v>
      </c>
      <c r="B39" s="9" t="s">
        <v>165</v>
      </c>
      <c r="C39" s="9"/>
      <c r="D39" s="9"/>
      <c r="E39" s="9"/>
      <c r="F39" s="9"/>
      <c r="G39" s="9"/>
      <c r="H39" s="9"/>
      <c r="I39" s="9"/>
      <c r="J39" s="9" t="s">
        <v>166</v>
      </c>
      <c r="K39" s="10">
        <f t="shared" si="0"/>
        <v>15000</v>
      </c>
      <c r="L39" s="9">
        <v>0</v>
      </c>
      <c r="M39" s="9">
        <v>0</v>
      </c>
      <c r="N39" s="28">
        <v>15000</v>
      </c>
      <c r="O39" s="13" t="s">
        <v>167</v>
      </c>
    </row>
    <row r="40" spans="1:22" ht="50.25" hidden="1" customHeight="1" x14ac:dyDescent="0.2">
      <c r="A40" s="8" t="s">
        <v>72</v>
      </c>
      <c r="B40" s="9" t="s">
        <v>137</v>
      </c>
      <c r="C40" s="9"/>
      <c r="D40" s="9"/>
      <c r="E40" s="9"/>
      <c r="F40" s="9"/>
      <c r="G40" s="9"/>
      <c r="H40" s="9"/>
      <c r="I40" s="9"/>
      <c r="J40" s="9" t="s">
        <v>129</v>
      </c>
      <c r="K40" s="10">
        <f t="shared" si="0"/>
        <v>2012000</v>
      </c>
      <c r="L40" s="9">
        <v>0</v>
      </c>
      <c r="M40" s="9">
        <v>0</v>
      </c>
      <c r="N40" s="28">
        <f>2390000-N41</f>
        <v>2012000</v>
      </c>
      <c r="O40" s="48" t="s">
        <v>168</v>
      </c>
    </row>
    <row r="41" spans="1:22" ht="51" hidden="1" x14ac:dyDescent="0.2">
      <c r="A41" s="8" t="s">
        <v>72</v>
      </c>
      <c r="B41" s="9" t="s">
        <v>137</v>
      </c>
      <c r="C41" s="9"/>
      <c r="D41" s="9"/>
      <c r="E41" s="9" t="s">
        <v>169</v>
      </c>
      <c r="F41" s="9"/>
      <c r="G41" s="9"/>
      <c r="H41" s="9"/>
      <c r="I41" s="9"/>
      <c r="J41" s="9" t="s">
        <v>129</v>
      </c>
      <c r="K41" s="10">
        <f t="shared" si="0"/>
        <v>378000</v>
      </c>
      <c r="L41" s="9">
        <v>0</v>
      </c>
      <c r="M41" s="9">
        <v>0</v>
      </c>
      <c r="N41" s="28">
        <v>378000</v>
      </c>
      <c r="O41" s="48" t="s">
        <v>168</v>
      </c>
      <c r="R41" s="3"/>
      <c r="V41" s="3"/>
    </row>
    <row r="42" spans="1:22" ht="25.5" hidden="1" x14ac:dyDescent="0.2">
      <c r="A42" s="8" t="s">
        <v>170</v>
      </c>
      <c r="B42" s="9" t="s">
        <v>137</v>
      </c>
      <c r="C42" s="9"/>
      <c r="D42" s="9"/>
      <c r="E42" s="9"/>
      <c r="F42" s="9"/>
      <c r="G42" s="9"/>
      <c r="H42" s="9"/>
      <c r="I42" s="9"/>
      <c r="J42" s="9" t="s">
        <v>129</v>
      </c>
      <c r="K42" s="10">
        <f t="shared" si="0"/>
        <v>96000</v>
      </c>
      <c r="L42" s="9">
        <v>0</v>
      </c>
      <c r="M42" s="9">
        <v>0</v>
      </c>
      <c r="N42" s="28">
        <v>96000</v>
      </c>
      <c r="O42" s="48" t="s">
        <v>328</v>
      </c>
    </row>
    <row r="43" spans="1:22" hidden="1" x14ac:dyDescent="0.2">
      <c r="A43" s="8" t="s">
        <v>171</v>
      </c>
      <c r="B43" s="9" t="s">
        <v>135</v>
      </c>
      <c r="C43" s="9"/>
      <c r="D43" s="9"/>
      <c r="E43" s="9"/>
      <c r="F43" s="9"/>
      <c r="G43" s="9"/>
      <c r="H43" s="9"/>
      <c r="I43" s="9"/>
      <c r="J43" s="9" t="s">
        <v>136</v>
      </c>
      <c r="K43" s="10">
        <f t="shared" si="0"/>
        <v>40000</v>
      </c>
      <c r="L43" s="9">
        <v>0</v>
      </c>
      <c r="M43" s="9">
        <v>0</v>
      </c>
      <c r="N43" s="28">
        <v>40000</v>
      </c>
      <c r="O43" s="12"/>
    </row>
    <row r="44" spans="1:22" ht="25.5" hidden="1" x14ac:dyDescent="0.2">
      <c r="A44" s="8" t="s">
        <v>171</v>
      </c>
      <c r="B44" s="9" t="s">
        <v>137</v>
      </c>
      <c r="C44" s="9"/>
      <c r="D44" s="9"/>
      <c r="E44" s="9"/>
      <c r="F44" s="9"/>
      <c r="G44" s="9"/>
      <c r="H44" s="9"/>
      <c r="I44" s="9"/>
      <c r="J44" s="9" t="s">
        <v>129</v>
      </c>
      <c r="K44" s="10">
        <f t="shared" si="0"/>
        <v>200000</v>
      </c>
      <c r="L44" s="9">
        <v>0</v>
      </c>
      <c r="M44" s="9">
        <v>0</v>
      </c>
      <c r="N44" s="28">
        <f>200000</f>
        <v>200000</v>
      </c>
      <c r="O44" s="48" t="s">
        <v>354</v>
      </c>
    </row>
    <row r="45" spans="1:22" ht="25.5" hidden="1" x14ac:dyDescent="0.2">
      <c r="A45" s="8">
        <v>2411</v>
      </c>
      <c r="B45" s="9">
        <v>5011</v>
      </c>
      <c r="C45" s="9"/>
      <c r="D45" s="9"/>
      <c r="E45" s="9"/>
      <c r="F45" s="9"/>
      <c r="G45" s="9"/>
      <c r="H45" s="9"/>
      <c r="I45" s="9"/>
      <c r="J45" s="9" t="s">
        <v>149</v>
      </c>
      <c r="K45" s="10"/>
      <c r="L45" s="9"/>
      <c r="M45" s="9"/>
      <c r="N45" s="32">
        <v>360000</v>
      </c>
      <c r="O45" s="13" t="s">
        <v>322</v>
      </c>
      <c r="Q45">
        <v>30000</v>
      </c>
      <c r="R45">
        <f>Q45*12</f>
        <v>360000</v>
      </c>
    </row>
    <row r="46" spans="1:22" hidden="1" x14ac:dyDescent="0.2">
      <c r="A46" s="8">
        <v>2411</v>
      </c>
      <c r="B46" s="9">
        <v>5031</v>
      </c>
      <c r="C46" s="9"/>
      <c r="D46" s="9"/>
      <c r="E46" s="9"/>
      <c r="F46" s="9"/>
      <c r="G46" s="9"/>
      <c r="H46" s="9"/>
      <c r="I46" s="9"/>
      <c r="J46" s="9" t="s">
        <v>151</v>
      </c>
      <c r="K46" s="10"/>
      <c r="L46" s="9"/>
      <c r="M46" s="9"/>
      <c r="N46" s="32">
        <v>89280</v>
      </c>
      <c r="O46" s="13" t="s">
        <v>321</v>
      </c>
      <c r="R46">
        <f>R45*0.248</f>
        <v>89280</v>
      </c>
    </row>
    <row r="47" spans="1:22" hidden="1" x14ac:dyDescent="0.2">
      <c r="A47" s="8">
        <v>2411</v>
      </c>
      <c r="B47" s="9">
        <v>5032</v>
      </c>
      <c r="C47" s="9"/>
      <c r="D47" s="9"/>
      <c r="E47" s="9"/>
      <c r="F47" s="9"/>
      <c r="G47" s="9"/>
      <c r="H47" s="9"/>
      <c r="I47" s="9"/>
      <c r="J47" s="9" t="s">
        <v>153</v>
      </c>
      <c r="K47" s="10"/>
      <c r="L47" s="9"/>
      <c r="M47" s="9"/>
      <c r="N47" s="32">
        <v>32400</v>
      </c>
      <c r="O47" s="13" t="s">
        <v>321</v>
      </c>
      <c r="R47">
        <f>R45*0.09</f>
        <v>32400</v>
      </c>
    </row>
    <row r="48" spans="1:22" hidden="1" x14ac:dyDescent="0.2">
      <c r="A48" s="8" t="s">
        <v>172</v>
      </c>
      <c r="B48" s="9" t="s">
        <v>161</v>
      </c>
      <c r="C48" s="9"/>
      <c r="D48" s="9"/>
      <c r="E48" s="9"/>
      <c r="F48" s="9"/>
      <c r="G48" s="9"/>
      <c r="H48" s="9"/>
      <c r="I48" s="9"/>
      <c r="J48" s="9" t="s">
        <v>162</v>
      </c>
      <c r="K48" s="10">
        <f t="shared" si="0"/>
        <v>3000</v>
      </c>
      <c r="L48" s="9">
        <v>0</v>
      </c>
      <c r="M48" s="9">
        <v>0</v>
      </c>
      <c r="N48" s="28">
        <v>3000</v>
      </c>
      <c r="O48" s="12"/>
      <c r="Q48">
        <v>250</v>
      </c>
      <c r="R48">
        <f>Q48*12</f>
        <v>3000</v>
      </c>
    </row>
    <row r="49" spans="1:18" hidden="1" x14ac:dyDescent="0.2">
      <c r="A49" s="8" t="s">
        <v>172</v>
      </c>
      <c r="B49" s="9" t="s">
        <v>115</v>
      </c>
      <c r="C49" s="9"/>
      <c r="D49" s="9"/>
      <c r="E49" s="9"/>
      <c r="F49" s="9"/>
      <c r="G49" s="9"/>
      <c r="H49" s="9"/>
      <c r="I49" s="9"/>
      <c r="J49" s="9" t="s">
        <v>116</v>
      </c>
      <c r="K49" s="10">
        <f t="shared" si="0"/>
        <v>5000</v>
      </c>
      <c r="L49" s="9">
        <v>0</v>
      </c>
      <c r="M49" s="9">
        <v>0</v>
      </c>
      <c r="N49" s="28">
        <v>5000</v>
      </c>
      <c r="O49" s="12"/>
    </row>
    <row r="50" spans="1:18" hidden="1" x14ac:dyDescent="0.2">
      <c r="A50" s="8" t="s">
        <v>172</v>
      </c>
      <c r="B50" s="9" t="s">
        <v>135</v>
      </c>
      <c r="C50" s="9"/>
      <c r="D50" s="9"/>
      <c r="E50" s="9"/>
      <c r="F50" s="9"/>
      <c r="G50" s="9"/>
      <c r="H50" s="9"/>
      <c r="I50" s="9"/>
      <c r="J50" s="9" t="s">
        <v>136</v>
      </c>
      <c r="K50" s="10">
        <f t="shared" si="0"/>
        <v>20000</v>
      </c>
      <c r="L50" s="9">
        <v>0</v>
      </c>
      <c r="M50" s="9">
        <v>0</v>
      </c>
      <c r="N50" s="28">
        <v>20000</v>
      </c>
      <c r="O50" s="12"/>
    </row>
    <row r="51" spans="1:18" hidden="1" x14ac:dyDescent="0.2">
      <c r="A51" s="8" t="s">
        <v>172</v>
      </c>
      <c r="B51" s="9" t="s">
        <v>173</v>
      </c>
      <c r="C51" s="9"/>
      <c r="D51" s="9"/>
      <c r="E51" s="9"/>
      <c r="F51" s="9"/>
      <c r="G51" s="9"/>
      <c r="H51" s="9"/>
      <c r="I51" s="9"/>
      <c r="J51" s="9" t="s">
        <v>174</v>
      </c>
      <c r="K51" s="10">
        <f t="shared" si="0"/>
        <v>5000</v>
      </c>
      <c r="L51" s="9">
        <v>0</v>
      </c>
      <c r="M51" s="9">
        <v>0</v>
      </c>
      <c r="N51" s="28">
        <v>5000</v>
      </c>
      <c r="O51" s="13" t="s">
        <v>175</v>
      </c>
    </row>
    <row r="52" spans="1:18" ht="25.5" hidden="1" x14ac:dyDescent="0.2">
      <c r="A52" s="8" t="s">
        <v>172</v>
      </c>
      <c r="B52" s="9" t="s">
        <v>176</v>
      </c>
      <c r="C52" s="9"/>
      <c r="D52" s="9"/>
      <c r="E52" s="9"/>
      <c r="F52" s="9"/>
      <c r="G52" s="9"/>
      <c r="H52" s="9"/>
      <c r="I52" s="9"/>
      <c r="J52" s="9" t="s">
        <v>177</v>
      </c>
      <c r="K52" s="10">
        <f t="shared" si="0"/>
        <v>2925000</v>
      </c>
      <c r="L52" s="9">
        <v>0</v>
      </c>
      <c r="M52" s="9">
        <v>0</v>
      </c>
      <c r="N52" s="45">
        <v>2925000</v>
      </c>
      <c r="O52" s="13" t="s">
        <v>178</v>
      </c>
    </row>
    <row r="53" spans="1:18" hidden="1" x14ac:dyDescent="0.2">
      <c r="A53" s="8" t="s">
        <v>74</v>
      </c>
      <c r="B53" s="9" t="s">
        <v>179</v>
      </c>
      <c r="C53" s="9"/>
      <c r="D53" s="9"/>
      <c r="E53" s="9"/>
      <c r="F53" s="9"/>
      <c r="G53" s="9"/>
      <c r="H53" s="9"/>
      <c r="I53" s="9"/>
      <c r="J53" s="9" t="s">
        <v>180</v>
      </c>
      <c r="K53" s="10">
        <f t="shared" si="0"/>
        <v>87000</v>
      </c>
      <c r="L53" s="9">
        <v>0</v>
      </c>
      <c r="M53" s="9">
        <v>0</v>
      </c>
      <c r="N53" s="28">
        <v>87000</v>
      </c>
      <c r="O53" s="12"/>
      <c r="Q53">
        <v>65630</v>
      </c>
      <c r="R53">
        <f>Q53/10*12*1.1</f>
        <v>86631.6</v>
      </c>
    </row>
    <row r="54" spans="1:18" hidden="1" x14ac:dyDescent="0.2">
      <c r="A54" s="8" t="s">
        <v>74</v>
      </c>
      <c r="B54" s="9" t="s">
        <v>150</v>
      </c>
      <c r="C54" s="9"/>
      <c r="D54" s="9"/>
      <c r="E54" s="9"/>
      <c r="F54" s="9"/>
      <c r="G54" s="9"/>
      <c r="H54" s="9"/>
      <c r="I54" s="9"/>
      <c r="J54" s="9" t="s">
        <v>151</v>
      </c>
      <c r="K54" s="10">
        <f t="shared" si="0"/>
        <v>17000</v>
      </c>
      <c r="L54" s="9">
        <v>0</v>
      </c>
      <c r="M54" s="9">
        <v>0</v>
      </c>
      <c r="N54" s="28">
        <v>17000</v>
      </c>
      <c r="O54" s="12"/>
      <c r="Q54">
        <v>12516</v>
      </c>
      <c r="R54">
        <f>Q54/10*12*1.1</f>
        <v>16521.12</v>
      </c>
    </row>
    <row r="55" spans="1:18" hidden="1" x14ac:dyDescent="0.2">
      <c r="A55" s="8" t="s">
        <v>74</v>
      </c>
      <c r="B55" s="9" t="s">
        <v>152</v>
      </c>
      <c r="C55" s="9"/>
      <c r="D55" s="9"/>
      <c r="E55" s="9"/>
      <c r="F55" s="9"/>
      <c r="G55" s="9"/>
      <c r="H55" s="9"/>
      <c r="I55" s="9"/>
      <c r="J55" s="9" t="s">
        <v>153</v>
      </c>
      <c r="K55" s="10">
        <f t="shared" si="0"/>
        <v>6000</v>
      </c>
      <c r="L55" s="9">
        <v>0</v>
      </c>
      <c r="M55" s="9">
        <v>0</v>
      </c>
      <c r="N55" s="28">
        <v>6000</v>
      </c>
      <c r="O55" s="12"/>
      <c r="Q55">
        <v>4541</v>
      </c>
      <c r="R55">
        <f>Q55/10*12*1.1</f>
        <v>5994.1200000000017</v>
      </c>
    </row>
    <row r="56" spans="1:18" hidden="1" x14ac:dyDescent="0.2">
      <c r="A56" s="8" t="s">
        <v>74</v>
      </c>
      <c r="B56" s="9" t="s">
        <v>181</v>
      </c>
      <c r="C56" s="9"/>
      <c r="D56" s="9"/>
      <c r="E56" s="9"/>
      <c r="F56" s="9"/>
      <c r="G56" s="9"/>
      <c r="H56" s="9"/>
      <c r="I56" s="9"/>
      <c r="J56" s="9" t="s">
        <v>182</v>
      </c>
      <c r="K56" s="10">
        <f t="shared" si="0"/>
        <v>60000</v>
      </c>
      <c r="L56" s="9">
        <v>0</v>
      </c>
      <c r="M56" s="9">
        <v>0</v>
      </c>
      <c r="N56" s="28">
        <v>60000</v>
      </c>
      <c r="O56" s="13" t="s">
        <v>183</v>
      </c>
    </row>
    <row r="57" spans="1:18" hidden="1" x14ac:dyDescent="0.2">
      <c r="A57" s="8" t="s">
        <v>74</v>
      </c>
      <c r="B57" s="9" t="s">
        <v>158</v>
      </c>
      <c r="C57" s="9"/>
      <c r="D57" s="9"/>
      <c r="E57" s="9"/>
      <c r="F57" s="9"/>
      <c r="G57" s="9"/>
      <c r="H57" s="9"/>
      <c r="I57" s="9"/>
      <c r="J57" s="9" t="s">
        <v>184</v>
      </c>
      <c r="K57" s="10">
        <f t="shared" si="0"/>
        <v>10000</v>
      </c>
      <c r="L57" s="9">
        <v>0</v>
      </c>
      <c r="M57" s="9">
        <v>0</v>
      </c>
      <c r="N57" s="28">
        <v>10000</v>
      </c>
      <c r="O57" s="12"/>
    </row>
    <row r="58" spans="1:18" hidden="1" x14ac:dyDescent="0.2">
      <c r="A58" s="8" t="s">
        <v>74</v>
      </c>
      <c r="B58" s="9" t="s">
        <v>132</v>
      </c>
      <c r="C58" s="9"/>
      <c r="D58" s="9"/>
      <c r="E58" s="9"/>
      <c r="F58" s="9"/>
      <c r="G58" s="9"/>
      <c r="H58" s="9"/>
      <c r="I58" s="9"/>
      <c r="J58" s="9" t="s">
        <v>133</v>
      </c>
      <c r="K58" s="10">
        <f t="shared" si="0"/>
        <v>10000</v>
      </c>
      <c r="L58" s="9">
        <v>0</v>
      </c>
      <c r="M58" s="9">
        <v>0</v>
      </c>
      <c r="N58" s="28">
        <v>10000</v>
      </c>
      <c r="O58" s="12"/>
    </row>
    <row r="59" spans="1:18" hidden="1" x14ac:dyDescent="0.2">
      <c r="A59" s="8" t="s">
        <v>74</v>
      </c>
      <c r="B59" s="9" t="s">
        <v>161</v>
      </c>
      <c r="C59" s="9"/>
      <c r="D59" s="9"/>
      <c r="E59" s="9"/>
      <c r="F59" s="9"/>
      <c r="G59" s="9"/>
      <c r="H59" s="9"/>
      <c r="I59" s="9"/>
      <c r="J59" s="9" t="s">
        <v>162</v>
      </c>
      <c r="K59" s="10">
        <f t="shared" si="0"/>
        <v>151200</v>
      </c>
      <c r="L59" s="9">
        <v>0</v>
      </c>
      <c r="M59" s="9">
        <v>0</v>
      </c>
      <c r="N59" s="28">
        <v>151200</v>
      </c>
      <c r="O59" s="12"/>
      <c r="Q59">
        <v>12600</v>
      </c>
      <c r="R59">
        <f>Q59*12</f>
        <v>151200</v>
      </c>
    </row>
    <row r="60" spans="1:18" hidden="1" x14ac:dyDescent="0.2">
      <c r="A60" s="8" t="s">
        <v>74</v>
      </c>
      <c r="B60" s="9" t="s">
        <v>163</v>
      </c>
      <c r="C60" s="9"/>
      <c r="D60" s="9"/>
      <c r="E60" s="9"/>
      <c r="F60" s="9"/>
      <c r="G60" s="9"/>
      <c r="H60" s="9"/>
      <c r="I60" s="9"/>
      <c r="J60" s="9" t="s">
        <v>164</v>
      </c>
      <c r="K60" s="10">
        <f t="shared" si="0"/>
        <v>2000</v>
      </c>
      <c r="L60" s="9">
        <v>0</v>
      </c>
      <c r="M60" s="9">
        <v>0</v>
      </c>
      <c r="N60" s="28">
        <v>2000</v>
      </c>
      <c r="O60" s="12"/>
    </row>
    <row r="61" spans="1:18" hidden="1" x14ac:dyDescent="0.2">
      <c r="A61" s="8" t="s">
        <v>74</v>
      </c>
      <c r="B61" s="9" t="s">
        <v>185</v>
      </c>
      <c r="C61" s="9"/>
      <c r="D61" s="9"/>
      <c r="E61" s="9"/>
      <c r="F61" s="9"/>
      <c r="G61" s="9"/>
      <c r="H61" s="9"/>
      <c r="I61" s="9"/>
      <c r="J61" s="9" t="s">
        <v>186</v>
      </c>
      <c r="K61" s="10">
        <f t="shared" si="0"/>
        <v>2000</v>
      </c>
      <c r="L61" s="9">
        <v>0</v>
      </c>
      <c r="M61" s="9">
        <v>0</v>
      </c>
      <c r="N61" s="28">
        <v>2000</v>
      </c>
      <c r="O61" s="12"/>
    </row>
    <row r="62" spans="1:18" hidden="1" x14ac:dyDescent="0.2">
      <c r="A62" s="8" t="s">
        <v>74</v>
      </c>
      <c r="B62" s="9" t="s">
        <v>187</v>
      </c>
      <c r="C62" s="9"/>
      <c r="D62" s="9"/>
      <c r="E62" s="9"/>
      <c r="F62" s="9"/>
      <c r="G62" s="9"/>
      <c r="H62" s="9"/>
      <c r="I62" s="9"/>
      <c r="J62" s="9" t="s">
        <v>188</v>
      </c>
      <c r="K62" s="10">
        <f t="shared" si="0"/>
        <v>7000</v>
      </c>
      <c r="L62" s="9">
        <v>0</v>
      </c>
      <c r="M62" s="9">
        <v>0</v>
      </c>
      <c r="N62" s="28">
        <v>7000</v>
      </c>
      <c r="O62" s="12"/>
    </row>
    <row r="63" spans="1:18" hidden="1" x14ac:dyDescent="0.2">
      <c r="A63" s="8" t="s">
        <v>74</v>
      </c>
      <c r="B63" s="9" t="s">
        <v>115</v>
      </c>
      <c r="C63" s="9"/>
      <c r="D63" s="9"/>
      <c r="E63" s="9"/>
      <c r="F63" s="9"/>
      <c r="G63" s="9"/>
      <c r="H63" s="9"/>
      <c r="I63" s="9"/>
      <c r="J63" s="9" t="s">
        <v>116</v>
      </c>
      <c r="K63" s="10">
        <f t="shared" si="0"/>
        <v>15000</v>
      </c>
      <c r="L63" s="9">
        <v>0</v>
      </c>
      <c r="M63" s="9">
        <v>0</v>
      </c>
      <c r="N63" s="28">
        <v>15000</v>
      </c>
      <c r="O63" s="12"/>
    </row>
    <row r="64" spans="1:18" hidden="1" x14ac:dyDescent="0.2">
      <c r="A64" s="8" t="s">
        <v>74</v>
      </c>
      <c r="B64" s="9" t="s">
        <v>135</v>
      </c>
      <c r="C64" s="9"/>
      <c r="D64" s="9"/>
      <c r="E64" s="9"/>
      <c r="F64" s="9"/>
      <c r="G64" s="9"/>
      <c r="H64" s="9"/>
      <c r="I64" s="9"/>
      <c r="J64" s="9" t="s">
        <v>136</v>
      </c>
      <c r="K64" s="10">
        <f t="shared" si="0"/>
        <v>5000</v>
      </c>
      <c r="L64" s="9">
        <v>0</v>
      </c>
      <c r="M64" s="9">
        <v>0</v>
      </c>
      <c r="N64" s="28">
        <v>5000</v>
      </c>
      <c r="O64" s="12"/>
    </row>
    <row r="65" spans="1:15" hidden="1" x14ac:dyDescent="0.2">
      <c r="A65" s="8" t="s">
        <v>74</v>
      </c>
      <c r="B65" s="9" t="s">
        <v>173</v>
      </c>
      <c r="C65" s="9"/>
      <c r="D65" s="9"/>
      <c r="E65" s="9"/>
      <c r="F65" s="9"/>
      <c r="G65" s="9"/>
      <c r="H65" s="9"/>
      <c r="I65" s="9"/>
      <c r="J65" s="9" t="s">
        <v>174</v>
      </c>
      <c r="K65" s="10">
        <f t="shared" si="0"/>
        <v>5000</v>
      </c>
      <c r="L65" s="9">
        <v>0</v>
      </c>
      <c r="M65" s="9">
        <v>0</v>
      </c>
      <c r="N65" s="28">
        <v>5000</v>
      </c>
      <c r="O65" s="12"/>
    </row>
    <row r="66" spans="1:15" hidden="1" x14ac:dyDescent="0.2">
      <c r="A66" s="8" t="s">
        <v>189</v>
      </c>
      <c r="B66" s="9" t="s">
        <v>132</v>
      </c>
      <c r="C66" s="9"/>
      <c r="D66" s="9"/>
      <c r="E66" s="9"/>
      <c r="F66" s="9"/>
      <c r="G66" s="9"/>
      <c r="H66" s="9"/>
      <c r="I66" s="9"/>
      <c r="J66" s="9" t="s">
        <v>133</v>
      </c>
      <c r="K66" s="10">
        <f t="shared" si="0"/>
        <v>15000</v>
      </c>
      <c r="L66" s="9">
        <v>0</v>
      </c>
      <c r="M66" s="9">
        <v>0</v>
      </c>
      <c r="N66" s="28">
        <v>15000</v>
      </c>
      <c r="O66" s="12"/>
    </row>
    <row r="67" spans="1:15" hidden="1" x14ac:dyDescent="0.2">
      <c r="A67" s="8" t="s">
        <v>189</v>
      </c>
      <c r="B67" s="9" t="s">
        <v>119</v>
      </c>
      <c r="C67" s="9"/>
      <c r="D67" s="9"/>
      <c r="E67" s="9"/>
      <c r="F67" s="9"/>
      <c r="G67" s="9"/>
      <c r="H67" s="9"/>
      <c r="I67" s="9"/>
      <c r="J67" s="9" t="s">
        <v>120</v>
      </c>
      <c r="K67" s="10">
        <f t="shared" si="0"/>
        <v>14000</v>
      </c>
      <c r="L67" s="9">
        <v>0</v>
      </c>
      <c r="M67" s="9">
        <v>0</v>
      </c>
      <c r="N67" s="28">
        <v>14000</v>
      </c>
      <c r="O67" s="13" t="s">
        <v>190</v>
      </c>
    </row>
    <row r="68" spans="1:15" hidden="1" x14ac:dyDescent="0.2">
      <c r="A68" s="8" t="s">
        <v>189</v>
      </c>
      <c r="B68" s="9" t="s">
        <v>191</v>
      </c>
      <c r="C68" s="9"/>
      <c r="D68" s="9"/>
      <c r="E68" s="9"/>
      <c r="F68" s="9"/>
      <c r="G68" s="9"/>
      <c r="H68" s="9"/>
      <c r="I68" s="9"/>
      <c r="J68" s="9" t="s">
        <v>192</v>
      </c>
      <c r="K68" s="10">
        <f t="shared" si="0"/>
        <v>20000</v>
      </c>
      <c r="L68" s="9">
        <v>0</v>
      </c>
      <c r="M68" s="9">
        <v>0</v>
      </c>
      <c r="N68" s="28">
        <v>20000</v>
      </c>
      <c r="O68" s="12"/>
    </row>
    <row r="69" spans="1:15" hidden="1" x14ac:dyDescent="0.2">
      <c r="A69" s="8" t="s">
        <v>193</v>
      </c>
      <c r="B69" s="9" t="s">
        <v>179</v>
      </c>
      <c r="C69" s="9"/>
      <c r="D69" s="9"/>
      <c r="E69" s="9"/>
      <c r="F69" s="9"/>
      <c r="G69" s="9"/>
      <c r="H69" s="9"/>
      <c r="I69" s="9"/>
      <c r="J69" s="9" t="s">
        <v>180</v>
      </c>
      <c r="K69" s="10">
        <f t="shared" si="0"/>
        <v>10000</v>
      </c>
      <c r="L69" s="9">
        <v>0</v>
      </c>
      <c r="M69" s="9">
        <v>0</v>
      </c>
      <c r="N69" s="28">
        <v>10000</v>
      </c>
      <c r="O69" s="12"/>
    </row>
    <row r="70" spans="1:15" hidden="1" x14ac:dyDescent="0.2">
      <c r="A70" s="8" t="s">
        <v>193</v>
      </c>
      <c r="B70" s="9" t="s">
        <v>115</v>
      </c>
      <c r="C70" s="9"/>
      <c r="D70" s="9"/>
      <c r="E70" s="9"/>
      <c r="F70" s="9"/>
      <c r="G70" s="9"/>
      <c r="H70" s="9"/>
      <c r="I70" s="9"/>
      <c r="J70" s="9" t="s">
        <v>116</v>
      </c>
      <c r="K70" s="10">
        <f t="shared" si="0"/>
        <v>10000</v>
      </c>
      <c r="L70" s="9">
        <v>0</v>
      </c>
      <c r="M70" s="9">
        <v>0</v>
      </c>
      <c r="N70" s="28">
        <v>10000</v>
      </c>
      <c r="O70" s="12"/>
    </row>
    <row r="71" spans="1:15" hidden="1" x14ac:dyDescent="0.2">
      <c r="A71" s="8" t="s">
        <v>193</v>
      </c>
      <c r="B71" s="9" t="s">
        <v>191</v>
      </c>
      <c r="C71" s="9"/>
      <c r="D71" s="9"/>
      <c r="E71" s="9"/>
      <c r="F71" s="9"/>
      <c r="G71" s="9"/>
      <c r="H71" s="9"/>
      <c r="I71" s="9"/>
      <c r="J71" s="9" t="s">
        <v>192</v>
      </c>
      <c r="K71" s="10">
        <f t="shared" si="0"/>
        <v>5000</v>
      </c>
      <c r="L71" s="9">
        <v>0</v>
      </c>
      <c r="M71" s="9">
        <v>0</v>
      </c>
      <c r="N71" s="28">
        <v>5000</v>
      </c>
      <c r="O71" s="12"/>
    </row>
    <row r="72" spans="1:15" hidden="1" x14ac:dyDescent="0.2">
      <c r="A72" s="8" t="s">
        <v>193</v>
      </c>
      <c r="B72" s="9" t="s">
        <v>137</v>
      </c>
      <c r="C72" s="31"/>
      <c r="D72" s="9"/>
      <c r="E72" s="9"/>
      <c r="F72" s="9"/>
      <c r="G72" s="9"/>
      <c r="H72" s="9"/>
      <c r="I72" s="9"/>
      <c r="J72" s="9" t="s">
        <v>129</v>
      </c>
      <c r="K72" s="10">
        <f t="shared" si="0"/>
        <v>0</v>
      </c>
      <c r="L72" s="9">
        <v>0</v>
      </c>
      <c r="M72" s="9">
        <v>0</v>
      </c>
      <c r="N72" s="28">
        <v>0</v>
      </c>
      <c r="O72" s="13"/>
    </row>
    <row r="73" spans="1:15" hidden="1" x14ac:dyDescent="0.2">
      <c r="A73" s="8" t="s">
        <v>77</v>
      </c>
      <c r="B73" s="9" t="s">
        <v>179</v>
      </c>
      <c r="C73" s="9"/>
      <c r="D73" s="9"/>
      <c r="E73" s="9"/>
      <c r="F73" s="9"/>
      <c r="G73" s="9"/>
      <c r="H73" s="9"/>
      <c r="I73" s="9"/>
      <c r="J73" s="9" t="s">
        <v>180</v>
      </c>
      <c r="K73" s="10">
        <f t="shared" si="0"/>
        <v>5000</v>
      </c>
      <c r="L73" s="9">
        <v>0</v>
      </c>
      <c r="M73" s="9">
        <v>0</v>
      </c>
      <c r="N73" s="28">
        <v>5000</v>
      </c>
      <c r="O73" s="12"/>
    </row>
    <row r="74" spans="1:15" hidden="1" x14ac:dyDescent="0.2">
      <c r="A74" s="8" t="s">
        <v>77</v>
      </c>
      <c r="B74" s="9" t="s">
        <v>194</v>
      </c>
      <c r="C74" s="9"/>
      <c r="D74" s="9"/>
      <c r="E74" s="9"/>
      <c r="F74" s="9"/>
      <c r="G74" s="9"/>
      <c r="H74" s="9"/>
      <c r="I74" s="9"/>
      <c r="J74" s="9" t="s">
        <v>195</v>
      </c>
      <c r="K74" s="10">
        <f t="shared" ref="K74:K138" si="1">N74</f>
        <v>50000</v>
      </c>
      <c r="L74" s="9">
        <v>0</v>
      </c>
      <c r="M74" s="9">
        <v>0</v>
      </c>
      <c r="N74" s="28">
        <v>50000</v>
      </c>
      <c r="O74" s="13" t="s">
        <v>196</v>
      </c>
    </row>
    <row r="75" spans="1:15" hidden="1" x14ac:dyDescent="0.2">
      <c r="A75" s="8" t="s">
        <v>77</v>
      </c>
      <c r="B75" s="9" t="s">
        <v>197</v>
      </c>
      <c r="C75" s="9"/>
      <c r="D75" s="9"/>
      <c r="E75" s="9"/>
      <c r="F75" s="9"/>
      <c r="G75" s="9"/>
      <c r="H75" s="9"/>
      <c r="I75" s="9"/>
      <c r="J75" s="9" t="s">
        <v>198</v>
      </c>
      <c r="K75" s="10">
        <f t="shared" si="1"/>
        <v>5000</v>
      </c>
      <c r="L75" s="9">
        <v>0</v>
      </c>
      <c r="M75" s="9">
        <v>0</v>
      </c>
      <c r="N75" s="28">
        <v>5000</v>
      </c>
      <c r="O75" s="12"/>
    </row>
    <row r="76" spans="1:15" hidden="1" x14ac:dyDescent="0.2">
      <c r="A76" s="8" t="s">
        <v>77</v>
      </c>
      <c r="B76" s="9" t="s">
        <v>199</v>
      </c>
      <c r="C76" s="9"/>
      <c r="D76" s="9"/>
      <c r="E76" s="9"/>
      <c r="F76" s="9"/>
      <c r="G76" s="9"/>
      <c r="H76" s="9"/>
      <c r="I76" s="9"/>
      <c r="J76" s="9" t="s">
        <v>200</v>
      </c>
      <c r="K76" s="10">
        <f t="shared" si="1"/>
        <v>5000</v>
      </c>
      <c r="L76" s="9">
        <v>0</v>
      </c>
      <c r="M76" s="9">
        <v>0</v>
      </c>
      <c r="N76" s="28">
        <v>5000</v>
      </c>
      <c r="O76" s="12"/>
    </row>
    <row r="77" spans="1:15" hidden="1" x14ac:dyDescent="0.2">
      <c r="A77" s="8" t="s">
        <v>77</v>
      </c>
      <c r="B77" s="9" t="s">
        <v>132</v>
      </c>
      <c r="C77" s="9"/>
      <c r="D77" s="9"/>
      <c r="E77" s="9"/>
      <c r="F77" s="9"/>
      <c r="G77" s="9"/>
      <c r="H77" s="9"/>
      <c r="I77" s="9"/>
      <c r="J77" s="9" t="s">
        <v>133</v>
      </c>
      <c r="K77" s="10">
        <f t="shared" si="1"/>
        <v>100000</v>
      </c>
      <c r="L77" s="9">
        <v>0</v>
      </c>
      <c r="M77" s="9">
        <v>0</v>
      </c>
      <c r="N77" s="28">
        <v>100000</v>
      </c>
      <c r="O77" s="12"/>
    </row>
    <row r="78" spans="1:15" hidden="1" x14ac:dyDescent="0.2">
      <c r="A78" s="8" t="s">
        <v>77</v>
      </c>
      <c r="B78" s="9" t="s">
        <v>119</v>
      </c>
      <c r="C78" s="9"/>
      <c r="D78" s="9"/>
      <c r="E78" s="9"/>
      <c r="F78" s="9"/>
      <c r="G78" s="9"/>
      <c r="H78" s="9"/>
      <c r="I78" s="9"/>
      <c r="J78" s="9" t="s">
        <v>120</v>
      </c>
      <c r="K78" s="10">
        <f t="shared" si="1"/>
        <v>30000</v>
      </c>
      <c r="L78" s="9">
        <v>0</v>
      </c>
      <c r="M78" s="9">
        <v>0</v>
      </c>
      <c r="N78" s="28">
        <v>30000</v>
      </c>
      <c r="O78" s="13" t="s">
        <v>201</v>
      </c>
    </row>
    <row r="79" spans="1:15" hidden="1" x14ac:dyDescent="0.2">
      <c r="A79" s="8" t="s">
        <v>77</v>
      </c>
      <c r="B79" s="9" t="s">
        <v>115</v>
      </c>
      <c r="C79" s="9"/>
      <c r="D79" s="9"/>
      <c r="E79" s="9"/>
      <c r="F79" s="9"/>
      <c r="G79" s="9"/>
      <c r="H79" s="9"/>
      <c r="I79" s="9"/>
      <c r="J79" s="9" t="s">
        <v>116</v>
      </c>
      <c r="K79" s="10">
        <f t="shared" si="1"/>
        <v>280000</v>
      </c>
      <c r="L79" s="9">
        <v>0</v>
      </c>
      <c r="M79" s="9">
        <v>0</v>
      </c>
      <c r="N79" s="28">
        <v>280000</v>
      </c>
      <c r="O79" s="13" t="s">
        <v>202</v>
      </c>
    </row>
    <row r="80" spans="1:15" hidden="1" x14ac:dyDescent="0.2">
      <c r="A80" s="8" t="s">
        <v>77</v>
      </c>
      <c r="B80" s="9" t="s">
        <v>191</v>
      </c>
      <c r="C80" s="9"/>
      <c r="D80" s="9"/>
      <c r="E80" s="9"/>
      <c r="F80" s="9"/>
      <c r="G80" s="9"/>
      <c r="H80" s="9"/>
      <c r="I80" s="9"/>
      <c r="J80" s="9" t="s">
        <v>192</v>
      </c>
      <c r="K80" s="10">
        <f t="shared" si="1"/>
        <v>15000</v>
      </c>
      <c r="L80" s="9">
        <v>0</v>
      </c>
      <c r="M80" s="9">
        <v>0</v>
      </c>
      <c r="N80" s="28">
        <v>15000</v>
      </c>
      <c r="O80" s="12"/>
    </row>
    <row r="81" spans="1:18" hidden="1" x14ac:dyDescent="0.2">
      <c r="A81" s="8" t="s">
        <v>77</v>
      </c>
      <c r="B81" s="9" t="s">
        <v>173</v>
      </c>
      <c r="C81" s="9"/>
      <c r="D81" s="9"/>
      <c r="E81" s="9"/>
      <c r="F81" s="9"/>
      <c r="G81" s="9"/>
      <c r="H81" s="9"/>
      <c r="I81" s="9"/>
      <c r="J81" s="9" t="s">
        <v>174</v>
      </c>
      <c r="K81" s="10">
        <f t="shared" si="1"/>
        <v>50000</v>
      </c>
      <c r="L81" s="9">
        <v>0</v>
      </c>
      <c r="M81" s="9">
        <v>0</v>
      </c>
      <c r="N81" s="28">
        <v>50000</v>
      </c>
      <c r="O81" s="12"/>
    </row>
    <row r="82" spans="1:18" hidden="1" x14ac:dyDescent="0.2">
      <c r="A82" s="8" t="s">
        <v>79</v>
      </c>
      <c r="B82" s="9" t="s">
        <v>179</v>
      </c>
      <c r="C82" s="9"/>
      <c r="D82" s="9"/>
      <c r="E82" s="9"/>
      <c r="F82" s="9"/>
      <c r="G82" s="9"/>
      <c r="H82" s="9"/>
      <c r="I82" s="9"/>
      <c r="J82" s="9" t="s">
        <v>180</v>
      </c>
      <c r="K82" s="10">
        <f t="shared" si="1"/>
        <v>35000</v>
      </c>
      <c r="L82" s="9">
        <v>0</v>
      </c>
      <c r="M82" s="9">
        <v>0</v>
      </c>
      <c r="N82" s="28">
        <v>35000</v>
      </c>
      <c r="O82" s="12"/>
    </row>
    <row r="83" spans="1:18" hidden="1" x14ac:dyDescent="0.2">
      <c r="A83" s="8" t="s">
        <v>79</v>
      </c>
      <c r="B83" s="9" t="s">
        <v>132</v>
      </c>
      <c r="C83" s="9"/>
      <c r="D83" s="9"/>
      <c r="E83" s="9"/>
      <c r="F83" s="9"/>
      <c r="G83" s="9"/>
      <c r="H83" s="9"/>
      <c r="I83" s="9"/>
      <c r="J83" s="9" t="s">
        <v>133</v>
      </c>
      <c r="K83" s="10">
        <f t="shared" si="1"/>
        <v>20000</v>
      </c>
      <c r="L83" s="9">
        <v>0</v>
      </c>
      <c r="M83" s="9">
        <v>0</v>
      </c>
      <c r="N83" s="28">
        <v>20000</v>
      </c>
      <c r="O83" s="12"/>
    </row>
    <row r="84" spans="1:18" hidden="1" x14ac:dyDescent="0.2">
      <c r="A84" s="8" t="s">
        <v>79</v>
      </c>
      <c r="B84" s="9" t="s">
        <v>161</v>
      </c>
      <c r="C84" s="9"/>
      <c r="D84" s="9"/>
      <c r="E84" s="9"/>
      <c r="F84" s="9"/>
      <c r="G84" s="9"/>
      <c r="H84" s="9"/>
      <c r="I84" s="9"/>
      <c r="J84" s="9" t="s">
        <v>162</v>
      </c>
      <c r="K84" s="10">
        <f t="shared" si="1"/>
        <v>141480</v>
      </c>
      <c r="L84" s="9">
        <v>0</v>
      </c>
      <c r="M84" s="9">
        <v>0</v>
      </c>
      <c r="N84" s="28">
        <v>141480</v>
      </c>
      <c r="O84" s="12"/>
      <c r="Q84">
        <v>11790</v>
      </c>
      <c r="R84">
        <f>Q84*12</f>
        <v>141480</v>
      </c>
    </row>
    <row r="85" spans="1:18" hidden="1" x14ac:dyDescent="0.2">
      <c r="A85" s="8" t="s">
        <v>79</v>
      </c>
      <c r="B85" s="9" t="s">
        <v>119</v>
      </c>
      <c r="C85" s="9"/>
      <c r="D85" s="9"/>
      <c r="E85" s="9"/>
      <c r="F85" s="9"/>
      <c r="G85" s="9"/>
      <c r="H85" s="9"/>
      <c r="I85" s="9"/>
      <c r="J85" s="9" t="s">
        <v>120</v>
      </c>
      <c r="K85" s="10">
        <f t="shared" si="1"/>
        <v>12000</v>
      </c>
      <c r="L85" s="9">
        <v>0</v>
      </c>
      <c r="M85" s="9">
        <v>0</v>
      </c>
      <c r="N85" s="28">
        <v>12000</v>
      </c>
      <c r="O85" s="13" t="s">
        <v>203</v>
      </c>
    </row>
    <row r="86" spans="1:18" hidden="1" x14ac:dyDescent="0.2">
      <c r="A86" s="8" t="s">
        <v>79</v>
      </c>
      <c r="B86" s="9" t="s">
        <v>115</v>
      </c>
      <c r="C86" s="9"/>
      <c r="D86" s="9"/>
      <c r="E86" s="9"/>
      <c r="F86" s="9"/>
      <c r="G86" s="9"/>
      <c r="H86" s="9"/>
      <c r="I86" s="9"/>
      <c r="J86" s="9" t="s">
        <v>116</v>
      </c>
      <c r="K86" s="10">
        <f t="shared" si="1"/>
        <v>5000</v>
      </c>
      <c r="L86" s="9">
        <v>0</v>
      </c>
      <c r="M86" s="9">
        <v>0</v>
      </c>
      <c r="N86" s="28">
        <v>5000</v>
      </c>
      <c r="O86" s="12"/>
    </row>
    <row r="87" spans="1:18" hidden="1" x14ac:dyDescent="0.2">
      <c r="A87" s="8" t="s">
        <v>79</v>
      </c>
      <c r="B87" s="9" t="s">
        <v>135</v>
      </c>
      <c r="C87" s="9"/>
      <c r="D87" s="9"/>
      <c r="E87" s="9"/>
      <c r="F87" s="9"/>
      <c r="G87" s="9"/>
      <c r="H87" s="9"/>
      <c r="I87" s="9"/>
      <c r="J87" s="9" t="s">
        <v>136</v>
      </c>
      <c r="K87" s="10">
        <f t="shared" si="1"/>
        <v>20000</v>
      </c>
      <c r="L87" s="9">
        <v>0</v>
      </c>
      <c r="M87" s="9">
        <v>0</v>
      </c>
      <c r="N87" s="28">
        <v>20000</v>
      </c>
      <c r="O87" s="12"/>
    </row>
    <row r="88" spans="1:18" hidden="1" x14ac:dyDescent="0.2">
      <c r="A88" s="8" t="s">
        <v>79</v>
      </c>
      <c r="B88" s="9" t="s">
        <v>137</v>
      </c>
      <c r="C88" s="9"/>
      <c r="D88" s="9"/>
      <c r="E88" s="9"/>
      <c r="F88" s="9"/>
      <c r="G88" s="9"/>
      <c r="H88" s="9"/>
      <c r="I88" s="9"/>
      <c r="J88" s="9" t="s">
        <v>129</v>
      </c>
      <c r="K88" s="10">
        <f t="shared" si="1"/>
        <v>0</v>
      </c>
      <c r="L88" s="9">
        <v>0</v>
      </c>
      <c r="M88" s="9">
        <v>0</v>
      </c>
      <c r="N88" s="28">
        <v>0</v>
      </c>
      <c r="O88" s="13" t="s">
        <v>204</v>
      </c>
    </row>
    <row r="89" spans="1:18" hidden="1" x14ac:dyDescent="0.2">
      <c r="A89" s="8" t="s">
        <v>205</v>
      </c>
      <c r="B89" s="9" t="s">
        <v>132</v>
      </c>
      <c r="C89" s="9"/>
      <c r="D89" s="9"/>
      <c r="E89" s="9"/>
      <c r="F89" s="9"/>
      <c r="G89" s="9"/>
      <c r="H89" s="9"/>
      <c r="I89" s="9"/>
      <c r="J89" s="9" t="s">
        <v>133</v>
      </c>
      <c r="K89" s="10">
        <f t="shared" si="1"/>
        <v>2000</v>
      </c>
      <c r="L89" s="9">
        <v>0</v>
      </c>
      <c r="M89" s="9">
        <v>0</v>
      </c>
      <c r="N89" s="28">
        <v>2000</v>
      </c>
      <c r="O89" s="12"/>
    </row>
    <row r="90" spans="1:18" hidden="1" x14ac:dyDescent="0.2">
      <c r="A90" s="8" t="s">
        <v>205</v>
      </c>
      <c r="B90" s="9" t="s">
        <v>115</v>
      </c>
      <c r="C90" s="9"/>
      <c r="D90" s="9"/>
      <c r="E90" s="9"/>
      <c r="F90" s="9"/>
      <c r="G90" s="9"/>
      <c r="H90" s="9"/>
      <c r="I90" s="9"/>
      <c r="J90" s="9" t="s">
        <v>116</v>
      </c>
      <c r="K90" s="10">
        <f t="shared" si="1"/>
        <v>15000</v>
      </c>
      <c r="L90" s="9">
        <v>0</v>
      </c>
      <c r="M90" s="9">
        <v>0</v>
      </c>
      <c r="N90" s="28">
        <v>15000</v>
      </c>
      <c r="O90" s="13" t="s">
        <v>206</v>
      </c>
    </row>
    <row r="91" spans="1:18" ht="25.5" hidden="1" x14ac:dyDescent="0.2">
      <c r="A91" s="8" t="s">
        <v>205</v>
      </c>
      <c r="B91" s="9" t="s">
        <v>173</v>
      </c>
      <c r="C91" s="9"/>
      <c r="D91" s="9"/>
      <c r="E91" s="9"/>
      <c r="F91" s="9"/>
      <c r="G91" s="9"/>
      <c r="H91" s="9"/>
      <c r="I91" s="9"/>
      <c r="J91" s="9" t="s">
        <v>174</v>
      </c>
      <c r="K91" s="10">
        <f t="shared" si="1"/>
        <v>15000</v>
      </c>
      <c r="L91" s="9">
        <v>0</v>
      </c>
      <c r="M91" s="9">
        <v>0</v>
      </c>
      <c r="N91" s="28">
        <v>15000</v>
      </c>
      <c r="O91" s="13" t="s">
        <v>207</v>
      </c>
    </row>
    <row r="92" spans="1:18" hidden="1" x14ac:dyDescent="0.2">
      <c r="A92" s="8" t="s">
        <v>205</v>
      </c>
      <c r="B92" s="9" t="s">
        <v>122</v>
      </c>
      <c r="C92" s="9"/>
      <c r="D92" s="9"/>
      <c r="E92" s="9"/>
      <c r="F92" s="9"/>
      <c r="G92" s="9"/>
      <c r="H92" s="9"/>
      <c r="I92" s="9"/>
      <c r="J92" s="9" t="s">
        <v>123</v>
      </c>
      <c r="K92" s="10">
        <f t="shared" si="1"/>
        <v>275000</v>
      </c>
      <c r="L92" s="9">
        <v>0</v>
      </c>
      <c r="M92" s="9">
        <v>0</v>
      </c>
      <c r="N92" s="28">
        <v>275000</v>
      </c>
      <c r="O92" s="13" t="s">
        <v>208</v>
      </c>
    </row>
    <row r="93" spans="1:18" hidden="1" x14ac:dyDescent="0.2">
      <c r="A93" s="8" t="s">
        <v>209</v>
      </c>
      <c r="B93" s="9" t="s">
        <v>132</v>
      </c>
      <c r="C93" s="9"/>
      <c r="D93" s="9"/>
      <c r="E93" s="9"/>
      <c r="F93" s="9"/>
      <c r="G93" s="9"/>
      <c r="H93" s="9"/>
      <c r="I93" s="9"/>
      <c r="J93" s="9" t="s">
        <v>133</v>
      </c>
      <c r="K93" s="10">
        <f t="shared" si="1"/>
        <v>5000</v>
      </c>
      <c r="L93" s="9">
        <v>0</v>
      </c>
      <c r="M93" s="9">
        <v>0</v>
      </c>
      <c r="N93" s="28">
        <v>5000</v>
      </c>
      <c r="O93" s="12"/>
    </row>
    <row r="94" spans="1:18" hidden="1" x14ac:dyDescent="0.2">
      <c r="A94" s="8" t="s">
        <v>209</v>
      </c>
      <c r="B94" s="9" t="s">
        <v>115</v>
      </c>
      <c r="C94" s="9"/>
      <c r="D94" s="9"/>
      <c r="E94" s="9"/>
      <c r="F94" s="9"/>
      <c r="G94" s="9"/>
      <c r="H94" s="9"/>
      <c r="I94" s="9"/>
      <c r="J94" s="9" t="s">
        <v>116</v>
      </c>
      <c r="K94" s="10">
        <f t="shared" si="1"/>
        <v>8000</v>
      </c>
      <c r="L94" s="9">
        <v>0</v>
      </c>
      <c r="M94" s="9">
        <v>0</v>
      </c>
      <c r="N94" s="28">
        <v>8000</v>
      </c>
      <c r="O94" s="13" t="s">
        <v>210</v>
      </c>
    </row>
    <row r="95" spans="1:18" hidden="1" x14ac:dyDescent="0.2">
      <c r="A95" s="8" t="s">
        <v>209</v>
      </c>
      <c r="B95" s="9" t="s">
        <v>135</v>
      </c>
      <c r="C95" s="9"/>
      <c r="D95" s="9"/>
      <c r="E95" s="9"/>
      <c r="F95" s="9"/>
      <c r="G95" s="9"/>
      <c r="H95" s="9"/>
      <c r="I95" s="9"/>
      <c r="J95" s="9" t="s">
        <v>136</v>
      </c>
      <c r="K95" s="10">
        <f t="shared" si="1"/>
        <v>35000</v>
      </c>
      <c r="L95" s="9">
        <v>0</v>
      </c>
      <c r="M95" s="9">
        <v>0</v>
      </c>
      <c r="N95" s="28">
        <v>35000</v>
      </c>
      <c r="O95" s="13" t="s">
        <v>211</v>
      </c>
    </row>
    <row r="96" spans="1:18" hidden="1" x14ac:dyDescent="0.2">
      <c r="A96" s="8" t="s">
        <v>209</v>
      </c>
      <c r="B96" s="9" t="s">
        <v>122</v>
      </c>
      <c r="C96" s="9"/>
      <c r="D96" s="9"/>
      <c r="E96" s="9"/>
      <c r="F96" s="9"/>
      <c r="G96" s="9"/>
      <c r="H96" s="9"/>
      <c r="I96" s="9"/>
      <c r="J96" s="9" t="s">
        <v>123</v>
      </c>
      <c r="K96" s="10">
        <f t="shared" si="1"/>
        <v>50000</v>
      </c>
      <c r="L96" s="9">
        <v>0</v>
      </c>
      <c r="M96" s="9">
        <v>0</v>
      </c>
      <c r="N96" s="28">
        <v>50000</v>
      </c>
      <c r="O96" s="13" t="s">
        <v>212</v>
      </c>
    </row>
    <row r="97" spans="1:18" hidden="1" x14ac:dyDescent="0.2">
      <c r="A97" s="8" t="s">
        <v>80</v>
      </c>
      <c r="B97" s="9" t="s">
        <v>179</v>
      </c>
      <c r="C97" s="9"/>
      <c r="D97" s="9"/>
      <c r="E97" s="9"/>
      <c r="F97" s="9"/>
      <c r="G97" s="9"/>
      <c r="H97" s="9"/>
      <c r="I97" s="9"/>
      <c r="J97" s="9" t="s">
        <v>180</v>
      </c>
      <c r="K97" s="10">
        <f t="shared" si="1"/>
        <v>295000</v>
      </c>
      <c r="L97" s="9">
        <v>0</v>
      </c>
      <c r="M97" s="9">
        <v>0</v>
      </c>
      <c r="N97" s="28">
        <v>295000</v>
      </c>
      <c r="O97" s="12"/>
      <c r="Q97">
        <v>268452</v>
      </c>
      <c r="R97">
        <f>Q97*1.1</f>
        <v>295297.2</v>
      </c>
    </row>
    <row r="98" spans="1:18" hidden="1" x14ac:dyDescent="0.2">
      <c r="A98" s="8" t="s">
        <v>80</v>
      </c>
      <c r="B98" s="9" t="s">
        <v>150</v>
      </c>
      <c r="C98" s="9"/>
      <c r="D98" s="9"/>
      <c r="E98" s="9"/>
      <c r="F98" s="9"/>
      <c r="G98" s="9"/>
      <c r="H98" s="9"/>
      <c r="I98" s="9"/>
      <c r="J98" s="9" t="s">
        <v>213</v>
      </c>
      <c r="K98" s="10">
        <f t="shared" si="1"/>
        <v>2700</v>
      </c>
      <c r="L98" s="9">
        <v>0</v>
      </c>
      <c r="M98" s="9">
        <v>0</v>
      </c>
      <c r="N98" s="28">
        <v>2700</v>
      </c>
      <c r="O98" s="12"/>
      <c r="Q98">
        <v>2483</v>
      </c>
      <c r="R98">
        <f>Q98*1.1</f>
        <v>2731.3</v>
      </c>
    </row>
    <row r="99" spans="1:18" hidden="1" x14ac:dyDescent="0.2">
      <c r="A99" s="8" t="s">
        <v>80</v>
      </c>
      <c r="B99" s="9" t="s">
        <v>152</v>
      </c>
      <c r="C99" s="9"/>
      <c r="D99" s="9"/>
      <c r="E99" s="9"/>
      <c r="F99" s="9"/>
      <c r="G99" s="9"/>
      <c r="H99" s="9"/>
      <c r="I99" s="9"/>
      <c r="J99" s="9" t="s">
        <v>153</v>
      </c>
      <c r="K99" s="10">
        <f t="shared" si="1"/>
        <v>1000</v>
      </c>
      <c r="L99" s="9">
        <v>0</v>
      </c>
      <c r="M99" s="9">
        <v>0</v>
      </c>
      <c r="N99" s="28">
        <v>1000</v>
      </c>
      <c r="O99" s="12"/>
      <c r="Q99">
        <v>901</v>
      </c>
      <c r="R99">
        <f>Q99*1.1</f>
        <v>991.10000000000014</v>
      </c>
    </row>
    <row r="100" spans="1:18" hidden="1" x14ac:dyDescent="0.2">
      <c r="A100" s="8" t="s">
        <v>80</v>
      </c>
      <c r="B100" s="9" t="s">
        <v>154</v>
      </c>
      <c r="C100" s="9"/>
      <c r="D100" s="9"/>
      <c r="E100" s="9"/>
      <c r="F100" s="9"/>
      <c r="G100" s="9"/>
      <c r="H100" s="9"/>
      <c r="I100" s="9"/>
      <c r="J100" s="9" t="s">
        <v>155</v>
      </c>
      <c r="K100" s="10">
        <f t="shared" si="1"/>
        <v>2000</v>
      </c>
      <c r="L100" s="9">
        <v>0</v>
      </c>
      <c r="M100" s="9">
        <v>0</v>
      </c>
      <c r="N100" s="28">
        <v>2000</v>
      </c>
      <c r="O100" s="12"/>
    </row>
    <row r="101" spans="1:18" hidden="1" x14ac:dyDescent="0.2">
      <c r="A101" s="8" t="s">
        <v>80</v>
      </c>
      <c r="B101" s="9" t="s">
        <v>156</v>
      </c>
      <c r="C101" s="9"/>
      <c r="D101" s="9"/>
      <c r="E101" s="9"/>
      <c r="F101" s="9"/>
      <c r="G101" s="9"/>
      <c r="H101" s="9"/>
      <c r="I101" s="9"/>
      <c r="J101" s="9" t="s">
        <v>157</v>
      </c>
      <c r="K101" s="10">
        <f t="shared" si="1"/>
        <v>2000</v>
      </c>
      <c r="L101" s="9">
        <v>0</v>
      </c>
      <c r="M101" s="9">
        <v>0</v>
      </c>
      <c r="N101" s="28">
        <v>2000</v>
      </c>
      <c r="O101" s="12"/>
    </row>
    <row r="102" spans="1:18" hidden="1" x14ac:dyDescent="0.2">
      <c r="A102" s="8" t="s">
        <v>80</v>
      </c>
      <c r="B102" s="9" t="s">
        <v>158</v>
      </c>
      <c r="C102" s="9"/>
      <c r="D102" s="9"/>
      <c r="E102" s="9"/>
      <c r="F102" s="9"/>
      <c r="G102" s="9"/>
      <c r="H102" s="9"/>
      <c r="I102" s="9"/>
      <c r="J102" s="9" t="s">
        <v>159</v>
      </c>
      <c r="K102" s="10">
        <f t="shared" si="1"/>
        <v>50000</v>
      </c>
      <c r="L102" s="9">
        <v>0</v>
      </c>
      <c r="M102" s="9">
        <v>0</v>
      </c>
      <c r="N102" s="28">
        <v>50000</v>
      </c>
      <c r="O102" s="12"/>
    </row>
    <row r="103" spans="1:18" hidden="1" x14ac:dyDescent="0.2">
      <c r="A103" s="8" t="s">
        <v>80</v>
      </c>
      <c r="B103" s="9" t="s">
        <v>132</v>
      </c>
      <c r="C103" s="9"/>
      <c r="D103" s="9"/>
      <c r="E103" s="9"/>
      <c r="F103" s="9"/>
      <c r="G103" s="9"/>
      <c r="H103" s="9"/>
      <c r="I103" s="9"/>
      <c r="J103" s="9" t="s">
        <v>133</v>
      </c>
      <c r="K103" s="10">
        <f t="shared" si="1"/>
        <v>270000</v>
      </c>
      <c r="L103" s="9">
        <v>0</v>
      </c>
      <c r="M103" s="9">
        <v>0</v>
      </c>
      <c r="N103" s="28">
        <v>270000</v>
      </c>
      <c r="O103" s="12"/>
    </row>
    <row r="104" spans="1:18" hidden="1" x14ac:dyDescent="0.2">
      <c r="A104" s="8" t="s">
        <v>80</v>
      </c>
      <c r="B104" s="9" t="s">
        <v>161</v>
      </c>
      <c r="C104" s="9"/>
      <c r="D104" s="9"/>
      <c r="E104" s="9"/>
      <c r="F104" s="9"/>
      <c r="G104" s="9"/>
      <c r="H104" s="9"/>
      <c r="I104" s="9"/>
      <c r="J104" s="9" t="s">
        <v>162</v>
      </c>
      <c r="K104" s="10">
        <f t="shared" si="1"/>
        <v>252000</v>
      </c>
      <c r="L104" s="9">
        <v>0</v>
      </c>
      <c r="M104" s="9">
        <v>0</v>
      </c>
      <c r="N104" s="28">
        <v>252000</v>
      </c>
      <c r="O104" s="12"/>
      <c r="Q104">
        <v>21000</v>
      </c>
      <c r="R104">
        <f>Q104*12</f>
        <v>252000</v>
      </c>
    </row>
    <row r="105" spans="1:18" hidden="1" x14ac:dyDescent="0.2">
      <c r="A105" s="8" t="s">
        <v>80</v>
      </c>
      <c r="B105" s="9" t="s">
        <v>214</v>
      </c>
      <c r="C105" s="9"/>
      <c r="D105" s="9"/>
      <c r="E105" s="9"/>
      <c r="F105" s="9"/>
      <c r="G105" s="9"/>
      <c r="H105" s="9"/>
      <c r="I105" s="9"/>
      <c r="J105" s="9" t="s">
        <v>215</v>
      </c>
      <c r="K105" s="10">
        <f t="shared" si="1"/>
        <v>2000</v>
      </c>
      <c r="L105" s="9">
        <v>0</v>
      </c>
      <c r="M105" s="9">
        <v>0</v>
      </c>
      <c r="N105" s="28">
        <v>2000</v>
      </c>
      <c r="O105" s="12"/>
    </row>
    <row r="106" spans="1:18" hidden="1" x14ac:dyDescent="0.2">
      <c r="A106" s="8" t="s">
        <v>80</v>
      </c>
      <c r="B106" s="9" t="s">
        <v>163</v>
      </c>
      <c r="C106" s="9"/>
      <c r="D106" s="9"/>
      <c r="E106" s="9"/>
      <c r="F106" s="9"/>
      <c r="G106" s="9"/>
      <c r="H106" s="9"/>
      <c r="I106" s="9"/>
      <c r="J106" s="9" t="s">
        <v>164</v>
      </c>
      <c r="K106" s="10">
        <f t="shared" si="1"/>
        <v>3500</v>
      </c>
      <c r="L106" s="9">
        <v>0</v>
      </c>
      <c r="M106" s="9">
        <v>0</v>
      </c>
      <c r="N106" s="28">
        <v>3500</v>
      </c>
      <c r="O106" s="12"/>
    </row>
    <row r="107" spans="1:18" hidden="1" x14ac:dyDescent="0.2">
      <c r="A107" s="8" t="s">
        <v>80</v>
      </c>
      <c r="B107" s="9" t="s">
        <v>216</v>
      </c>
      <c r="C107" s="9"/>
      <c r="D107" s="9"/>
      <c r="E107" s="9"/>
      <c r="F107" s="9"/>
      <c r="G107" s="9"/>
      <c r="H107" s="9"/>
      <c r="I107" s="9"/>
      <c r="J107" s="9" t="s">
        <v>217</v>
      </c>
      <c r="K107" s="10">
        <f t="shared" si="1"/>
        <v>10000</v>
      </c>
      <c r="L107" s="9">
        <v>0</v>
      </c>
      <c r="M107" s="9">
        <v>0</v>
      </c>
      <c r="N107" s="28">
        <v>10000</v>
      </c>
      <c r="O107" s="12"/>
    </row>
    <row r="108" spans="1:18" ht="25.5" hidden="1" x14ac:dyDescent="0.2">
      <c r="A108" s="8" t="s">
        <v>80</v>
      </c>
      <c r="B108" s="9" t="s">
        <v>119</v>
      </c>
      <c r="C108" s="9"/>
      <c r="D108" s="9"/>
      <c r="E108" s="9"/>
      <c r="F108" s="9"/>
      <c r="G108" s="9"/>
      <c r="H108" s="9"/>
      <c r="I108" s="9"/>
      <c r="J108" s="9" t="s">
        <v>120</v>
      </c>
      <c r="K108" s="10">
        <f t="shared" si="1"/>
        <v>70000</v>
      </c>
      <c r="L108" s="9">
        <v>0</v>
      </c>
      <c r="M108" s="9">
        <v>0</v>
      </c>
      <c r="N108" s="28">
        <v>70000</v>
      </c>
      <c r="O108" s="13" t="s">
        <v>218</v>
      </c>
    </row>
    <row r="109" spans="1:18" hidden="1" x14ac:dyDescent="0.2">
      <c r="A109" s="8" t="s">
        <v>80</v>
      </c>
      <c r="B109" s="9" t="s">
        <v>185</v>
      </c>
      <c r="C109" s="9"/>
      <c r="D109" s="9"/>
      <c r="E109" s="9"/>
      <c r="F109" s="9"/>
      <c r="G109" s="9"/>
      <c r="H109" s="9"/>
      <c r="I109" s="9"/>
      <c r="J109" s="9" t="s">
        <v>186</v>
      </c>
      <c r="K109" s="10">
        <f t="shared" si="1"/>
        <v>3000</v>
      </c>
      <c r="L109" s="9">
        <v>0</v>
      </c>
      <c r="M109" s="9">
        <v>0</v>
      </c>
      <c r="N109" s="28">
        <v>3000</v>
      </c>
      <c r="O109" s="12"/>
    </row>
    <row r="110" spans="1:18" hidden="1" x14ac:dyDescent="0.2">
      <c r="A110" s="8" t="s">
        <v>80</v>
      </c>
      <c r="B110" s="9" t="s">
        <v>115</v>
      </c>
      <c r="C110" s="9"/>
      <c r="D110" s="9"/>
      <c r="E110" s="9"/>
      <c r="F110" s="9"/>
      <c r="G110" s="9"/>
      <c r="H110" s="9"/>
      <c r="I110" s="9"/>
      <c r="J110" s="9" t="s">
        <v>116</v>
      </c>
      <c r="K110" s="10">
        <f t="shared" si="1"/>
        <v>65000</v>
      </c>
      <c r="L110" s="9">
        <v>0</v>
      </c>
      <c r="M110" s="9">
        <v>0</v>
      </c>
      <c r="N110" s="28">
        <v>65000</v>
      </c>
      <c r="O110" s="12"/>
    </row>
    <row r="111" spans="1:18" hidden="1" x14ac:dyDescent="0.2">
      <c r="A111" s="8" t="s">
        <v>80</v>
      </c>
      <c r="B111" s="9" t="s">
        <v>135</v>
      </c>
      <c r="C111" s="9"/>
      <c r="D111" s="9"/>
      <c r="E111" s="9"/>
      <c r="F111" s="9"/>
      <c r="G111" s="9"/>
      <c r="H111" s="9"/>
      <c r="I111" s="9"/>
      <c r="J111" s="9" t="s">
        <v>136</v>
      </c>
      <c r="K111" s="10">
        <f t="shared" si="1"/>
        <v>200000</v>
      </c>
      <c r="L111" s="9">
        <v>0</v>
      </c>
      <c r="M111" s="9">
        <v>0</v>
      </c>
      <c r="N111" s="28">
        <v>200000</v>
      </c>
      <c r="O111" s="12"/>
    </row>
    <row r="112" spans="1:18" ht="25.5" hidden="1" x14ac:dyDescent="0.2">
      <c r="A112" s="8" t="s">
        <v>80</v>
      </c>
      <c r="B112" s="9" t="s">
        <v>122</v>
      </c>
      <c r="C112" s="9"/>
      <c r="D112" s="9"/>
      <c r="E112" s="9"/>
      <c r="F112" s="9"/>
      <c r="G112" s="9"/>
      <c r="H112" s="9"/>
      <c r="I112" s="9"/>
      <c r="J112" s="9" t="s">
        <v>123</v>
      </c>
      <c r="K112" s="10">
        <f t="shared" si="1"/>
        <v>2000</v>
      </c>
      <c r="L112" s="9">
        <v>0</v>
      </c>
      <c r="M112" s="9">
        <v>0</v>
      </c>
      <c r="N112" s="28">
        <v>2000</v>
      </c>
      <c r="O112" s="13" t="s">
        <v>219</v>
      </c>
    </row>
    <row r="113" spans="1:18" hidden="1" x14ac:dyDescent="0.2">
      <c r="A113" s="8" t="s">
        <v>80</v>
      </c>
      <c r="B113" s="9" t="s">
        <v>137</v>
      </c>
      <c r="C113" s="9"/>
      <c r="D113" s="9"/>
      <c r="E113" s="9"/>
      <c r="F113" s="9"/>
      <c r="G113" s="9"/>
      <c r="H113" s="9"/>
      <c r="I113" s="9"/>
      <c r="J113" s="9" t="s">
        <v>129</v>
      </c>
      <c r="K113" s="10">
        <f t="shared" si="1"/>
        <v>0</v>
      </c>
      <c r="L113" s="9">
        <v>0</v>
      </c>
      <c r="M113" s="9">
        <v>0</v>
      </c>
      <c r="N113" s="28">
        <v>0</v>
      </c>
      <c r="O113" s="13" t="s">
        <v>220</v>
      </c>
    </row>
    <row r="114" spans="1:18" ht="25.5" x14ac:dyDescent="0.2">
      <c r="A114" s="8">
        <v>3612</v>
      </c>
      <c r="B114" s="9" t="s">
        <v>137</v>
      </c>
      <c r="C114" s="9"/>
      <c r="D114" s="9"/>
      <c r="E114" s="9"/>
      <c r="F114" s="9"/>
      <c r="G114" s="9"/>
      <c r="H114" s="9"/>
      <c r="I114" s="9"/>
      <c r="J114" s="9" t="s">
        <v>129</v>
      </c>
      <c r="K114" s="10">
        <f t="shared" si="1"/>
        <v>1200000</v>
      </c>
      <c r="L114" s="9"/>
      <c r="M114" s="9"/>
      <c r="N114" s="28">
        <v>1200000</v>
      </c>
      <c r="O114" s="48" t="s">
        <v>319</v>
      </c>
    </row>
    <row r="115" spans="1:18" hidden="1" x14ac:dyDescent="0.2">
      <c r="A115" s="8" t="s">
        <v>82</v>
      </c>
      <c r="B115" s="9" t="s">
        <v>139</v>
      </c>
      <c r="C115" s="9"/>
      <c r="D115" s="9"/>
      <c r="E115" s="9"/>
      <c r="F115" s="9"/>
      <c r="G115" s="9"/>
      <c r="H115" s="9"/>
      <c r="I115" s="9"/>
      <c r="J115" s="9" t="s">
        <v>140</v>
      </c>
      <c r="K115" s="10">
        <f t="shared" si="1"/>
        <v>30000</v>
      </c>
      <c r="L115" s="9">
        <v>0</v>
      </c>
      <c r="M115" s="9">
        <v>0</v>
      </c>
      <c r="N115" s="28">
        <v>30000</v>
      </c>
      <c r="O115" s="12"/>
    </row>
    <row r="116" spans="1:18" hidden="1" x14ac:dyDescent="0.2">
      <c r="A116" s="8" t="s">
        <v>82</v>
      </c>
      <c r="B116" s="9" t="s">
        <v>158</v>
      </c>
      <c r="C116" s="9"/>
      <c r="D116" s="9"/>
      <c r="E116" s="9"/>
      <c r="F116" s="9"/>
      <c r="G116" s="9"/>
      <c r="H116" s="9"/>
      <c r="I116" s="9"/>
      <c r="J116" s="9" t="s">
        <v>159</v>
      </c>
      <c r="K116" s="10">
        <f t="shared" si="1"/>
        <v>70000</v>
      </c>
      <c r="L116" s="9">
        <v>0</v>
      </c>
      <c r="M116" s="9">
        <v>0</v>
      </c>
      <c r="N116" s="28">
        <v>70000</v>
      </c>
      <c r="O116" s="12"/>
    </row>
    <row r="117" spans="1:18" hidden="1" x14ac:dyDescent="0.2">
      <c r="A117" s="8" t="s">
        <v>82</v>
      </c>
      <c r="B117" s="9" t="s">
        <v>132</v>
      </c>
      <c r="C117" s="9"/>
      <c r="D117" s="9"/>
      <c r="E117" s="9"/>
      <c r="F117" s="9"/>
      <c r="G117" s="9"/>
      <c r="H117" s="9"/>
      <c r="I117" s="9"/>
      <c r="J117" s="9" t="s">
        <v>133</v>
      </c>
      <c r="K117" s="10">
        <f t="shared" si="1"/>
        <v>60000</v>
      </c>
      <c r="L117" s="9">
        <v>0</v>
      </c>
      <c r="M117" s="9">
        <v>0</v>
      </c>
      <c r="N117" s="28">
        <v>60000</v>
      </c>
      <c r="O117" s="12"/>
    </row>
    <row r="118" spans="1:18" hidden="1" x14ac:dyDescent="0.2">
      <c r="A118" s="8" t="s">
        <v>82</v>
      </c>
      <c r="B118" s="9" t="s">
        <v>221</v>
      </c>
      <c r="C118" s="9"/>
      <c r="D118" s="9"/>
      <c r="E118" s="9"/>
      <c r="F118" s="9"/>
      <c r="G118" s="9"/>
      <c r="H118" s="9"/>
      <c r="I118" s="9"/>
      <c r="J118" s="9" t="s">
        <v>222</v>
      </c>
      <c r="K118" s="10">
        <f t="shared" si="1"/>
        <v>36090.42</v>
      </c>
      <c r="L118" s="9">
        <v>0</v>
      </c>
      <c r="M118" s="9">
        <v>0</v>
      </c>
      <c r="N118" s="28">
        <v>36090.42</v>
      </c>
      <c r="O118" s="12"/>
    </row>
    <row r="119" spans="1:18" hidden="1" x14ac:dyDescent="0.2">
      <c r="A119" s="8" t="s">
        <v>82</v>
      </c>
      <c r="B119" s="9" t="s">
        <v>223</v>
      </c>
      <c r="C119" s="9"/>
      <c r="D119" s="9"/>
      <c r="E119" s="9"/>
      <c r="F119" s="9"/>
      <c r="G119" s="9"/>
      <c r="H119" s="9"/>
      <c r="I119" s="9"/>
      <c r="J119" s="9" t="s">
        <v>224</v>
      </c>
      <c r="K119" s="10">
        <f t="shared" si="1"/>
        <v>10000</v>
      </c>
      <c r="L119" s="9">
        <v>0</v>
      </c>
      <c r="M119" s="9">
        <v>0</v>
      </c>
      <c r="N119" s="28">
        <v>10000</v>
      </c>
      <c r="O119" s="12"/>
    </row>
    <row r="120" spans="1:18" hidden="1" x14ac:dyDescent="0.2">
      <c r="A120" s="8" t="s">
        <v>82</v>
      </c>
      <c r="B120" s="9" t="s">
        <v>225</v>
      </c>
      <c r="C120" s="9"/>
      <c r="D120" s="9"/>
      <c r="E120" s="9"/>
      <c r="F120" s="9"/>
      <c r="G120" s="9"/>
      <c r="H120" s="9"/>
      <c r="I120" s="9"/>
      <c r="J120" s="9" t="s">
        <v>226</v>
      </c>
      <c r="K120" s="10">
        <f t="shared" si="1"/>
        <v>621600</v>
      </c>
      <c r="L120" s="9">
        <v>0</v>
      </c>
      <c r="M120" s="9">
        <v>0</v>
      </c>
      <c r="N120" s="28">
        <v>621600</v>
      </c>
      <c r="O120" s="13" t="s">
        <v>227</v>
      </c>
      <c r="Q120">
        <v>51800</v>
      </c>
      <c r="R120">
        <f>Q120*12</f>
        <v>621600</v>
      </c>
    </row>
    <row r="121" spans="1:18" hidden="1" x14ac:dyDescent="0.2">
      <c r="A121" s="8" t="s">
        <v>82</v>
      </c>
      <c r="B121" s="9" t="s">
        <v>161</v>
      </c>
      <c r="C121" s="9"/>
      <c r="D121" s="9"/>
      <c r="E121" s="9"/>
      <c r="F121" s="9"/>
      <c r="G121" s="9"/>
      <c r="H121" s="9"/>
      <c r="I121" s="9"/>
      <c r="J121" s="9" t="s">
        <v>162</v>
      </c>
      <c r="K121" s="10">
        <f t="shared" si="1"/>
        <v>370680</v>
      </c>
      <c r="L121" s="9">
        <v>0</v>
      </c>
      <c r="M121" s="9">
        <v>0</v>
      </c>
      <c r="N121" s="28">
        <v>370680</v>
      </c>
      <c r="O121" s="12"/>
      <c r="Q121">
        <f>(27890+3000)*12</f>
        <v>370680</v>
      </c>
    </row>
    <row r="122" spans="1:18" hidden="1" x14ac:dyDescent="0.2">
      <c r="A122" s="8" t="s">
        <v>82</v>
      </c>
      <c r="B122" s="9" t="s">
        <v>163</v>
      </c>
      <c r="C122" s="9"/>
      <c r="D122" s="9"/>
      <c r="E122" s="9"/>
      <c r="F122" s="9"/>
      <c r="G122" s="9"/>
      <c r="H122" s="9"/>
      <c r="I122" s="9"/>
      <c r="J122" s="9" t="s">
        <v>164</v>
      </c>
      <c r="K122" s="10">
        <f t="shared" si="1"/>
        <v>1000</v>
      </c>
      <c r="L122" s="9">
        <v>0</v>
      </c>
      <c r="M122" s="9">
        <v>0</v>
      </c>
      <c r="N122" s="28">
        <v>1000</v>
      </c>
      <c r="O122" s="12"/>
    </row>
    <row r="123" spans="1:18" ht="38.25" hidden="1" x14ac:dyDescent="0.2">
      <c r="A123" s="8" t="s">
        <v>82</v>
      </c>
      <c r="B123" s="9" t="s">
        <v>115</v>
      </c>
      <c r="C123" s="9"/>
      <c r="D123" s="9"/>
      <c r="E123" s="9"/>
      <c r="F123" s="9"/>
      <c r="G123" s="9"/>
      <c r="H123" s="9"/>
      <c r="I123" s="9"/>
      <c r="J123" s="9" t="s">
        <v>116</v>
      </c>
      <c r="K123" s="10">
        <f t="shared" si="1"/>
        <v>140000</v>
      </c>
      <c r="L123" s="9">
        <v>0</v>
      </c>
      <c r="M123" s="9">
        <v>0</v>
      </c>
      <c r="N123" s="28">
        <f>110000+30000</f>
        <v>140000</v>
      </c>
      <c r="O123" s="13" t="s">
        <v>228</v>
      </c>
    </row>
    <row r="124" spans="1:18" ht="25.5" hidden="1" x14ac:dyDescent="0.2">
      <c r="A124" s="8">
        <v>3613</v>
      </c>
      <c r="B124" s="9">
        <v>5213</v>
      </c>
      <c r="C124" s="9"/>
      <c r="D124" s="9"/>
      <c r="E124" s="9"/>
      <c r="F124" s="9"/>
      <c r="G124" s="9"/>
      <c r="H124" s="9"/>
      <c r="I124" s="9"/>
      <c r="J124" s="29" t="s">
        <v>229</v>
      </c>
      <c r="K124" s="10">
        <f>N124</f>
        <v>71000</v>
      </c>
      <c r="L124" s="9">
        <v>0</v>
      </c>
      <c r="M124" s="9">
        <v>0</v>
      </c>
      <c r="N124" s="28">
        <v>71000</v>
      </c>
      <c r="O124" s="48" t="s">
        <v>230</v>
      </c>
    </row>
    <row r="125" spans="1:18" ht="25.5" hidden="1" x14ac:dyDescent="0.2">
      <c r="A125" s="8" t="s">
        <v>82</v>
      </c>
      <c r="B125" s="9">
        <v>6312</v>
      </c>
      <c r="C125" s="9"/>
      <c r="D125" s="9"/>
      <c r="E125" s="9"/>
      <c r="F125" s="9"/>
      <c r="G125" s="9"/>
      <c r="H125" s="9"/>
      <c r="I125" s="9"/>
      <c r="J125" s="29" t="s">
        <v>231</v>
      </c>
      <c r="K125" s="10">
        <f>N125</f>
        <v>200000</v>
      </c>
      <c r="L125" s="9">
        <v>0</v>
      </c>
      <c r="M125" s="9">
        <v>0</v>
      </c>
      <c r="N125" s="28">
        <v>200000</v>
      </c>
      <c r="O125" s="48" t="s">
        <v>230</v>
      </c>
    </row>
    <row r="126" spans="1:18" hidden="1" x14ac:dyDescent="0.2">
      <c r="A126" s="8" t="s">
        <v>82</v>
      </c>
      <c r="B126" s="9" t="s">
        <v>135</v>
      </c>
      <c r="C126" s="9"/>
      <c r="D126" s="9"/>
      <c r="E126" s="9"/>
      <c r="F126" s="9"/>
      <c r="G126" s="9"/>
      <c r="H126" s="9"/>
      <c r="I126" s="9"/>
      <c r="J126" s="9" t="s">
        <v>136</v>
      </c>
      <c r="K126" s="10">
        <f t="shared" si="1"/>
        <v>100000</v>
      </c>
      <c r="L126" s="9">
        <v>0</v>
      </c>
      <c r="M126" s="9">
        <v>0</v>
      </c>
      <c r="N126" s="28">
        <v>100000</v>
      </c>
      <c r="O126" s="12"/>
    </row>
    <row r="127" spans="1:18" ht="114.75" hidden="1" x14ac:dyDescent="0.2">
      <c r="A127" s="30" t="s">
        <v>82</v>
      </c>
      <c r="B127" s="31" t="s">
        <v>137</v>
      </c>
      <c r="C127" s="31"/>
      <c r="D127" s="31"/>
      <c r="E127" s="31"/>
      <c r="F127" s="31"/>
      <c r="G127" s="31"/>
      <c r="H127" s="31"/>
      <c r="I127" s="31"/>
      <c r="J127" s="31" t="s">
        <v>129</v>
      </c>
      <c r="K127" s="45">
        <f t="shared" si="1"/>
        <v>6185580.6299999999</v>
      </c>
      <c r="L127" s="31">
        <v>0</v>
      </c>
      <c r="M127" s="31">
        <v>0</v>
      </c>
      <c r="N127" s="45">
        <f>3500000+2685580.63</f>
        <v>6185580.6299999999</v>
      </c>
      <c r="O127" s="52" t="s">
        <v>361</v>
      </c>
    </row>
    <row r="128" spans="1:18" ht="25.5" x14ac:dyDescent="0.2">
      <c r="A128" s="8" t="s">
        <v>82</v>
      </c>
      <c r="B128" s="9" t="s">
        <v>232</v>
      </c>
      <c r="C128" s="9"/>
      <c r="D128" s="9"/>
      <c r="E128" s="9"/>
      <c r="F128" s="9"/>
      <c r="G128" s="9"/>
      <c r="H128" s="9"/>
      <c r="I128" s="9"/>
      <c r="J128" s="9" t="s">
        <v>233</v>
      </c>
      <c r="K128" s="10">
        <f t="shared" si="1"/>
        <v>1200000</v>
      </c>
      <c r="L128" s="9">
        <v>0</v>
      </c>
      <c r="M128" s="9">
        <v>0</v>
      </c>
      <c r="N128" s="45">
        <v>1200000</v>
      </c>
      <c r="O128" s="48" t="s">
        <v>329</v>
      </c>
    </row>
    <row r="129" spans="1:18" hidden="1" x14ac:dyDescent="0.2">
      <c r="A129" s="8" t="s">
        <v>89</v>
      </c>
      <c r="B129" s="9" t="s">
        <v>161</v>
      </c>
      <c r="C129" s="9"/>
      <c r="D129" s="9"/>
      <c r="E129" s="9"/>
      <c r="F129" s="9"/>
      <c r="G129" s="9"/>
      <c r="H129" s="9"/>
      <c r="I129" s="9"/>
      <c r="J129" s="9" t="s">
        <v>162</v>
      </c>
      <c r="K129" s="10">
        <f t="shared" si="1"/>
        <v>446400</v>
      </c>
      <c r="L129" s="9">
        <v>0</v>
      </c>
      <c r="M129" s="9">
        <v>0</v>
      </c>
      <c r="N129" s="28">
        <v>446400</v>
      </c>
      <c r="O129" s="12"/>
      <c r="Q129">
        <v>37200</v>
      </c>
      <c r="R129">
        <f>Q129*12</f>
        <v>446400</v>
      </c>
    </row>
    <row r="130" spans="1:18" hidden="1" x14ac:dyDescent="0.2">
      <c r="A130" s="8" t="s">
        <v>89</v>
      </c>
      <c r="B130" s="9" t="s">
        <v>135</v>
      </c>
      <c r="C130" s="9"/>
      <c r="D130" s="9"/>
      <c r="E130" s="9"/>
      <c r="F130" s="9"/>
      <c r="G130" s="9"/>
      <c r="H130" s="9"/>
      <c r="I130" s="9"/>
      <c r="J130" s="9" t="s">
        <v>136</v>
      </c>
      <c r="K130" s="10">
        <f t="shared" si="1"/>
        <v>65000</v>
      </c>
      <c r="L130" s="9">
        <v>0</v>
      </c>
      <c r="M130" s="9">
        <v>0</v>
      </c>
      <c r="N130" s="28">
        <v>65000</v>
      </c>
      <c r="O130" s="12"/>
    </row>
    <row r="131" spans="1:18" ht="38.25" hidden="1" x14ac:dyDescent="0.2">
      <c r="A131" s="8" t="s">
        <v>89</v>
      </c>
      <c r="B131" s="9" t="s">
        <v>137</v>
      </c>
      <c r="C131" s="9"/>
      <c r="D131" s="9"/>
      <c r="E131" s="9"/>
      <c r="F131" s="9"/>
      <c r="G131" s="9"/>
      <c r="H131" s="9"/>
      <c r="I131" s="9"/>
      <c r="J131" s="9" t="s">
        <v>129</v>
      </c>
      <c r="K131" s="10">
        <f t="shared" si="1"/>
        <v>1500000</v>
      </c>
      <c r="L131" s="9">
        <v>0</v>
      </c>
      <c r="M131" s="9">
        <v>0</v>
      </c>
      <c r="N131" s="28">
        <f>800000+700000</f>
        <v>1500000</v>
      </c>
      <c r="O131" s="48" t="s">
        <v>330</v>
      </c>
    </row>
    <row r="132" spans="1:18" hidden="1" x14ac:dyDescent="0.2">
      <c r="A132" s="8" t="s">
        <v>234</v>
      </c>
      <c r="B132" s="9" t="s">
        <v>115</v>
      </c>
      <c r="C132" s="9"/>
      <c r="D132" s="9"/>
      <c r="E132" s="9"/>
      <c r="F132" s="9"/>
      <c r="G132" s="9"/>
      <c r="H132" s="9"/>
      <c r="I132" s="9"/>
      <c r="J132" s="9" t="s">
        <v>116</v>
      </c>
      <c r="K132" s="10">
        <f t="shared" si="1"/>
        <v>5000</v>
      </c>
      <c r="L132" s="9">
        <v>0</v>
      </c>
      <c r="M132" s="9">
        <v>0</v>
      </c>
      <c r="N132" s="28">
        <v>5000</v>
      </c>
      <c r="O132" s="12"/>
    </row>
    <row r="133" spans="1:18" hidden="1" x14ac:dyDescent="0.2">
      <c r="A133" s="8" t="s">
        <v>234</v>
      </c>
      <c r="B133" s="9" t="s">
        <v>137</v>
      </c>
      <c r="C133" s="9"/>
      <c r="D133" s="9"/>
      <c r="E133" s="9"/>
      <c r="F133" s="9"/>
      <c r="G133" s="9"/>
      <c r="H133" s="9"/>
      <c r="I133" s="9"/>
      <c r="J133" s="9" t="s">
        <v>129</v>
      </c>
      <c r="K133" s="10">
        <f t="shared" si="1"/>
        <v>0</v>
      </c>
      <c r="L133" s="9">
        <v>0</v>
      </c>
      <c r="M133" s="9">
        <v>0</v>
      </c>
      <c r="N133" s="28">
        <v>0</v>
      </c>
      <c r="O133" s="13" t="s">
        <v>235</v>
      </c>
    </row>
    <row r="134" spans="1:18" hidden="1" x14ac:dyDescent="0.2">
      <c r="A134" s="8" t="s">
        <v>236</v>
      </c>
      <c r="B134" s="9" t="s">
        <v>115</v>
      </c>
      <c r="C134" s="9"/>
      <c r="D134" s="9"/>
      <c r="E134" s="9"/>
      <c r="F134" s="9"/>
      <c r="G134" s="9"/>
      <c r="H134" s="9"/>
      <c r="I134" s="9"/>
      <c r="J134" s="9" t="s">
        <v>116</v>
      </c>
      <c r="K134" s="10">
        <f t="shared" si="1"/>
        <v>10000</v>
      </c>
      <c r="L134" s="9">
        <v>0</v>
      </c>
      <c r="M134" s="9">
        <v>0</v>
      </c>
      <c r="N134" s="28">
        <v>10000</v>
      </c>
      <c r="O134" s="12"/>
    </row>
    <row r="135" spans="1:18" ht="25.5" hidden="1" x14ac:dyDescent="0.2">
      <c r="A135" s="8" t="s">
        <v>236</v>
      </c>
      <c r="B135" s="9" t="s">
        <v>237</v>
      </c>
      <c r="C135" s="9"/>
      <c r="D135" s="9"/>
      <c r="E135" s="9"/>
      <c r="F135" s="9"/>
      <c r="G135" s="9"/>
      <c r="H135" s="9"/>
      <c r="I135" s="9"/>
      <c r="J135" s="9" t="s">
        <v>238</v>
      </c>
      <c r="K135" s="10">
        <f t="shared" si="1"/>
        <v>300000</v>
      </c>
      <c r="L135" s="9">
        <v>0</v>
      </c>
      <c r="M135" s="9">
        <v>0</v>
      </c>
      <c r="N135" s="28">
        <v>300000</v>
      </c>
      <c r="O135" s="48" t="s">
        <v>239</v>
      </c>
    </row>
    <row r="136" spans="1:18" hidden="1" x14ac:dyDescent="0.2">
      <c r="A136" s="8" t="s">
        <v>91</v>
      </c>
      <c r="B136" s="9" t="s">
        <v>148</v>
      </c>
      <c r="C136" s="9"/>
      <c r="D136" s="9"/>
      <c r="E136" s="9"/>
      <c r="F136" s="9"/>
      <c r="G136" s="9"/>
      <c r="H136" s="9"/>
      <c r="I136" s="9"/>
      <c r="J136" s="9" t="s">
        <v>149</v>
      </c>
      <c r="K136" s="10">
        <f t="shared" si="1"/>
        <v>2067352.3200000003</v>
      </c>
      <c r="L136" s="9">
        <v>0</v>
      </c>
      <c r="M136" s="9">
        <v>0</v>
      </c>
      <c r="N136" s="28">
        <v>2067352.3200000003</v>
      </c>
      <c r="O136" s="13" t="s">
        <v>240</v>
      </c>
      <c r="Q136">
        <v>1566176</v>
      </c>
      <c r="R136">
        <f>Q136/10*12*1.1</f>
        <v>2067352.3200000003</v>
      </c>
    </row>
    <row r="137" spans="1:18" hidden="1" x14ac:dyDescent="0.2">
      <c r="A137" s="8" t="s">
        <v>91</v>
      </c>
      <c r="B137" s="9" t="s">
        <v>179</v>
      </c>
      <c r="C137" s="9"/>
      <c r="D137" s="9"/>
      <c r="E137" s="9"/>
      <c r="F137" s="9"/>
      <c r="G137" s="9"/>
      <c r="H137" s="9"/>
      <c r="I137" s="9"/>
      <c r="J137" s="9" t="s">
        <v>180</v>
      </c>
      <c r="K137" s="10">
        <f t="shared" si="1"/>
        <v>90000</v>
      </c>
      <c r="L137" s="9">
        <v>0</v>
      </c>
      <c r="M137" s="9">
        <v>0</v>
      </c>
      <c r="N137" s="28">
        <v>90000</v>
      </c>
      <c r="O137" s="12"/>
    </row>
    <row r="138" spans="1:18" hidden="1" x14ac:dyDescent="0.2">
      <c r="A138" s="8" t="s">
        <v>91</v>
      </c>
      <c r="B138" s="9" t="s">
        <v>150</v>
      </c>
      <c r="C138" s="9"/>
      <c r="D138" s="9"/>
      <c r="E138" s="9"/>
      <c r="F138" s="9"/>
      <c r="G138" s="9"/>
      <c r="H138" s="9"/>
      <c r="I138" s="9"/>
      <c r="J138" s="9" t="s">
        <v>151</v>
      </c>
      <c r="K138" s="10">
        <f t="shared" si="1"/>
        <v>508230.3600000001</v>
      </c>
      <c r="L138" s="9">
        <v>0</v>
      </c>
      <c r="M138" s="9">
        <v>0</v>
      </c>
      <c r="N138" s="28">
        <v>508230.3600000001</v>
      </c>
      <c r="O138" s="12"/>
      <c r="Q138">
        <v>385023</v>
      </c>
      <c r="R138">
        <f>Q138/10*12*1.1</f>
        <v>508230.3600000001</v>
      </c>
    </row>
    <row r="139" spans="1:18" hidden="1" x14ac:dyDescent="0.2">
      <c r="A139" s="8" t="s">
        <v>91</v>
      </c>
      <c r="B139" s="9" t="s">
        <v>152</v>
      </c>
      <c r="C139" s="9"/>
      <c r="D139" s="9"/>
      <c r="E139" s="9"/>
      <c r="F139" s="9"/>
      <c r="G139" s="9"/>
      <c r="H139" s="9"/>
      <c r="I139" s="9"/>
      <c r="J139" s="9" t="s">
        <v>153</v>
      </c>
      <c r="K139" s="10">
        <f t="shared" ref="K139:K202" si="2">N139</f>
        <v>193013.04000000004</v>
      </c>
      <c r="L139" s="9">
        <v>0</v>
      </c>
      <c r="M139" s="9">
        <v>0</v>
      </c>
      <c r="N139" s="28">
        <v>193013.04000000004</v>
      </c>
      <c r="O139" s="12"/>
      <c r="Q139">
        <v>146222</v>
      </c>
      <c r="R139">
        <f>Q139/10*12*1.1</f>
        <v>193013.04000000004</v>
      </c>
    </row>
    <row r="140" spans="1:18" hidden="1" x14ac:dyDescent="0.2">
      <c r="A140" s="8" t="s">
        <v>91</v>
      </c>
      <c r="B140" s="9" t="s">
        <v>154</v>
      </c>
      <c r="C140" s="9"/>
      <c r="D140" s="9"/>
      <c r="E140" s="9"/>
      <c r="F140" s="9"/>
      <c r="G140" s="9"/>
      <c r="H140" s="9"/>
      <c r="I140" s="9"/>
      <c r="J140" s="9" t="s">
        <v>155</v>
      </c>
      <c r="K140" s="10">
        <f t="shared" si="2"/>
        <v>25000</v>
      </c>
      <c r="L140" s="9">
        <v>0</v>
      </c>
      <c r="M140" s="9">
        <v>0</v>
      </c>
      <c r="N140" s="28">
        <v>25000</v>
      </c>
      <c r="O140" s="12"/>
    </row>
    <row r="141" spans="1:18" hidden="1" x14ac:dyDescent="0.2">
      <c r="A141" s="8" t="s">
        <v>91</v>
      </c>
      <c r="B141" s="9" t="s">
        <v>156</v>
      </c>
      <c r="C141" s="9"/>
      <c r="D141" s="9"/>
      <c r="E141" s="9"/>
      <c r="F141" s="9"/>
      <c r="G141" s="9"/>
      <c r="H141" s="9"/>
      <c r="I141" s="9"/>
      <c r="J141" s="9" t="s">
        <v>157</v>
      </c>
      <c r="K141" s="10">
        <f t="shared" si="2"/>
        <v>5000</v>
      </c>
      <c r="L141" s="9">
        <v>0</v>
      </c>
      <c r="M141" s="9">
        <v>0</v>
      </c>
      <c r="N141" s="28">
        <v>5000</v>
      </c>
      <c r="O141" s="12"/>
    </row>
    <row r="142" spans="1:18" hidden="1" x14ac:dyDescent="0.2">
      <c r="A142" s="8" t="s">
        <v>91</v>
      </c>
      <c r="B142" s="9" t="s">
        <v>181</v>
      </c>
      <c r="C142" s="9"/>
      <c r="D142" s="9"/>
      <c r="E142" s="9"/>
      <c r="F142" s="9"/>
      <c r="G142" s="9"/>
      <c r="H142" s="9"/>
      <c r="I142" s="9"/>
      <c r="J142" s="9" t="s">
        <v>241</v>
      </c>
      <c r="K142" s="10">
        <f t="shared" si="2"/>
        <v>10000</v>
      </c>
      <c r="L142" s="9">
        <v>0</v>
      </c>
      <c r="M142" s="9">
        <v>0</v>
      </c>
      <c r="N142" s="28">
        <v>10000</v>
      </c>
      <c r="O142" s="12"/>
    </row>
    <row r="143" spans="1:18" hidden="1" x14ac:dyDescent="0.2">
      <c r="A143" s="8" t="s">
        <v>91</v>
      </c>
      <c r="B143" s="9" t="s">
        <v>158</v>
      </c>
      <c r="C143" s="9"/>
      <c r="D143" s="9"/>
      <c r="E143" s="9"/>
      <c r="F143" s="9"/>
      <c r="G143" s="9"/>
      <c r="H143" s="9"/>
      <c r="I143" s="9"/>
      <c r="J143" s="9" t="s">
        <v>159</v>
      </c>
      <c r="K143" s="10">
        <f t="shared" si="2"/>
        <v>60000</v>
      </c>
      <c r="L143" s="9">
        <v>0</v>
      </c>
      <c r="M143" s="9">
        <v>0</v>
      </c>
      <c r="N143" s="28">
        <v>60000</v>
      </c>
      <c r="O143" s="12"/>
    </row>
    <row r="144" spans="1:18" hidden="1" x14ac:dyDescent="0.2">
      <c r="A144" s="8" t="s">
        <v>91</v>
      </c>
      <c r="B144" s="9" t="s">
        <v>132</v>
      </c>
      <c r="C144" s="9"/>
      <c r="D144" s="9"/>
      <c r="E144" s="9"/>
      <c r="F144" s="9"/>
      <c r="G144" s="9"/>
      <c r="H144" s="9"/>
      <c r="I144" s="9"/>
      <c r="J144" s="9" t="s">
        <v>133</v>
      </c>
      <c r="K144" s="10">
        <f t="shared" si="2"/>
        <v>280000</v>
      </c>
      <c r="L144" s="9">
        <v>0</v>
      </c>
      <c r="M144" s="9">
        <v>0</v>
      </c>
      <c r="N144" s="28">
        <v>280000</v>
      </c>
      <c r="O144" s="12"/>
    </row>
    <row r="145" spans="1:22" hidden="1" x14ac:dyDescent="0.2">
      <c r="A145" s="8" t="s">
        <v>91</v>
      </c>
      <c r="B145" s="9" t="s">
        <v>242</v>
      </c>
      <c r="C145" s="9"/>
      <c r="D145" s="9"/>
      <c r="E145" s="9"/>
      <c r="F145" s="9"/>
      <c r="G145" s="9"/>
      <c r="H145" s="9"/>
      <c r="I145" s="9"/>
      <c r="J145" s="9" t="s">
        <v>243</v>
      </c>
      <c r="K145" s="10">
        <f t="shared" si="2"/>
        <v>105000</v>
      </c>
      <c r="L145" s="9">
        <v>0</v>
      </c>
      <c r="M145" s="9">
        <v>0</v>
      </c>
      <c r="N145" s="28">
        <v>105000</v>
      </c>
      <c r="O145" s="12"/>
    </row>
    <row r="146" spans="1:22" hidden="1" x14ac:dyDescent="0.2">
      <c r="A146" s="8" t="s">
        <v>91</v>
      </c>
      <c r="B146" s="9" t="s">
        <v>119</v>
      </c>
      <c r="C146" s="9"/>
      <c r="D146" s="9"/>
      <c r="E146" s="9"/>
      <c r="F146" s="9"/>
      <c r="G146" s="9"/>
      <c r="H146" s="9"/>
      <c r="I146" s="9"/>
      <c r="J146" s="9" t="s">
        <v>120</v>
      </c>
      <c r="K146" s="10">
        <f t="shared" si="2"/>
        <v>50000</v>
      </c>
      <c r="L146" s="9">
        <v>0</v>
      </c>
      <c r="M146" s="9">
        <v>0</v>
      </c>
      <c r="N146" s="28">
        <v>50000</v>
      </c>
      <c r="O146" s="12"/>
    </row>
    <row r="147" spans="1:22" hidden="1" x14ac:dyDescent="0.2">
      <c r="A147" s="8" t="s">
        <v>91</v>
      </c>
      <c r="B147" s="9" t="s">
        <v>185</v>
      </c>
      <c r="C147" s="9"/>
      <c r="D147" s="9"/>
      <c r="E147" s="9"/>
      <c r="F147" s="9"/>
      <c r="G147" s="9"/>
      <c r="H147" s="9"/>
      <c r="I147" s="9"/>
      <c r="J147" s="9" t="s">
        <v>186</v>
      </c>
      <c r="K147" s="10">
        <f t="shared" si="2"/>
        <v>5000</v>
      </c>
      <c r="L147" s="9">
        <v>0</v>
      </c>
      <c r="M147" s="9">
        <v>0</v>
      </c>
      <c r="N147" s="28">
        <v>5000</v>
      </c>
      <c r="O147" s="12"/>
    </row>
    <row r="148" spans="1:22" hidden="1" x14ac:dyDescent="0.2">
      <c r="A148" s="8" t="s">
        <v>91</v>
      </c>
      <c r="B148" s="9" t="s">
        <v>187</v>
      </c>
      <c r="C148" s="9"/>
      <c r="D148" s="9"/>
      <c r="E148" s="9"/>
      <c r="F148" s="9"/>
      <c r="G148" s="9"/>
      <c r="H148" s="9"/>
      <c r="I148" s="9"/>
      <c r="J148" s="9" t="s">
        <v>188</v>
      </c>
      <c r="K148" s="10">
        <f t="shared" si="2"/>
        <v>15000</v>
      </c>
      <c r="L148" s="9">
        <v>0</v>
      </c>
      <c r="M148" s="9">
        <v>0</v>
      </c>
      <c r="N148" s="28">
        <v>15000</v>
      </c>
      <c r="O148" s="13" t="s">
        <v>244</v>
      </c>
    </row>
    <row r="149" spans="1:22" hidden="1" x14ac:dyDescent="0.2">
      <c r="A149" s="8" t="s">
        <v>91</v>
      </c>
      <c r="B149" s="9" t="s">
        <v>115</v>
      </c>
      <c r="C149" s="9"/>
      <c r="D149" s="9"/>
      <c r="E149" s="9"/>
      <c r="F149" s="9"/>
      <c r="G149" s="9"/>
      <c r="H149" s="9"/>
      <c r="I149" s="9"/>
      <c r="J149" s="9" t="s">
        <v>116</v>
      </c>
      <c r="K149" s="10">
        <f t="shared" si="2"/>
        <v>160208.95000000251</v>
      </c>
      <c r="L149" s="9">
        <v>0</v>
      </c>
      <c r="M149" s="9">
        <v>0</v>
      </c>
      <c r="N149" s="28">
        <f>150000+V149</f>
        <v>160208.95000000251</v>
      </c>
      <c r="O149" s="12"/>
      <c r="V149">
        <v>10208.950000002515</v>
      </c>
    </row>
    <row r="150" spans="1:22" hidden="1" x14ac:dyDescent="0.2">
      <c r="A150" s="8" t="s">
        <v>91</v>
      </c>
      <c r="B150" s="9" t="s">
        <v>135</v>
      </c>
      <c r="C150" s="9"/>
      <c r="D150" s="9"/>
      <c r="E150" s="9"/>
      <c r="F150" s="9"/>
      <c r="G150" s="9"/>
      <c r="H150" s="9"/>
      <c r="I150" s="9"/>
      <c r="J150" s="9" t="s">
        <v>136</v>
      </c>
      <c r="K150" s="10">
        <f t="shared" si="2"/>
        <v>350000</v>
      </c>
      <c r="L150" s="9">
        <v>0</v>
      </c>
      <c r="M150" s="9">
        <v>0</v>
      </c>
      <c r="N150" s="28">
        <v>350000</v>
      </c>
      <c r="O150" s="12"/>
    </row>
    <row r="151" spans="1:22" hidden="1" x14ac:dyDescent="0.2">
      <c r="A151" s="8" t="s">
        <v>91</v>
      </c>
      <c r="B151" s="9" t="s">
        <v>245</v>
      </c>
      <c r="C151" s="9"/>
      <c r="D151" s="9"/>
      <c r="E151" s="9"/>
      <c r="F151" s="9"/>
      <c r="G151" s="9"/>
      <c r="H151" s="9"/>
      <c r="I151" s="9"/>
      <c r="J151" s="9" t="s">
        <v>246</v>
      </c>
      <c r="K151" s="10">
        <f t="shared" si="2"/>
        <v>13000</v>
      </c>
      <c r="L151" s="9">
        <v>0</v>
      </c>
      <c r="M151" s="9">
        <v>0</v>
      </c>
      <c r="N151" s="28">
        <v>13000</v>
      </c>
      <c r="O151" s="12"/>
    </row>
    <row r="152" spans="1:22" hidden="1" x14ac:dyDescent="0.2">
      <c r="A152" s="8" t="s">
        <v>91</v>
      </c>
      <c r="B152" s="9" t="s">
        <v>173</v>
      </c>
      <c r="C152" s="9"/>
      <c r="D152" s="9"/>
      <c r="E152" s="9"/>
      <c r="F152" s="9"/>
      <c r="G152" s="9"/>
      <c r="H152" s="9"/>
      <c r="I152" s="9"/>
      <c r="J152" s="9" t="s">
        <v>174</v>
      </c>
      <c r="K152" s="10">
        <f t="shared" si="2"/>
        <v>10000</v>
      </c>
      <c r="L152" s="9">
        <v>0</v>
      </c>
      <c r="M152" s="9">
        <v>0</v>
      </c>
      <c r="N152" s="28">
        <v>10000</v>
      </c>
      <c r="O152" s="12"/>
    </row>
    <row r="153" spans="1:22" hidden="1" x14ac:dyDescent="0.2">
      <c r="A153" s="8" t="s">
        <v>91</v>
      </c>
      <c r="B153" s="9" t="s">
        <v>247</v>
      </c>
      <c r="C153" s="9"/>
      <c r="D153" s="9"/>
      <c r="E153" s="9"/>
      <c r="F153" s="9"/>
      <c r="G153" s="9"/>
      <c r="H153" s="9"/>
      <c r="I153" s="9"/>
      <c r="J153" s="9" t="s">
        <v>248</v>
      </c>
      <c r="K153" s="10">
        <f t="shared" si="2"/>
        <v>1000</v>
      </c>
      <c r="L153" s="9">
        <v>0</v>
      </c>
      <c r="M153" s="9">
        <v>0</v>
      </c>
      <c r="N153" s="28">
        <v>1000</v>
      </c>
      <c r="O153" s="12"/>
    </row>
    <row r="154" spans="1:22" hidden="1" x14ac:dyDescent="0.2">
      <c r="A154" s="8" t="s">
        <v>91</v>
      </c>
      <c r="B154" s="9" t="s">
        <v>249</v>
      </c>
      <c r="C154" s="9"/>
      <c r="D154" s="9"/>
      <c r="E154" s="9"/>
      <c r="F154" s="9"/>
      <c r="G154" s="9"/>
      <c r="H154" s="9"/>
      <c r="I154" s="9"/>
      <c r="J154" s="9" t="s">
        <v>250</v>
      </c>
      <c r="K154" s="10">
        <f t="shared" si="2"/>
        <v>10000</v>
      </c>
      <c r="L154" s="9">
        <v>0</v>
      </c>
      <c r="M154" s="9">
        <v>0</v>
      </c>
      <c r="N154" s="28">
        <v>10000</v>
      </c>
      <c r="O154" s="13" t="s">
        <v>251</v>
      </c>
    </row>
    <row r="155" spans="1:22" hidden="1" x14ac:dyDescent="0.2">
      <c r="A155" s="8" t="s">
        <v>91</v>
      </c>
      <c r="B155" s="9" t="s">
        <v>252</v>
      </c>
      <c r="C155" s="9"/>
      <c r="D155" s="9"/>
      <c r="E155" s="9"/>
      <c r="F155" s="9"/>
      <c r="G155" s="9"/>
      <c r="H155" s="9"/>
      <c r="I155" s="9"/>
      <c r="J155" s="9" t="s">
        <v>253</v>
      </c>
      <c r="K155" s="10">
        <f t="shared" si="2"/>
        <v>150000</v>
      </c>
      <c r="L155" s="9">
        <v>0</v>
      </c>
      <c r="M155" s="9">
        <v>0</v>
      </c>
      <c r="N155" s="28">
        <v>150000</v>
      </c>
      <c r="O155" s="13" t="s">
        <v>254</v>
      </c>
    </row>
    <row r="156" spans="1:22" hidden="1" x14ac:dyDescent="0.2">
      <c r="A156" s="8" t="s">
        <v>91</v>
      </c>
      <c r="B156" s="9" t="s">
        <v>137</v>
      </c>
      <c r="C156" s="9"/>
      <c r="D156" s="9"/>
      <c r="E156" s="9"/>
      <c r="F156" s="9"/>
      <c r="G156" s="9"/>
      <c r="H156" s="9"/>
      <c r="I156" s="9"/>
      <c r="J156" s="9" t="s">
        <v>129</v>
      </c>
      <c r="K156" s="10">
        <f t="shared" si="2"/>
        <v>11300000</v>
      </c>
      <c r="L156" s="9">
        <v>0</v>
      </c>
      <c r="M156" s="9">
        <v>0</v>
      </c>
      <c r="N156" s="28">
        <v>11300000</v>
      </c>
      <c r="O156" s="48" t="s">
        <v>331</v>
      </c>
      <c r="Q156" s="3">
        <v>3000000</v>
      </c>
      <c r="R156">
        <v>14211425</v>
      </c>
      <c r="S156" s="3">
        <f>R156-Q156</f>
        <v>11211425</v>
      </c>
    </row>
    <row r="157" spans="1:22" hidden="1" x14ac:dyDescent="0.2">
      <c r="A157" s="8" t="s">
        <v>91</v>
      </c>
      <c r="B157" s="9" t="s">
        <v>255</v>
      </c>
      <c r="C157" s="9"/>
      <c r="D157" s="9"/>
      <c r="E157" s="9"/>
      <c r="F157" s="9"/>
      <c r="G157" s="9"/>
      <c r="H157" s="9"/>
      <c r="I157" s="9"/>
      <c r="J157" s="9" t="s">
        <v>256</v>
      </c>
      <c r="K157" s="10">
        <f t="shared" si="2"/>
        <v>0</v>
      </c>
      <c r="L157" s="9">
        <v>0</v>
      </c>
      <c r="M157" s="9">
        <v>0</v>
      </c>
      <c r="N157" s="28">
        <v>0</v>
      </c>
      <c r="O157" s="12"/>
    </row>
    <row r="158" spans="1:22" hidden="1" x14ac:dyDescent="0.2">
      <c r="A158" s="8" t="s">
        <v>97</v>
      </c>
      <c r="B158" s="9" t="s">
        <v>115</v>
      </c>
      <c r="C158" s="9"/>
      <c r="D158" s="9"/>
      <c r="E158" s="9"/>
      <c r="F158" s="9"/>
      <c r="G158" s="9"/>
      <c r="H158" s="9"/>
      <c r="I158" s="9"/>
      <c r="J158" s="9" t="s">
        <v>116</v>
      </c>
      <c r="K158" s="10">
        <f t="shared" si="2"/>
        <v>110000</v>
      </c>
      <c r="L158" s="9">
        <v>0</v>
      </c>
      <c r="M158" s="9">
        <v>0</v>
      </c>
      <c r="N158" s="28">
        <v>110000</v>
      </c>
      <c r="O158" s="12"/>
    </row>
    <row r="159" spans="1:22" hidden="1" x14ac:dyDescent="0.2">
      <c r="A159" s="8" t="s">
        <v>98</v>
      </c>
      <c r="B159" s="9" t="s">
        <v>257</v>
      </c>
      <c r="C159" s="9"/>
      <c r="D159" s="9"/>
      <c r="E159" s="9"/>
      <c r="F159" s="9"/>
      <c r="G159" s="9"/>
      <c r="H159" s="9"/>
      <c r="I159" s="9"/>
      <c r="J159" s="9" t="s">
        <v>258</v>
      </c>
      <c r="K159" s="10">
        <f t="shared" si="2"/>
        <v>40000</v>
      </c>
      <c r="L159" s="9">
        <v>0</v>
      </c>
      <c r="M159" s="9">
        <v>0</v>
      </c>
      <c r="N159" s="28">
        <v>40000</v>
      </c>
      <c r="O159" s="13" t="s">
        <v>259</v>
      </c>
    </row>
    <row r="160" spans="1:22" hidden="1" x14ac:dyDescent="0.2">
      <c r="A160" s="8" t="s">
        <v>98</v>
      </c>
      <c r="B160" s="9" t="s">
        <v>132</v>
      </c>
      <c r="C160" s="9"/>
      <c r="D160" s="9"/>
      <c r="E160" s="9"/>
      <c r="F160" s="9"/>
      <c r="G160" s="9"/>
      <c r="H160" s="9"/>
      <c r="I160" s="9"/>
      <c r="J160" s="9" t="s">
        <v>133</v>
      </c>
      <c r="K160" s="10">
        <f t="shared" si="2"/>
        <v>50000</v>
      </c>
      <c r="L160" s="9">
        <v>0</v>
      </c>
      <c r="M160" s="9">
        <v>0</v>
      </c>
      <c r="N160" s="28">
        <v>50000</v>
      </c>
      <c r="O160" s="12"/>
    </row>
    <row r="161" spans="1:20" hidden="1" x14ac:dyDescent="0.2">
      <c r="A161" s="8" t="s">
        <v>98</v>
      </c>
      <c r="B161" s="9" t="s">
        <v>163</v>
      </c>
      <c r="C161" s="9"/>
      <c r="D161" s="9"/>
      <c r="E161" s="9"/>
      <c r="F161" s="9"/>
      <c r="G161" s="9"/>
      <c r="H161" s="9"/>
      <c r="I161" s="9"/>
      <c r="J161" s="9" t="s">
        <v>164</v>
      </c>
      <c r="K161" s="10">
        <f t="shared" si="2"/>
        <v>4000</v>
      </c>
      <c r="L161" s="9">
        <v>0</v>
      </c>
      <c r="M161" s="9">
        <v>0</v>
      </c>
      <c r="N161" s="28">
        <v>4000</v>
      </c>
      <c r="O161" s="12"/>
    </row>
    <row r="162" spans="1:20" hidden="1" x14ac:dyDescent="0.2">
      <c r="A162" s="8" t="s">
        <v>98</v>
      </c>
      <c r="B162" s="9" t="s">
        <v>119</v>
      </c>
      <c r="C162" s="9"/>
      <c r="D162" s="9"/>
      <c r="E162" s="9"/>
      <c r="F162" s="9"/>
      <c r="G162" s="9"/>
      <c r="H162" s="9"/>
      <c r="I162" s="9"/>
      <c r="J162" s="9" t="s">
        <v>120</v>
      </c>
      <c r="K162" s="10">
        <f t="shared" si="2"/>
        <v>15000</v>
      </c>
      <c r="L162" s="9">
        <v>0</v>
      </c>
      <c r="M162" s="9">
        <v>0</v>
      </c>
      <c r="N162" s="28">
        <v>15000</v>
      </c>
      <c r="O162" s="13" t="s">
        <v>260</v>
      </c>
    </row>
    <row r="163" spans="1:20" hidden="1" x14ac:dyDescent="0.2">
      <c r="A163" s="8" t="s">
        <v>98</v>
      </c>
      <c r="B163" s="9" t="s">
        <v>115</v>
      </c>
      <c r="C163" s="9"/>
      <c r="D163" s="9"/>
      <c r="E163" s="9"/>
      <c r="F163" s="9"/>
      <c r="G163" s="9"/>
      <c r="H163" s="9"/>
      <c r="I163" s="9"/>
      <c r="J163" s="9" t="s">
        <v>116</v>
      </c>
      <c r="K163" s="10">
        <f t="shared" si="2"/>
        <v>2300000</v>
      </c>
      <c r="L163" s="9">
        <v>0</v>
      </c>
      <c r="M163" s="9">
        <v>0</v>
      </c>
      <c r="N163" s="28">
        <v>2300000</v>
      </c>
      <c r="O163" s="12"/>
    </row>
    <row r="164" spans="1:20" ht="25.5" hidden="1" x14ac:dyDescent="0.2">
      <c r="A164" s="8" t="s">
        <v>98</v>
      </c>
      <c r="B164" s="9" t="s">
        <v>137</v>
      </c>
      <c r="C164" s="9"/>
      <c r="D164" s="9"/>
      <c r="E164" s="9"/>
      <c r="F164" s="9"/>
      <c r="G164" s="9"/>
      <c r="H164" s="9"/>
      <c r="I164" s="9"/>
      <c r="J164" s="9" t="s">
        <v>129</v>
      </c>
      <c r="K164" s="10">
        <f t="shared" si="2"/>
        <v>0</v>
      </c>
      <c r="L164" s="9">
        <v>0</v>
      </c>
      <c r="M164" s="9">
        <v>0</v>
      </c>
      <c r="N164" s="28">
        <v>0</v>
      </c>
      <c r="O164" s="13" t="s">
        <v>261</v>
      </c>
    </row>
    <row r="165" spans="1:20" hidden="1" x14ac:dyDescent="0.2">
      <c r="A165" s="8" t="s">
        <v>99</v>
      </c>
      <c r="B165" s="9" t="s">
        <v>115</v>
      </c>
      <c r="C165" s="9"/>
      <c r="D165" s="9"/>
      <c r="E165" s="9"/>
      <c r="F165" s="9"/>
      <c r="G165" s="9"/>
      <c r="H165" s="9"/>
      <c r="I165" s="9"/>
      <c r="J165" s="9" t="s">
        <v>116</v>
      </c>
      <c r="K165" s="10">
        <f t="shared" si="2"/>
        <v>2000000</v>
      </c>
      <c r="L165" s="9">
        <v>0</v>
      </c>
      <c r="M165" s="9">
        <v>0</v>
      </c>
      <c r="N165" s="28">
        <v>2000000</v>
      </c>
      <c r="O165" s="12"/>
    </row>
    <row r="166" spans="1:20" hidden="1" x14ac:dyDescent="0.2">
      <c r="A166" s="8" t="s">
        <v>262</v>
      </c>
      <c r="B166" s="9" t="s">
        <v>163</v>
      </c>
      <c r="C166" s="9"/>
      <c r="D166" s="9"/>
      <c r="E166" s="9"/>
      <c r="F166" s="9"/>
      <c r="G166" s="9"/>
      <c r="H166" s="9"/>
      <c r="I166" s="9"/>
      <c r="J166" s="9" t="s">
        <v>263</v>
      </c>
      <c r="K166" s="10">
        <f t="shared" si="2"/>
        <v>4000</v>
      </c>
      <c r="L166" s="9">
        <v>0</v>
      </c>
      <c r="M166" s="9">
        <v>0</v>
      </c>
      <c r="N166" s="28">
        <v>4000</v>
      </c>
      <c r="O166" s="12"/>
    </row>
    <row r="167" spans="1:20" hidden="1" x14ac:dyDescent="0.2">
      <c r="A167" s="8" t="s">
        <v>262</v>
      </c>
      <c r="B167" s="9" t="s">
        <v>187</v>
      </c>
      <c r="C167" s="9"/>
      <c r="D167" s="9"/>
      <c r="E167" s="9"/>
      <c r="F167" s="9"/>
      <c r="G167" s="9"/>
      <c r="H167" s="9"/>
      <c r="I167" s="9"/>
      <c r="J167" s="9" t="s">
        <v>188</v>
      </c>
      <c r="K167" s="10">
        <f t="shared" si="2"/>
        <v>3000</v>
      </c>
      <c r="L167" s="9">
        <v>0</v>
      </c>
      <c r="M167" s="9">
        <v>0</v>
      </c>
      <c r="N167" s="28">
        <v>3000</v>
      </c>
      <c r="O167" s="12"/>
    </row>
    <row r="168" spans="1:20" hidden="1" x14ac:dyDescent="0.2">
      <c r="A168" s="8" t="s">
        <v>262</v>
      </c>
      <c r="B168" s="9" t="s">
        <v>135</v>
      </c>
      <c r="C168" s="9"/>
      <c r="D168" s="9"/>
      <c r="E168" s="9"/>
      <c r="F168" s="9"/>
      <c r="G168" s="9"/>
      <c r="H168" s="9"/>
      <c r="I168" s="9"/>
      <c r="J168" s="9" t="s">
        <v>136</v>
      </c>
      <c r="K168" s="10">
        <f t="shared" si="2"/>
        <v>20000</v>
      </c>
      <c r="L168" s="9">
        <v>0</v>
      </c>
      <c r="M168" s="9">
        <v>0</v>
      </c>
      <c r="N168" s="28">
        <v>20000</v>
      </c>
      <c r="O168" s="12"/>
    </row>
    <row r="169" spans="1:20" hidden="1" x14ac:dyDescent="0.2">
      <c r="A169" s="8" t="s">
        <v>262</v>
      </c>
      <c r="B169" s="9" t="s">
        <v>137</v>
      </c>
      <c r="C169" s="9"/>
      <c r="D169" s="9"/>
      <c r="E169" s="9"/>
      <c r="F169" s="9"/>
      <c r="G169" s="9"/>
      <c r="H169" s="9"/>
      <c r="I169" s="9"/>
      <c r="J169" s="9" t="s">
        <v>129</v>
      </c>
      <c r="K169" s="10">
        <f t="shared" si="2"/>
        <v>0</v>
      </c>
      <c r="L169" s="9">
        <v>0</v>
      </c>
      <c r="M169" s="9">
        <v>0</v>
      </c>
      <c r="N169" s="28">
        <v>0</v>
      </c>
      <c r="O169" s="13" t="s">
        <v>264</v>
      </c>
    </row>
    <row r="170" spans="1:20" hidden="1" x14ac:dyDescent="0.2">
      <c r="A170" s="8" t="s">
        <v>265</v>
      </c>
      <c r="B170" s="9" t="s">
        <v>179</v>
      </c>
      <c r="C170" s="9"/>
      <c r="D170" s="9"/>
      <c r="E170" s="9"/>
      <c r="F170" s="9"/>
      <c r="G170" s="9"/>
      <c r="H170" s="9"/>
      <c r="I170" s="9"/>
      <c r="J170" s="9" t="s">
        <v>180</v>
      </c>
      <c r="K170" s="10">
        <f t="shared" si="2"/>
        <v>130000</v>
      </c>
      <c r="L170" s="9">
        <v>0</v>
      </c>
      <c r="M170" s="9">
        <v>0</v>
      </c>
      <c r="N170" s="28">
        <v>130000</v>
      </c>
      <c r="O170" s="12"/>
    </row>
    <row r="171" spans="1:20" hidden="1" x14ac:dyDescent="0.2">
      <c r="A171" s="8" t="s">
        <v>265</v>
      </c>
      <c r="B171" s="9" t="s">
        <v>158</v>
      </c>
      <c r="C171" s="9"/>
      <c r="D171" s="9"/>
      <c r="E171" s="9"/>
      <c r="F171" s="9"/>
      <c r="G171" s="9"/>
      <c r="H171" s="9"/>
      <c r="I171" s="9"/>
      <c r="J171" s="9" t="s">
        <v>159</v>
      </c>
      <c r="K171" s="10">
        <f t="shared" si="2"/>
        <v>15000</v>
      </c>
      <c r="L171" s="9">
        <v>0</v>
      </c>
      <c r="M171" s="9">
        <v>0</v>
      </c>
      <c r="N171" s="28">
        <v>15000</v>
      </c>
      <c r="O171" s="12"/>
    </row>
    <row r="172" spans="1:20" hidden="1" x14ac:dyDescent="0.2">
      <c r="A172" s="8" t="s">
        <v>265</v>
      </c>
      <c r="B172" s="9" t="s">
        <v>132</v>
      </c>
      <c r="C172" s="9"/>
      <c r="D172" s="9"/>
      <c r="E172" s="9"/>
      <c r="F172" s="9"/>
      <c r="G172" s="9"/>
      <c r="H172" s="9"/>
      <c r="I172" s="9"/>
      <c r="J172" s="9" t="s">
        <v>133</v>
      </c>
      <c r="K172" s="10">
        <f t="shared" si="2"/>
        <v>150000</v>
      </c>
      <c r="L172" s="9">
        <v>0</v>
      </c>
      <c r="M172" s="9">
        <v>0</v>
      </c>
      <c r="N172" s="28">
        <v>150000</v>
      </c>
      <c r="O172" s="12"/>
    </row>
    <row r="173" spans="1:20" hidden="1" x14ac:dyDescent="0.2">
      <c r="A173" s="8" t="s">
        <v>265</v>
      </c>
      <c r="B173" s="9" t="s">
        <v>115</v>
      </c>
      <c r="C173" s="9"/>
      <c r="D173" s="9"/>
      <c r="E173" s="9"/>
      <c r="F173" s="9"/>
      <c r="G173" s="9"/>
      <c r="H173" s="9"/>
      <c r="I173" s="9"/>
      <c r="J173" s="9" t="s">
        <v>116</v>
      </c>
      <c r="K173" s="10">
        <f t="shared" si="2"/>
        <v>500000</v>
      </c>
      <c r="L173" s="9">
        <v>0</v>
      </c>
      <c r="M173" s="9">
        <v>0</v>
      </c>
      <c r="N173" s="28">
        <v>500000</v>
      </c>
      <c r="O173" s="12"/>
    </row>
    <row r="174" spans="1:20" hidden="1" x14ac:dyDescent="0.2">
      <c r="A174" s="8" t="s">
        <v>265</v>
      </c>
      <c r="B174" s="9" t="s">
        <v>135</v>
      </c>
      <c r="C174" s="9"/>
      <c r="D174" s="9"/>
      <c r="E174" s="9"/>
      <c r="F174" s="9"/>
      <c r="G174" s="9"/>
      <c r="H174" s="9"/>
      <c r="I174" s="9"/>
      <c r="J174" s="9" t="s">
        <v>136</v>
      </c>
      <c r="K174" s="10">
        <f t="shared" si="2"/>
        <v>60000</v>
      </c>
      <c r="L174" s="9">
        <v>0</v>
      </c>
      <c r="M174" s="9">
        <v>0</v>
      </c>
      <c r="N174" s="28">
        <v>60000</v>
      </c>
      <c r="O174" s="12"/>
    </row>
    <row r="175" spans="1:20" hidden="1" x14ac:dyDescent="0.2">
      <c r="A175" s="8" t="s">
        <v>265</v>
      </c>
      <c r="B175" s="9" t="s">
        <v>122</v>
      </c>
      <c r="C175" s="9"/>
      <c r="D175" s="9"/>
      <c r="E175" s="9"/>
      <c r="F175" s="9"/>
      <c r="G175" s="9"/>
      <c r="H175" s="9"/>
      <c r="I175" s="9"/>
      <c r="J175" s="9" t="s">
        <v>123</v>
      </c>
      <c r="K175" s="10">
        <f t="shared" si="2"/>
        <v>33000</v>
      </c>
      <c r="L175" s="9">
        <v>0</v>
      </c>
      <c r="M175" s="9">
        <v>0</v>
      </c>
      <c r="N175" s="28">
        <v>33000</v>
      </c>
      <c r="O175" s="13" t="s">
        <v>266</v>
      </c>
    </row>
    <row r="176" spans="1:20" hidden="1" x14ac:dyDescent="0.2">
      <c r="A176" s="8" t="s">
        <v>267</v>
      </c>
      <c r="B176" s="9" t="s">
        <v>148</v>
      </c>
      <c r="C176" s="9" t="s">
        <v>47</v>
      </c>
      <c r="D176" s="9" t="s">
        <v>48</v>
      </c>
      <c r="E176" s="9" t="s">
        <v>49</v>
      </c>
      <c r="F176" s="9"/>
      <c r="G176" s="9"/>
      <c r="H176" s="9"/>
      <c r="I176" s="9"/>
      <c r="J176" s="9" t="s">
        <v>268</v>
      </c>
      <c r="K176" s="10">
        <f t="shared" si="2"/>
        <v>409419.35283397208</v>
      </c>
      <c r="L176" s="9">
        <v>0</v>
      </c>
      <c r="M176" s="9">
        <v>0</v>
      </c>
      <c r="N176" s="28">
        <v>409419.35283397208</v>
      </c>
      <c r="O176" s="12"/>
      <c r="P176" s="1">
        <f>N176/Q176</f>
        <v>0.64854537362205189</v>
      </c>
      <c r="Q176" s="3">
        <f>N176+N177+N178</f>
        <v>631288.68000000017</v>
      </c>
      <c r="R176">
        <v>478249</v>
      </c>
      <c r="S176">
        <f>R176/10*12*1.1</f>
        <v>631288.68000000005</v>
      </c>
      <c r="T176">
        <f>S176*P176</f>
        <v>409419.35283397196</v>
      </c>
    </row>
    <row r="177" spans="1:20" hidden="1" x14ac:dyDescent="0.2">
      <c r="A177" s="8" t="s">
        <v>267</v>
      </c>
      <c r="B177" s="9" t="s">
        <v>148</v>
      </c>
      <c r="C177" s="9"/>
      <c r="D177" s="9"/>
      <c r="E177" s="9"/>
      <c r="F177" s="9"/>
      <c r="G177" s="9"/>
      <c r="H177" s="9"/>
      <c r="I177" s="9"/>
      <c r="J177" s="9" t="s">
        <v>268</v>
      </c>
      <c r="K177" s="10">
        <f t="shared" si="2"/>
        <v>124650.14586042656</v>
      </c>
      <c r="L177" s="9">
        <v>0</v>
      </c>
      <c r="M177" s="9">
        <v>0</v>
      </c>
      <c r="N177" s="28">
        <v>124650.14586042656</v>
      </c>
      <c r="O177" s="12"/>
      <c r="P177" s="1">
        <f>N177/Q176</f>
        <v>0.19745347858990048</v>
      </c>
      <c r="T177">
        <f>S176*P177</f>
        <v>124650.14586042655</v>
      </c>
    </row>
    <row r="178" spans="1:20" hidden="1" x14ac:dyDescent="0.2">
      <c r="A178" s="8" t="s">
        <v>267</v>
      </c>
      <c r="B178" s="9" t="s">
        <v>148</v>
      </c>
      <c r="C178" s="9" t="s">
        <v>47</v>
      </c>
      <c r="D178" s="9" t="s">
        <v>52</v>
      </c>
      <c r="E178" s="9" t="s">
        <v>49</v>
      </c>
      <c r="F178" s="9"/>
      <c r="G178" s="9"/>
      <c r="H178" s="9"/>
      <c r="I178" s="9"/>
      <c r="J178" s="9" t="s">
        <v>268</v>
      </c>
      <c r="K178" s="10">
        <f t="shared" si="2"/>
        <v>97219.18130560148</v>
      </c>
      <c r="L178" s="9">
        <v>0</v>
      </c>
      <c r="M178" s="9">
        <v>0</v>
      </c>
      <c r="N178" s="28">
        <v>97219.18130560148</v>
      </c>
      <c r="O178" s="12"/>
      <c r="P178">
        <f>N178/Q176</f>
        <v>0.15400114778804755</v>
      </c>
      <c r="T178">
        <f>S176*P178</f>
        <v>97219.181305601465</v>
      </c>
    </row>
    <row r="179" spans="1:20" hidden="1" x14ac:dyDescent="0.2">
      <c r="A179" s="8" t="s">
        <v>267</v>
      </c>
      <c r="B179" s="9" t="s">
        <v>179</v>
      </c>
      <c r="C179" s="9"/>
      <c r="D179" s="9"/>
      <c r="E179" s="9"/>
      <c r="F179" s="9"/>
      <c r="G179" s="9"/>
      <c r="H179" s="9"/>
      <c r="I179" s="9"/>
      <c r="J179" s="9" t="s">
        <v>180</v>
      </c>
      <c r="K179" s="10">
        <f t="shared" si="2"/>
        <v>30818.876154519912</v>
      </c>
      <c r="L179" s="9">
        <v>0</v>
      </c>
      <c r="M179" s="9">
        <v>0</v>
      </c>
      <c r="N179" s="28">
        <v>30818.876154519912</v>
      </c>
      <c r="O179" s="12"/>
      <c r="P179" s="1">
        <v>0.64854537362205189</v>
      </c>
      <c r="R179">
        <v>36000</v>
      </c>
      <c r="S179">
        <f>R179/10*12*1.1</f>
        <v>47520.000000000007</v>
      </c>
      <c r="T179">
        <f>S179*P179</f>
        <v>30818.876154519912</v>
      </c>
    </row>
    <row r="180" spans="1:20" hidden="1" x14ac:dyDescent="0.2">
      <c r="A180" s="8" t="s">
        <v>267</v>
      </c>
      <c r="B180" s="9" t="s">
        <v>179</v>
      </c>
      <c r="C180" s="9" t="s">
        <v>47</v>
      </c>
      <c r="D180" s="9" t="s">
        <v>48</v>
      </c>
      <c r="E180" s="9" t="s">
        <v>49</v>
      </c>
      <c r="F180" s="9"/>
      <c r="G180" s="9"/>
      <c r="H180" s="9"/>
      <c r="I180" s="9"/>
      <c r="J180" s="9" t="s">
        <v>180</v>
      </c>
      <c r="K180" s="10">
        <f t="shared" si="2"/>
        <v>9382.9893025920719</v>
      </c>
      <c r="L180" s="9">
        <v>0</v>
      </c>
      <c r="M180" s="9">
        <v>0</v>
      </c>
      <c r="N180" s="28">
        <v>9382.9893025920719</v>
      </c>
      <c r="O180" s="12"/>
      <c r="P180" s="1">
        <v>0.19745347858990048</v>
      </c>
      <c r="T180">
        <f>S179*P180</f>
        <v>9382.9893025920719</v>
      </c>
    </row>
    <row r="181" spans="1:20" hidden="1" x14ac:dyDescent="0.2">
      <c r="A181" s="8" t="s">
        <v>267</v>
      </c>
      <c r="B181" s="9" t="s">
        <v>179</v>
      </c>
      <c r="C181" s="9" t="s">
        <v>47</v>
      </c>
      <c r="D181" s="9" t="s">
        <v>52</v>
      </c>
      <c r="E181" s="9" t="s">
        <v>49</v>
      </c>
      <c r="F181" s="9"/>
      <c r="G181" s="9"/>
      <c r="H181" s="9"/>
      <c r="I181" s="9"/>
      <c r="J181" s="9" t="s">
        <v>180</v>
      </c>
      <c r="K181" s="10">
        <f t="shared" si="2"/>
        <v>7318.1345428880204</v>
      </c>
      <c r="L181" s="9">
        <v>0</v>
      </c>
      <c r="M181" s="9">
        <v>0</v>
      </c>
      <c r="N181" s="28">
        <v>7318.1345428880204</v>
      </c>
      <c r="O181" s="12"/>
      <c r="P181">
        <v>0.15400114778804755</v>
      </c>
      <c r="T181">
        <f>S179*P181</f>
        <v>7318.1345428880204</v>
      </c>
    </row>
    <row r="182" spans="1:20" hidden="1" x14ac:dyDescent="0.2">
      <c r="A182" s="8" t="s">
        <v>267</v>
      </c>
      <c r="B182" s="9" t="s">
        <v>150</v>
      </c>
      <c r="C182" s="9" t="s">
        <v>47</v>
      </c>
      <c r="D182" s="9" t="s">
        <v>48</v>
      </c>
      <c r="E182" s="9" t="s">
        <v>49</v>
      </c>
      <c r="F182" s="9"/>
      <c r="G182" s="9"/>
      <c r="H182" s="9"/>
      <c r="I182" s="9"/>
      <c r="J182" s="9" t="s">
        <v>213</v>
      </c>
      <c r="K182" s="10">
        <f t="shared" si="2"/>
        <v>101150.97585870707</v>
      </c>
      <c r="L182" s="9">
        <v>0</v>
      </c>
      <c r="M182" s="9">
        <v>0</v>
      </c>
      <c r="N182" s="28">
        <v>101150.97585870707</v>
      </c>
      <c r="O182" s="12"/>
      <c r="P182" s="1">
        <v>0.64854537362205189</v>
      </c>
      <c r="R182">
        <v>118156</v>
      </c>
      <c r="S182">
        <f>R182/10*12*1.1</f>
        <v>155965.92000000001</v>
      </c>
      <c r="T182">
        <f>S182*P182</f>
        <v>101150.97585870707</v>
      </c>
    </row>
    <row r="183" spans="1:20" hidden="1" x14ac:dyDescent="0.2">
      <c r="A183" s="8" t="s">
        <v>267</v>
      </c>
      <c r="B183" s="9" t="s">
        <v>150</v>
      </c>
      <c r="C183" s="9" t="s">
        <v>47</v>
      </c>
      <c r="D183" s="9" t="s">
        <v>52</v>
      </c>
      <c r="E183" s="9" t="s">
        <v>49</v>
      </c>
      <c r="F183" s="9"/>
      <c r="G183" s="9"/>
      <c r="H183" s="9"/>
      <c r="I183" s="9"/>
      <c r="J183" s="9" t="s">
        <v>213</v>
      </c>
      <c r="K183" s="10">
        <f t="shared" si="2"/>
        <v>30796.013445474135</v>
      </c>
      <c r="L183" s="9">
        <v>0</v>
      </c>
      <c r="M183" s="9">
        <v>0</v>
      </c>
      <c r="N183" s="28">
        <v>30796.013445474135</v>
      </c>
      <c r="O183" s="12"/>
      <c r="P183" s="1">
        <v>0.19745347858990048</v>
      </c>
      <c r="T183">
        <f>S182*P183</f>
        <v>30796.013445474135</v>
      </c>
    </row>
    <row r="184" spans="1:20" hidden="1" x14ac:dyDescent="0.2">
      <c r="A184" s="8" t="s">
        <v>267</v>
      </c>
      <c r="B184" s="9" t="s">
        <v>150</v>
      </c>
      <c r="C184" s="9"/>
      <c r="D184" s="9"/>
      <c r="E184" s="9"/>
      <c r="F184" s="9"/>
      <c r="G184" s="9"/>
      <c r="H184" s="9"/>
      <c r="I184" s="9"/>
      <c r="J184" s="9" t="s">
        <v>213</v>
      </c>
      <c r="K184" s="10">
        <f t="shared" si="2"/>
        <v>24018.930695818803</v>
      </c>
      <c r="L184" s="9">
        <v>0</v>
      </c>
      <c r="M184" s="9">
        <v>0</v>
      </c>
      <c r="N184" s="28">
        <v>24018.930695818803</v>
      </c>
      <c r="O184" s="12"/>
      <c r="P184">
        <v>0.15400114778804755</v>
      </c>
      <c r="T184">
        <f>S182*P184</f>
        <v>24018.930695818803</v>
      </c>
    </row>
    <row r="185" spans="1:20" hidden="1" x14ac:dyDescent="0.2">
      <c r="A185" s="8" t="s">
        <v>267</v>
      </c>
      <c r="B185" s="9" t="s">
        <v>152</v>
      </c>
      <c r="C185" s="9"/>
      <c r="D185" s="9"/>
      <c r="E185" s="9"/>
      <c r="F185" s="9"/>
      <c r="G185" s="9"/>
      <c r="H185" s="9"/>
      <c r="I185" s="9"/>
      <c r="J185" s="9" t="s">
        <v>153</v>
      </c>
      <c r="K185" s="10">
        <f t="shared" si="2"/>
        <v>35544.437164879622</v>
      </c>
      <c r="L185" s="9">
        <v>0</v>
      </c>
      <c r="M185" s="9">
        <v>0</v>
      </c>
      <c r="N185" s="28">
        <v>35544.437164879622</v>
      </c>
      <c r="O185" s="12"/>
      <c r="P185" s="1">
        <v>0.64854537362205189</v>
      </c>
      <c r="R185">
        <v>41520</v>
      </c>
      <c r="S185">
        <f>R185/10*12*1.1</f>
        <v>54806.400000000001</v>
      </c>
      <c r="T185">
        <f>S185*P185</f>
        <v>35544.437164879622</v>
      </c>
    </row>
    <row r="186" spans="1:20" hidden="1" x14ac:dyDescent="0.2">
      <c r="A186" s="8" t="s">
        <v>267</v>
      </c>
      <c r="B186" s="9" t="s">
        <v>152</v>
      </c>
      <c r="C186" s="9" t="s">
        <v>47</v>
      </c>
      <c r="D186" s="9" t="s">
        <v>48</v>
      </c>
      <c r="E186" s="9" t="s">
        <v>49</v>
      </c>
      <c r="F186" s="9"/>
      <c r="G186" s="9"/>
      <c r="H186" s="9"/>
      <c r="I186" s="9"/>
      <c r="J186" s="9" t="s">
        <v>153</v>
      </c>
      <c r="K186" s="10">
        <f t="shared" si="2"/>
        <v>10821.714328989521</v>
      </c>
      <c r="L186" s="9">
        <v>0</v>
      </c>
      <c r="M186" s="9">
        <v>0</v>
      </c>
      <c r="N186" s="28">
        <v>10821.714328989521</v>
      </c>
      <c r="O186" s="12"/>
      <c r="P186" s="1">
        <v>0.19745347858990048</v>
      </c>
      <c r="T186">
        <f>S185*P186</f>
        <v>10821.714328989521</v>
      </c>
    </row>
    <row r="187" spans="1:20" hidden="1" x14ac:dyDescent="0.2">
      <c r="A187" s="8" t="s">
        <v>267</v>
      </c>
      <c r="B187" s="9" t="s">
        <v>152</v>
      </c>
      <c r="C187" s="9" t="s">
        <v>47</v>
      </c>
      <c r="D187" s="9" t="s">
        <v>52</v>
      </c>
      <c r="E187" s="9" t="s">
        <v>49</v>
      </c>
      <c r="F187" s="9"/>
      <c r="G187" s="9"/>
      <c r="H187" s="9"/>
      <c r="I187" s="9"/>
      <c r="J187" s="9" t="s">
        <v>153</v>
      </c>
      <c r="K187" s="10">
        <f t="shared" si="2"/>
        <v>8440.2485061308489</v>
      </c>
      <c r="L187" s="9">
        <v>0</v>
      </c>
      <c r="M187" s="9">
        <v>0</v>
      </c>
      <c r="N187" s="28">
        <v>8440.2485061308489</v>
      </c>
      <c r="O187" s="12"/>
      <c r="P187">
        <v>0.15400114778804755</v>
      </c>
      <c r="T187">
        <f>S185*P187</f>
        <v>8440.2485061308489</v>
      </c>
    </row>
    <row r="188" spans="1:20" hidden="1" x14ac:dyDescent="0.2">
      <c r="A188" s="8" t="s">
        <v>267</v>
      </c>
      <c r="B188" s="9" t="s">
        <v>242</v>
      </c>
      <c r="C188" s="9"/>
      <c r="D188" s="9"/>
      <c r="E188" s="9"/>
      <c r="F188" s="9"/>
      <c r="G188" s="9"/>
      <c r="H188" s="9"/>
      <c r="I188" s="9"/>
      <c r="J188" s="9" t="s">
        <v>243</v>
      </c>
      <c r="K188" s="10">
        <f t="shared" si="2"/>
        <v>10000</v>
      </c>
      <c r="L188" s="9">
        <v>0</v>
      </c>
      <c r="M188" s="9">
        <v>0</v>
      </c>
      <c r="N188" s="28">
        <v>10000</v>
      </c>
      <c r="O188" s="12"/>
    </row>
    <row r="189" spans="1:20" hidden="1" x14ac:dyDescent="0.2">
      <c r="A189" s="8" t="s">
        <v>267</v>
      </c>
      <c r="B189" s="9" t="s">
        <v>185</v>
      </c>
      <c r="C189" s="9"/>
      <c r="D189" s="9"/>
      <c r="E189" s="9"/>
      <c r="F189" s="9"/>
      <c r="G189" s="9"/>
      <c r="H189" s="9"/>
      <c r="I189" s="9"/>
      <c r="J189" s="9" t="s">
        <v>186</v>
      </c>
      <c r="K189" s="10">
        <f t="shared" si="2"/>
        <v>6000</v>
      </c>
      <c r="L189" s="9">
        <v>0</v>
      </c>
      <c r="M189" s="9">
        <v>0</v>
      </c>
      <c r="N189" s="28">
        <v>6000</v>
      </c>
      <c r="O189" s="12"/>
    </row>
    <row r="190" spans="1:20" hidden="1" x14ac:dyDescent="0.2">
      <c r="A190" s="8" t="s">
        <v>267</v>
      </c>
      <c r="B190" s="9" t="s">
        <v>269</v>
      </c>
      <c r="C190" s="9" t="s">
        <v>47</v>
      </c>
      <c r="D190" s="9" t="s">
        <v>48</v>
      </c>
      <c r="E190" s="9" t="s">
        <v>49</v>
      </c>
      <c r="F190" s="9"/>
      <c r="G190" s="9"/>
      <c r="H190" s="9"/>
      <c r="I190" s="9"/>
      <c r="J190" s="9" t="s">
        <v>270</v>
      </c>
      <c r="K190" s="10">
        <f t="shared" si="2"/>
        <v>270000</v>
      </c>
      <c r="L190" s="9">
        <v>0</v>
      </c>
      <c r="M190" s="9">
        <v>0</v>
      </c>
      <c r="N190" s="28">
        <v>270000</v>
      </c>
      <c r="O190" s="12"/>
    </row>
    <row r="191" spans="1:20" hidden="1" x14ac:dyDescent="0.2">
      <c r="A191" s="8" t="s">
        <v>267</v>
      </c>
      <c r="B191" s="9" t="s">
        <v>269</v>
      </c>
      <c r="C191" s="9" t="s">
        <v>47</v>
      </c>
      <c r="D191" s="9" t="s">
        <v>52</v>
      </c>
      <c r="E191" s="9" t="s">
        <v>49</v>
      </c>
      <c r="F191" s="9"/>
      <c r="G191" s="9"/>
      <c r="H191" s="9"/>
      <c r="I191" s="9"/>
      <c r="J191" s="9" t="s">
        <v>270</v>
      </c>
      <c r="K191" s="10">
        <f t="shared" si="2"/>
        <v>65100</v>
      </c>
      <c r="L191" s="9">
        <v>0</v>
      </c>
      <c r="M191" s="9">
        <v>0</v>
      </c>
      <c r="N191" s="28">
        <v>65100</v>
      </c>
      <c r="O191" s="12"/>
    </row>
    <row r="192" spans="1:20" hidden="1" x14ac:dyDescent="0.2">
      <c r="A192" s="8" t="s">
        <v>267</v>
      </c>
      <c r="B192" s="9" t="s">
        <v>252</v>
      </c>
      <c r="C192" s="9"/>
      <c r="D192" s="9"/>
      <c r="E192" s="9"/>
      <c r="F192" s="9"/>
      <c r="G192" s="9"/>
      <c r="H192" s="9"/>
      <c r="I192" s="9"/>
      <c r="J192" s="9" t="s">
        <v>253</v>
      </c>
      <c r="K192" s="10">
        <f t="shared" si="2"/>
        <v>31500</v>
      </c>
      <c r="L192" s="9">
        <v>0</v>
      </c>
      <c r="M192" s="9">
        <v>0</v>
      </c>
      <c r="N192" s="28">
        <v>31500</v>
      </c>
      <c r="O192" s="12"/>
    </row>
    <row r="193" spans="1:18" hidden="1" x14ac:dyDescent="0.2">
      <c r="A193" s="8" t="s">
        <v>267</v>
      </c>
      <c r="B193" s="9" t="s">
        <v>252</v>
      </c>
      <c r="C193" s="9" t="s">
        <v>47</v>
      </c>
      <c r="D193" s="9" t="s">
        <v>48</v>
      </c>
      <c r="E193" s="9" t="s">
        <v>49</v>
      </c>
      <c r="F193" s="9"/>
      <c r="G193" s="9"/>
      <c r="H193" s="9"/>
      <c r="I193" s="9"/>
      <c r="J193" s="9" t="s">
        <v>253</v>
      </c>
      <c r="K193" s="10">
        <f t="shared" si="2"/>
        <v>15885.48</v>
      </c>
      <c r="L193" s="9">
        <v>0</v>
      </c>
      <c r="M193" s="9">
        <v>0</v>
      </c>
      <c r="N193" s="28">
        <v>15885.48</v>
      </c>
      <c r="O193" s="12"/>
    </row>
    <row r="194" spans="1:18" hidden="1" x14ac:dyDescent="0.2">
      <c r="A194" s="8" t="s">
        <v>267</v>
      </c>
      <c r="B194" s="9" t="s">
        <v>252</v>
      </c>
      <c r="C194" s="9" t="s">
        <v>47</v>
      </c>
      <c r="D194" s="9" t="s">
        <v>52</v>
      </c>
      <c r="E194" s="9" t="s">
        <v>49</v>
      </c>
      <c r="F194" s="9"/>
      <c r="G194" s="9"/>
      <c r="H194" s="9"/>
      <c r="I194" s="9"/>
      <c r="J194" s="9" t="s">
        <v>253</v>
      </c>
      <c r="K194" s="10">
        <f t="shared" si="2"/>
        <v>3791.52</v>
      </c>
      <c r="L194" s="9">
        <v>0</v>
      </c>
      <c r="M194" s="9">
        <v>0</v>
      </c>
      <c r="N194" s="28">
        <v>3791.52</v>
      </c>
      <c r="O194" s="12"/>
    </row>
    <row r="195" spans="1:18" ht="25.5" hidden="1" x14ac:dyDescent="0.2">
      <c r="A195" s="8" t="s">
        <v>271</v>
      </c>
      <c r="B195" s="9" t="s">
        <v>137</v>
      </c>
      <c r="C195" s="9"/>
      <c r="D195" s="9"/>
      <c r="E195" s="9"/>
      <c r="F195" s="9"/>
      <c r="G195" s="9"/>
      <c r="H195" s="9"/>
      <c r="I195" s="9"/>
      <c r="J195" s="9" t="s">
        <v>129</v>
      </c>
      <c r="K195" s="10">
        <f t="shared" si="2"/>
        <v>1570000</v>
      </c>
      <c r="L195" s="9">
        <v>0</v>
      </c>
      <c r="M195" s="9">
        <v>0</v>
      </c>
      <c r="N195" s="28">
        <v>1570000</v>
      </c>
      <c r="O195" s="48" t="s">
        <v>272</v>
      </c>
    </row>
    <row r="196" spans="1:18" hidden="1" x14ac:dyDescent="0.2">
      <c r="A196" s="8" t="s">
        <v>273</v>
      </c>
      <c r="B196" s="9" t="s">
        <v>274</v>
      </c>
      <c r="C196" s="9"/>
      <c r="D196" s="9"/>
      <c r="E196" s="9"/>
      <c r="F196" s="9"/>
      <c r="G196" s="9"/>
      <c r="H196" s="9"/>
      <c r="I196" s="9"/>
      <c r="J196" s="9" t="s">
        <v>275</v>
      </c>
      <c r="K196" s="10">
        <f t="shared" si="2"/>
        <v>100000</v>
      </c>
      <c r="L196" s="9">
        <v>0</v>
      </c>
      <c r="M196" s="9">
        <v>0</v>
      </c>
      <c r="N196" s="28">
        <v>100000</v>
      </c>
      <c r="O196" s="12"/>
    </row>
    <row r="197" spans="1:18" hidden="1" x14ac:dyDescent="0.2">
      <c r="A197" s="8" t="s">
        <v>276</v>
      </c>
      <c r="B197" s="9" t="s">
        <v>197</v>
      </c>
      <c r="C197" s="9"/>
      <c r="D197" s="9"/>
      <c r="E197" s="9"/>
      <c r="F197" s="9"/>
      <c r="G197" s="9"/>
      <c r="H197" s="9"/>
      <c r="I197" s="9"/>
      <c r="J197" s="9" t="s">
        <v>198</v>
      </c>
      <c r="K197" s="10">
        <f t="shared" si="2"/>
        <v>1700</v>
      </c>
      <c r="L197" s="9">
        <v>0</v>
      </c>
      <c r="M197" s="9">
        <v>0</v>
      </c>
      <c r="N197" s="28">
        <v>1700</v>
      </c>
      <c r="O197" s="12"/>
    </row>
    <row r="198" spans="1:18" hidden="1" x14ac:dyDescent="0.2">
      <c r="A198" s="8" t="s">
        <v>276</v>
      </c>
      <c r="B198" s="9" t="s">
        <v>154</v>
      </c>
      <c r="C198" s="9"/>
      <c r="D198" s="9"/>
      <c r="E198" s="9"/>
      <c r="F198" s="9"/>
      <c r="G198" s="9"/>
      <c r="H198" s="9"/>
      <c r="I198" s="9"/>
      <c r="J198" s="9" t="s">
        <v>155</v>
      </c>
      <c r="K198" s="10">
        <f t="shared" si="2"/>
        <v>2000</v>
      </c>
      <c r="L198" s="9">
        <v>0</v>
      </c>
      <c r="M198" s="9">
        <v>0</v>
      </c>
      <c r="N198" s="28">
        <v>2000</v>
      </c>
      <c r="O198" s="12"/>
    </row>
    <row r="199" spans="1:18" hidden="1" x14ac:dyDescent="0.2">
      <c r="A199" s="8" t="s">
        <v>276</v>
      </c>
      <c r="B199" s="9" t="s">
        <v>156</v>
      </c>
      <c r="C199" s="9"/>
      <c r="D199" s="9"/>
      <c r="E199" s="9"/>
      <c r="F199" s="9"/>
      <c r="G199" s="9"/>
      <c r="H199" s="9"/>
      <c r="I199" s="9"/>
      <c r="J199" s="9" t="s">
        <v>157</v>
      </c>
      <c r="K199" s="10">
        <f t="shared" si="2"/>
        <v>2000</v>
      </c>
      <c r="L199" s="9">
        <v>0</v>
      </c>
      <c r="M199" s="9">
        <v>0</v>
      </c>
      <c r="N199" s="28">
        <v>2000</v>
      </c>
      <c r="O199" s="12"/>
    </row>
    <row r="200" spans="1:18" hidden="1" x14ac:dyDescent="0.2">
      <c r="A200" s="8" t="s">
        <v>276</v>
      </c>
      <c r="B200" s="9" t="s">
        <v>181</v>
      </c>
      <c r="C200" s="9"/>
      <c r="D200" s="9"/>
      <c r="E200" s="9"/>
      <c r="F200" s="9"/>
      <c r="G200" s="9"/>
      <c r="H200" s="9"/>
      <c r="I200" s="9"/>
      <c r="J200" s="9" t="s">
        <v>182</v>
      </c>
      <c r="K200" s="10">
        <f t="shared" si="2"/>
        <v>1000</v>
      </c>
      <c r="L200" s="9">
        <v>0</v>
      </c>
      <c r="M200" s="9">
        <v>0</v>
      </c>
      <c r="N200" s="28">
        <v>1000</v>
      </c>
      <c r="O200" s="12"/>
    </row>
    <row r="201" spans="1:18" hidden="1" x14ac:dyDescent="0.2">
      <c r="A201" s="8" t="s">
        <v>276</v>
      </c>
      <c r="B201" s="9" t="s">
        <v>158</v>
      </c>
      <c r="C201" s="9"/>
      <c r="D201" s="9"/>
      <c r="E201" s="9"/>
      <c r="F201" s="9"/>
      <c r="G201" s="9"/>
      <c r="H201" s="9"/>
      <c r="I201" s="9"/>
      <c r="J201" s="9" t="s">
        <v>159</v>
      </c>
      <c r="K201" s="10">
        <f t="shared" si="2"/>
        <v>30000</v>
      </c>
      <c r="L201" s="9">
        <v>0</v>
      </c>
      <c r="M201" s="9">
        <v>0</v>
      </c>
      <c r="N201" s="28">
        <v>30000</v>
      </c>
      <c r="O201" s="12"/>
    </row>
    <row r="202" spans="1:18" hidden="1" x14ac:dyDescent="0.2">
      <c r="A202" s="8" t="s">
        <v>276</v>
      </c>
      <c r="B202" s="9" t="s">
        <v>132</v>
      </c>
      <c r="C202" s="9"/>
      <c r="D202" s="9"/>
      <c r="E202" s="9"/>
      <c r="F202" s="9"/>
      <c r="G202" s="9"/>
      <c r="H202" s="9"/>
      <c r="I202" s="9"/>
      <c r="J202" s="9" t="s">
        <v>133</v>
      </c>
      <c r="K202" s="10">
        <f t="shared" si="2"/>
        <v>35000</v>
      </c>
      <c r="L202" s="9">
        <v>0</v>
      </c>
      <c r="M202" s="9">
        <v>0</v>
      </c>
      <c r="N202" s="28">
        <v>35000</v>
      </c>
      <c r="O202" s="12"/>
    </row>
    <row r="203" spans="1:18" hidden="1" x14ac:dyDescent="0.2">
      <c r="A203" s="8" t="s">
        <v>276</v>
      </c>
      <c r="B203" s="9" t="s">
        <v>161</v>
      </c>
      <c r="C203" s="9"/>
      <c r="D203" s="9"/>
      <c r="E203" s="9"/>
      <c r="F203" s="9"/>
      <c r="G203" s="9"/>
      <c r="H203" s="9"/>
      <c r="I203" s="9"/>
      <c r="J203" s="9" t="s">
        <v>162</v>
      </c>
      <c r="K203" s="10">
        <f t="shared" ref="K203:K260" si="3">N203</f>
        <v>22200</v>
      </c>
      <c r="L203" s="9">
        <v>0</v>
      </c>
      <c r="M203" s="9">
        <v>0</v>
      </c>
      <c r="N203" s="28">
        <v>22200</v>
      </c>
      <c r="O203" s="12"/>
      <c r="Q203">
        <v>1850</v>
      </c>
      <c r="R203">
        <f>Q203*12</f>
        <v>22200</v>
      </c>
    </row>
    <row r="204" spans="1:18" hidden="1" x14ac:dyDescent="0.2">
      <c r="A204" s="8" t="s">
        <v>276</v>
      </c>
      <c r="B204" s="9" t="s">
        <v>242</v>
      </c>
      <c r="C204" s="9"/>
      <c r="D204" s="9"/>
      <c r="E204" s="9"/>
      <c r="F204" s="9"/>
      <c r="G204" s="9"/>
      <c r="H204" s="9"/>
      <c r="I204" s="9"/>
      <c r="J204" s="9" t="s">
        <v>243</v>
      </c>
      <c r="K204" s="10">
        <f t="shared" si="3"/>
        <v>40000</v>
      </c>
      <c r="L204" s="9">
        <v>0</v>
      </c>
      <c r="M204" s="9">
        <v>0</v>
      </c>
      <c r="N204" s="28">
        <v>40000</v>
      </c>
      <c r="O204" s="12"/>
    </row>
    <row r="205" spans="1:18" hidden="1" x14ac:dyDescent="0.2">
      <c r="A205" s="8" t="s">
        <v>276</v>
      </c>
      <c r="B205" s="9" t="s">
        <v>163</v>
      </c>
      <c r="C205" s="9"/>
      <c r="D205" s="9"/>
      <c r="E205" s="9"/>
      <c r="F205" s="9"/>
      <c r="G205" s="9"/>
      <c r="H205" s="9"/>
      <c r="I205" s="9"/>
      <c r="J205" s="9" t="s">
        <v>263</v>
      </c>
      <c r="K205" s="10">
        <f t="shared" si="3"/>
        <v>13000</v>
      </c>
      <c r="L205" s="9">
        <v>0</v>
      </c>
      <c r="M205" s="9">
        <v>0</v>
      </c>
      <c r="N205" s="28">
        <v>13000</v>
      </c>
      <c r="O205" s="12"/>
    </row>
    <row r="206" spans="1:18" hidden="1" x14ac:dyDescent="0.2">
      <c r="A206" s="8" t="s">
        <v>276</v>
      </c>
      <c r="B206" s="9" t="s">
        <v>185</v>
      </c>
      <c r="C206" s="9"/>
      <c r="D206" s="9"/>
      <c r="E206" s="9"/>
      <c r="F206" s="9"/>
      <c r="G206" s="9"/>
      <c r="H206" s="9"/>
      <c r="I206" s="9"/>
      <c r="J206" s="9" t="s">
        <v>186</v>
      </c>
      <c r="K206" s="10">
        <f t="shared" si="3"/>
        <v>15000</v>
      </c>
      <c r="L206" s="9">
        <v>0</v>
      </c>
      <c r="M206" s="9">
        <v>0</v>
      </c>
      <c r="N206" s="28">
        <v>15000</v>
      </c>
      <c r="O206" s="12"/>
    </row>
    <row r="207" spans="1:18" hidden="1" x14ac:dyDescent="0.2">
      <c r="A207" s="8" t="s">
        <v>276</v>
      </c>
      <c r="B207" s="9" t="s">
        <v>115</v>
      </c>
      <c r="C207" s="9"/>
      <c r="D207" s="9"/>
      <c r="E207" s="9"/>
      <c r="F207" s="9"/>
      <c r="G207" s="9"/>
      <c r="H207" s="9"/>
      <c r="I207" s="9"/>
      <c r="J207" s="9" t="s">
        <v>116</v>
      </c>
      <c r="K207" s="10">
        <f t="shared" si="3"/>
        <v>24000</v>
      </c>
      <c r="L207" s="9">
        <v>0</v>
      </c>
      <c r="M207" s="9">
        <v>0</v>
      </c>
      <c r="N207" s="28">
        <v>24000</v>
      </c>
      <c r="O207" s="12"/>
    </row>
    <row r="208" spans="1:18" hidden="1" x14ac:dyDescent="0.2">
      <c r="A208" s="8" t="s">
        <v>276</v>
      </c>
      <c r="B208" s="9" t="s">
        <v>135</v>
      </c>
      <c r="C208" s="9"/>
      <c r="D208" s="9"/>
      <c r="E208" s="9"/>
      <c r="F208" s="9"/>
      <c r="G208" s="9"/>
      <c r="H208" s="9"/>
      <c r="I208" s="9"/>
      <c r="J208" s="9" t="s">
        <v>136</v>
      </c>
      <c r="K208" s="10">
        <f t="shared" si="3"/>
        <v>50000</v>
      </c>
      <c r="L208" s="9">
        <v>0</v>
      </c>
      <c r="M208" s="9">
        <v>0</v>
      </c>
      <c r="N208" s="28">
        <v>50000</v>
      </c>
      <c r="O208" s="12"/>
    </row>
    <row r="209" spans="1:15" hidden="1" x14ac:dyDescent="0.2">
      <c r="A209" s="8" t="s">
        <v>276</v>
      </c>
      <c r="B209" s="9" t="s">
        <v>191</v>
      </c>
      <c r="C209" s="9"/>
      <c r="D209" s="9"/>
      <c r="E209" s="9"/>
      <c r="F209" s="9"/>
      <c r="G209" s="9"/>
      <c r="H209" s="9"/>
      <c r="I209" s="9"/>
      <c r="J209" s="9" t="s">
        <v>192</v>
      </c>
      <c r="K209" s="10">
        <f t="shared" si="3"/>
        <v>3000</v>
      </c>
      <c r="L209" s="9">
        <v>0</v>
      </c>
      <c r="M209" s="9">
        <v>0</v>
      </c>
      <c r="N209" s="28">
        <v>3000</v>
      </c>
      <c r="O209" s="12"/>
    </row>
    <row r="210" spans="1:15" hidden="1" x14ac:dyDescent="0.2">
      <c r="A210" s="8" t="s">
        <v>276</v>
      </c>
      <c r="B210" s="9" t="s">
        <v>122</v>
      </c>
      <c r="C210" s="9"/>
      <c r="D210" s="9"/>
      <c r="E210" s="9"/>
      <c r="F210" s="9"/>
      <c r="G210" s="9"/>
      <c r="H210" s="9"/>
      <c r="I210" s="9"/>
      <c r="J210" s="9" t="s">
        <v>123</v>
      </c>
      <c r="K210" s="10">
        <f t="shared" si="3"/>
        <v>115000</v>
      </c>
      <c r="L210" s="9">
        <v>0</v>
      </c>
      <c r="M210" s="9">
        <v>0</v>
      </c>
      <c r="N210" s="28">
        <v>115000</v>
      </c>
      <c r="O210" s="13" t="s">
        <v>277</v>
      </c>
    </row>
    <row r="211" spans="1:15" ht="25.5" x14ac:dyDescent="0.2">
      <c r="A211" s="8" t="s">
        <v>276</v>
      </c>
      <c r="B211" s="9" t="s">
        <v>278</v>
      </c>
      <c r="C211" s="9"/>
      <c r="D211" s="9"/>
      <c r="E211" s="9"/>
      <c r="F211" s="9"/>
      <c r="G211" s="9"/>
      <c r="H211" s="9"/>
      <c r="I211" s="9"/>
      <c r="J211" s="9" t="s">
        <v>279</v>
      </c>
      <c r="K211" s="10">
        <f t="shared" si="3"/>
        <v>1200000</v>
      </c>
      <c r="L211" s="9">
        <v>0</v>
      </c>
      <c r="M211" s="9">
        <v>0</v>
      </c>
      <c r="N211" s="28">
        <v>1200000</v>
      </c>
      <c r="O211" s="48" t="s">
        <v>280</v>
      </c>
    </row>
    <row r="212" spans="1:15" hidden="1" x14ac:dyDescent="0.2">
      <c r="A212" s="8" t="s">
        <v>281</v>
      </c>
      <c r="B212" s="9" t="s">
        <v>179</v>
      </c>
      <c r="C212" s="9"/>
      <c r="D212" s="9"/>
      <c r="E212" s="9"/>
      <c r="F212" s="9"/>
      <c r="G212" s="9"/>
      <c r="H212" s="9"/>
      <c r="I212" s="9"/>
      <c r="J212" s="9" t="s">
        <v>180</v>
      </c>
      <c r="K212" s="10">
        <f t="shared" si="3"/>
        <v>45000</v>
      </c>
      <c r="L212" s="9">
        <v>0</v>
      </c>
      <c r="M212" s="9">
        <v>0</v>
      </c>
      <c r="N212" s="28">
        <v>45000</v>
      </c>
      <c r="O212" s="12"/>
    </row>
    <row r="213" spans="1:15" hidden="1" x14ac:dyDescent="0.2">
      <c r="A213" s="8" t="s">
        <v>281</v>
      </c>
      <c r="B213" s="9" t="s">
        <v>282</v>
      </c>
      <c r="C213" s="9"/>
      <c r="D213" s="9"/>
      <c r="E213" s="9"/>
      <c r="F213" s="9"/>
      <c r="G213" s="9"/>
      <c r="H213" s="9"/>
      <c r="I213" s="9"/>
      <c r="J213" s="9" t="s">
        <v>283</v>
      </c>
      <c r="K213" s="10">
        <f t="shared" si="3"/>
        <v>1768000</v>
      </c>
      <c r="L213" s="9">
        <v>0</v>
      </c>
      <c r="M213" s="9">
        <v>0</v>
      </c>
      <c r="N213" s="28">
        <v>1768000</v>
      </c>
      <c r="O213" s="12"/>
    </row>
    <row r="214" spans="1:15" hidden="1" x14ac:dyDescent="0.2">
      <c r="A214" s="8" t="s">
        <v>281</v>
      </c>
      <c r="B214" s="9" t="s">
        <v>150</v>
      </c>
      <c r="C214" s="9"/>
      <c r="D214" s="9"/>
      <c r="E214" s="9"/>
      <c r="F214" s="9"/>
      <c r="G214" s="9"/>
      <c r="H214" s="9"/>
      <c r="I214" s="9"/>
      <c r="J214" s="9" t="s">
        <v>151</v>
      </c>
      <c r="K214" s="10">
        <f t="shared" si="3"/>
        <v>256000</v>
      </c>
      <c r="L214" s="9">
        <v>0</v>
      </c>
      <c r="M214" s="9">
        <v>0</v>
      </c>
      <c r="N214" s="28">
        <v>256000</v>
      </c>
      <c r="O214" s="12"/>
    </row>
    <row r="215" spans="1:15" hidden="1" x14ac:dyDescent="0.2">
      <c r="A215" s="8" t="s">
        <v>281</v>
      </c>
      <c r="B215" s="9" t="s">
        <v>152</v>
      </c>
      <c r="C215" s="9"/>
      <c r="D215" s="9"/>
      <c r="E215" s="9"/>
      <c r="F215" s="9"/>
      <c r="G215" s="9"/>
      <c r="H215" s="9"/>
      <c r="I215" s="9"/>
      <c r="J215" s="9" t="s">
        <v>153</v>
      </c>
      <c r="K215" s="10">
        <f t="shared" si="3"/>
        <v>162000</v>
      </c>
      <c r="L215" s="9">
        <v>0</v>
      </c>
      <c r="M215" s="9">
        <v>0</v>
      </c>
      <c r="N215" s="28">
        <v>162000</v>
      </c>
      <c r="O215" s="12"/>
    </row>
    <row r="216" spans="1:15" hidden="1" x14ac:dyDescent="0.2">
      <c r="A216" s="8" t="s">
        <v>281</v>
      </c>
      <c r="B216" s="9" t="s">
        <v>132</v>
      </c>
      <c r="C216" s="9"/>
      <c r="D216" s="9"/>
      <c r="E216" s="9"/>
      <c r="F216" s="9"/>
      <c r="G216" s="9"/>
      <c r="H216" s="9"/>
      <c r="I216" s="9"/>
      <c r="J216" s="9" t="s">
        <v>133</v>
      </c>
      <c r="K216" s="10">
        <f t="shared" si="3"/>
        <v>2000</v>
      </c>
      <c r="L216" s="9">
        <v>0</v>
      </c>
      <c r="M216" s="9">
        <v>0</v>
      </c>
      <c r="N216" s="28">
        <v>2000</v>
      </c>
      <c r="O216" s="12"/>
    </row>
    <row r="217" spans="1:15" hidden="1" x14ac:dyDescent="0.2">
      <c r="A217" s="8" t="s">
        <v>281</v>
      </c>
      <c r="B217" s="9" t="s">
        <v>242</v>
      </c>
      <c r="C217" s="9"/>
      <c r="D217" s="9"/>
      <c r="E217" s="9"/>
      <c r="F217" s="9"/>
      <c r="G217" s="9"/>
      <c r="H217" s="9"/>
      <c r="I217" s="9"/>
      <c r="J217" s="9" t="s">
        <v>243</v>
      </c>
      <c r="K217" s="10">
        <f t="shared" si="3"/>
        <v>42000</v>
      </c>
      <c r="L217" s="9">
        <v>0</v>
      </c>
      <c r="M217" s="9">
        <v>0</v>
      </c>
      <c r="N217" s="28">
        <v>42000</v>
      </c>
      <c r="O217" s="12"/>
    </row>
    <row r="218" spans="1:15" hidden="1" x14ac:dyDescent="0.2">
      <c r="A218" s="8" t="s">
        <v>281</v>
      </c>
      <c r="B218" s="9" t="s">
        <v>185</v>
      </c>
      <c r="C218" s="9"/>
      <c r="D218" s="9"/>
      <c r="E218" s="9"/>
      <c r="F218" s="9"/>
      <c r="G218" s="9"/>
      <c r="H218" s="9"/>
      <c r="I218" s="9"/>
      <c r="J218" s="9" t="s">
        <v>186</v>
      </c>
      <c r="K218" s="10">
        <f t="shared" si="3"/>
        <v>22000</v>
      </c>
      <c r="L218" s="9">
        <v>0</v>
      </c>
      <c r="M218" s="9">
        <v>0</v>
      </c>
      <c r="N218" s="28">
        <v>22000</v>
      </c>
      <c r="O218" s="12"/>
    </row>
    <row r="219" spans="1:15" hidden="1" x14ac:dyDescent="0.2">
      <c r="A219" s="8" t="s">
        <v>281</v>
      </c>
      <c r="B219" s="9" t="s">
        <v>115</v>
      </c>
      <c r="C219" s="9"/>
      <c r="D219" s="9"/>
      <c r="E219" s="9"/>
      <c r="F219" s="9"/>
      <c r="G219" s="9"/>
      <c r="H219" s="9"/>
      <c r="I219" s="9"/>
      <c r="J219" s="9" t="s">
        <v>116</v>
      </c>
      <c r="K219" s="10">
        <f t="shared" si="3"/>
        <v>3000</v>
      </c>
      <c r="L219" s="9">
        <v>0</v>
      </c>
      <c r="M219" s="9">
        <v>0</v>
      </c>
      <c r="N219" s="28">
        <v>3000</v>
      </c>
      <c r="O219" s="12"/>
    </row>
    <row r="220" spans="1:15" hidden="1" x14ac:dyDescent="0.2">
      <c r="A220" s="8" t="s">
        <v>281</v>
      </c>
      <c r="B220" s="9" t="s">
        <v>191</v>
      </c>
      <c r="C220" s="9"/>
      <c r="D220" s="9"/>
      <c r="E220" s="9"/>
      <c r="F220" s="9"/>
      <c r="G220" s="9"/>
      <c r="H220" s="9"/>
      <c r="I220" s="9"/>
      <c r="J220" s="9" t="s">
        <v>192</v>
      </c>
      <c r="K220" s="10">
        <f t="shared" si="3"/>
        <v>8000</v>
      </c>
      <c r="L220" s="9">
        <v>0</v>
      </c>
      <c r="M220" s="9">
        <v>0</v>
      </c>
      <c r="N220" s="28">
        <v>8000</v>
      </c>
      <c r="O220" s="12"/>
    </row>
    <row r="221" spans="1:15" hidden="1" x14ac:dyDescent="0.2">
      <c r="A221" s="8" t="s">
        <v>281</v>
      </c>
      <c r="B221" s="9" t="s">
        <v>173</v>
      </c>
      <c r="C221" s="9"/>
      <c r="D221" s="9"/>
      <c r="E221" s="9"/>
      <c r="F221" s="9"/>
      <c r="G221" s="9"/>
      <c r="H221" s="9"/>
      <c r="I221" s="9"/>
      <c r="J221" s="9" t="s">
        <v>174</v>
      </c>
      <c r="K221" s="10">
        <f t="shared" si="3"/>
        <v>30000</v>
      </c>
      <c r="L221" s="9">
        <v>0</v>
      </c>
      <c r="M221" s="9">
        <v>0</v>
      </c>
      <c r="N221" s="28">
        <v>30000</v>
      </c>
      <c r="O221" s="12"/>
    </row>
    <row r="222" spans="1:15" hidden="1" x14ac:dyDescent="0.2">
      <c r="A222" s="8" t="s">
        <v>281</v>
      </c>
      <c r="B222" s="9" t="s">
        <v>252</v>
      </c>
      <c r="C222" s="9"/>
      <c r="D222" s="9"/>
      <c r="E222" s="9"/>
      <c r="F222" s="9"/>
      <c r="G222" s="9"/>
      <c r="H222" s="9"/>
      <c r="I222" s="9"/>
      <c r="J222" s="9" t="s">
        <v>284</v>
      </c>
      <c r="K222" s="10">
        <f t="shared" si="3"/>
        <v>34000</v>
      </c>
      <c r="L222" s="9">
        <v>0</v>
      </c>
      <c r="M222" s="9">
        <v>0</v>
      </c>
      <c r="N222" s="28">
        <v>34000</v>
      </c>
      <c r="O222" s="12"/>
    </row>
    <row r="223" spans="1:15" hidden="1" x14ac:dyDescent="0.2">
      <c r="A223" s="30">
        <v>6114</v>
      </c>
      <c r="B223" s="31">
        <v>5021</v>
      </c>
      <c r="C223" s="31"/>
      <c r="D223" s="31"/>
      <c r="E223" s="31"/>
      <c r="F223" s="31"/>
      <c r="G223" s="31"/>
      <c r="H223" s="31"/>
      <c r="I223" s="31"/>
      <c r="J223" s="31" t="s">
        <v>180</v>
      </c>
      <c r="K223" s="45">
        <f t="shared" si="3"/>
        <v>26000</v>
      </c>
      <c r="L223" s="31"/>
      <c r="M223" s="31"/>
      <c r="N223" s="45">
        <v>26000</v>
      </c>
      <c r="O223" s="14"/>
    </row>
    <row r="224" spans="1:15" hidden="1" x14ac:dyDescent="0.2">
      <c r="A224" s="30">
        <v>6114</v>
      </c>
      <c r="B224" s="31">
        <v>5169</v>
      </c>
      <c r="C224" s="31"/>
      <c r="D224" s="31"/>
      <c r="E224" s="31"/>
      <c r="F224" s="31"/>
      <c r="G224" s="31"/>
      <c r="H224" s="31"/>
      <c r="I224" s="31"/>
      <c r="J224" s="31" t="s">
        <v>116</v>
      </c>
      <c r="K224" s="45">
        <f t="shared" si="3"/>
        <v>5500</v>
      </c>
      <c r="L224" s="31"/>
      <c r="M224" s="31"/>
      <c r="N224" s="45">
        <v>5500</v>
      </c>
      <c r="O224" s="14"/>
    </row>
    <row r="225" spans="1:17" hidden="1" x14ac:dyDescent="0.2">
      <c r="A225" s="8" t="s">
        <v>101</v>
      </c>
      <c r="B225" s="9" t="s">
        <v>148</v>
      </c>
      <c r="C225" s="9"/>
      <c r="D225" s="9"/>
      <c r="E225" s="9"/>
      <c r="F225" s="9"/>
      <c r="G225" s="9"/>
      <c r="H225" s="9"/>
      <c r="I225" s="9"/>
      <c r="J225" s="9" t="s">
        <v>268</v>
      </c>
      <c r="K225" s="10">
        <f t="shared" si="3"/>
        <v>2926027.5000000005</v>
      </c>
      <c r="L225" s="9">
        <v>0</v>
      </c>
      <c r="M225" s="9">
        <v>0</v>
      </c>
      <c r="N225" s="28">
        <v>2926027.5000000005</v>
      </c>
      <c r="O225" s="12"/>
      <c r="P225">
        <v>2660025</v>
      </c>
      <c r="Q225">
        <f>P225*1.1</f>
        <v>2926027.5000000005</v>
      </c>
    </row>
    <row r="226" spans="1:17" hidden="1" x14ac:dyDescent="0.2">
      <c r="A226" s="8" t="s">
        <v>101</v>
      </c>
      <c r="B226" s="9" t="s">
        <v>179</v>
      </c>
      <c r="C226" s="9"/>
      <c r="D226" s="9"/>
      <c r="E226" s="9"/>
      <c r="F226" s="9"/>
      <c r="G226" s="9"/>
      <c r="H226" s="9"/>
      <c r="I226" s="9"/>
      <c r="J226" s="9" t="s">
        <v>180</v>
      </c>
      <c r="K226" s="10">
        <f t="shared" si="3"/>
        <v>22000</v>
      </c>
      <c r="L226" s="9">
        <v>0</v>
      </c>
      <c r="M226" s="9">
        <v>0</v>
      </c>
      <c r="N226" s="28">
        <v>22000</v>
      </c>
      <c r="O226" s="12"/>
      <c r="P226">
        <v>20000</v>
      </c>
      <c r="Q226">
        <f>P226*1.1</f>
        <v>22000</v>
      </c>
    </row>
    <row r="227" spans="1:17" hidden="1" x14ac:dyDescent="0.2">
      <c r="A227" s="8" t="s">
        <v>101</v>
      </c>
      <c r="B227" s="9" t="s">
        <v>150</v>
      </c>
      <c r="C227" s="9"/>
      <c r="D227" s="9"/>
      <c r="E227" s="9"/>
      <c r="F227" s="9"/>
      <c r="G227" s="9"/>
      <c r="H227" s="9"/>
      <c r="I227" s="9"/>
      <c r="J227" s="9" t="s">
        <v>151</v>
      </c>
      <c r="K227" s="10">
        <f t="shared" si="3"/>
        <v>605000</v>
      </c>
      <c r="L227" s="9">
        <v>0</v>
      </c>
      <c r="M227" s="9">
        <v>0</v>
      </c>
      <c r="N227" s="28">
        <v>605000</v>
      </c>
      <c r="O227" s="12"/>
      <c r="P227">
        <v>550000</v>
      </c>
      <c r="Q227">
        <f>P227*1.1</f>
        <v>605000</v>
      </c>
    </row>
    <row r="228" spans="1:17" hidden="1" x14ac:dyDescent="0.2">
      <c r="A228" s="8" t="s">
        <v>101</v>
      </c>
      <c r="B228" s="9" t="s">
        <v>152</v>
      </c>
      <c r="C228" s="9"/>
      <c r="D228" s="9"/>
      <c r="E228" s="9"/>
      <c r="F228" s="9"/>
      <c r="G228" s="9"/>
      <c r="H228" s="9"/>
      <c r="I228" s="9"/>
      <c r="J228" s="9" t="s">
        <v>153</v>
      </c>
      <c r="K228" s="10">
        <f t="shared" si="3"/>
        <v>242000.00000000003</v>
      </c>
      <c r="L228" s="9">
        <v>0</v>
      </c>
      <c r="M228" s="9">
        <v>0</v>
      </c>
      <c r="N228" s="28">
        <v>242000.00000000003</v>
      </c>
      <c r="O228" s="12"/>
      <c r="P228">
        <v>220000</v>
      </c>
      <c r="Q228">
        <f>P228*1.1</f>
        <v>242000.00000000003</v>
      </c>
    </row>
    <row r="229" spans="1:17" hidden="1" x14ac:dyDescent="0.2">
      <c r="A229" s="8" t="s">
        <v>101</v>
      </c>
      <c r="B229" s="9" t="s">
        <v>285</v>
      </c>
      <c r="C229" s="9"/>
      <c r="D229" s="9"/>
      <c r="E229" s="9"/>
      <c r="F229" s="9"/>
      <c r="G229" s="9"/>
      <c r="H229" s="9"/>
      <c r="I229" s="9"/>
      <c r="J229" s="9" t="s">
        <v>286</v>
      </c>
      <c r="K229" s="10">
        <f t="shared" si="3"/>
        <v>22000</v>
      </c>
      <c r="L229" s="9">
        <v>0</v>
      </c>
      <c r="M229" s="9">
        <v>0</v>
      </c>
      <c r="N229" s="28">
        <v>22000</v>
      </c>
      <c r="O229" s="12"/>
      <c r="P229">
        <v>20000</v>
      </c>
      <c r="Q229">
        <f>P229*1.1</f>
        <v>22000</v>
      </c>
    </row>
    <row r="230" spans="1:17" hidden="1" x14ac:dyDescent="0.2">
      <c r="A230" s="8" t="s">
        <v>101</v>
      </c>
      <c r="B230" s="9" t="s">
        <v>197</v>
      </c>
      <c r="C230" s="9"/>
      <c r="D230" s="9"/>
      <c r="E230" s="9"/>
      <c r="F230" s="9"/>
      <c r="G230" s="9"/>
      <c r="H230" s="9"/>
      <c r="I230" s="9"/>
      <c r="J230" s="9" t="s">
        <v>198</v>
      </c>
      <c r="K230" s="10">
        <f t="shared" si="3"/>
        <v>60000</v>
      </c>
      <c r="L230" s="9">
        <v>0</v>
      </c>
      <c r="M230" s="9">
        <v>0</v>
      </c>
      <c r="N230" s="28">
        <v>60000</v>
      </c>
      <c r="O230" s="12"/>
    </row>
    <row r="231" spans="1:17" hidden="1" x14ac:dyDescent="0.2">
      <c r="A231" s="8" t="s">
        <v>101</v>
      </c>
      <c r="B231" s="9" t="s">
        <v>154</v>
      </c>
      <c r="C231" s="9"/>
      <c r="D231" s="9"/>
      <c r="E231" s="9"/>
      <c r="F231" s="9"/>
      <c r="G231" s="9"/>
      <c r="H231" s="9"/>
      <c r="I231" s="9"/>
      <c r="J231" s="9" t="s">
        <v>155</v>
      </c>
      <c r="K231" s="10">
        <f t="shared" si="3"/>
        <v>1000</v>
      </c>
      <c r="L231" s="9">
        <v>0</v>
      </c>
      <c r="M231" s="9">
        <v>0</v>
      </c>
      <c r="N231" s="28">
        <v>1000</v>
      </c>
      <c r="O231" s="12"/>
    </row>
    <row r="232" spans="1:17" hidden="1" x14ac:dyDescent="0.2">
      <c r="A232" s="8" t="s">
        <v>101</v>
      </c>
      <c r="B232" s="9" t="s">
        <v>181</v>
      </c>
      <c r="C232" s="9"/>
      <c r="D232" s="9"/>
      <c r="E232" s="9"/>
      <c r="F232" s="9"/>
      <c r="G232" s="9"/>
      <c r="H232" s="9"/>
      <c r="I232" s="9"/>
      <c r="J232" s="9" t="s">
        <v>182</v>
      </c>
      <c r="K232" s="10">
        <f t="shared" si="3"/>
        <v>5000</v>
      </c>
      <c r="L232" s="9">
        <v>0</v>
      </c>
      <c r="M232" s="9">
        <v>0</v>
      </c>
      <c r="N232" s="28">
        <v>5000</v>
      </c>
      <c r="O232" s="12"/>
    </row>
    <row r="233" spans="1:17" hidden="1" x14ac:dyDescent="0.2">
      <c r="A233" s="8" t="s">
        <v>101</v>
      </c>
      <c r="B233" s="9" t="s">
        <v>158</v>
      </c>
      <c r="C233" s="9"/>
      <c r="D233" s="9"/>
      <c r="E233" s="9"/>
      <c r="F233" s="9"/>
      <c r="G233" s="9"/>
      <c r="H233" s="9"/>
      <c r="I233" s="9"/>
      <c r="J233" s="9" t="s">
        <v>159</v>
      </c>
      <c r="K233" s="10">
        <f t="shared" si="3"/>
        <v>60000</v>
      </c>
      <c r="L233" s="9">
        <v>0</v>
      </c>
      <c r="M233" s="9">
        <v>0</v>
      </c>
      <c r="N233" s="28">
        <v>60000</v>
      </c>
      <c r="O233" s="12"/>
    </row>
    <row r="234" spans="1:17" hidden="1" x14ac:dyDescent="0.2">
      <c r="A234" s="8" t="s">
        <v>101</v>
      </c>
      <c r="B234" s="9" t="s">
        <v>132</v>
      </c>
      <c r="C234" s="9"/>
      <c r="D234" s="9"/>
      <c r="E234" s="9"/>
      <c r="F234" s="9"/>
      <c r="G234" s="9"/>
      <c r="H234" s="9"/>
      <c r="I234" s="9"/>
      <c r="J234" s="9" t="s">
        <v>133</v>
      </c>
      <c r="K234" s="10">
        <f t="shared" si="3"/>
        <v>110000</v>
      </c>
      <c r="L234" s="9">
        <v>0</v>
      </c>
      <c r="M234" s="9">
        <v>0</v>
      </c>
      <c r="N234" s="28">
        <v>110000</v>
      </c>
      <c r="O234" s="12"/>
    </row>
    <row r="235" spans="1:17" hidden="1" x14ac:dyDescent="0.2">
      <c r="A235" s="8" t="s">
        <v>101</v>
      </c>
      <c r="B235" s="9" t="s">
        <v>161</v>
      </c>
      <c r="C235" s="9"/>
      <c r="D235" s="9"/>
      <c r="E235" s="9"/>
      <c r="F235" s="9"/>
      <c r="G235" s="9"/>
      <c r="H235" s="9"/>
      <c r="I235" s="9"/>
      <c r="J235" s="9" t="s">
        <v>162</v>
      </c>
      <c r="K235" s="10">
        <f t="shared" si="3"/>
        <v>170640</v>
      </c>
      <c r="L235" s="9">
        <v>0</v>
      </c>
      <c r="M235" s="9">
        <v>0</v>
      </c>
      <c r="N235" s="28">
        <v>170640</v>
      </c>
      <c r="O235" s="12"/>
      <c r="P235">
        <v>14220</v>
      </c>
      <c r="Q235">
        <f>P235*12</f>
        <v>170640</v>
      </c>
    </row>
    <row r="236" spans="1:17" hidden="1" x14ac:dyDescent="0.2">
      <c r="A236" s="8" t="s">
        <v>101</v>
      </c>
      <c r="B236" s="9" t="s">
        <v>242</v>
      </c>
      <c r="C236" s="9"/>
      <c r="D236" s="9"/>
      <c r="E236" s="9"/>
      <c r="F236" s="9"/>
      <c r="G236" s="9"/>
      <c r="H236" s="9"/>
      <c r="I236" s="9"/>
      <c r="J236" s="9" t="s">
        <v>243</v>
      </c>
      <c r="K236" s="10">
        <f t="shared" si="3"/>
        <v>10000</v>
      </c>
      <c r="L236" s="9">
        <v>0</v>
      </c>
      <c r="M236" s="9">
        <v>0</v>
      </c>
      <c r="N236" s="28">
        <v>10000</v>
      </c>
      <c r="O236" s="12"/>
    </row>
    <row r="237" spans="1:17" hidden="1" x14ac:dyDescent="0.2">
      <c r="A237" s="8" t="s">
        <v>101</v>
      </c>
      <c r="B237" s="9" t="s">
        <v>214</v>
      </c>
      <c r="C237" s="9"/>
      <c r="D237" s="9"/>
      <c r="E237" s="9"/>
      <c r="F237" s="9"/>
      <c r="G237" s="9"/>
      <c r="H237" s="9"/>
      <c r="I237" s="9"/>
      <c r="J237" s="9" t="s">
        <v>215</v>
      </c>
      <c r="K237" s="10">
        <f t="shared" si="3"/>
        <v>3000</v>
      </c>
      <c r="L237" s="9">
        <v>0</v>
      </c>
      <c r="M237" s="9">
        <v>0</v>
      </c>
      <c r="N237" s="28">
        <v>3000</v>
      </c>
      <c r="O237" s="12"/>
    </row>
    <row r="238" spans="1:17" hidden="1" x14ac:dyDescent="0.2">
      <c r="A238" s="8" t="s">
        <v>101</v>
      </c>
      <c r="B238" s="9" t="s">
        <v>163</v>
      </c>
      <c r="C238" s="9"/>
      <c r="D238" s="9"/>
      <c r="E238" s="9"/>
      <c r="F238" s="9"/>
      <c r="G238" s="9"/>
      <c r="H238" s="9"/>
      <c r="I238" s="9"/>
      <c r="J238" s="9" t="s">
        <v>164</v>
      </c>
      <c r="K238" s="10">
        <f t="shared" si="3"/>
        <v>200000</v>
      </c>
      <c r="L238" s="9">
        <v>0</v>
      </c>
      <c r="M238" s="9">
        <v>0</v>
      </c>
      <c r="N238" s="28">
        <v>200000</v>
      </c>
      <c r="O238" s="12"/>
    </row>
    <row r="239" spans="1:17" hidden="1" x14ac:dyDescent="0.2">
      <c r="A239" s="8" t="s">
        <v>101</v>
      </c>
      <c r="B239" s="9" t="s">
        <v>119</v>
      </c>
      <c r="C239" s="9"/>
      <c r="D239" s="9"/>
      <c r="E239" s="9"/>
      <c r="F239" s="9"/>
      <c r="G239" s="9"/>
      <c r="H239" s="9"/>
      <c r="I239" s="9"/>
      <c r="J239" s="9" t="s">
        <v>120</v>
      </c>
      <c r="K239" s="10">
        <f t="shared" si="3"/>
        <v>210000</v>
      </c>
      <c r="L239" s="9">
        <v>0</v>
      </c>
      <c r="M239" s="9">
        <v>0</v>
      </c>
      <c r="N239" s="28">
        <v>210000</v>
      </c>
      <c r="O239" s="13" t="s">
        <v>287</v>
      </c>
    </row>
    <row r="240" spans="1:17" hidden="1" x14ac:dyDescent="0.2">
      <c r="A240" s="8" t="s">
        <v>101</v>
      </c>
      <c r="B240" s="9" t="s">
        <v>288</v>
      </c>
      <c r="C240" s="9"/>
      <c r="D240" s="9"/>
      <c r="E240" s="9"/>
      <c r="F240" s="9"/>
      <c r="G240" s="9"/>
      <c r="H240" s="9"/>
      <c r="I240" s="9"/>
      <c r="J240" s="9" t="s">
        <v>289</v>
      </c>
      <c r="K240" s="10">
        <f t="shared" si="3"/>
        <v>150000</v>
      </c>
      <c r="L240" s="9">
        <v>0</v>
      </c>
      <c r="M240" s="9">
        <v>0</v>
      </c>
      <c r="N240" s="28">
        <v>150000</v>
      </c>
      <c r="O240" s="12"/>
    </row>
    <row r="241" spans="1:15" hidden="1" x14ac:dyDescent="0.2">
      <c r="A241" s="8" t="s">
        <v>101</v>
      </c>
      <c r="B241" s="9" t="s">
        <v>185</v>
      </c>
      <c r="C241" s="9"/>
      <c r="D241" s="9"/>
      <c r="E241" s="9"/>
      <c r="F241" s="9"/>
      <c r="G241" s="9"/>
      <c r="H241" s="9"/>
      <c r="I241" s="9"/>
      <c r="J241" s="9" t="s">
        <v>186</v>
      </c>
      <c r="K241" s="10">
        <f t="shared" si="3"/>
        <v>70000</v>
      </c>
      <c r="L241" s="9">
        <v>0</v>
      </c>
      <c r="M241" s="9">
        <v>0</v>
      </c>
      <c r="N241" s="28">
        <v>70000</v>
      </c>
      <c r="O241" s="12"/>
    </row>
    <row r="242" spans="1:15" hidden="1" x14ac:dyDescent="0.2">
      <c r="A242" s="8" t="s">
        <v>101</v>
      </c>
      <c r="B242" s="9" t="s">
        <v>187</v>
      </c>
      <c r="C242" s="9"/>
      <c r="D242" s="9"/>
      <c r="E242" s="9"/>
      <c r="F242" s="9"/>
      <c r="G242" s="9"/>
      <c r="H242" s="9"/>
      <c r="I242" s="9"/>
      <c r="J242" s="9" t="s">
        <v>188</v>
      </c>
      <c r="K242" s="10">
        <f t="shared" si="3"/>
        <v>150000</v>
      </c>
      <c r="L242" s="9">
        <v>0</v>
      </c>
      <c r="M242" s="9">
        <v>0</v>
      </c>
      <c r="N242" s="28">
        <v>150000</v>
      </c>
      <c r="O242" s="12"/>
    </row>
    <row r="243" spans="1:15" hidden="1" x14ac:dyDescent="0.2">
      <c r="A243" s="8" t="s">
        <v>101</v>
      </c>
      <c r="B243" s="9" t="s">
        <v>115</v>
      </c>
      <c r="C243" s="9"/>
      <c r="D243" s="9"/>
      <c r="E243" s="9"/>
      <c r="F243" s="9"/>
      <c r="G243" s="9"/>
      <c r="H243" s="9"/>
      <c r="I243" s="9"/>
      <c r="J243" s="9" t="s">
        <v>116</v>
      </c>
      <c r="K243" s="10">
        <f t="shared" si="3"/>
        <v>150000</v>
      </c>
      <c r="L243" s="9">
        <v>0</v>
      </c>
      <c r="M243" s="9">
        <v>0</v>
      </c>
      <c r="N243" s="28">
        <v>150000</v>
      </c>
      <c r="O243" s="12"/>
    </row>
    <row r="244" spans="1:15" hidden="1" x14ac:dyDescent="0.2">
      <c r="A244" s="8" t="s">
        <v>101</v>
      </c>
      <c r="B244" s="9" t="s">
        <v>135</v>
      </c>
      <c r="C244" s="9"/>
      <c r="D244" s="9"/>
      <c r="E244" s="9"/>
      <c r="F244" s="9"/>
      <c r="G244" s="9"/>
      <c r="H244" s="9"/>
      <c r="I244" s="9"/>
      <c r="J244" s="9" t="s">
        <v>136</v>
      </c>
      <c r="K244" s="10">
        <f t="shared" si="3"/>
        <v>5000</v>
      </c>
      <c r="L244" s="9">
        <v>0</v>
      </c>
      <c r="M244" s="9">
        <v>0</v>
      </c>
      <c r="N244" s="28">
        <v>5000</v>
      </c>
      <c r="O244" s="12"/>
    </row>
    <row r="245" spans="1:15" hidden="1" x14ac:dyDescent="0.2">
      <c r="A245" s="8" t="s">
        <v>101</v>
      </c>
      <c r="B245" s="9" t="s">
        <v>290</v>
      </c>
      <c r="C245" s="9"/>
      <c r="D245" s="9"/>
      <c r="E245" s="9"/>
      <c r="F245" s="9"/>
      <c r="G245" s="9"/>
      <c r="H245" s="9"/>
      <c r="I245" s="9"/>
      <c r="J245" s="9" t="s">
        <v>291</v>
      </c>
      <c r="K245" s="10">
        <f t="shared" si="3"/>
        <v>10000</v>
      </c>
      <c r="L245" s="9">
        <v>0</v>
      </c>
      <c r="M245" s="9">
        <v>0</v>
      </c>
      <c r="N245" s="28">
        <v>10000</v>
      </c>
      <c r="O245" s="12"/>
    </row>
    <row r="246" spans="1:15" hidden="1" x14ac:dyDescent="0.2">
      <c r="A246" s="8" t="s">
        <v>101</v>
      </c>
      <c r="B246" s="9" t="s">
        <v>292</v>
      </c>
      <c r="C246" s="9"/>
      <c r="D246" s="9"/>
      <c r="E246" s="9"/>
      <c r="F246" s="9"/>
      <c r="G246" s="9"/>
      <c r="H246" s="9"/>
      <c r="I246" s="9"/>
      <c r="J246" s="9" t="s">
        <v>293</v>
      </c>
      <c r="K246" s="10">
        <f t="shared" si="3"/>
        <v>2000</v>
      </c>
      <c r="L246" s="9">
        <v>0</v>
      </c>
      <c r="M246" s="9">
        <v>0</v>
      </c>
      <c r="N246" s="28">
        <v>2000</v>
      </c>
      <c r="O246" s="12"/>
    </row>
    <row r="247" spans="1:15" hidden="1" x14ac:dyDescent="0.2">
      <c r="A247" s="8" t="s">
        <v>101</v>
      </c>
      <c r="B247" s="9" t="s">
        <v>191</v>
      </c>
      <c r="C247" s="9"/>
      <c r="D247" s="9"/>
      <c r="E247" s="9"/>
      <c r="F247" s="9"/>
      <c r="G247" s="9"/>
      <c r="H247" s="9"/>
      <c r="I247" s="9"/>
      <c r="J247" s="9" t="s">
        <v>192</v>
      </c>
      <c r="K247" s="10">
        <f t="shared" si="3"/>
        <v>25000</v>
      </c>
      <c r="L247" s="9">
        <v>0</v>
      </c>
      <c r="M247" s="9">
        <v>0</v>
      </c>
      <c r="N247" s="28">
        <v>25000</v>
      </c>
      <c r="O247" s="12"/>
    </row>
    <row r="248" spans="1:15" hidden="1" x14ac:dyDescent="0.2">
      <c r="A248" s="8" t="s">
        <v>101</v>
      </c>
      <c r="B248" s="9" t="s">
        <v>245</v>
      </c>
      <c r="C248" s="9"/>
      <c r="D248" s="9"/>
      <c r="E248" s="9"/>
      <c r="F248" s="9"/>
      <c r="G248" s="9"/>
      <c r="H248" s="9"/>
      <c r="I248" s="9"/>
      <c r="J248" s="9" t="s">
        <v>246</v>
      </c>
      <c r="K248" s="10">
        <f t="shared" si="3"/>
        <v>60000</v>
      </c>
      <c r="L248" s="9">
        <v>0</v>
      </c>
      <c r="M248" s="9">
        <v>0</v>
      </c>
      <c r="N248" s="28">
        <v>60000</v>
      </c>
      <c r="O248" s="13" t="s">
        <v>294</v>
      </c>
    </row>
    <row r="249" spans="1:15" hidden="1" x14ac:dyDescent="0.2">
      <c r="A249" s="8" t="s">
        <v>101</v>
      </c>
      <c r="B249" s="9" t="s">
        <v>173</v>
      </c>
      <c r="C249" s="9"/>
      <c r="D249" s="9"/>
      <c r="E249" s="9"/>
      <c r="F249" s="9"/>
      <c r="G249" s="9"/>
      <c r="H249" s="9"/>
      <c r="I249" s="9"/>
      <c r="J249" s="9" t="s">
        <v>174</v>
      </c>
      <c r="K249" s="10">
        <f t="shared" si="3"/>
        <v>10000</v>
      </c>
      <c r="L249" s="9">
        <v>0</v>
      </c>
      <c r="M249" s="9">
        <v>0</v>
      </c>
      <c r="N249" s="28">
        <v>10000</v>
      </c>
      <c r="O249" s="12"/>
    </row>
    <row r="250" spans="1:15" ht="25.5" hidden="1" x14ac:dyDescent="0.2">
      <c r="A250" s="8" t="s">
        <v>101</v>
      </c>
      <c r="B250" s="9" t="s">
        <v>269</v>
      </c>
      <c r="C250" s="9"/>
      <c r="D250" s="9"/>
      <c r="E250" s="9"/>
      <c r="F250" s="9"/>
      <c r="G250" s="9"/>
      <c r="H250" s="9"/>
      <c r="I250" s="9"/>
      <c r="J250" s="9" t="s">
        <v>270</v>
      </c>
      <c r="K250" s="10">
        <f t="shared" si="3"/>
        <v>45000</v>
      </c>
      <c r="L250" s="9">
        <v>0</v>
      </c>
      <c r="M250" s="9">
        <v>0</v>
      </c>
      <c r="N250" s="28">
        <v>45000</v>
      </c>
      <c r="O250" s="13" t="s">
        <v>295</v>
      </c>
    </row>
    <row r="251" spans="1:15" hidden="1" x14ac:dyDescent="0.2">
      <c r="A251" s="8" t="s">
        <v>101</v>
      </c>
      <c r="B251" s="9" t="s">
        <v>296</v>
      </c>
      <c r="C251" s="9"/>
      <c r="D251" s="9"/>
      <c r="E251" s="9"/>
      <c r="F251" s="9"/>
      <c r="G251" s="9"/>
      <c r="H251" s="9"/>
      <c r="I251" s="9"/>
      <c r="J251" s="9" t="s">
        <v>297</v>
      </c>
      <c r="K251" s="10">
        <f t="shared" si="3"/>
        <v>80000</v>
      </c>
      <c r="L251" s="9">
        <v>0</v>
      </c>
      <c r="M251" s="9">
        <v>0</v>
      </c>
      <c r="N251" s="28">
        <v>80000</v>
      </c>
      <c r="O251" s="13" t="s">
        <v>298</v>
      </c>
    </row>
    <row r="252" spans="1:15" hidden="1" x14ac:dyDescent="0.2">
      <c r="A252" s="8" t="s">
        <v>101</v>
      </c>
      <c r="B252" s="9" t="s">
        <v>252</v>
      </c>
      <c r="C252" s="9"/>
      <c r="D252" s="9"/>
      <c r="E252" s="9"/>
      <c r="F252" s="9"/>
      <c r="G252" s="9"/>
      <c r="H252" s="9"/>
      <c r="I252" s="9"/>
      <c r="J252" s="9" t="s">
        <v>284</v>
      </c>
      <c r="K252" s="10">
        <f t="shared" si="3"/>
        <v>153323</v>
      </c>
      <c r="L252" s="9">
        <v>0</v>
      </c>
      <c r="M252" s="9">
        <v>0</v>
      </c>
      <c r="N252" s="28">
        <v>153323</v>
      </c>
      <c r="O252" s="13" t="s">
        <v>299</v>
      </c>
    </row>
    <row r="253" spans="1:15" hidden="1" x14ac:dyDescent="0.2">
      <c r="A253" s="8" t="s">
        <v>102</v>
      </c>
      <c r="B253" s="9" t="s">
        <v>221</v>
      </c>
      <c r="C253" s="9"/>
      <c r="D253" s="9"/>
      <c r="E253" s="9"/>
      <c r="F253" s="9"/>
      <c r="G253" s="9"/>
      <c r="H253" s="9"/>
      <c r="I253" s="9"/>
      <c r="J253" s="9" t="s">
        <v>222</v>
      </c>
      <c r="K253" s="10">
        <f t="shared" si="3"/>
        <v>0</v>
      </c>
      <c r="L253" s="9">
        <v>0</v>
      </c>
      <c r="M253" s="9">
        <v>0</v>
      </c>
      <c r="N253" s="28">
        <v>0</v>
      </c>
      <c r="O253" s="12"/>
    </row>
    <row r="254" spans="1:15" hidden="1" x14ac:dyDescent="0.2">
      <c r="A254" s="8" t="s">
        <v>102</v>
      </c>
      <c r="B254" s="9" t="s">
        <v>214</v>
      </c>
      <c r="C254" s="9"/>
      <c r="D254" s="9"/>
      <c r="E254" s="9"/>
      <c r="F254" s="9"/>
      <c r="G254" s="9"/>
      <c r="H254" s="9"/>
      <c r="I254" s="9"/>
      <c r="J254" s="9" t="s">
        <v>215</v>
      </c>
      <c r="K254" s="10">
        <f t="shared" si="3"/>
        <v>6000</v>
      </c>
      <c r="L254" s="9">
        <v>0</v>
      </c>
      <c r="M254" s="9">
        <v>0</v>
      </c>
      <c r="N254" s="28">
        <v>6000</v>
      </c>
      <c r="O254" s="12"/>
    </row>
    <row r="255" spans="1:15" hidden="1" x14ac:dyDescent="0.2">
      <c r="A255" s="8" t="s">
        <v>102</v>
      </c>
      <c r="B255" s="9" t="s">
        <v>216</v>
      </c>
      <c r="C255" s="9"/>
      <c r="D255" s="9"/>
      <c r="E255" s="9"/>
      <c r="F255" s="9"/>
      <c r="G255" s="9"/>
      <c r="H255" s="9"/>
      <c r="I255" s="9"/>
      <c r="J255" s="9" t="s">
        <v>217</v>
      </c>
      <c r="K255" s="10">
        <f t="shared" si="3"/>
        <v>36000</v>
      </c>
      <c r="L255" s="9">
        <v>0</v>
      </c>
      <c r="M255" s="9">
        <v>0</v>
      </c>
      <c r="N255" s="28">
        <v>36000</v>
      </c>
      <c r="O255" s="12"/>
    </row>
    <row r="256" spans="1:15" hidden="1" x14ac:dyDescent="0.2">
      <c r="A256" s="8" t="s">
        <v>300</v>
      </c>
      <c r="B256" s="9" t="s">
        <v>216</v>
      </c>
      <c r="C256" s="9"/>
      <c r="D256" s="9"/>
      <c r="E256" s="9"/>
      <c r="F256" s="9"/>
      <c r="G256" s="9"/>
      <c r="H256" s="9"/>
      <c r="I256" s="9"/>
      <c r="J256" s="9" t="s">
        <v>217</v>
      </c>
      <c r="K256" s="10">
        <f t="shared" si="3"/>
        <v>180000</v>
      </c>
      <c r="L256" s="9">
        <v>0</v>
      </c>
      <c r="M256" s="9">
        <v>0</v>
      </c>
      <c r="N256" s="28">
        <v>180000</v>
      </c>
      <c r="O256" s="13" t="s">
        <v>301</v>
      </c>
    </row>
    <row r="257" spans="1:16" hidden="1" x14ac:dyDescent="0.2">
      <c r="A257" s="8" t="s">
        <v>105</v>
      </c>
      <c r="B257" s="9" t="s">
        <v>302</v>
      </c>
      <c r="C257" s="9"/>
      <c r="D257" s="9"/>
      <c r="E257" s="9"/>
      <c r="F257" s="9"/>
      <c r="G257" s="9"/>
      <c r="H257" s="9"/>
      <c r="I257" s="9"/>
      <c r="J257" s="9" t="s">
        <v>303</v>
      </c>
      <c r="K257" s="10">
        <f t="shared" si="3"/>
        <v>390000</v>
      </c>
      <c r="L257" s="9">
        <v>0</v>
      </c>
      <c r="M257" s="9">
        <v>0</v>
      </c>
      <c r="N257" s="28">
        <v>390000</v>
      </c>
      <c r="O257" s="13" t="s">
        <v>108</v>
      </c>
    </row>
    <row r="258" spans="1:16" hidden="1" x14ac:dyDescent="0.2">
      <c r="A258" s="8" t="s">
        <v>304</v>
      </c>
      <c r="B258" s="9" t="s">
        <v>249</v>
      </c>
      <c r="C258" s="9"/>
      <c r="D258" s="9"/>
      <c r="E258" s="9"/>
      <c r="F258" s="9"/>
      <c r="G258" s="9"/>
      <c r="H258" s="9"/>
      <c r="I258" s="9"/>
      <c r="J258" s="9" t="s">
        <v>250</v>
      </c>
      <c r="K258" s="10">
        <f t="shared" si="3"/>
        <v>200000</v>
      </c>
      <c r="L258" s="9">
        <v>0</v>
      </c>
      <c r="M258" s="9">
        <v>0</v>
      </c>
      <c r="N258" s="28">
        <v>200000</v>
      </c>
      <c r="O258" s="12"/>
    </row>
    <row r="259" spans="1:16" hidden="1" x14ac:dyDescent="0.2">
      <c r="A259" s="8" t="s">
        <v>304</v>
      </c>
      <c r="B259" s="9" t="s">
        <v>165</v>
      </c>
      <c r="C259" s="9"/>
      <c r="D259" s="9"/>
      <c r="E259" s="9"/>
      <c r="F259" s="9"/>
      <c r="G259" s="9"/>
      <c r="H259" s="9"/>
      <c r="I259" s="9"/>
      <c r="J259" s="9" t="s">
        <v>305</v>
      </c>
      <c r="K259" s="10">
        <f t="shared" si="3"/>
        <v>1271970</v>
      </c>
      <c r="L259" s="9">
        <v>0</v>
      </c>
      <c r="M259" s="9">
        <v>0</v>
      </c>
      <c r="N259" s="28">
        <v>1271970</v>
      </c>
      <c r="O259" s="12"/>
    </row>
    <row r="260" spans="1:16" hidden="1" x14ac:dyDescent="0.2">
      <c r="A260" s="33" t="s">
        <v>306</v>
      </c>
      <c r="B260" s="34" t="s">
        <v>307</v>
      </c>
      <c r="C260" s="34"/>
      <c r="D260" s="34"/>
      <c r="E260" s="34"/>
      <c r="F260" s="34"/>
      <c r="G260" s="34"/>
      <c r="H260" s="34"/>
      <c r="I260" s="34"/>
      <c r="J260" s="34" t="s">
        <v>308</v>
      </c>
      <c r="K260" s="35">
        <f t="shared" si="3"/>
        <v>15000</v>
      </c>
      <c r="L260" s="34">
        <v>0</v>
      </c>
      <c r="M260" s="34">
        <v>0</v>
      </c>
      <c r="N260" s="36">
        <v>15000</v>
      </c>
      <c r="O260" s="37"/>
    </row>
    <row r="261" spans="1:16" ht="13.5" hidden="1" thickBot="1" x14ac:dyDescent="0.25">
      <c r="A261" s="53" t="s">
        <v>326</v>
      </c>
      <c r="B261" s="54"/>
      <c r="C261" s="54"/>
      <c r="D261" s="54"/>
      <c r="E261" s="54"/>
      <c r="F261" s="54"/>
      <c r="G261" s="54"/>
      <c r="H261" s="54"/>
      <c r="I261" s="54"/>
      <c r="J261" s="55"/>
      <c r="K261" s="38"/>
      <c r="L261" s="39"/>
      <c r="M261" s="39"/>
      <c r="N261" s="27">
        <f>SUM(N2:N260)</f>
        <v>68594807.020000011</v>
      </c>
      <c r="O261" s="46"/>
    </row>
    <row r="263" spans="1:16" x14ac:dyDescent="0.2">
      <c r="P263" s="3"/>
    </row>
    <row r="264" spans="1:16" x14ac:dyDescent="0.2">
      <c r="N264" s="3">
        <f>SUBTOTAL(9,N2:N260)</f>
        <v>3600000</v>
      </c>
    </row>
  </sheetData>
  <autoFilter ref="A1:O261" xr:uid="{D6EB0338-F7BA-4A3A-AA24-56F2332586AD}">
    <filterColumn colId="13">
      <filters>
        <filter val="1 200 000,00"/>
      </filters>
    </filterColumn>
  </autoFilter>
  <mergeCells count="1">
    <mergeCell ref="A261:J261"/>
  </mergeCells>
  <pageMargins left="0.78740157499999996" right="0.78740157499999996" top="0.984251969" bottom="0.984251969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EA3B-CAA1-416E-BADB-2653FB8B0B3E}">
  <dimension ref="A1:P24"/>
  <sheetViews>
    <sheetView workbookViewId="0">
      <selection activeCell="M6" sqref="M6"/>
    </sheetView>
  </sheetViews>
  <sheetFormatPr defaultRowHeight="12.75" x14ac:dyDescent="0.2"/>
  <cols>
    <col min="1" max="1" width="3.7109375" customWidth="1"/>
    <col min="2" max="2" width="5.140625" customWidth="1"/>
    <col min="3" max="3" width="3.7109375" customWidth="1"/>
    <col min="4" max="4" width="3.85546875" customWidth="1"/>
    <col min="5" max="5" width="3.28515625" customWidth="1"/>
    <col min="6" max="6" width="2.5703125" customWidth="1"/>
    <col min="7" max="7" width="3.5703125" customWidth="1"/>
    <col min="8" max="8" width="4" customWidth="1"/>
    <col min="9" max="9" width="5" customWidth="1"/>
    <col min="10" max="10" width="54.28515625" customWidth="1"/>
    <col min="11" max="11" width="12.7109375" hidden="1" customWidth="1"/>
    <col min="12" max="12" width="11" hidden="1" customWidth="1"/>
    <col min="13" max="13" width="14.140625" customWidth="1"/>
    <col min="14" max="14" width="10.28515625" hidden="1" customWidth="1"/>
    <col min="15" max="15" width="8.140625" hidden="1" customWidth="1"/>
    <col min="16" max="16" width="9.5703125" hidden="1" customWidth="1"/>
    <col min="18" max="18" width="19.28515625" customWidth="1"/>
    <col min="257" max="257" width="3.7109375" customWidth="1"/>
    <col min="258" max="258" width="5.140625" customWidth="1"/>
    <col min="259" max="259" width="3.7109375" customWidth="1"/>
    <col min="260" max="260" width="3.85546875" customWidth="1"/>
    <col min="261" max="261" width="3.28515625" customWidth="1"/>
    <col min="262" max="262" width="2.5703125" customWidth="1"/>
    <col min="263" max="263" width="3.5703125" customWidth="1"/>
    <col min="264" max="264" width="4" customWidth="1"/>
    <col min="265" max="265" width="5" customWidth="1"/>
    <col min="266" max="266" width="54.28515625" customWidth="1"/>
    <col min="267" max="267" width="12.7109375" customWidth="1"/>
    <col min="268" max="268" width="11" customWidth="1"/>
    <col min="269" max="269" width="14.140625" customWidth="1"/>
    <col min="270" max="270" width="10.28515625" customWidth="1"/>
    <col min="271" max="271" width="8.140625" customWidth="1"/>
    <col min="272" max="272" width="9.5703125" customWidth="1"/>
    <col min="513" max="513" width="3.7109375" customWidth="1"/>
    <col min="514" max="514" width="5.140625" customWidth="1"/>
    <col min="515" max="515" width="3.7109375" customWidth="1"/>
    <col min="516" max="516" width="3.85546875" customWidth="1"/>
    <col min="517" max="517" width="3.28515625" customWidth="1"/>
    <col min="518" max="518" width="2.5703125" customWidth="1"/>
    <col min="519" max="519" width="3.5703125" customWidth="1"/>
    <col min="520" max="520" width="4" customWidth="1"/>
    <col min="521" max="521" width="5" customWidth="1"/>
    <col min="522" max="522" width="54.28515625" customWidth="1"/>
    <col min="523" max="523" width="12.7109375" customWidth="1"/>
    <col min="524" max="524" width="11" customWidth="1"/>
    <col min="525" max="525" width="14.140625" customWidth="1"/>
    <col min="526" max="526" width="10.28515625" customWidth="1"/>
    <col min="527" max="527" width="8.140625" customWidth="1"/>
    <col min="528" max="528" width="9.5703125" customWidth="1"/>
    <col min="769" max="769" width="3.7109375" customWidth="1"/>
    <col min="770" max="770" width="5.140625" customWidth="1"/>
    <col min="771" max="771" width="3.7109375" customWidth="1"/>
    <col min="772" max="772" width="3.85546875" customWidth="1"/>
    <col min="773" max="773" width="3.28515625" customWidth="1"/>
    <col min="774" max="774" width="2.5703125" customWidth="1"/>
    <col min="775" max="775" width="3.5703125" customWidth="1"/>
    <col min="776" max="776" width="4" customWidth="1"/>
    <col min="777" max="777" width="5" customWidth="1"/>
    <col min="778" max="778" width="54.28515625" customWidth="1"/>
    <col min="779" max="779" width="12.7109375" customWidth="1"/>
    <col min="780" max="780" width="11" customWidth="1"/>
    <col min="781" max="781" width="14.140625" customWidth="1"/>
    <col min="782" max="782" width="10.28515625" customWidth="1"/>
    <col min="783" max="783" width="8.140625" customWidth="1"/>
    <col min="784" max="784" width="9.5703125" customWidth="1"/>
    <col min="1025" max="1025" width="3.7109375" customWidth="1"/>
    <col min="1026" max="1026" width="5.140625" customWidth="1"/>
    <col min="1027" max="1027" width="3.7109375" customWidth="1"/>
    <col min="1028" max="1028" width="3.85546875" customWidth="1"/>
    <col min="1029" max="1029" width="3.28515625" customWidth="1"/>
    <col min="1030" max="1030" width="2.5703125" customWidth="1"/>
    <col min="1031" max="1031" width="3.5703125" customWidth="1"/>
    <col min="1032" max="1032" width="4" customWidth="1"/>
    <col min="1033" max="1033" width="5" customWidth="1"/>
    <col min="1034" max="1034" width="54.28515625" customWidth="1"/>
    <col min="1035" max="1035" width="12.7109375" customWidth="1"/>
    <col min="1036" max="1036" width="11" customWidth="1"/>
    <col min="1037" max="1037" width="14.140625" customWidth="1"/>
    <col min="1038" max="1038" width="10.28515625" customWidth="1"/>
    <col min="1039" max="1039" width="8.140625" customWidth="1"/>
    <col min="1040" max="1040" width="9.5703125" customWidth="1"/>
    <col min="1281" max="1281" width="3.7109375" customWidth="1"/>
    <col min="1282" max="1282" width="5.140625" customWidth="1"/>
    <col min="1283" max="1283" width="3.7109375" customWidth="1"/>
    <col min="1284" max="1284" width="3.85546875" customWidth="1"/>
    <col min="1285" max="1285" width="3.28515625" customWidth="1"/>
    <col min="1286" max="1286" width="2.5703125" customWidth="1"/>
    <col min="1287" max="1287" width="3.5703125" customWidth="1"/>
    <col min="1288" max="1288" width="4" customWidth="1"/>
    <col min="1289" max="1289" width="5" customWidth="1"/>
    <col min="1290" max="1290" width="54.28515625" customWidth="1"/>
    <col min="1291" max="1291" width="12.7109375" customWidth="1"/>
    <col min="1292" max="1292" width="11" customWidth="1"/>
    <col min="1293" max="1293" width="14.140625" customWidth="1"/>
    <col min="1294" max="1294" width="10.28515625" customWidth="1"/>
    <col min="1295" max="1295" width="8.140625" customWidth="1"/>
    <col min="1296" max="1296" width="9.5703125" customWidth="1"/>
    <col min="1537" max="1537" width="3.7109375" customWidth="1"/>
    <col min="1538" max="1538" width="5.140625" customWidth="1"/>
    <col min="1539" max="1539" width="3.7109375" customWidth="1"/>
    <col min="1540" max="1540" width="3.85546875" customWidth="1"/>
    <col min="1541" max="1541" width="3.28515625" customWidth="1"/>
    <col min="1542" max="1542" width="2.5703125" customWidth="1"/>
    <col min="1543" max="1543" width="3.5703125" customWidth="1"/>
    <col min="1544" max="1544" width="4" customWidth="1"/>
    <col min="1545" max="1545" width="5" customWidth="1"/>
    <col min="1546" max="1546" width="54.28515625" customWidth="1"/>
    <col min="1547" max="1547" width="12.7109375" customWidth="1"/>
    <col min="1548" max="1548" width="11" customWidth="1"/>
    <col min="1549" max="1549" width="14.140625" customWidth="1"/>
    <col min="1550" max="1550" width="10.28515625" customWidth="1"/>
    <col min="1551" max="1551" width="8.140625" customWidth="1"/>
    <col min="1552" max="1552" width="9.5703125" customWidth="1"/>
    <col min="1793" max="1793" width="3.7109375" customWidth="1"/>
    <col min="1794" max="1794" width="5.140625" customWidth="1"/>
    <col min="1795" max="1795" width="3.7109375" customWidth="1"/>
    <col min="1796" max="1796" width="3.85546875" customWidth="1"/>
    <col min="1797" max="1797" width="3.28515625" customWidth="1"/>
    <col min="1798" max="1798" width="2.5703125" customWidth="1"/>
    <col min="1799" max="1799" width="3.5703125" customWidth="1"/>
    <col min="1800" max="1800" width="4" customWidth="1"/>
    <col min="1801" max="1801" width="5" customWidth="1"/>
    <col min="1802" max="1802" width="54.28515625" customWidth="1"/>
    <col min="1803" max="1803" width="12.7109375" customWidth="1"/>
    <col min="1804" max="1804" width="11" customWidth="1"/>
    <col min="1805" max="1805" width="14.140625" customWidth="1"/>
    <col min="1806" max="1806" width="10.28515625" customWidth="1"/>
    <col min="1807" max="1807" width="8.140625" customWidth="1"/>
    <col min="1808" max="1808" width="9.5703125" customWidth="1"/>
    <col min="2049" max="2049" width="3.7109375" customWidth="1"/>
    <col min="2050" max="2050" width="5.140625" customWidth="1"/>
    <col min="2051" max="2051" width="3.7109375" customWidth="1"/>
    <col min="2052" max="2052" width="3.85546875" customWidth="1"/>
    <col min="2053" max="2053" width="3.28515625" customWidth="1"/>
    <col min="2054" max="2054" width="2.5703125" customWidth="1"/>
    <col min="2055" max="2055" width="3.5703125" customWidth="1"/>
    <col min="2056" max="2056" width="4" customWidth="1"/>
    <col min="2057" max="2057" width="5" customWidth="1"/>
    <col min="2058" max="2058" width="54.28515625" customWidth="1"/>
    <col min="2059" max="2059" width="12.7109375" customWidth="1"/>
    <col min="2060" max="2060" width="11" customWidth="1"/>
    <col min="2061" max="2061" width="14.140625" customWidth="1"/>
    <col min="2062" max="2062" width="10.28515625" customWidth="1"/>
    <col min="2063" max="2063" width="8.140625" customWidth="1"/>
    <col min="2064" max="2064" width="9.5703125" customWidth="1"/>
    <col min="2305" max="2305" width="3.7109375" customWidth="1"/>
    <col min="2306" max="2306" width="5.140625" customWidth="1"/>
    <col min="2307" max="2307" width="3.7109375" customWidth="1"/>
    <col min="2308" max="2308" width="3.85546875" customWidth="1"/>
    <col min="2309" max="2309" width="3.28515625" customWidth="1"/>
    <col min="2310" max="2310" width="2.5703125" customWidth="1"/>
    <col min="2311" max="2311" width="3.5703125" customWidth="1"/>
    <col min="2312" max="2312" width="4" customWidth="1"/>
    <col min="2313" max="2313" width="5" customWidth="1"/>
    <col min="2314" max="2314" width="54.28515625" customWidth="1"/>
    <col min="2315" max="2315" width="12.7109375" customWidth="1"/>
    <col min="2316" max="2316" width="11" customWidth="1"/>
    <col min="2317" max="2317" width="14.140625" customWidth="1"/>
    <col min="2318" max="2318" width="10.28515625" customWidth="1"/>
    <col min="2319" max="2319" width="8.140625" customWidth="1"/>
    <col min="2320" max="2320" width="9.5703125" customWidth="1"/>
    <col min="2561" max="2561" width="3.7109375" customWidth="1"/>
    <col min="2562" max="2562" width="5.140625" customWidth="1"/>
    <col min="2563" max="2563" width="3.7109375" customWidth="1"/>
    <col min="2564" max="2564" width="3.85546875" customWidth="1"/>
    <col min="2565" max="2565" width="3.28515625" customWidth="1"/>
    <col min="2566" max="2566" width="2.5703125" customWidth="1"/>
    <col min="2567" max="2567" width="3.5703125" customWidth="1"/>
    <col min="2568" max="2568" width="4" customWidth="1"/>
    <col min="2569" max="2569" width="5" customWidth="1"/>
    <col min="2570" max="2570" width="54.28515625" customWidth="1"/>
    <col min="2571" max="2571" width="12.7109375" customWidth="1"/>
    <col min="2572" max="2572" width="11" customWidth="1"/>
    <col min="2573" max="2573" width="14.140625" customWidth="1"/>
    <col min="2574" max="2574" width="10.28515625" customWidth="1"/>
    <col min="2575" max="2575" width="8.140625" customWidth="1"/>
    <col min="2576" max="2576" width="9.5703125" customWidth="1"/>
    <col min="2817" max="2817" width="3.7109375" customWidth="1"/>
    <col min="2818" max="2818" width="5.140625" customWidth="1"/>
    <col min="2819" max="2819" width="3.7109375" customWidth="1"/>
    <col min="2820" max="2820" width="3.85546875" customWidth="1"/>
    <col min="2821" max="2821" width="3.28515625" customWidth="1"/>
    <col min="2822" max="2822" width="2.5703125" customWidth="1"/>
    <col min="2823" max="2823" width="3.5703125" customWidth="1"/>
    <col min="2824" max="2824" width="4" customWidth="1"/>
    <col min="2825" max="2825" width="5" customWidth="1"/>
    <col min="2826" max="2826" width="54.28515625" customWidth="1"/>
    <col min="2827" max="2827" width="12.7109375" customWidth="1"/>
    <col min="2828" max="2828" width="11" customWidth="1"/>
    <col min="2829" max="2829" width="14.140625" customWidth="1"/>
    <col min="2830" max="2830" width="10.28515625" customWidth="1"/>
    <col min="2831" max="2831" width="8.140625" customWidth="1"/>
    <col min="2832" max="2832" width="9.5703125" customWidth="1"/>
    <col min="3073" max="3073" width="3.7109375" customWidth="1"/>
    <col min="3074" max="3074" width="5.140625" customWidth="1"/>
    <col min="3075" max="3075" width="3.7109375" customWidth="1"/>
    <col min="3076" max="3076" width="3.85546875" customWidth="1"/>
    <col min="3077" max="3077" width="3.28515625" customWidth="1"/>
    <col min="3078" max="3078" width="2.5703125" customWidth="1"/>
    <col min="3079" max="3079" width="3.5703125" customWidth="1"/>
    <col min="3080" max="3080" width="4" customWidth="1"/>
    <col min="3081" max="3081" width="5" customWidth="1"/>
    <col min="3082" max="3082" width="54.28515625" customWidth="1"/>
    <col min="3083" max="3083" width="12.7109375" customWidth="1"/>
    <col min="3084" max="3084" width="11" customWidth="1"/>
    <col min="3085" max="3085" width="14.140625" customWidth="1"/>
    <col min="3086" max="3086" width="10.28515625" customWidth="1"/>
    <col min="3087" max="3087" width="8.140625" customWidth="1"/>
    <col min="3088" max="3088" width="9.5703125" customWidth="1"/>
    <col min="3329" max="3329" width="3.7109375" customWidth="1"/>
    <col min="3330" max="3330" width="5.140625" customWidth="1"/>
    <col min="3331" max="3331" width="3.7109375" customWidth="1"/>
    <col min="3332" max="3332" width="3.85546875" customWidth="1"/>
    <col min="3333" max="3333" width="3.28515625" customWidth="1"/>
    <col min="3334" max="3334" width="2.5703125" customWidth="1"/>
    <col min="3335" max="3335" width="3.5703125" customWidth="1"/>
    <col min="3336" max="3336" width="4" customWidth="1"/>
    <col min="3337" max="3337" width="5" customWidth="1"/>
    <col min="3338" max="3338" width="54.28515625" customWidth="1"/>
    <col min="3339" max="3339" width="12.7109375" customWidth="1"/>
    <col min="3340" max="3340" width="11" customWidth="1"/>
    <col min="3341" max="3341" width="14.140625" customWidth="1"/>
    <col min="3342" max="3342" width="10.28515625" customWidth="1"/>
    <col min="3343" max="3343" width="8.140625" customWidth="1"/>
    <col min="3344" max="3344" width="9.5703125" customWidth="1"/>
    <col min="3585" max="3585" width="3.7109375" customWidth="1"/>
    <col min="3586" max="3586" width="5.140625" customWidth="1"/>
    <col min="3587" max="3587" width="3.7109375" customWidth="1"/>
    <col min="3588" max="3588" width="3.85546875" customWidth="1"/>
    <col min="3589" max="3589" width="3.28515625" customWidth="1"/>
    <col min="3590" max="3590" width="2.5703125" customWidth="1"/>
    <col min="3591" max="3591" width="3.5703125" customWidth="1"/>
    <col min="3592" max="3592" width="4" customWidth="1"/>
    <col min="3593" max="3593" width="5" customWidth="1"/>
    <col min="3594" max="3594" width="54.28515625" customWidth="1"/>
    <col min="3595" max="3595" width="12.7109375" customWidth="1"/>
    <col min="3596" max="3596" width="11" customWidth="1"/>
    <col min="3597" max="3597" width="14.140625" customWidth="1"/>
    <col min="3598" max="3598" width="10.28515625" customWidth="1"/>
    <col min="3599" max="3599" width="8.140625" customWidth="1"/>
    <col min="3600" max="3600" width="9.5703125" customWidth="1"/>
    <col min="3841" max="3841" width="3.7109375" customWidth="1"/>
    <col min="3842" max="3842" width="5.140625" customWidth="1"/>
    <col min="3843" max="3843" width="3.7109375" customWidth="1"/>
    <col min="3844" max="3844" width="3.85546875" customWidth="1"/>
    <col min="3845" max="3845" width="3.28515625" customWidth="1"/>
    <col min="3846" max="3846" width="2.5703125" customWidth="1"/>
    <col min="3847" max="3847" width="3.5703125" customWidth="1"/>
    <col min="3848" max="3848" width="4" customWidth="1"/>
    <col min="3849" max="3849" width="5" customWidth="1"/>
    <col min="3850" max="3850" width="54.28515625" customWidth="1"/>
    <col min="3851" max="3851" width="12.7109375" customWidth="1"/>
    <col min="3852" max="3852" width="11" customWidth="1"/>
    <col min="3853" max="3853" width="14.140625" customWidth="1"/>
    <col min="3854" max="3854" width="10.28515625" customWidth="1"/>
    <col min="3855" max="3855" width="8.140625" customWidth="1"/>
    <col min="3856" max="3856" width="9.5703125" customWidth="1"/>
    <col min="4097" max="4097" width="3.7109375" customWidth="1"/>
    <col min="4098" max="4098" width="5.140625" customWidth="1"/>
    <col min="4099" max="4099" width="3.7109375" customWidth="1"/>
    <col min="4100" max="4100" width="3.85546875" customWidth="1"/>
    <col min="4101" max="4101" width="3.28515625" customWidth="1"/>
    <col min="4102" max="4102" width="2.5703125" customWidth="1"/>
    <col min="4103" max="4103" width="3.5703125" customWidth="1"/>
    <col min="4104" max="4104" width="4" customWidth="1"/>
    <col min="4105" max="4105" width="5" customWidth="1"/>
    <col min="4106" max="4106" width="54.28515625" customWidth="1"/>
    <col min="4107" max="4107" width="12.7109375" customWidth="1"/>
    <col min="4108" max="4108" width="11" customWidth="1"/>
    <col min="4109" max="4109" width="14.140625" customWidth="1"/>
    <col min="4110" max="4110" width="10.28515625" customWidth="1"/>
    <col min="4111" max="4111" width="8.140625" customWidth="1"/>
    <col min="4112" max="4112" width="9.5703125" customWidth="1"/>
    <col min="4353" max="4353" width="3.7109375" customWidth="1"/>
    <col min="4354" max="4354" width="5.140625" customWidth="1"/>
    <col min="4355" max="4355" width="3.7109375" customWidth="1"/>
    <col min="4356" max="4356" width="3.85546875" customWidth="1"/>
    <col min="4357" max="4357" width="3.28515625" customWidth="1"/>
    <col min="4358" max="4358" width="2.5703125" customWidth="1"/>
    <col min="4359" max="4359" width="3.5703125" customWidth="1"/>
    <col min="4360" max="4360" width="4" customWidth="1"/>
    <col min="4361" max="4361" width="5" customWidth="1"/>
    <col min="4362" max="4362" width="54.28515625" customWidth="1"/>
    <col min="4363" max="4363" width="12.7109375" customWidth="1"/>
    <col min="4364" max="4364" width="11" customWidth="1"/>
    <col min="4365" max="4365" width="14.140625" customWidth="1"/>
    <col min="4366" max="4366" width="10.28515625" customWidth="1"/>
    <col min="4367" max="4367" width="8.140625" customWidth="1"/>
    <col min="4368" max="4368" width="9.5703125" customWidth="1"/>
    <col min="4609" max="4609" width="3.7109375" customWidth="1"/>
    <col min="4610" max="4610" width="5.140625" customWidth="1"/>
    <col min="4611" max="4611" width="3.7109375" customWidth="1"/>
    <col min="4612" max="4612" width="3.85546875" customWidth="1"/>
    <col min="4613" max="4613" width="3.28515625" customWidth="1"/>
    <col min="4614" max="4614" width="2.5703125" customWidth="1"/>
    <col min="4615" max="4615" width="3.5703125" customWidth="1"/>
    <col min="4616" max="4616" width="4" customWidth="1"/>
    <col min="4617" max="4617" width="5" customWidth="1"/>
    <col min="4618" max="4618" width="54.28515625" customWidth="1"/>
    <col min="4619" max="4619" width="12.7109375" customWidth="1"/>
    <col min="4620" max="4620" width="11" customWidth="1"/>
    <col min="4621" max="4621" width="14.140625" customWidth="1"/>
    <col min="4622" max="4622" width="10.28515625" customWidth="1"/>
    <col min="4623" max="4623" width="8.140625" customWidth="1"/>
    <col min="4624" max="4624" width="9.5703125" customWidth="1"/>
    <col min="4865" max="4865" width="3.7109375" customWidth="1"/>
    <col min="4866" max="4866" width="5.140625" customWidth="1"/>
    <col min="4867" max="4867" width="3.7109375" customWidth="1"/>
    <col min="4868" max="4868" width="3.85546875" customWidth="1"/>
    <col min="4869" max="4869" width="3.28515625" customWidth="1"/>
    <col min="4870" max="4870" width="2.5703125" customWidth="1"/>
    <col min="4871" max="4871" width="3.5703125" customWidth="1"/>
    <col min="4872" max="4872" width="4" customWidth="1"/>
    <col min="4873" max="4873" width="5" customWidth="1"/>
    <col min="4874" max="4874" width="54.28515625" customWidth="1"/>
    <col min="4875" max="4875" width="12.7109375" customWidth="1"/>
    <col min="4876" max="4876" width="11" customWidth="1"/>
    <col min="4877" max="4877" width="14.140625" customWidth="1"/>
    <col min="4878" max="4878" width="10.28515625" customWidth="1"/>
    <col min="4879" max="4879" width="8.140625" customWidth="1"/>
    <col min="4880" max="4880" width="9.5703125" customWidth="1"/>
    <col min="5121" max="5121" width="3.7109375" customWidth="1"/>
    <col min="5122" max="5122" width="5.140625" customWidth="1"/>
    <col min="5123" max="5123" width="3.7109375" customWidth="1"/>
    <col min="5124" max="5124" width="3.85546875" customWidth="1"/>
    <col min="5125" max="5125" width="3.28515625" customWidth="1"/>
    <col min="5126" max="5126" width="2.5703125" customWidth="1"/>
    <col min="5127" max="5127" width="3.5703125" customWidth="1"/>
    <col min="5128" max="5128" width="4" customWidth="1"/>
    <col min="5129" max="5129" width="5" customWidth="1"/>
    <col min="5130" max="5130" width="54.28515625" customWidth="1"/>
    <col min="5131" max="5131" width="12.7109375" customWidth="1"/>
    <col min="5132" max="5132" width="11" customWidth="1"/>
    <col min="5133" max="5133" width="14.140625" customWidth="1"/>
    <col min="5134" max="5134" width="10.28515625" customWidth="1"/>
    <col min="5135" max="5135" width="8.140625" customWidth="1"/>
    <col min="5136" max="5136" width="9.5703125" customWidth="1"/>
    <col min="5377" max="5377" width="3.7109375" customWidth="1"/>
    <col min="5378" max="5378" width="5.140625" customWidth="1"/>
    <col min="5379" max="5379" width="3.7109375" customWidth="1"/>
    <col min="5380" max="5380" width="3.85546875" customWidth="1"/>
    <col min="5381" max="5381" width="3.28515625" customWidth="1"/>
    <col min="5382" max="5382" width="2.5703125" customWidth="1"/>
    <col min="5383" max="5383" width="3.5703125" customWidth="1"/>
    <col min="5384" max="5384" width="4" customWidth="1"/>
    <col min="5385" max="5385" width="5" customWidth="1"/>
    <col min="5386" max="5386" width="54.28515625" customWidth="1"/>
    <col min="5387" max="5387" width="12.7109375" customWidth="1"/>
    <col min="5388" max="5388" width="11" customWidth="1"/>
    <col min="5389" max="5389" width="14.140625" customWidth="1"/>
    <col min="5390" max="5390" width="10.28515625" customWidth="1"/>
    <col min="5391" max="5391" width="8.140625" customWidth="1"/>
    <col min="5392" max="5392" width="9.5703125" customWidth="1"/>
    <col min="5633" max="5633" width="3.7109375" customWidth="1"/>
    <col min="5634" max="5634" width="5.140625" customWidth="1"/>
    <col min="5635" max="5635" width="3.7109375" customWidth="1"/>
    <col min="5636" max="5636" width="3.85546875" customWidth="1"/>
    <col min="5637" max="5637" width="3.28515625" customWidth="1"/>
    <col min="5638" max="5638" width="2.5703125" customWidth="1"/>
    <col min="5639" max="5639" width="3.5703125" customWidth="1"/>
    <col min="5640" max="5640" width="4" customWidth="1"/>
    <col min="5641" max="5641" width="5" customWidth="1"/>
    <col min="5642" max="5642" width="54.28515625" customWidth="1"/>
    <col min="5643" max="5643" width="12.7109375" customWidth="1"/>
    <col min="5644" max="5644" width="11" customWidth="1"/>
    <col min="5645" max="5645" width="14.140625" customWidth="1"/>
    <col min="5646" max="5646" width="10.28515625" customWidth="1"/>
    <col min="5647" max="5647" width="8.140625" customWidth="1"/>
    <col min="5648" max="5648" width="9.5703125" customWidth="1"/>
    <col min="5889" max="5889" width="3.7109375" customWidth="1"/>
    <col min="5890" max="5890" width="5.140625" customWidth="1"/>
    <col min="5891" max="5891" width="3.7109375" customWidth="1"/>
    <col min="5892" max="5892" width="3.85546875" customWidth="1"/>
    <col min="5893" max="5893" width="3.28515625" customWidth="1"/>
    <col min="5894" max="5894" width="2.5703125" customWidth="1"/>
    <col min="5895" max="5895" width="3.5703125" customWidth="1"/>
    <col min="5896" max="5896" width="4" customWidth="1"/>
    <col min="5897" max="5897" width="5" customWidth="1"/>
    <col min="5898" max="5898" width="54.28515625" customWidth="1"/>
    <col min="5899" max="5899" width="12.7109375" customWidth="1"/>
    <col min="5900" max="5900" width="11" customWidth="1"/>
    <col min="5901" max="5901" width="14.140625" customWidth="1"/>
    <col min="5902" max="5902" width="10.28515625" customWidth="1"/>
    <col min="5903" max="5903" width="8.140625" customWidth="1"/>
    <col min="5904" max="5904" width="9.5703125" customWidth="1"/>
    <col min="6145" max="6145" width="3.7109375" customWidth="1"/>
    <col min="6146" max="6146" width="5.140625" customWidth="1"/>
    <col min="6147" max="6147" width="3.7109375" customWidth="1"/>
    <col min="6148" max="6148" width="3.85546875" customWidth="1"/>
    <col min="6149" max="6149" width="3.28515625" customWidth="1"/>
    <col min="6150" max="6150" width="2.5703125" customWidth="1"/>
    <col min="6151" max="6151" width="3.5703125" customWidth="1"/>
    <col min="6152" max="6152" width="4" customWidth="1"/>
    <col min="6153" max="6153" width="5" customWidth="1"/>
    <col min="6154" max="6154" width="54.28515625" customWidth="1"/>
    <col min="6155" max="6155" width="12.7109375" customWidth="1"/>
    <col min="6156" max="6156" width="11" customWidth="1"/>
    <col min="6157" max="6157" width="14.140625" customWidth="1"/>
    <col min="6158" max="6158" width="10.28515625" customWidth="1"/>
    <col min="6159" max="6159" width="8.140625" customWidth="1"/>
    <col min="6160" max="6160" width="9.5703125" customWidth="1"/>
    <col min="6401" max="6401" width="3.7109375" customWidth="1"/>
    <col min="6402" max="6402" width="5.140625" customWidth="1"/>
    <col min="6403" max="6403" width="3.7109375" customWidth="1"/>
    <col min="6404" max="6404" width="3.85546875" customWidth="1"/>
    <col min="6405" max="6405" width="3.28515625" customWidth="1"/>
    <col min="6406" max="6406" width="2.5703125" customWidth="1"/>
    <col min="6407" max="6407" width="3.5703125" customWidth="1"/>
    <col min="6408" max="6408" width="4" customWidth="1"/>
    <col min="6409" max="6409" width="5" customWidth="1"/>
    <col min="6410" max="6410" width="54.28515625" customWidth="1"/>
    <col min="6411" max="6411" width="12.7109375" customWidth="1"/>
    <col min="6412" max="6412" width="11" customWidth="1"/>
    <col min="6413" max="6413" width="14.140625" customWidth="1"/>
    <col min="6414" max="6414" width="10.28515625" customWidth="1"/>
    <col min="6415" max="6415" width="8.140625" customWidth="1"/>
    <col min="6416" max="6416" width="9.5703125" customWidth="1"/>
    <col min="6657" max="6657" width="3.7109375" customWidth="1"/>
    <col min="6658" max="6658" width="5.140625" customWidth="1"/>
    <col min="6659" max="6659" width="3.7109375" customWidth="1"/>
    <col min="6660" max="6660" width="3.85546875" customWidth="1"/>
    <col min="6661" max="6661" width="3.28515625" customWidth="1"/>
    <col min="6662" max="6662" width="2.5703125" customWidth="1"/>
    <col min="6663" max="6663" width="3.5703125" customWidth="1"/>
    <col min="6664" max="6664" width="4" customWidth="1"/>
    <col min="6665" max="6665" width="5" customWidth="1"/>
    <col min="6666" max="6666" width="54.28515625" customWidth="1"/>
    <col min="6667" max="6667" width="12.7109375" customWidth="1"/>
    <col min="6668" max="6668" width="11" customWidth="1"/>
    <col min="6669" max="6669" width="14.140625" customWidth="1"/>
    <col min="6670" max="6670" width="10.28515625" customWidth="1"/>
    <col min="6671" max="6671" width="8.140625" customWidth="1"/>
    <col min="6672" max="6672" width="9.5703125" customWidth="1"/>
    <col min="6913" max="6913" width="3.7109375" customWidth="1"/>
    <col min="6914" max="6914" width="5.140625" customWidth="1"/>
    <col min="6915" max="6915" width="3.7109375" customWidth="1"/>
    <col min="6916" max="6916" width="3.85546875" customWidth="1"/>
    <col min="6917" max="6917" width="3.28515625" customWidth="1"/>
    <col min="6918" max="6918" width="2.5703125" customWidth="1"/>
    <col min="6919" max="6919" width="3.5703125" customWidth="1"/>
    <col min="6920" max="6920" width="4" customWidth="1"/>
    <col min="6921" max="6921" width="5" customWidth="1"/>
    <col min="6922" max="6922" width="54.28515625" customWidth="1"/>
    <col min="6923" max="6923" width="12.7109375" customWidth="1"/>
    <col min="6924" max="6924" width="11" customWidth="1"/>
    <col min="6925" max="6925" width="14.140625" customWidth="1"/>
    <col min="6926" max="6926" width="10.28515625" customWidth="1"/>
    <col min="6927" max="6927" width="8.140625" customWidth="1"/>
    <col min="6928" max="6928" width="9.5703125" customWidth="1"/>
    <col min="7169" max="7169" width="3.7109375" customWidth="1"/>
    <col min="7170" max="7170" width="5.140625" customWidth="1"/>
    <col min="7171" max="7171" width="3.7109375" customWidth="1"/>
    <col min="7172" max="7172" width="3.85546875" customWidth="1"/>
    <col min="7173" max="7173" width="3.28515625" customWidth="1"/>
    <col min="7174" max="7174" width="2.5703125" customWidth="1"/>
    <col min="7175" max="7175" width="3.5703125" customWidth="1"/>
    <col min="7176" max="7176" width="4" customWidth="1"/>
    <col min="7177" max="7177" width="5" customWidth="1"/>
    <col min="7178" max="7178" width="54.28515625" customWidth="1"/>
    <col min="7179" max="7179" width="12.7109375" customWidth="1"/>
    <col min="7180" max="7180" width="11" customWidth="1"/>
    <col min="7181" max="7181" width="14.140625" customWidth="1"/>
    <col min="7182" max="7182" width="10.28515625" customWidth="1"/>
    <col min="7183" max="7183" width="8.140625" customWidth="1"/>
    <col min="7184" max="7184" width="9.5703125" customWidth="1"/>
    <col min="7425" max="7425" width="3.7109375" customWidth="1"/>
    <col min="7426" max="7426" width="5.140625" customWidth="1"/>
    <col min="7427" max="7427" width="3.7109375" customWidth="1"/>
    <col min="7428" max="7428" width="3.85546875" customWidth="1"/>
    <col min="7429" max="7429" width="3.28515625" customWidth="1"/>
    <col min="7430" max="7430" width="2.5703125" customWidth="1"/>
    <col min="7431" max="7431" width="3.5703125" customWidth="1"/>
    <col min="7432" max="7432" width="4" customWidth="1"/>
    <col min="7433" max="7433" width="5" customWidth="1"/>
    <col min="7434" max="7434" width="54.28515625" customWidth="1"/>
    <col min="7435" max="7435" width="12.7109375" customWidth="1"/>
    <col min="7436" max="7436" width="11" customWidth="1"/>
    <col min="7437" max="7437" width="14.140625" customWidth="1"/>
    <col min="7438" max="7438" width="10.28515625" customWidth="1"/>
    <col min="7439" max="7439" width="8.140625" customWidth="1"/>
    <col min="7440" max="7440" width="9.5703125" customWidth="1"/>
    <col min="7681" max="7681" width="3.7109375" customWidth="1"/>
    <col min="7682" max="7682" width="5.140625" customWidth="1"/>
    <col min="7683" max="7683" width="3.7109375" customWidth="1"/>
    <col min="7684" max="7684" width="3.85546875" customWidth="1"/>
    <col min="7685" max="7685" width="3.28515625" customWidth="1"/>
    <col min="7686" max="7686" width="2.5703125" customWidth="1"/>
    <col min="7687" max="7687" width="3.5703125" customWidth="1"/>
    <col min="7688" max="7688" width="4" customWidth="1"/>
    <col min="7689" max="7689" width="5" customWidth="1"/>
    <col min="7690" max="7690" width="54.28515625" customWidth="1"/>
    <col min="7691" max="7691" width="12.7109375" customWidth="1"/>
    <col min="7692" max="7692" width="11" customWidth="1"/>
    <col min="7693" max="7693" width="14.140625" customWidth="1"/>
    <col min="7694" max="7694" width="10.28515625" customWidth="1"/>
    <col min="7695" max="7695" width="8.140625" customWidth="1"/>
    <col min="7696" max="7696" width="9.5703125" customWidth="1"/>
    <col min="7937" max="7937" width="3.7109375" customWidth="1"/>
    <col min="7938" max="7938" width="5.140625" customWidth="1"/>
    <col min="7939" max="7939" width="3.7109375" customWidth="1"/>
    <col min="7940" max="7940" width="3.85546875" customWidth="1"/>
    <col min="7941" max="7941" width="3.28515625" customWidth="1"/>
    <col min="7942" max="7942" width="2.5703125" customWidth="1"/>
    <col min="7943" max="7943" width="3.5703125" customWidth="1"/>
    <col min="7944" max="7944" width="4" customWidth="1"/>
    <col min="7945" max="7945" width="5" customWidth="1"/>
    <col min="7946" max="7946" width="54.28515625" customWidth="1"/>
    <col min="7947" max="7947" width="12.7109375" customWidth="1"/>
    <col min="7948" max="7948" width="11" customWidth="1"/>
    <col min="7949" max="7949" width="14.140625" customWidth="1"/>
    <col min="7950" max="7950" width="10.28515625" customWidth="1"/>
    <col min="7951" max="7951" width="8.140625" customWidth="1"/>
    <col min="7952" max="7952" width="9.5703125" customWidth="1"/>
    <col min="8193" max="8193" width="3.7109375" customWidth="1"/>
    <col min="8194" max="8194" width="5.140625" customWidth="1"/>
    <col min="8195" max="8195" width="3.7109375" customWidth="1"/>
    <col min="8196" max="8196" width="3.85546875" customWidth="1"/>
    <col min="8197" max="8197" width="3.28515625" customWidth="1"/>
    <col min="8198" max="8198" width="2.5703125" customWidth="1"/>
    <col min="8199" max="8199" width="3.5703125" customWidth="1"/>
    <col min="8200" max="8200" width="4" customWidth="1"/>
    <col min="8201" max="8201" width="5" customWidth="1"/>
    <col min="8202" max="8202" width="54.28515625" customWidth="1"/>
    <col min="8203" max="8203" width="12.7109375" customWidth="1"/>
    <col min="8204" max="8204" width="11" customWidth="1"/>
    <col min="8205" max="8205" width="14.140625" customWidth="1"/>
    <col min="8206" max="8206" width="10.28515625" customWidth="1"/>
    <col min="8207" max="8207" width="8.140625" customWidth="1"/>
    <col min="8208" max="8208" width="9.5703125" customWidth="1"/>
    <col min="8449" max="8449" width="3.7109375" customWidth="1"/>
    <col min="8450" max="8450" width="5.140625" customWidth="1"/>
    <col min="8451" max="8451" width="3.7109375" customWidth="1"/>
    <col min="8452" max="8452" width="3.85546875" customWidth="1"/>
    <col min="8453" max="8453" width="3.28515625" customWidth="1"/>
    <col min="8454" max="8454" width="2.5703125" customWidth="1"/>
    <col min="8455" max="8455" width="3.5703125" customWidth="1"/>
    <col min="8456" max="8456" width="4" customWidth="1"/>
    <col min="8457" max="8457" width="5" customWidth="1"/>
    <col min="8458" max="8458" width="54.28515625" customWidth="1"/>
    <col min="8459" max="8459" width="12.7109375" customWidth="1"/>
    <col min="8460" max="8460" width="11" customWidth="1"/>
    <col min="8461" max="8461" width="14.140625" customWidth="1"/>
    <col min="8462" max="8462" width="10.28515625" customWidth="1"/>
    <col min="8463" max="8463" width="8.140625" customWidth="1"/>
    <col min="8464" max="8464" width="9.5703125" customWidth="1"/>
    <col min="8705" max="8705" width="3.7109375" customWidth="1"/>
    <col min="8706" max="8706" width="5.140625" customWidth="1"/>
    <col min="8707" max="8707" width="3.7109375" customWidth="1"/>
    <col min="8708" max="8708" width="3.85546875" customWidth="1"/>
    <col min="8709" max="8709" width="3.28515625" customWidth="1"/>
    <col min="8710" max="8710" width="2.5703125" customWidth="1"/>
    <col min="8711" max="8711" width="3.5703125" customWidth="1"/>
    <col min="8712" max="8712" width="4" customWidth="1"/>
    <col min="8713" max="8713" width="5" customWidth="1"/>
    <col min="8714" max="8714" width="54.28515625" customWidth="1"/>
    <col min="8715" max="8715" width="12.7109375" customWidth="1"/>
    <col min="8716" max="8716" width="11" customWidth="1"/>
    <col min="8717" max="8717" width="14.140625" customWidth="1"/>
    <col min="8718" max="8718" width="10.28515625" customWidth="1"/>
    <col min="8719" max="8719" width="8.140625" customWidth="1"/>
    <col min="8720" max="8720" width="9.5703125" customWidth="1"/>
    <col min="8961" max="8961" width="3.7109375" customWidth="1"/>
    <col min="8962" max="8962" width="5.140625" customWidth="1"/>
    <col min="8963" max="8963" width="3.7109375" customWidth="1"/>
    <col min="8964" max="8964" width="3.85546875" customWidth="1"/>
    <col min="8965" max="8965" width="3.28515625" customWidth="1"/>
    <col min="8966" max="8966" width="2.5703125" customWidth="1"/>
    <col min="8967" max="8967" width="3.5703125" customWidth="1"/>
    <col min="8968" max="8968" width="4" customWidth="1"/>
    <col min="8969" max="8969" width="5" customWidth="1"/>
    <col min="8970" max="8970" width="54.28515625" customWidth="1"/>
    <col min="8971" max="8971" width="12.7109375" customWidth="1"/>
    <col min="8972" max="8972" width="11" customWidth="1"/>
    <col min="8973" max="8973" width="14.140625" customWidth="1"/>
    <col min="8974" max="8974" width="10.28515625" customWidth="1"/>
    <col min="8975" max="8975" width="8.140625" customWidth="1"/>
    <col min="8976" max="8976" width="9.5703125" customWidth="1"/>
    <col min="9217" max="9217" width="3.7109375" customWidth="1"/>
    <col min="9218" max="9218" width="5.140625" customWidth="1"/>
    <col min="9219" max="9219" width="3.7109375" customWidth="1"/>
    <col min="9220" max="9220" width="3.85546875" customWidth="1"/>
    <col min="9221" max="9221" width="3.28515625" customWidth="1"/>
    <col min="9222" max="9222" width="2.5703125" customWidth="1"/>
    <col min="9223" max="9223" width="3.5703125" customWidth="1"/>
    <col min="9224" max="9224" width="4" customWidth="1"/>
    <col min="9225" max="9225" width="5" customWidth="1"/>
    <col min="9226" max="9226" width="54.28515625" customWidth="1"/>
    <col min="9227" max="9227" width="12.7109375" customWidth="1"/>
    <col min="9228" max="9228" width="11" customWidth="1"/>
    <col min="9229" max="9229" width="14.140625" customWidth="1"/>
    <col min="9230" max="9230" width="10.28515625" customWidth="1"/>
    <col min="9231" max="9231" width="8.140625" customWidth="1"/>
    <col min="9232" max="9232" width="9.5703125" customWidth="1"/>
    <col min="9473" max="9473" width="3.7109375" customWidth="1"/>
    <col min="9474" max="9474" width="5.140625" customWidth="1"/>
    <col min="9475" max="9475" width="3.7109375" customWidth="1"/>
    <col min="9476" max="9476" width="3.85546875" customWidth="1"/>
    <col min="9477" max="9477" width="3.28515625" customWidth="1"/>
    <col min="9478" max="9478" width="2.5703125" customWidth="1"/>
    <col min="9479" max="9479" width="3.5703125" customWidth="1"/>
    <col min="9480" max="9480" width="4" customWidth="1"/>
    <col min="9481" max="9481" width="5" customWidth="1"/>
    <col min="9482" max="9482" width="54.28515625" customWidth="1"/>
    <col min="9483" max="9483" width="12.7109375" customWidth="1"/>
    <col min="9484" max="9484" width="11" customWidth="1"/>
    <col min="9485" max="9485" width="14.140625" customWidth="1"/>
    <col min="9486" max="9486" width="10.28515625" customWidth="1"/>
    <col min="9487" max="9487" width="8.140625" customWidth="1"/>
    <col min="9488" max="9488" width="9.5703125" customWidth="1"/>
    <col min="9729" max="9729" width="3.7109375" customWidth="1"/>
    <col min="9730" max="9730" width="5.140625" customWidth="1"/>
    <col min="9731" max="9731" width="3.7109375" customWidth="1"/>
    <col min="9732" max="9732" width="3.85546875" customWidth="1"/>
    <col min="9733" max="9733" width="3.28515625" customWidth="1"/>
    <col min="9734" max="9734" width="2.5703125" customWidth="1"/>
    <col min="9735" max="9735" width="3.5703125" customWidth="1"/>
    <col min="9736" max="9736" width="4" customWidth="1"/>
    <col min="9737" max="9737" width="5" customWidth="1"/>
    <col min="9738" max="9738" width="54.28515625" customWidth="1"/>
    <col min="9739" max="9739" width="12.7109375" customWidth="1"/>
    <col min="9740" max="9740" width="11" customWidth="1"/>
    <col min="9741" max="9741" width="14.140625" customWidth="1"/>
    <col min="9742" max="9742" width="10.28515625" customWidth="1"/>
    <col min="9743" max="9743" width="8.140625" customWidth="1"/>
    <col min="9744" max="9744" width="9.5703125" customWidth="1"/>
    <col min="9985" max="9985" width="3.7109375" customWidth="1"/>
    <col min="9986" max="9986" width="5.140625" customWidth="1"/>
    <col min="9987" max="9987" width="3.7109375" customWidth="1"/>
    <col min="9988" max="9988" width="3.85546875" customWidth="1"/>
    <col min="9989" max="9989" width="3.28515625" customWidth="1"/>
    <col min="9990" max="9990" width="2.5703125" customWidth="1"/>
    <col min="9991" max="9991" width="3.5703125" customWidth="1"/>
    <col min="9992" max="9992" width="4" customWidth="1"/>
    <col min="9993" max="9993" width="5" customWidth="1"/>
    <col min="9994" max="9994" width="54.28515625" customWidth="1"/>
    <col min="9995" max="9995" width="12.7109375" customWidth="1"/>
    <col min="9996" max="9996" width="11" customWidth="1"/>
    <col min="9997" max="9997" width="14.140625" customWidth="1"/>
    <col min="9998" max="9998" width="10.28515625" customWidth="1"/>
    <col min="9999" max="9999" width="8.140625" customWidth="1"/>
    <col min="10000" max="10000" width="9.5703125" customWidth="1"/>
    <col min="10241" max="10241" width="3.7109375" customWidth="1"/>
    <col min="10242" max="10242" width="5.140625" customWidth="1"/>
    <col min="10243" max="10243" width="3.7109375" customWidth="1"/>
    <col min="10244" max="10244" width="3.85546875" customWidth="1"/>
    <col min="10245" max="10245" width="3.28515625" customWidth="1"/>
    <col min="10246" max="10246" width="2.5703125" customWidth="1"/>
    <col min="10247" max="10247" width="3.5703125" customWidth="1"/>
    <col min="10248" max="10248" width="4" customWidth="1"/>
    <col min="10249" max="10249" width="5" customWidth="1"/>
    <col min="10250" max="10250" width="54.28515625" customWidth="1"/>
    <col min="10251" max="10251" width="12.7109375" customWidth="1"/>
    <col min="10252" max="10252" width="11" customWidth="1"/>
    <col min="10253" max="10253" width="14.140625" customWidth="1"/>
    <col min="10254" max="10254" width="10.28515625" customWidth="1"/>
    <col min="10255" max="10255" width="8.140625" customWidth="1"/>
    <col min="10256" max="10256" width="9.5703125" customWidth="1"/>
    <col min="10497" max="10497" width="3.7109375" customWidth="1"/>
    <col min="10498" max="10498" width="5.140625" customWidth="1"/>
    <col min="10499" max="10499" width="3.7109375" customWidth="1"/>
    <col min="10500" max="10500" width="3.85546875" customWidth="1"/>
    <col min="10501" max="10501" width="3.28515625" customWidth="1"/>
    <col min="10502" max="10502" width="2.5703125" customWidth="1"/>
    <col min="10503" max="10503" width="3.5703125" customWidth="1"/>
    <col min="10504" max="10504" width="4" customWidth="1"/>
    <col min="10505" max="10505" width="5" customWidth="1"/>
    <col min="10506" max="10506" width="54.28515625" customWidth="1"/>
    <col min="10507" max="10507" width="12.7109375" customWidth="1"/>
    <col min="10508" max="10508" width="11" customWidth="1"/>
    <col min="10509" max="10509" width="14.140625" customWidth="1"/>
    <col min="10510" max="10510" width="10.28515625" customWidth="1"/>
    <col min="10511" max="10511" width="8.140625" customWidth="1"/>
    <col min="10512" max="10512" width="9.5703125" customWidth="1"/>
    <col min="10753" max="10753" width="3.7109375" customWidth="1"/>
    <col min="10754" max="10754" width="5.140625" customWidth="1"/>
    <col min="10755" max="10755" width="3.7109375" customWidth="1"/>
    <col min="10756" max="10756" width="3.85546875" customWidth="1"/>
    <col min="10757" max="10757" width="3.28515625" customWidth="1"/>
    <col min="10758" max="10758" width="2.5703125" customWidth="1"/>
    <col min="10759" max="10759" width="3.5703125" customWidth="1"/>
    <col min="10760" max="10760" width="4" customWidth="1"/>
    <col min="10761" max="10761" width="5" customWidth="1"/>
    <col min="10762" max="10762" width="54.28515625" customWidth="1"/>
    <col min="10763" max="10763" width="12.7109375" customWidth="1"/>
    <col min="10764" max="10764" width="11" customWidth="1"/>
    <col min="10765" max="10765" width="14.140625" customWidth="1"/>
    <col min="10766" max="10766" width="10.28515625" customWidth="1"/>
    <col min="10767" max="10767" width="8.140625" customWidth="1"/>
    <col min="10768" max="10768" width="9.5703125" customWidth="1"/>
    <col min="11009" max="11009" width="3.7109375" customWidth="1"/>
    <col min="11010" max="11010" width="5.140625" customWidth="1"/>
    <col min="11011" max="11011" width="3.7109375" customWidth="1"/>
    <col min="11012" max="11012" width="3.85546875" customWidth="1"/>
    <col min="11013" max="11013" width="3.28515625" customWidth="1"/>
    <col min="11014" max="11014" width="2.5703125" customWidth="1"/>
    <col min="11015" max="11015" width="3.5703125" customWidth="1"/>
    <col min="11016" max="11016" width="4" customWidth="1"/>
    <col min="11017" max="11017" width="5" customWidth="1"/>
    <col min="11018" max="11018" width="54.28515625" customWidth="1"/>
    <col min="11019" max="11019" width="12.7109375" customWidth="1"/>
    <col min="11020" max="11020" width="11" customWidth="1"/>
    <col min="11021" max="11021" width="14.140625" customWidth="1"/>
    <col min="11022" max="11022" width="10.28515625" customWidth="1"/>
    <col min="11023" max="11023" width="8.140625" customWidth="1"/>
    <col min="11024" max="11024" width="9.5703125" customWidth="1"/>
    <col min="11265" max="11265" width="3.7109375" customWidth="1"/>
    <col min="11266" max="11266" width="5.140625" customWidth="1"/>
    <col min="11267" max="11267" width="3.7109375" customWidth="1"/>
    <col min="11268" max="11268" width="3.85546875" customWidth="1"/>
    <col min="11269" max="11269" width="3.28515625" customWidth="1"/>
    <col min="11270" max="11270" width="2.5703125" customWidth="1"/>
    <col min="11271" max="11271" width="3.5703125" customWidth="1"/>
    <col min="11272" max="11272" width="4" customWidth="1"/>
    <col min="11273" max="11273" width="5" customWidth="1"/>
    <col min="11274" max="11274" width="54.28515625" customWidth="1"/>
    <col min="11275" max="11275" width="12.7109375" customWidth="1"/>
    <col min="11276" max="11276" width="11" customWidth="1"/>
    <col min="11277" max="11277" width="14.140625" customWidth="1"/>
    <col min="11278" max="11278" width="10.28515625" customWidth="1"/>
    <col min="11279" max="11279" width="8.140625" customWidth="1"/>
    <col min="11280" max="11280" width="9.5703125" customWidth="1"/>
    <col min="11521" max="11521" width="3.7109375" customWidth="1"/>
    <col min="11522" max="11522" width="5.140625" customWidth="1"/>
    <col min="11523" max="11523" width="3.7109375" customWidth="1"/>
    <col min="11524" max="11524" width="3.85546875" customWidth="1"/>
    <col min="11525" max="11525" width="3.28515625" customWidth="1"/>
    <col min="11526" max="11526" width="2.5703125" customWidth="1"/>
    <col min="11527" max="11527" width="3.5703125" customWidth="1"/>
    <col min="11528" max="11528" width="4" customWidth="1"/>
    <col min="11529" max="11529" width="5" customWidth="1"/>
    <col min="11530" max="11530" width="54.28515625" customWidth="1"/>
    <col min="11531" max="11531" width="12.7109375" customWidth="1"/>
    <col min="11532" max="11532" width="11" customWidth="1"/>
    <col min="11533" max="11533" width="14.140625" customWidth="1"/>
    <col min="11534" max="11534" width="10.28515625" customWidth="1"/>
    <col min="11535" max="11535" width="8.140625" customWidth="1"/>
    <col min="11536" max="11536" width="9.5703125" customWidth="1"/>
    <col min="11777" max="11777" width="3.7109375" customWidth="1"/>
    <col min="11778" max="11778" width="5.140625" customWidth="1"/>
    <col min="11779" max="11779" width="3.7109375" customWidth="1"/>
    <col min="11780" max="11780" width="3.85546875" customWidth="1"/>
    <col min="11781" max="11781" width="3.28515625" customWidth="1"/>
    <col min="11782" max="11782" width="2.5703125" customWidth="1"/>
    <col min="11783" max="11783" width="3.5703125" customWidth="1"/>
    <col min="11784" max="11784" width="4" customWidth="1"/>
    <col min="11785" max="11785" width="5" customWidth="1"/>
    <col min="11786" max="11786" width="54.28515625" customWidth="1"/>
    <col min="11787" max="11787" width="12.7109375" customWidth="1"/>
    <col min="11788" max="11788" width="11" customWidth="1"/>
    <col min="11789" max="11789" width="14.140625" customWidth="1"/>
    <col min="11790" max="11790" width="10.28515625" customWidth="1"/>
    <col min="11791" max="11791" width="8.140625" customWidth="1"/>
    <col min="11792" max="11792" width="9.5703125" customWidth="1"/>
    <col min="12033" max="12033" width="3.7109375" customWidth="1"/>
    <col min="12034" max="12034" width="5.140625" customWidth="1"/>
    <col min="12035" max="12035" width="3.7109375" customWidth="1"/>
    <col min="12036" max="12036" width="3.85546875" customWidth="1"/>
    <col min="12037" max="12037" width="3.28515625" customWidth="1"/>
    <col min="12038" max="12038" width="2.5703125" customWidth="1"/>
    <col min="12039" max="12039" width="3.5703125" customWidth="1"/>
    <col min="12040" max="12040" width="4" customWidth="1"/>
    <col min="12041" max="12041" width="5" customWidth="1"/>
    <col min="12042" max="12042" width="54.28515625" customWidth="1"/>
    <col min="12043" max="12043" width="12.7109375" customWidth="1"/>
    <col min="12044" max="12044" width="11" customWidth="1"/>
    <col min="12045" max="12045" width="14.140625" customWidth="1"/>
    <col min="12046" max="12046" width="10.28515625" customWidth="1"/>
    <col min="12047" max="12047" width="8.140625" customWidth="1"/>
    <col min="12048" max="12048" width="9.5703125" customWidth="1"/>
    <col min="12289" max="12289" width="3.7109375" customWidth="1"/>
    <col min="12290" max="12290" width="5.140625" customWidth="1"/>
    <col min="12291" max="12291" width="3.7109375" customWidth="1"/>
    <col min="12292" max="12292" width="3.85546875" customWidth="1"/>
    <col min="12293" max="12293" width="3.28515625" customWidth="1"/>
    <col min="12294" max="12294" width="2.5703125" customWidth="1"/>
    <col min="12295" max="12295" width="3.5703125" customWidth="1"/>
    <col min="12296" max="12296" width="4" customWidth="1"/>
    <col min="12297" max="12297" width="5" customWidth="1"/>
    <col min="12298" max="12298" width="54.28515625" customWidth="1"/>
    <col min="12299" max="12299" width="12.7109375" customWidth="1"/>
    <col min="12300" max="12300" width="11" customWidth="1"/>
    <col min="12301" max="12301" width="14.140625" customWidth="1"/>
    <col min="12302" max="12302" width="10.28515625" customWidth="1"/>
    <col min="12303" max="12303" width="8.140625" customWidth="1"/>
    <col min="12304" max="12304" width="9.5703125" customWidth="1"/>
    <col min="12545" max="12545" width="3.7109375" customWidth="1"/>
    <col min="12546" max="12546" width="5.140625" customWidth="1"/>
    <col min="12547" max="12547" width="3.7109375" customWidth="1"/>
    <col min="12548" max="12548" width="3.85546875" customWidth="1"/>
    <col min="12549" max="12549" width="3.28515625" customWidth="1"/>
    <col min="12550" max="12550" width="2.5703125" customWidth="1"/>
    <col min="12551" max="12551" width="3.5703125" customWidth="1"/>
    <col min="12552" max="12552" width="4" customWidth="1"/>
    <col min="12553" max="12553" width="5" customWidth="1"/>
    <col min="12554" max="12554" width="54.28515625" customWidth="1"/>
    <col min="12555" max="12555" width="12.7109375" customWidth="1"/>
    <col min="12556" max="12556" width="11" customWidth="1"/>
    <col min="12557" max="12557" width="14.140625" customWidth="1"/>
    <col min="12558" max="12558" width="10.28515625" customWidth="1"/>
    <col min="12559" max="12559" width="8.140625" customWidth="1"/>
    <col min="12560" max="12560" width="9.5703125" customWidth="1"/>
    <col min="12801" max="12801" width="3.7109375" customWidth="1"/>
    <col min="12802" max="12802" width="5.140625" customWidth="1"/>
    <col min="12803" max="12803" width="3.7109375" customWidth="1"/>
    <col min="12804" max="12804" width="3.85546875" customWidth="1"/>
    <col min="12805" max="12805" width="3.28515625" customWidth="1"/>
    <col min="12806" max="12806" width="2.5703125" customWidth="1"/>
    <col min="12807" max="12807" width="3.5703125" customWidth="1"/>
    <col min="12808" max="12808" width="4" customWidth="1"/>
    <col min="12809" max="12809" width="5" customWidth="1"/>
    <col min="12810" max="12810" width="54.28515625" customWidth="1"/>
    <col min="12811" max="12811" width="12.7109375" customWidth="1"/>
    <col min="12812" max="12812" width="11" customWidth="1"/>
    <col min="12813" max="12813" width="14.140625" customWidth="1"/>
    <col min="12814" max="12814" width="10.28515625" customWidth="1"/>
    <col min="12815" max="12815" width="8.140625" customWidth="1"/>
    <col min="12816" max="12816" width="9.5703125" customWidth="1"/>
    <col min="13057" max="13057" width="3.7109375" customWidth="1"/>
    <col min="13058" max="13058" width="5.140625" customWidth="1"/>
    <col min="13059" max="13059" width="3.7109375" customWidth="1"/>
    <col min="13060" max="13060" width="3.85546875" customWidth="1"/>
    <col min="13061" max="13061" width="3.28515625" customWidth="1"/>
    <col min="13062" max="13062" width="2.5703125" customWidth="1"/>
    <col min="13063" max="13063" width="3.5703125" customWidth="1"/>
    <col min="13064" max="13064" width="4" customWidth="1"/>
    <col min="13065" max="13065" width="5" customWidth="1"/>
    <col min="13066" max="13066" width="54.28515625" customWidth="1"/>
    <col min="13067" max="13067" width="12.7109375" customWidth="1"/>
    <col min="13068" max="13068" width="11" customWidth="1"/>
    <col min="13069" max="13069" width="14.140625" customWidth="1"/>
    <col min="13070" max="13070" width="10.28515625" customWidth="1"/>
    <col min="13071" max="13071" width="8.140625" customWidth="1"/>
    <col min="13072" max="13072" width="9.5703125" customWidth="1"/>
    <col min="13313" max="13313" width="3.7109375" customWidth="1"/>
    <col min="13314" max="13314" width="5.140625" customWidth="1"/>
    <col min="13315" max="13315" width="3.7109375" customWidth="1"/>
    <col min="13316" max="13316" width="3.85546875" customWidth="1"/>
    <col min="13317" max="13317" width="3.28515625" customWidth="1"/>
    <col min="13318" max="13318" width="2.5703125" customWidth="1"/>
    <col min="13319" max="13319" width="3.5703125" customWidth="1"/>
    <col min="13320" max="13320" width="4" customWidth="1"/>
    <col min="13321" max="13321" width="5" customWidth="1"/>
    <col min="13322" max="13322" width="54.28515625" customWidth="1"/>
    <col min="13323" max="13323" width="12.7109375" customWidth="1"/>
    <col min="13324" max="13324" width="11" customWidth="1"/>
    <col min="13325" max="13325" width="14.140625" customWidth="1"/>
    <col min="13326" max="13326" width="10.28515625" customWidth="1"/>
    <col min="13327" max="13327" width="8.140625" customWidth="1"/>
    <col min="13328" max="13328" width="9.5703125" customWidth="1"/>
    <col min="13569" max="13569" width="3.7109375" customWidth="1"/>
    <col min="13570" max="13570" width="5.140625" customWidth="1"/>
    <col min="13571" max="13571" width="3.7109375" customWidth="1"/>
    <col min="13572" max="13572" width="3.85546875" customWidth="1"/>
    <col min="13573" max="13573" width="3.28515625" customWidth="1"/>
    <col min="13574" max="13574" width="2.5703125" customWidth="1"/>
    <col min="13575" max="13575" width="3.5703125" customWidth="1"/>
    <col min="13576" max="13576" width="4" customWidth="1"/>
    <col min="13577" max="13577" width="5" customWidth="1"/>
    <col min="13578" max="13578" width="54.28515625" customWidth="1"/>
    <col min="13579" max="13579" width="12.7109375" customWidth="1"/>
    <col min="13580" max="13580" width="11" customWidth="1"/>
    <col min="13581" max="13581" width="14.140625" customWidth="1"/>
    <col min="13582" max="13582" width="10.28515625" customWidth="1"/>
    <col min="13583" max="13583" width="8.140625" customWidth="1"/>
    <col min="13584" max="13584" width="9.5703125" customWidth="1"/>
    <col min="13825" max="13825" width="3.7109375" customWidth="1"/>
    <col min="13826" max="13826" width="5.140625" customWidth="1"/>
    <col min="13827" max="13827" width="3.7109375" customWidth="1"/>
    <col min="13828" max="13828" width="3.85546875" customWidth="1"/>
    <col min="13829" max="13829" width="3.28515625" customWidth="1"/>
    <col min="13830" max="13830" width="2.5703125" customWidth="1"/>
    <col min="13831" max="13831" width="3.5703125" customWidth="1"/>
    <col min="13832" max="13832" width="4" customWidth="1"/>
    <col min="13833" max="13833" width="5" customWidth="1"/>
    <col min="13834" max="13834" width="54.28515625" customWidth="1"/>
    <col min="13835" max="13835" width="12.7109375" customWidth="1"/>
    <col min="13836" max="13836" width="11" customWidth="1"/>
    <col min="13837" max="13837" width="14.140625" customWidth="1"/>
    <col min="13838" max="13838" width="10.28515625" customWidth="1"/>
    <col min="13839" max="13839" width="8.140625" customWidth="1"/>
    <col min="13840" max="13840" width="9.5703125" customWidth="1"/>
    <col min="14081" max="14081" width="3.7109375" customWidth="1"/>
    <col min="14082" max="14082" width="5.140625" customWidth="1"/>
    <col min="14083" max="14083" width="3.7109375" customWidth="1"/>
    <col min="14084" max="14084" width="3.85546875" customWidth="1"/>
    <col min="14085" max="14085" width="3.28515625" customWidth="1"/>
    <col min="14086" max="14086" width="2.5703125" customWidth="1"/>
    <col min="14087" max="14087" width="3.5703125" customWidth="1"/>
    <col min="14088" max="14088" width="4" customWidth="1"/>
    <col min="14089" max="14089" width="5" customWidth="1"/>
    <col min="14090" max="14090" width="54.28515625" customWidth="1"/>
    <col min="14091" max="14091" width="12.7109375" customWidth="1"/>
    <col min="14092" max="14092" width="11" customWidth="1"/>
    <col min="14093" max="14093" width="14.140625" customWidth="1"/>
    <col min="14094" max="14094" width="10.28515625" customWidth="1"/>
    <col min="14095" max="14095" width="8.140625" customWidth="1"/>
    <col min="14096" max="14096" width="9.5703125" customWidth="1"/>
    <col min="14337" max="14337" width="3.7109375" customWidth="1"/>
    <col min="14338" max="14338" width="5.140625" customWidth="1"/>
    <col min="14339" max="14339" width="3.7109375" customWidth="1"/>
    <col min="14340" max="14340" width="3.85546875" customWidth="1"/>
    <col min="14341" max="14341" width="3.28515625" customWidth="1"/>
    <col min="14342" max="14342" width="2.5703125" customWidth="1"/>
    <col min="14343" max="14343" width="3.5703125" customWidth="1"/>
    <col min="14344" max="14344" width="4" customWidth="1"/>
    <col min="14345" max="14345" width="5" customWidth="1"/>
    <col min="14346" max="14346" width="54.28515625" customWidth="1"/>
    <col min="14347" max="14347" width="12.7109375" customWidth="1"/>
    <col min="14348" max="14348" width="11" customWidth="1"/>
    <col min="14349" max="14349" width="14.140625" customWidth="1"/>
    <col min="14350" max="14350" width="10.28515625" customWidth="1"/>
    <col min="14351" max="14351" width="8.140625" customWidth="1"/>
    <col min="14352" max="14352" width="9.5703125" customWidth="1"/>
    <col min="14593" max="14593" width="3.7109375" customWidth="1"/>
    <col min="14594" max="14594" width="5.140625" customWidth="1"/>
    <col min="14595" max="14595" width="3.7109375" customWidth="1"/>
    <col min="14596" max="14596" width="3.85546875" customWidth="1"/>
    <col min="14597" max="14597" width="3.28515625" customWidth="1"/>
    <col min="14598" max="14598" width="2.5703125" customWidth="1"/>
    <col min="14599" max="14599" width="3.5703125" customWidth="1"/>
    <col min="14600" max="14600" width="4" customWidth="1"/>
    <col min="14601" max="14601" width="5" customWidth="1"/>
    <col min="14602" max="14602" width="54.28515625" customWidth="1"/>
    <col min="14603" max="14603" width="12.7109375" customWidth="1"/>
    <col min="14604" max="14604" width="11" customWidth="1"/>
    <col min="14605" max="14605" width="14.140625" customWidth="1"/>
    <col min="14606" max="14606" width="10.28515625" customWidth="1"/>
    <col min="14607" max="14607" width="8.140625" customWidth="1"/>
    <col min="14608" max="14608" width="9.5703125" customWidth="1"/>
    <col min="14849" max="14849" width="3.7109375" customWidth="1"/>
    <col min="14850" max="14850" width="5.140625" customWidth="1"/>
    <col min="14851" max="14851" width="3.7109375" customWidth="1"/>
    <col min="14852" max="14852" width="3.85546875" customWidth="1"/>
    <col min="14853" max="14853" width="3.28515625" customWidth="1"/>
    <col min="14854" max="14854" width="2.5703125" customWidth="1"/>
    <col min="14855" max="14855" width="3.5703125" customWidth="1"/>
    <col min="14856" max="14856" width="4" customWidth="1"/>
    <col min="14857" max="14857" width="5" customWidth="1"/>
    <col min="14858" max="14858" width="54.28515625" customWidth="1"/>
    <col min="14859" max="14859" width="12.7109375" customWidth="1"/>
    <col min="14860" max="14860" width="11" customWidth="1"/>
    <col min="14861" max="14861" width="14.140625" customWidth="1"/>
    <col min="14862" max="14862" width="10.28515625" customWidth="1"/>
    <col min="14863" max="14863" width="8.140625" customWidth="1"/>
    <col min="14864" max="14864" width="9.5703125" customWidth="1"/>
    <col min="15105" max="15105" width="3.7109375" customWidth="1"/>
    <col min="15106" max="15106" width="5.140625" customWidth="1"/>
    <col min="15107" max="15107" width="3.7109375" customWidth="1"/>
    <col min="15108" max="15108" width="3.85546875" customWidth="1"/>
    <col min="15109" max="15109" width="3.28515625" customWidth="1"/>
    <col min="15110" max="15110" width="2.5703125" customWidth="1"/>
    <col min="15111" max="15111" width="3.5703125" customWidth="1"/>
    <col min="15112" max="15112" width="4" customWidth="1"/>
    <col min="15113" max="15113" width="5" customWidth="1"/>
    <col min="15114" max="15114" width="54.28515625" customWidth="1"/>
    <col min="15115" max="15115" width="12.7109375" customWidth="1"/>
    <col min="15116" max="15116" width="11" customWidth="1"/>
    <col min="15117" max="15117" width="14.140625" customWidth="1"/>
    <col min="15118" max="15118" width="10.28515625" customWidth="1"/>
    <col min="15119" max="15119" width="8.140625" customWidth="1"/>
    <col min="15120" max="15120" width="9.5703125" customWidth="1"/>
    <col min="15361" max="15361" width="3.7109375" customWidth="1"/>
    <col min="15362" max="15362" width="5.140625" customWidth="1"/>
    <col min="15363" max="15363" width="3.7109375" customWidth="1"/>
    <col min="15364" max="15364" width="3.85546875" customWidth="1"/>
    <col min="15365" max="15365" width="3.28515625" customWidth="1"/>
    <col min="15366" max="15366" width="2.5703125" customWidth="1"/>
    <col min="15367" max="15367" width="3.5703125" customWidth="1"/>
    <col min="15368" max="15368" width="4" customWidth="1"/>
    <col min="15369" max="15369" width="5" customWidth="1"/>
    <col min="15370" max="15370" width="54.28515625" customWidth="1"/>
    <col min="15371" max="15371" width="12.7109375" customWidth="1"/>
    <col min="15372" max="15372" width="11" customWidth="1"/>
    <col min="15373" max="15373" width="14.140625" customWidth="1"/>
    <col min="15374" max="15374" width="10.28515625" customWidth="1"/>
    <col min="15375" max="15375" width="8.140625" customWidth="1"/>
    <col min="15376" max="15376" width="9.5703125" customWidth="1"/>
    <col min="15617" max="15617" width="3.7109375" customWidth="1"/>
    <col min="15618" max="15618" width="5.140625" customWidth="1"/>
    <col min="15619" max="15619" width="3.7109375" customWidth="1"/>
    <col min="15620" max="15620" width="3.85546875" customWidth="1"/>
    <col min="15621" max="15621" width="3.28515625" customWidth="1"/>
    <col min="15622" max="15622" width="2.5703125" customWidth="1"/>
    <col min="15623" max="15623" width="3.5703125" customWidth="1"/>
    <col min="15624" max="15624" width="4" customWidth="1"/>
    <col min="15625" max="15625" width="5" customWidth="1"/>
    <col min="15626" max="15626" width="54.28515625" customWidth="1"/>
    <col min="15627" max="15627" width="12.7109375" customWidth="1"/>
    <col min="15628" max="15628" width="11" customWidth="1"/>
    <col min="15629" max="15629" width="14.140625" customWidth="1"/>
    <col min="15630" max="15630" width="10.28515625" customWidth="1"/>
    <col min="15631" max="15631" width="8.140625" customWidth="1"/>
    <col min="15632" max="15632" width="9.5703125" customWidth="1"/>
    <col min="15873" max="15873" width="3.7109375" customWidth="1"/>
    <col min="15874" max="15874" width="5.140625" customWidth="1"/>
    <col min="15875" max="15875" width="3.7109375" customWidth="1"/>
    <col min="15876" max="15876" width="3.85546875" customWidth="1"/>
    <col min="15877" max="15877" width="3.28515625" customWidth="1"/>
    <col min="15878" max="15878" width="2.5703125" customWidth="1"/>
    <col min="15879" max="15879" width="3.5703125" customWidth="1"/>
    <col min="15880" max="15880" width="4" customWidth="1"/>
    <col min="15881" max="15881" width="5" customWidth="1"/>
    <col min="15882" max="15882" width="54.28515625" customWidth="1"/>
    <col min="15883" max="15883" width="12.7109375" customWidth="1"/>
    <col min="15884" max="15884" width="11" customWidth="1"/>
    <col min="15885" max="15885" width="14.140625" customWidth="1"/>
    <col min="15886" max="15886" width="10.28515625" customWidth="1"/>
    <col min="15887" max="15887" width="8.140625" customWidth="1"/>
    <col min="15888" max="15888" width="9.5703125" customWidth="1"/>
    <col min="16129" max="16129" width="3.7109375" customWidth="1"/>
    <col min="16130" max="16130" width="5.140625" customWidth="1"/>
    <col min="16131" max="16131" width="3.7109375" customWidth="1"/>
    <col min="16132" max="16132" width="3.85546875" customWidth="1"/>
    <col min="16133" max="16133" width="3.28515625" customWidth="1"/>
    <col min="16134" max="16134" width="2.5703125" customWidth="1"/>
    <col min="16135" max="16135" width="3.5703125" customWidth="1"/>
    <col min="16136" max="16136" width="4" customWidth="1"/>
    <col min="16137" max="16137" width="5" customWidth="1"/>
    <col min="16138" max="16138" width="54.28515625" customWidth="1"/>
    <col min="16139" max="16139" width="12.7109375" customWidth="1"/>
    <col min="16140" max="16140" width="11" customWidth="1"/>
    <col min="16141" max="16141" width="14.140625" customWidth="1"/>
    <col min="16142" max="16142" width="10.28515625" customWidth="1"/>
    <col min="16143" max="16143" width="8.140625" customWidth="1"/>
    <col min="16144" max="16144" width="9.5703125" customWidth="1"/>
  </cols>
  <sheetData>
    <row r="1" spans="1:16" ht="13.5" thickBot="1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113</v>
      </c>
      <c r="M1" s="42" t="s">
        <v>325</v>
      </c>
      <c r="N1" t="s">
        <v>11</v>
      </c>
      <c r="O1" t="s">
        <v>12</v>
      </c>
      <c r="P1" t="s">
        <v>13</v>
      </c>
    </row>
    <row r="2" spans="1:16" x14ac:dyDescent="0.2">
      <c r="A2" s="19"/>
      <c r="B2" s="20" t="s">
        <v>309</v>
      </c>
      <c r="C2" s="20"/>
      <c r="D2" s="20"/>
      <c r="E2" s="20"/>
      <c r="F2" s="20"/>
      <c r="G2" s="20"/>
      <c r="H2" s="20"/>
      <c r="I2" s="20"/>
      <c r="J2" s="20" t="s">
        <v>310</v>
      </c>
      <c r="K2" s="21">
        <v>1000000</v>
      </c>
      <c r="L2" s="20">
        <v>0</v>
      </c>
      <c r="M2" s="22">
        <v>3500000</v>
      </c>
      <c r="N2">
        <v>0</v>
      </c>
      <c r="O2">
        <v>0</v>
      </c>
    </row>
    <row r="3" spans="1:16" x14ac:dyDescent="0.2">
      <c r="A3" s="8"/>
      <c r="B3" s="9" t="s">
        <v>311</v>
      </c>
      <c r="C3" s="9"/>
      <c r="D3" s="9"/>
      <c r="E3" s="9"/>
      <c r="F3" s="9"/>
      <c r="G3" s="9"/>
      <c r="H3" s="9"/>
      <c r="I3" s="9"/>
      <c r="J3" s="9" t="s">
        <v>312</v>
      </c>
      <c r="K3" s="10">
        <v>0</v>
      </c>
      <c r="L3" s="9">
        <v>0</v>
      </c>
      <c r="M3" s="11">
        <v>0</v>
      </c>
      <c r="N3">
        <v>0</v>
      </c>
      <c r="O3">
        <v>0</v>
      </c>
    </row>
    <row r="4" spans="1:16" x14ac:dyDescent="0.2">
      <c r="A4" s="8"/>
      <c r="B4" s="9" t="s">
        <v>313</v>
      </c>
      <c r="C4" s="9"/>
      <c r="D4" s="9"/>
      <c r="E4" s="9"/>
      <c r="F4" s="9"/>
      <c r="G4" s="9"/>
      <c r="H4" s="9"/>
      <c r="I4" s="9"/>
      <c r="J4" s="9" t="s">
        <v>314</v>
      </c>
      <c r="K4" s="10">
        <v>0</v>
      </c>
      <c r="L4" s="9">
        <v>0</v>
      </c>
      <c r="M4" s="11">
        <v>0</v>
      </c>
      <c r="N4">
        <v>0</v>
      </c>
      <c r="O4">
        <v>0</v>
      </c>
    </row>
    <row r="5" spans="1:16" x14ac:dyDescent="0.2">
      <c r="A5" s="8"/>
      <c r="B5" s="9" t="s">
        <v>315</v>
      </c>
      <c r="C5" s="9"/>
      <c r="D5" s="9"/>
      <c r="E5" s="9"/>
      <c r="F5" s="9"/>
      <c r="G5" s="9"/>
      <c r="H5" s="9"/>
      <c r="I5" s="9"/>
      <c r="J5" s="9" t="s">
        <v>316</v>
      </c>
      <c r="K5" s="10">
        <v>0</v>
      </c>
      <c r="L5" s="9">
        <v>0</v>
      </c>
      <c r="M5" s="11">
        <v>0</v>
      </c>
      <c r="N5">
        <v>0</v>
      </c>
      <c r="O5">
        <v>0</v>
      </c>
    </row>
    <row r="6" spans="1:16" ht="13.5" thickBot="1" x14ac:dyDescent="0.25">
      <c r="A6" s="33"/>
      <c r="B6" s="34" t="s">
        <v>317</v>
      </c>
      <c r="C6" s="34"/>
      <c r="D6" s="34"/>
      <c r="E6" s="34"/>
      <c r="F6" s="34"/>
      <c r="G6" s="34"/>
      <c r="H6" s="34"/>
      <c r="I6" s="34"/>
      <c r="J6" s="34" t="s">
        <v>318</v>
      </c>
      <c r="K6" s="35">
        <f>-3186938.86</f>
        <v>-3186938.86</v>
      </c>
      <c r="L6" s="34">
        <v>0</v>
      </c>
      <c r="M6" s="43">
        <f>-3186938.86</f>
        <v>-3186938.86</v>
      </c>
      <c r="N6">
        <v>0</v>
      </c>
      <c r="O6">
        <v>0</v>
      </c>
    </row>
    <row r="7" spans="1:16" ht="13.5" thickBot="1" x14ac:dyDescent="0.25">
      <c r="A7" s="53" t="s">
        <v>326</v>
      </c>
      <c r="B7" s="54"/>
      <c r="C7" s="54"/>
      <c r="D7" s="54"/>
      <c r="E7" s="54"/>
      <c r="F7" s="54"/>
      <c r="G7" s="54"/>
      <c r="H7" s="54"/>
      <c r="I7" s="54"/>
      <c r="J7" s="55"/>
      <c r="K7" s="39"/>
      <c r="L7" s="39"/>
      <c r="M7" s="44">
        <f>M6+M2</f>
        <v>313061.14000000013</v>
      </c>
    </row>
    <row r="8" spans="1:16" x14ac:dyDescent="0.2">
      <c r="J8" s="5" t="s">
        <v>332</v>
      </c>
      <c r="K8" s="5"/>
      <c r="L8" s="5"/>
      <c r="M8" s="50">
        <f>příjmy!K50</f>
        <v>68281745.88000001</v>
      </c>
    </row>
    <row r="9" spans="1:16" x14ac:dyDescent="0.2">
      <c r="J9" t="s">
        <v>333</v>
      </c>
      <c r="M9" s="3">
        <f>výdaje!N261</f>
        <v>68594807.020000011</v>
      </c>
    </row>
    <row r="10" spans="1:16" x14ac:dyDescent="0.2">
      <c r="M10" s="3">
        <f>příjmy!K50-výdaje!N261</f>
        <v>-313061.1400000006</v>
      </c>
    </row>
    <row r="13" spans="1:16" x14ac:dyDescent="0.2">
      <c r="M13" s="3"/>
    </row>
    <row r="17" spans="13:13" x14ac:dyDescent="0.2">
      <c r="M17" s="7">
        <f>M10+M7</f>
        <v>-4.6566128730773926E-10</v>
      </c>
    </row>
    <row r="21" spans="13:13" x14ac:dyDescent="0.2">
      <c r="M21" s="3"/>
    </row>
    <row r="24" spans="13:13" x14ac:dyDescent="0.2">
      <c r="M24" s="3"/>
    </row>
  </sheetData>
  <mergeCells count="1">
    <mergeCell ref="A7:J7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86FF-C361-4334-BA95-0785D762CAFE}">
  <dimension ref="A1:H28"/>
  <sheetViews>
    <sheetView workbookViewId="0">
      <selection activeCell="D27" sqref="D27"/>
    </sheetView>
  </sheetViews>
  <sheetFormatPr defaultRowHeight="12.75" x14ac:dyDescent="0.2"/>
  <cols>
    <col min="1" max="1" width="54.28515625" customWidth="1"/>
    <col min="2" max="2" width="12.7109375" hidden="1" customWidth="1"/>
    <col min="3" max="3" width="11" hidden="1" customWidth="1"/>
    <col min="4" max="4" width="14.140625" customWidth="1"/>
    <col min="5" max="5" width="10.28515625" hidden="1" customWidth="1"/>
    <col min="6" max="6" width="8.140625" hidden="1" customWidth="1"/>
    <col min="7" max="7" width="9.5703125" hidden="1" customWidth="1"/>
    <col min="8" max="8" width="14.7109375" customWidth="1"/>
    <col min="9" max="9" width="19.28515625" customWidth="1"/>
    <col min="248" max="248" width="3.7109375" customWidth="1"/>
    <col min="249" max="249" width="5.140625" customWidth="1"/>
    <col min="250" max="250" width="3.7109375" customWidth="1"/>
    <col min="251" max="251" width="3.85546875" customWidth="1"/>
    <col min="252" max="252" width="3.28515625" customWidth="1"/>
    <col min="253" max="253" width="2.5703125" customWidth="1"/>
    <col min="254" max="254" width="3.5703125" customWidth="1"/>
    <col min="255" max="255" width="4" customWidth="1"/>
    <col min="256" max="256" width="5" customWidth="1"/>
    <col min="257" max="257" width="54.28515625" customWidth="1"/>
    <col min="258" max="258" width="12.7109375" customWidth="1"/>
    <col min="259" max="259" width="11" customWidth="1"/>
    <col min="260" max="260" width="14.140625" customWidth="1"/>
    <col min="261" max="261" width="10.28515625" customWidth="1"/>
    <col min="262" max="262" width="8.140625" customWidth="1"/>
    <col min="263" max="263" width="9.5703125" customWidth="1"/>
    <col min="504" max="504" width="3.7109375" customWidth="1"/>
    <col min="505" max="505" width="5.140625" customWidth="1"/>
    <col min="506" max="506" width="3.7109375" customWidth="1"/>
    <col min="507" max="507" width="3.85546875" customWidth="1"/>
    <col min="508" max="508" width="3.28515625" customWidth="1"/>
    <col min="509" max="509" width="2.5703125" customWidth="1"/>
    <col min="510" max="510" width="3.5703125" customWidth="1"/>
    <col min="511" max="511" width="4" customWidth="1"/>
    <col min="512" max="512" width="5" customWidth="1"/>
    <col min="513" max="513" width="54.28515625" customWidth="1"/>
    <col min="514" max="514" width="12.7109375" customWidth="1"/>
    <col min="515" max="515" width="11" customWidth="1"/>
    <col min="516" max="516" width="14.140625" customWidth="1"/>
    <col min="517" max="517" width="10.28515625" customWidth="1"/>
    <col min="518" max="518" width="8.140625" customWidth="1"/>
    <col min="519" max="519" width="9.5703125" customWidth="1"/>
    <col min="760" max="760" width="3.7109375" customWidth="1"/>
    <col min="761" max="761" width="5.140625" customWidth="1"/>
    <col min="762" max="762" width="3.7109375" customWidth="1"/>
    <col min="763" max="763" width="3.85546875" customWidth="1"/>
    <col min="764" max="764" width="3.28515625" customWidth="1"/>
    <col min="765" max="765" width="2.5703125" customWidth="1"/>
    <col min="766" max="766" width="3.5703125" customWidth="1"/>
    <col min="767" max="767" width="4" customWidth="1"/>
    <col min="768" max="768" width="5" customWidth="1"/>
    <col min="769" max="769" width="54.28515625" customWidth="1"/>
    <col min="770" max="770" width="12.7109375" customWidth="1"/>
    <col min="771" max="771" width="11" customWidth="1"/>
    <col min="772" max="772" width="14.140625" customWidth="1"/>
    <col min="773" max="773" width="10.28515625" customWidth="1"/>
    <col min="774" max="774" width="8.140625" customWidth="1"/>
    <col min="775" max="775" width="9.5703125" customWidth="1"/>
    <col min="1016" max="1016" width="3.7109375" customWidth="1"/>
    <col min="1017" max="1017" width="5.140625" customWidth="1"/>
    <col min="1018" max="1018" width="3.7109375" customWidth="1"/>
    <col min="1019" max="1019" width="3.85546875" customWidth="1"/>
    <col min="1020" max="1020" width="3.28515625" customWidth="1"/>
    <col min="1021" max="1021" width="2.5703125" customWidth="1"/>
    <col min="1022" max="1022" width="3.5703125" customWidth="1"/>
    <col min="1023" max="1023" width="4" customWidth="1"/>
    <col min="1024" max="1024" width="5" customWidth="1"/>
    <col min="1025" max="1025" width="54.28515625" customWidth="1"/>
    <col min="1026" max="1026" width="12.7109375" customWidth="1"/>
    <col min="1027" max="1027" width="11" customWidth="1"/>
    <col min="1028" max="1028" width="14.140625" customWidth="1"/>
    <col min="1029" max="1029" width="10.28515625" customWidth="1"/>
    <col min="1030" max="1030" width="8.140625" customWidth="1"/>
    <col min="1031" max="1031" width="9.5703125" customWidth="1"/>
    <col min="1272" max="1272" width="3.7109375" customWidth="1"/>
    <col min="1273" max="1273" width="5.140625" customWidth="1"/>
    <col min="1274" max="1274" width="3.7109375" customWidth="1"/>
    <col min="1275" max="1275" width="3.85546875" customWidth="1"/>
    <col min="1276" max="1276" width="3.28515625" customWidth="1"/>
    <col min="1277" max="1277" width="2.5703125" customWidth="1"/>
    <col min="1278" max="1278" width="3.5703125" customWidth="1"/>
    <col min="1279" max="1279" width="4" customWidth="1"/>
    <col min="1280" max="1280" width="5" customWidth="1"/>
    <col min="1281" max="1281" width="54.28515625" customWidth="1"/>
    <col min="1282" max="1282" width="12.7109375" customWidth="1"/>
    <col min="1283" max="1283" width="11" customWidth="1"/>
    <col min="1284" max="1284" width="14.140625" customWidth="1"/>
    <col min="1285" max="1285" width="10.28515625" customWidth="1"/>
    <col min="1286" max="1286" width="8.140625" customWidth="1"/>
    <col min="1287" max="1287" width="9.5703125" customWidth="1"/>
    <col min="1528" max="1528" width="3.7109375" customWidth="1"/>
    <col min="1529" max="1529" width="5.140625" customWidth="1"/>
    <col min="1530" max="1530" width="3.7109375" customWidth="1"/>
    <col min="1531" max="1531" width="3.85546875" customWidth="1"/>
    <col min="1532" max="1532" width="3.28515625" customWidth="1"/>
    <col min="1533" max="1533" width="2.5703125" customWidth="1"/>
    <col min="1534" max="1534" width="3.5703125" customWidth="1"/>
    <col min="1535" max="1535" width="4" customWidth="1"/>
    <col min="1536" max="1536" width="5" customWidth="1"/>
    <col min="1537" max="1537" width="54.28515625" customWidth="1"/>
    <col min="1538" max="1538" width="12.7109375" customWidth="1"/>
    <col min="1539" max="1539" width="11" customWidth="1"/>
    <col min="1540" max="1540" width="14.140625" customWidth="1"/>
    <col min="1541" max="1541" width="10.28515625" customWidth="1"/>
    <col min="1542" max="1542" width="8.140625" customWidth="1"/>
    <col min="1543" max="1543" width="9.5703125" customWidth="1"/>
    <col min="1784" max="1784" width="3.7109375" customWidth="1"/>
    <col min="1785" max="1785" width="5.140625" customWidth="1"/>
    <col min="1786" max="1786" width="3.7109375" customWidth="1"/>
    <col min="1787" max="1787" width="3.85546875" customWidth="1"/>
    <col min="1788" max="1788" width="3.28515625" customWidth="1"/>
    <col min="1789" max="1789" width="2.5703125" customWidth="1"/>
    <col min="1790" max="1790" width="3.5703125" customWidth="1"/>
    <col min="1791" max="1791" width="4" customWidth="1"/>
    <col min="1792" max="1792" width="5" customWidth="1"/>
    <col min="1793" max="1793" width="54.28515625" customWidth="1"/>
    <col min="1794" max="1794" width="12.7109375" customWidth="1"/>
    <col min="1795" max="1795" width="11" customWidth="1"/>
    <col min="1796" max="1796" width="14.140625" customWidth="1"/>
    <col min="1797" max="1797" width="10.28515625" customWidth="1"/>
    <col min="1798" max="1798" width="8.140625" customWidth="1"/>
    <col min="1799" max="1799" width="9.5703125" customWidth="1"/>
    <col min="2040" max="2040" width="3.7109375" customWidth="1"/>
    <col min="2041" max="2041" width="5.140625" customWidth="1"/>
    <col min="2042" max="2042" width="3.7109375" customWidth="1"/>
    <col min="2043" max="2043" width="3.85546875" customWidth="1"/>
    <col min="2044" max="2044" width="3.28515625" customWidth="1"/>
    <col min="2045" max="2045" width="2.5703125" customWidth="1"/>
    <col min="2046" max="2046" width="3.5703125" customWidth="1"/>
    <col min="2047" max="2047" width="4" customWidth="1"/>
    <col min="2048" max="2048" width="5" customWidth="1"/>
    <col min="2049" max="2049" width="54.28515625" customWidth="1"/>
    <col min="2050" max="2050" width="12.7109375" customWidth="1"/>
    <col min="2051" max="2051" width="11" customWidth="1"/>
    <col min="2052" max="2052" width="14.140625" customWidth="1"/>
    <col min="2053" max="2053" width="10.28515625" customWidth="1"/>
    <col min="2054" max="2054" width="8.140625" customWidth="1"/>
    <col min="2055" max="2055" width="9.5703125" customWidth="1"/>
    <col min="2296" max="2296" width="3.7109375" customWidth="1"/>
    <col min="2297" max="2297" width="5.140625" customWidth="1"/>
    <col min="2298" max="2298" width="3.7109375" customWidth="1"/>
    <col min="2299" max="2299" width="3.85546875" customWidth="1"/>
    <col min="2300" max="2300" width="3.28515625" customWidth="1"/>
    <col min="2301" max="2301" width="2.5703125" customWidth="1"/>
    <col min="2302" max="2302" width="3.5703125" customWidth="1"/>
    <col min="2303" max="2303" width="4" customWidth="1"/>
    <col min="2304" max="2304" width="5" customWidth="1"/>
    <col min="2305" max="2305" width="54.28515625" customWidth="1"/>
    <col min="2306" max="2306" width="12.7109375" customWidth="1"/>
    <col min="2307" max="2307" width="11" customWidth="1"/>
    <col min="2308" max="2308" width="14.140625" customWidth="1"/>
    <col min="2309" max="2309" width="10.28515625" customWidth="1"/>
    <col min="2310" max="2310" width="8.140625" customWidth="1"/>
    <col min="2311" max="2311" width="9.5703125" customWidth="1"/>
    <col min="2552" max="2552" width="3.7109375" customWidth="1"/>
    <col min="2553" max="2553" width="5.140625" customWidth="1"/>
    <col min="2554" max="2554" width="3.7109375" customWidth="1"/>
    <col min="2555" max="2555" width="3.85546875" customWidth="1"/>
    <col min="2556" max="2556" width="3.28515625" customWidth="1"/>
    <col min="2557" max="2557" width="2.5703125" customWidth="1"/>
    <col min="2558" max="2558" width="3.5703125" customWidth="1"/>
    <col min="2559" max="2559" width="4" customWidth="1"/>
    <col min="2560" max="2560" width="5" customWidth="1"/>
    <col min="2561" max="2561" width="54.28515625" customWidth="1"/>
    <col min="2562" max="2562" width="12.7109375" customWidth="1"/>
    <col min="2563" max="2563" width="11" customWidth="1"/>
    <col min="2564" max="2564" width="14.140625" customWidth="1"/>
    <col min="2565" max="2565" width="10.28515625" customWidth="1"/>
    <col min="2566" max="2566" width="8.140625" customWidth="1"/>
    <col min="2567" max="2567" width="9.5703125" customWidth="1"/>
    <col min="2808" max="2808" width="3.7109375" customWidth="1"/>
    <col min="2809" max="2809" width="5.140625" customWidth="1"/>
    <col min="2810" max="2810" width="3.7109375" customWidth="1"/>
    <col min="2811" max="2811" width="3.85546875" customWidth="1"/>
    <col min="2812" max="2812" width="3.28515625" customWidth="1"/>
    <col min="2813" max="2813" width="2.5703125" customWidth="1"/>
    <col min="2814" max="2814" width="3.5703125" customWidth="1"/>
    <col min="2815" max="2815" width="4" customWidth="1"/>
    <col min="2816" max="2816" width="5" customWidth="1"/>
    <col min="2817" max="2817" width="54.28515625" customWidth="1"/>
    <col min="2818" max="2818" width="12.7109375" customWidth="1"/>
    <col min="2819" max="2819" width="11" customWidth="1"/>
    <col min="2820" max="2820" width="14.140625" customWidth="1"/>
    <col min="2821" max="2821" width="10.28515625" customWidth="1"/>
    <col min="2822" max="2822" width="8.140625" customWidth="1"/>
    <col min="2823" max="2823" width="9.5703125" customWidth="1"/>
    <col min="3064" max="3064" width="3.7109375" customWidth="1"/>
    <col min="3065" max="3065" width="5.140625" customWidth="1"/>
    <col min="3066" max="3066" width="3.7109375" customWidth="1"/>
    <col min="3067" max="3067" width="3.85546875" customWidth="1"/>
    <col min="3068" max="3068" width="3.28515625" customWidth="1"/>
    <col min="3069" max="3069" width="2.5703125" customWidth="1"/>
    <col min="3070" max="3070" width="3.5703125" customWidth="1"/>
    <col min="3071" max="3071" width="4" customWidth="1"/>
    <col min="3072" max="3072" width="5" customWidth="1"/>
    <col min="3073" max="3073" width="54.28515625" customWidth="1"/>
    <col min="3074" max="3074" width="12.7109375" customWidth="1"/>
    <col min="3075" max="3075" width="11" customWidth="1"/>
    <col min="3076" max="3076" width="14.140625" customWidth="1"/>
    <col min="3077" max="3077" width="10.28515625" customWidth="1"/>
    <col min="3078" max="3078" width="8.140625" customWidth="1"/>
    <col min="3079" max="3079" width="9.5703125" customWidth="1"/>
    <col min="3320" max="3320" width="3.7109375" customWidth="1"/>
    <col min="3321" max="3321" width="5.140625" customWidth="1"/>
    <col min="3322" max="3322" width="3.7109375" customWidth="1"/>
    <col min="3323" max="3323" width="3.85546875" customWidth="1"/>
    <col min="3324" max="3324" width="3.28515625" customWidth="1"/>
    <col min="3325" max="3325" width="2.5703125" customWidth="1"/>
    <col min="3326" max="3326" width="3.5703125" customWidth="1"/>
    <col min="3327" max="3327" width="4" customWidth="1"/>
    <col min="3328" max="3328" width="5" customWidth="1"/>
    <col min="3329" max="3329" width="54.28515625" customWidth="1"/>
    <col min="3330" max="3330" width="12.7109375" customWidth="1"/>
    <col min="3331" max="3331" width="11" customWidth="1"/>
    <col min="3332" max="3332" width="14.140625" customWidth="1"/>
    <col min="3333" max="3333" width="10.28515625" customWidth="1"/>
    <col min="3334" max="3334" width="8.140625" customWidth="1"/>
    <col min="3335" max="3335" width="9.5703125" customWidth="1"/>
    <col min="3576" max="3576" width="3.7109375" customWidth="1"/>
    <col min="3577" max="3577" width="5.140625" customWidth="1"/>
    <col min="3578" max="3578" width="3.7109375" customWidth="1"/>
    <col min="3579" max="3579" width="3.85546875" customWidth="1"/>
    <col min="3580" max="3580" width="3.28515625" customWidth="1"/>
    <col min="3581" max="3581" width="2.5703125" customWidth="1"/>
    <col min="3582" max="3582" width="3.5703125" customWidth="1"/>
    <col min="3583" max="3583" width="4" customWidth="1"/>
    <col min="3584" max="3584" width="5" customWidth="1"/>
    <col min="3585" max="3585" width="54.28515625" customWidth="1"/>
    <col min="3586" max="3586" width="12.7109375" customWidth="1"/>
    <col min="3587" max="3587" width="11" customWidth="1"/>
    <col min="3588" max="3588" width="14.140625" customWidth="1"/>
    <col min="3589" max="3589" width="10.28515625" customWidth="1"/>
    <col min="3590" max="3590" width="8.140625" customWidth="1"/>
    <col min="3591" max="3591" width="9.5703125" customWidth="1"/>
    <col min="3832" max="3832" width="3.7109375" customWidth="1"/>
    <col min="3833" max="3833" width="5.140625" customWidth="1"/>
    <col min="3834" max="3834" width="3.7109375" customWidth="1"/>
    <col min="3835" max="3835" width="3.85546875" customWidth="1"/>
    <col min="3836" max="3836" width="3.28515625" customWidth="1"/>
    <col min="3837" max="3837" width="2.5703125" customWidth="1"/>
    <col min="3838" max="3838" width="3.5703125" customWidth="1"/>
    <col min="3839" max="3839" width="4" customWidth="1"/>
    <col min="3840" max="3840" width="5" customWidth="1"/>
    <col min="3841" max="3841" width="54.28515625" customWidth="1"/>
    <col min="3842" max="3842" width="12.7109375" customWidth="1"/>
    <col min="3843" max="3843" width="11" customWidth="1"/>
    <col min="3844" max="3844" width="14.140625" customWidth="1"/>
    <col min="3845" max="3845" width="10.28515625" customWidth="1"/>
    <col min="3846" max="3846" width="8.140625" customWidth="1"/>
    <col min="3847" max="3847" width="9.5703125" customWidth="1"/>
    <col min="4088" max="4088" width="3.7109375" customWidth="1"/>
    <col min="4089" max="4089" width="5.140625" customWidth="1"/>
    <col min="4090" max="4090" width="3.7109375" customWidth="1"/>
    <col min="4091" max="4091" width="3.85546875" customWidth="1"/>
    <col min="4092" max="4092" width="3.28515625" customWidth="1"/>
    <col min="4093" max="4093" width="2.5703125" customWidth="1"/>
    <col min="4094" max="4094" width="3.5703125" customWidth="1"/>
    <col min="4095" max="4095" width="4" customWidth="1"/>
    <col min="4096" max="4096" width="5" customWidth="1"/>
    <col min="4097" max="4097" width="54.28515625" customWidth="1"/>
    <col min="4098" max="4098" width="12.7109375" customWidth="1"/>
    <col min="4099" max="4099" width="11" customWidth="1"/>
    <col min="4100" max="4100" width="14.140625" customWidth="1"/>
    <col min="4101" max="4101" width="10.28515625" customWidth="1"/>
    <col min="4102" max="4102" width="8.140625" customWidth="1"/>
    <col min="4103" max="4103" width="9.5703125" customWidth="1"/>
    <col min="4344" max="4344" width="3.7109375" customWidth="1"/>
    <col min="4345" max="4345" width="5.140625" customWidth="1"/>
    <col min="4346" max="4346" width="3.7109375" customWidth="1"/>
    <col min="4347" max="4347" width="3.85546875" customWidth="1"/>
    <col min="4348" max="4348" width="3.28515625" customWidth="1"/>
    <col min="4349" max="4349" width="2.5703125" customWidth="1"/>
    <col min="4350" max="4350" width="3.5703125" customWidth="1"/>
    <col min="4351" max="4351" width="4" customWidth="1"/>
    <col min="4352" max="4352" width="5" customWidth="1"/>
    <col min="4353" max="4353" width="54.28515625" customWidth="1"/>
    <col min="4354" max="4354" width="12.7109375" customWidth="1"/>
    <col min="4355" max="4355" width="11" customWidth="1"/>
    <col min="4356" max="4356" width="14.140625" customWidth="1"/>
    <col min="4357" max="4357" width="10.28515625" customWidth="1"/>
    <col min="4358" max="4358" width="8.140625" customWidth="1"/>
    <col min="4359" max="4359" width="9.5703125" customWidth="1"/>
    <col min="4600" max="4600" width="3.7109375" customWidth="1"/>
    <col min="4601" max="4601" width="5.140625" customWidth="1"/>
    <col min="4602" max="4602" width="3.7109375" customWidth="1"/>
    <col min="4603" max="4603" width="3.85546875" customWidth="1"/>
    <col min="4604" max="4604" width="3.28515625" customWidth="1"/>
    <col min="4605" max="4605" width="2.5703125" customWidth="1"/>
    <col min="4606" max="4606" width="3.5703125" customWidth="1"/>
    <col min="4607" max="4607" width="4" customWidth="1"/>
    <col min="4608" max="4608" width="5" customWidth="1"/>
    <col min="4609" max="4609" width="54.28515625" customWidth="1"/>
    <col min="4610" max="4610" width="12.7109375" customWidth="1"/>
    <col min="4611" max="4611" width="11" customWidth="1"/>
    <col min="4612" max="4612" width="14.140625" customWidth="1"/>
    <col min="4613" max="4613" width="10.28515625" customWidth="1"/>
    <col min="4614" max="4614" width="8.140625" customWidth="1"/>
    <col min="4615" max="4615" width="9.5703125" customWidth="1"/>
    <col min="4856" max="4856" width="3.7109375" customWidth="1"/>
    <col min="4857" max="4857" width="5.140625" customWidth="1"/>
    <col min="4858" max="4858" width="3.7109375" customWidth="1"/>
    <col min="4859" max="4859" width="3.85546875" customWidth="1"/>
    <col min="4860" max="4860" width="3.28515625" customWidth="1"/>
    <col min="4861" max="4861" width="2.5703125" customWidth="1"/>
    <col min="4862" max="4862" width="3.5703125" customWidth="1"/>
    <col min="4863" max="4863" width="4" customWidth="1"/>
    <col min="4864" max="4864" width="5" customWidth="1"/>
    <col min="4865" max="4865" width="54.28515625" customWidth="1"/>
    <col min="4866" max="4866" width="12.7109375" customWidth="1"/>
    <col min="4867" max="4867" width="11" customWidth="1"/>
    <col min="4868" max="4868" width="14.140625" customWidth="1"/>
    <col min="4869" max="4869" width="10.28515625" customWidth="1"/>
    <col min="4870" max="4870" width="8.140625" customWidth="1"/>
    <col min="4871" max="4871" width="9.5703125" customWidth="1"/>
    <col min="5112" max="5112" width="3.7109375" customWidth="1"/>
    <col min="5113" max="5113" width="5.140625" customWidth="1"/>
    <col min="5114" max="5114" width="3.7109375" customWidth="1"/>
    <col min="5115" max="5115" width="3.85546875" customWidth="1"/>
    <col min="5116" max="5116" width="3.28515625" customWidth="1"/>
    <col min="5117" max="5117" width="2.5703125" customWidth="1"/>
    <col min="5118" max="5118" width="3.5703125" customWidth="1"/>
    <col min="5119" max="5119" width="4" customWidth="1"/>
    <col min="5120" max="5120" width="5" customWidth="1"/>
    <col min="5121" max="5121" width="54.28515625" customWidth="1"/>
    <col min="5122" max="5122" width="12.7109375" customWidth="1"/>
    <col min="5123" max="5123" width="11" customWidth="1"/>
    <col min="5124" max="5124" width="14.140625" customWidth="1"/>
    <col min="5125" max="5125" width="10.28515625" customWidth="1"/>
    <col min="5126" max="5126" width="8.140625" customWidth="1"/>
    <col min="5127" max="5127" width="9.5703125" customWidth="1"/>
    <col min="5368" max="5368" width="3.7109375" customWidth="1"/>
    <col min="5369" max="5369" width="5.140625" customWidth="1"/>
    <col min="5370" max="5370" width="3.7109375" customWidth="1"/>
    <col min="5371" max="5371" width="3.85546875" customWidth="1"/>
    <col min="5372" max="5372" width="3.28515625" customWidth="1"/>
    <col min="5373" max="5373" width="2.5703125" customWidth="1"/>
    <col min="5374" max="5374" width="3.5703125" customWidth="1"/>
    <col min="5375" max="5375" width="4" customWidth="1"/>
    <col min="5376" max="5376" width="5" customWidth="1"/>
    <col min="5377" max="5377" width="54.28515625" customWidth="1"/>
    <col min="5378" max="5378" width="12.7109375" customWidth="1"/>
    <col min="5379" max="5379" width="11" customWidth="1"/>
    <col min="5380" max="5380" width="14.140625" customWidth="1"/>
    <col min="5381" max="5381" width="10.28515625" customWidth="1"/>
    <col min="5382" max="5382" width="8.140625" customWidth="1"/>
    <col min="5383" max="5383" width="9.5703125" customWidth="1"/>
    <col min="5624" max="5624" width="3.7109375" customWidth="1"/>
    <col min="5625" max="5625" width="5.140625" customWidth="1"/>
    <col min="5626" max="5626" width="3.7109375" customWidth="1"/>
    <col min="5627" max="5627" width="3.85546875" customWidth="1"/>
    <col min="5628" max="5628" width="3.28515625" customWidth="1"/>
    <col min="5629" max="5629" width="2.5703125" customWidth="1"/>
    <col min="5630" max="5630" width="3.5703125" customWidth="1"/>
    <col min="5631" max="5631" width="4" customWidth="1"/>
    <col min="5632" max="5632" width="5" customWidth="1"/>
    <col min="5633" max="5633" width="54.28515625" customWidth="1"/>
    <col min="5634" max="5634" width="12.7109375" customWidth="1"/>
    <col min="5635" max="5635" width="11" customWidth="1"/>
    <col min="5636" max="5636" width="14.140625" customWidth="1"/>
    <col min="5637" max="5637" width="10.28515625" customWidth="1"/>
    <col min="5638" max="5638" width="8.140625" customWidth="1"/>
    <col min="5639" max="5639" width="9.5703125" customWidth="1"/>
    <col min="5880" max="5880" width="3.7109375" customWidth="1"/>
    <col min="5881" max="5881" width="5.140625" customWidth="1"/>
    <col min="5882" max="5882" width="3.7109375" customWidth="1"/>
    <col min="5883" max="5883" width="3.85546875" customWidth="1"/>
    <col min="5884" max="5884" width="3.28515625" customWidth="1"/>
    <col min="5885" max="5885" width="2.5703125" customWidth="1"/>
    <col min="5886" max="5886" width="3.5703125" customWidth="1"/>
    <col min="5887" max="5887" width="4" customWidth="1"/>
    <col min="5888" max="5888" width="5" customWidth="1"/>
    <col min="5889" max="5889" width="54.28515625" customWidth="1"/>
    <col min="5890" max="5890" width="12.7109375" customWidth="1"/>
    <col min="5891" max="5891" width="11" customWidth="1"/>
    <col min="5892" max="5892" width="14.140625" customWidth="1"/>
    <col min="5893" max="5893" width="10.28515625" customWidth="1"/>
    <col min="5894" max="5894" width="8.140625" customWidth="1"/>
    <col min="5895" max="5895" width="9.5703125" customWidth="1"/>
    <col min="6136" max="6136" width="3.7109375" customWidth="1"/>
    <col min="6137" max="6137" width="5.140625" customWidth="1"/>
    <col min="6138" max="6138" width="3.7109375" customWidth="1"/>
    <col min="6139" max="6139" width="3.85546875" customWidth="1"/>
    <col min="6140" max="6140" width="3.28515625" customWidth="1"/>
    <col min="6141" max="6141" width="2.5703125" customWidth="1"/>
    <col min="6142" max="6142" width="3.5703125" customWidth="1"/>
    <col min="6143" max="6143" width="4" customWidth="1"/>
    <col min="6144" max="6144" width="5" customWidth="1"/>
    <col min="6145" max="6145" width="54.28515625" customWidth="1"/>
    <col min="6146" max="6146" width="12.7109375" customWidth="1"/>
    <col min="6147" max="6147" width="11" customWidth="1"/>
    <col min="6148" max="6148" width="14.140625" customWidth="1"/>
    <col min="6149" max="6149" width="10.28515625" customWidth="1"/>
    <col min="6150" max="6150" width="8.140625" customWidth="1"/>
    <col min="6151" max="6151" width="9.5703125" customWidth="1"/>
    <col min="6392" max="6392" width="3.7109375" customWidth="1"/>
    <col min="6393" max="6393" width="5.140625" customWidth="1"/>
    <col min="6394" max="6394" width="3.7109375" customWidth="1"/>
    <col min="6395" max="6395" width="3.85546875" customWidth="1"/>
    <col min="6396" max="6396" width="3.28515625" customWidth="1"/>
    <col min="6397" max="6397" width="2.5703125" customWidth="1"/>
    <col min="6398" max="6398" width="3.5703125" customWidth="1"/>
    <col min="6399" max="6399" width="4" customWidth="1"/>
    <col min="6400" max="6400" width="5" customWidth="1"/>
    <col min="6401" max="6401" width="54.28515625" customWidth="1"/>
    <col min="6402" max="6402" width="12.7109375" customWidth="1"/>
    <col min="6403" max="6403" width="11" customWidth="1"/>
    <col min="6404" max="6404" width="14.140625" customWidth="1"/>
    <col min="6405" max="6405" width="10.28515625" customWidth="1"/>
    <col min="6406" max="6406" width="8.140625" customWidth="1"/>
    <col min="6407" max="6407" width="9.5703125" customWidth="1"/>
    <col min="6648" max="6648" width="3.7109375" customWidth="1"/>
    <col min="6649" max="6649" width="5.140625" customWidth="1"/>
    <col min="6650" max="6650" width="3.7109375" customWidth="1"/>
    <col min="6651" max="6651" width="3.85546875" customWidth="1"/>
    <col min="6652" max="6652" width="3.28515625" customWidth="1"/>
    <col min="6653" max="6653" width="2.5703125" customWidth="1"/>
    <col min="6654" max="6654" width="3.5703125" customWidth="1"/>
    <col min="6655" max="6655" width="4" customWidth="1"/>
    <col min="6656" max="6656" width="5" customWidth="1"/>
    <col min="6657" max="6657" width="54.28515625" customWidth="1"/>
    <col min="6658" max="6658" width="12.7109375" customWidth="1"/>
    <col min="6659" max="6659" width="11" customWidth="1"/>
    <col min="6660" max="6660" width="14.140625" customWidth="1"/>
    <col min="6661" max="6661" width="10.28515625" customWidth="1"/>
    <col min="6662" max="6662" width="8.140625" customWidth="1"/>
    <col min="6663" max="6663" width="9.5703125" customWidth="1"/>
    <col min="6904" max="6904" width="3.7109375" customWidth="1"/>
    <col min="6905" max="6905" width="5.140625" customWidth="1"/>
    <col min="6906" max="6906" width="3.7109375" customWidth="1"/>
    <col min="6907" max="6907" width="3.85546875" customWidth="1"/>
    <col min="6908" max="6908" width="3.28515625" customWidth="1"/>
    <col min="6909" max="6909" width="2.5703125" customWidth="1"/>
    <col min="6910" max="6910" width="3.5703125" customWidth="1"/>
    <col min="6911" max="6911" width="4" customWidth="1"/>
    <col min="6912" max="6912" width="5" customWidth="1"/>
    <col min="6913" max="6913" width="54.28515625" customWidth="1"/>
    <col min="6914" max="6914" width="12.7109375" customWidth="1"/>
    <col min="6915" max="6915" width="11" customWidth="1"/>
    <col min="6916" max="6916" width="14.140625" customWidth="1"/>
    <col min="6917" max="6917" width="10.28515625" customWidth="1"/>
    <col min="6918" max="6918" width="8.140625" customWidth="1"/>
    <col min="6919" max="6919" width="9.5703125" customWidth="1"/>
    <col min="7160" max="7160" width="3.7109375" customWidth="1"/>
    <col min="7161" max="7161" width="5.140625" customWidth="1"/>
    <col min="7162" max="7162" width="3.7109375" customWidth="1"/>
    <col min="7163" max="7163" width="3.85546875" customWidth="1"/>
    <col min="7164" max="7164" width="3.28515625" customWidth="1"/>
    <col min="7165" max="7165" width="2.5703125" customWidth="1"/>
    <col min="7166" max="7166" width="3.5703125" customWidth="1"/>
    <col min="7167" max="7167" width="4" customWidth="1"/>
    <col min="7168" max="7168" width="5" customWidth="1"/>
    <col min="7169" max="7169" width="54.28515625" customWidth="1"/>
    <col min="7170" max="7170" width="12.7109375" customWidth="1"/>
    <col min="7171" max="7171" width="11" customWidth="1"/>
    <col min="7172" max="7172" width="14.140625" customWidth="1"/>
    <col min="7173" max="7173" width="10.28515625" customWidth="1"/>
    <col min="7174" max="7174" width="8.140625" customWidth="1"/>
    <col min="7175" max="7175" width="9.5703125" customWidth="1"/>
    <col min="7416" max="7416" width="3.7109375" customWidth="1"/>
    <col min="7417" max="7417" width="5.140625" customWidth="1"/>
    <col min="7418" max="7418" width="3.7109375" customWidth="1"/>
    <col min="7419" max="7419" width="3.85546875" customWidth="1"/>
    <col min="7420" max="7420" width="3.28515625" customWidth="1"/>
    <col min="7421" max="7421" width="2.5703125" customWidth="1"/>
    <col min="7422" max="7422" width="3.5703125" customWidth="1"/>
    <col min="7423" max="7423" width="4" customWidth="1"/>
    <col min="7424" max="7424" width="5" customWidth="1"/>
    <col min="7425" max="7425" width="54.28515625" customWidth="1"/>
    <col min="7426" max="7426" width="12.7109375" customWidth="1"/>
    <col min="7427" max="7427" width="11" customWidth="1"/>
    <col min="7428" max="7428" width="14.140625" customWidth="1"/>
    <col min="7429" max="7429" width="10.28515625" customWidth="1"/>
    <col min="7430" max="7430" width="8.140625" customWidth="1"/>
    <col min="7431" max="7431" width="9.5703125" customWidth="1"/>
    <col min="7672" max="7672" width="3.7109375" customWidth="1"/>
    <col min="7673" max="7673" width="5.140625" customWidth="1"/>
    <col min="7674" max="7674" width="3.7109375" customWidth="1"/>
    <col min="7675" max="7675" width="3.85546875" customWidth="1"/>
    <col min="7676" max="7676" width="3.28515625" customWidth="1"/>
    <col min="7677" max="7677" width="2.5703125" customWidth="1"/>
    <col min="7678" max="7678" width="3.5703125" customWidth="1"/>
    <col min="7679" max="7679" width="4" customWidth="1"/>
    <col min="7680" max="7680" width="5" customWidth="1"/>
    <col min="7681" max="7681" width="54.28515625" customWidth="1"/>
    <col min="7682" max="7682" width="12.7109375" customWidth="1"/>
    <col min="7683" max="7683" width="11" customWidth="1"/>
    <col min="7684" max="7684" width="14.140625" customWidth="1"/>
    <col min="7685" max="7685" width="10.28515625" customWidth="1"/>
    <col min="7686" max="7686" width="8.140625" customWidth="1"/>
    <col min="7687" max="7687" width="9.5703125" customWidth="1"/>
    <col min="7928" max="7928" width="3.7109375" customWidth="1"/>
    <col min="7929" max="7929" width="5.140625" customWidth="1"/>
    <col min="7930" max="7930" width="3.7109375" customWidth="1"/>
    <col min="7931" max="7931" width="3.85546875" customWidth="1"/>
    <col min="7932" max="7932" width="3.28515625" customWidth="1"/>
    <col min="7933" max="7933" width="2.5703125" customWidth="1"/>
    <col min="7934" max="7934" width="3.5703125" customWidth="1"/>
    <col min="7935" max="7935" width="4" customWidth="1"/>
    <col min="7936" max="7936" width="5" customWidth="1"/>
    <col min="7937" max="7937" width="54.28515625" customWidth="1"/>
    <col min="7938" max="7938" width="12.7109375" customWidth="1"/>
    <col min="7939" max="7939" width="11" customWidth="1"/>
    <col min="7940" max="7940" width="14.140625" customWidth="1"/>
    <col min="7941" max="7941" width="10.28515625" customWidth="1"/>
    <col min="7942" max="7942" width="8.140625" customWidth="1"/>
    <col min="7943" max="7943" width="9.5703125" customWidth="1"/>
    <col min="8184" max="8184" width="3.7109375" customWidth="1"/>
    <col min="8185" max="8185" width="5.140625" customWidth="1"/>
    <col min="8186" max="8186" width="3.7109375" customWidth="1"/>
    <col min="8187" max="8187" width="3.85546875" customWidth="1"/>
    <col min="8188" max="8188" width="3.28515625" customWidth="1"/>
    <col min="8189" max="8189" width="2.5703125" customWidth="1"/>
    <col min="8190" max="8190" width="3.5703125" customWidth="1"/>
    <col min="8191" max="8191" width="4" customWidth="1"/>
    <col min="8192" max="8192" width="5" customWidth="1"/>
    <col min="8193" max="8193" width="54.28515625" customWidth="1"/>
    <col min="8194" max="8194" width="12.7109375" customWidth="1"/>
    <col min="8195" max="8195" width="11" customWidth="1"/>
    <col min="8196" max="8196" width="14.140625" customWidth="1"/>
    <col min="8197" max="8197" width="10.28515625" customWidth="1"/>
    <col min="8198" max="8198" width="8.140625" customWidth="1"/>
    <col min="8199" max="8199" width="9.5703125" customWidth="1"/>
    <col min="8440" max="8440" width="3.7109375" customWidth="1"/>
    <col min="8441" max="8441" width="5.140625" customWidth="1"/>
    <col min="8442" max="8442" width="3.7109375" customWidth="1"/>
    <col min="8443" max="8443" width="3.85546875" customWidth="1"/>
    <col min="8444" max="8444" width="3.28515625" customWidth="1"/>
    <col min="8445" max="8445" width="2.5703125" customWidth="1"/>
    <col min="8446" max="8446" width="3.5703125" customWidth="1"/>
    <col min="8447" max="8447" width="4" customWidth="1"/>
    <col min="8448" max="8448" width="5" customWidth="1"/>
    <col min="8449" max="8449" width="54.28515625" customWidth="1"/>
    <col min="8450" max="8450" width="12.7109375" customWidth="1"/>
    <col min="8451" max="8451" width="11" customWidth="1"/>
    <col min="8452" max="8452" width="14.140625" customWidth="1"/>
    <col min="8453" max="8453" width="10.28515625" customWidth="1"/>
    <col min="8454" max="8454" width="8.140625" customWidth="1"/>
    <col min="8455" max="8455" width="9.5703125" customWidth="1"/>
    <col min="8696" max="8696" width="3.7109375" customWidth="1"/>
    <col min="8697" max="8697" width="5.140625" customWidth="1"/>
    <col min="8698" max="8698" width="3.7109375" customWidth="1"/>
    <col min="8699" max="8699" width="3.85546875" customWidth="1"/>
    <col min="8700" max="8700" width="3.28515625" customWidth="1"/>
    <col min="8701" max="8701" width="2.5703125" customWidth="1"/>
    <col min="8702" max="8702" width="3.5703125" customWidth="1"/>
    <col min="8703" max="8703" width="4" customWidth="1"/>
    <col min="8704" max="8704" width="5" customWidth="1"/>
    <col min="8705" max="8705" width="54.28515625" customWidth="1"/>
    <col min="8706" max="8706" width="12.7109375" customWidth="1"/>
    <col min="8707" max="8707" width="11" customWidth="1"/>
    <col min="8708" max="8708" width="14.140625" customWidth="1"/>
    <col min="8709" max="8709" width="10.28515625" customWidth="1"/>
    <col min="8710" max="8710" width="8.140625" customWidth="1"/>
    <col min="8711" max="8711" width="9.5703125" customWidth="1"/>
    <col min="8952" max="8952" width="3.7109375" customWidth="1"/>
    <col min="8953" max="8953" width="5.140625" customWidth="1"/>
    <col min="8954" max="8954" width="3.7109375" customWidth="1"/>
    <col min="8955" max="8955" width="3.85546875" customWidth="1"/>
    <col min="8956" max="8956" width="3.28515625" customWidth="1"/>
    <col min="8957" max="8957" width="2.5703125" customWidth="1"/>
    <col min="8958" max="8958" width="3.5703125" customWidth="1"/>
    <col min="8959" max="8959" width="4" customWidth="1"/>
    <col min="8960" max="8960" width="5" customWidth="1"/>
    <col min="8961" max="8961" width="54.28515625" customWidth="1"/>
    <col min="8962" max="8962" width="12.7109375" customWidth="1"/>
    <col min="8963" max="8963" width="11" customWidth="1"/>
    <col min="8964" max="8964" width="14.140625" customWidth="1"/>
    <col min="8965" max="8965" width="10.28515625" customWidth="1"/>
    <col min="8966" max="8966" width="8.140625" customWidth="1"/>
    <col min="8967" max="8967" width="9.5703125" customWidth="1"/>
    <col min="9208" max="9208" width="3.7109375" customWidth="1"/>
    <col min="9209" max="9209" width="5.140625" customWidth="1"/>
    <col min="9210" max="9210" width="3.7109375" customWidth="1"/>
    <col min="9211" max="9211" width="3.85546875" customWidth="1"/>
    <col min="9212" max="9212" width="3.28515625" customWidth="1"/>
    <col min="9213" max="9213" width="2.5703125" customWidth="1"/>
    <col min="9214" max="9214" width="3.5703125" customWidth="1"/>
    <col min="9215" max="9215" width="4" customWidth="1"/>
    <col min="9216" max="9216" width="5" customWidth="1"/>
    <col min="9217" max="9217" width="54.28515625" customWidth="1"/>
    <col min="9218" max="9218" width="12.7109375" customWidth="1"/>
    <col min="9219" max="9219" width="11" customWidth="1"/>
    <col min="9220" max="9220" width="14.140625" customWidth="1"/>
    <col min="9221" max="9221" width="10.28515625" customWidth="1"/>
    <col min="9222" max="9222" width="8.140625" customWidth="1"/>
    <col min="9223" max="9223" width="9.5703125" customWidth="1"/>
    <col min="9464" max="9464" width="3.7109375" customWidth="1"/>
    <col min="9465" max="9465" width="5.140625" customWidth="1"/>
    <col min="9466" max="9466" width="3.7109375" customWidth="1"/>
    <col min="9467" max="9467" width="3.85546875" customWidth="1"/>
    <col min="9468" max="9468" width="3.28515625" customWidth="1"/>
    <col min="9469" max="9469" width="2.5703125" customWidth="1"/>
    <col min="9470" max="9470" width="3.5703125" customWidth="1"/>
    <col min="9471" max="9471" width="4" customWidth="1"/>
    <col min="9472" max="9472" width="5" customWidth="1"/>
    <col min="9473" max="9473" width="54.28515625" customWidth="1"/>
    <col min="9474" max="9474" width="12.7109375" customWidth="1"/>
    <col min="9475" max="9475" width="11" customWidth="1"/>
    <col min="9476" max="9476" width="14.140625" customWidth="1"/>
    <col min="9477" max="9477" width="10.28515625" customWidth="1"/>
    <col min="9478" max="9478" width="8.140625" customWidth="1"/>
    <col min="9479" max="9479" width="9.5703125" customWidth="1"/>
    <col min="9720" max="9720" width="3.7109375" customWidth="1"/>
    <col min="9721" max="9721" width="5.140625" customWidth="1"/>
    <col min="9722" max="9722" width="3.7109375" customWidth="1"/>
    <col min="9723" max="9723" width="3.85546875" customWidth="1"/>
    <col min="9724" max="9724" width="3.28515625" customWidth="1"/>
    <col min="9725" max="9725" width="2.5703125" customWidth="1"/>
    <col min="9726" max="9726" width="3.5703125" customWidth="1"/>
    <col min="9727" max="9727" width="4" customWidth="1"/>
    <col min="9728" max="9728" width="5" customWidth="1"/>
    <col min="9729" max="9729" width="54.28515625" customWidth="1"/>
    <col min="9730" max="9730" width="12.7109375" customWidth="1"/>
    <col min="9731" max="9731" width="11" customWidth="1"/>
    <col min="9732" max="9732" width="14.140625" customWidth="1"/>
    <col min="9733" max="9733" width="10.28515625" customWidth="1"/>
    <col min="9734" max="9734" width="8.140625" customWidth="1"/>
    <col min="9735" max="9735" width="9.5703125" customWidth="1"/>
    <col min="9976" max="9976" width="3.7109375" customWidth="1"/>
    <col min="9977" max="9977" width="5.140625" customWidth="1"/>
    <col min="9978" max="9978" width="3.7109375" customWidth="1"/>
    <col min="9979" max="9979" width="3.85546875" customWidth="1"/>
    <col min="9980" max="9980" width="3.28515625" customWidth="1"/>
    <col min="9981" max="9981" width="2.5703125" customWidth="1"/>
    <col min="9982" max="9982" width="3.5703125" customWidth="1"/>
    <col min="9983" max="9983" width="4" customWidth="1"/>
    <col min="9984" max="9984" width="5" customWidth="1"/>
    <col min="9985" max="9985" width="54.28515625" customWidth="1"/>
    <col min="9986" max="9986" width="12.7109375" customWidth="1"/>
    <col min="9987" max="9987" width="11" customWidth="1"/>
    <col min="9988" max="9988" width="14.140625" customWidth="1"/>
    <col min="9989" max="9989" width="10.28515625" customWidth="1"/>
    <col min="9990" max="9990" width="8.140625" customWidth="1"/>
    <col min="9991" max="9991" width="9.5703125" customWidth="1"/>
    <col min="10232" max="10232" width="3.7109375" customWidth="1"/>
    <col min="10233" max="10233" width="5.140625" customWidth="1"/>
    <col min="10234" max="10234" width="3.7109375" customWidth="1"/>
    <col min="10235" max="10235" width="3.85546875" customWidth="1"/>
    <col min="10236" max="10236" width="3.28515625" customWidth="1"/>
    <col min="10237" max="10237" width="2.5703125" customWidth="1"/>
    <col min="10238" max="10238" width="3.5703125" customWidth="1"/>
    <col min="10239" max="10239" width="4" customWidth="1"/>
    <col min="10240" max="10240" width="5" customWidth="1"/>
    <col min="10241" max="10241" width="54.28515625" customWidth="1"/>
    <col min="10242" max="10242" width="12.7109375" customWidth="1"/>
    <col min="10243" max="10243" width="11" customWidth="1"/>
    <col min="10244" max="10244" width="14.140625" customWidth="1"/>
    <col min="10245" max="10245" width="10.28515625" customWidth="1"/>
    <col min="10246" max="10246" width="8.140625" customWidth="1"/>
    <col min="10247" max="10247" width="9.5703125" customWidth="1"/>
    <col min="10488" max="10488" width="3.7109375" customWidth="1"/>
    <col min="10489" max="10489" width="5.140625" customWidth="1"/>
    <col min="10490" max="10490" width="3.7109375" customWidth="1"/>
    <col min="10491" max="10491" width="3.85546875" customWidth="1"/>
    <col min="10492" max="10492" width="3.28515625" customWidth="1"/>
    <col min="10493" max="10493" width="2.5703125" customWidth="1"/>
    <col min="10494" max="10494" width="3.5703125" customWidth="1"/>
    <col min="10495" max="10495" width="4" customWidth="1"/>
    <col min="10496" max="10496" width="5" customWidth="1"/>
    <col min="10497" max="10497" width="54.28515625" customWidth="1"/>
    <col min="10498" max="10498" width="12.7109375" customWidth="1"/>
    <col min="10499" max="10499" width="11" customWidth="1"/>
    <col min="10500" max="10500" width="14.140625" customWidth="1"/>
    <col min="10501" max="10501" width="10.28515625" customWidth="1"/>
    <col min="10502" max="10502" width="8.140625" customWidth="1"/>
    <col min="10503" max="10503" width="9.5703125" customWidth="1"/>
    <col min="10744" max="10744" width="3.7109375" customWidth="1"/>
    <col min="10745" max="10745" width="5.140625" customWidth="1"/>
    <col min="10746" max="10746" width="3.7109375" customWidth="1"/>
    <col min="10747" max="10747" width="3.85546875" customWidth="1"/>
    <col min="10748" max="10748" width="3.28515625" customWidth="1"/>
    <col min="10749" max="10749" width="2.5703125" customWidth="1"/>
    <col min="10750" max="10750" width="3.5703125" customWidth="1"/>
    <col min="10751" max="10751" width="4" customWidth="1"/>
    <col min="10752" max="10752" width="5" customWidth="1"/>
    <col min="10753" max="10753" width="54.28515625" customWidth="1"/>
    <col min="10754" max="10754" width="12.7109375" customWidth="1"/>
    <col min="10755" max="10755" width="11" customWidth="1"/>
    <col min="10756" max="10756" width="14.140625" customWidth="1"/>
    <col min="10757" max="10757" width="10.28515625" customWidth="1"/>
    <col min="10758" max="10758" width="8.140625" customWidth="1"/>
    <col min="10759" max="10759" width="9.5703125" customWidth="1"/>
    <col min="11000" max="11000" width="3.7109375" customWidth="1"/>
    <col min="11001" max="11001" width="5.140625" customWidth="1"/>
    <col min="11002" max="11002" width="3.7109375" customWidth="1"/>
    <col min="11003" max="11003" width="3.85546875" customWidth="1"/>
    <col min="11004" max="11004" width="3.28515625" customWidth="1"/>
    <col min="11005" max="11005" width="2.5703125" customWidth="1"/>
    <col min="11006" max="11006" width="3.5703125" customWidth="1"/>
    <col min="11007" max="11007" width="4" customWidth="1"/>
    <col min="11008" max="11008" width="5" customWidth="1"/>
    <col min="11009" max="11009" width="54.28515625" customWidth="1"/>
    <col min="11010" max="11010" width="12.7109375" customWidth="1"/>
    <col min="11011" max="11011" width="11" customWidth="1"/>
    <col min="11012" max="11012" width="14.140625" customWidth="1"/>
    <col min="11013" max="11013" width="10.28515625" customWidth="1"/>
    <col min="11014" max="11014" width="8.140625" customWidth="1"/>
    <col min="11015" max="11015" width="9.5703125" customWidth="1"/>
    <col min="11256" max="11256" width="3.7109375" customWidth="1"/>
    <col min="11257" max="11257" width="5.140625" customWidth="1"/>
    <col min="11258" max="11258" width="3.7109375" customWidth="1"/>
    <col min="11259" max="11259" width="3.85546875" customWidth="1"/>
    <col min="11260" max="11260" width="3.28515625" customWidth="1"/>
    <col min="11261" max="11261" width="2.5703125" customWidth="1"/>
    <col min="11262" max="11262" width="3.5703125" customWidth="1"/>
    <col min="11263" max="11263" width="4" customWidth="1"/>
    <col min="11264" max="11264" width="5" customWidth="1"/>
    <col min="11265" max="11265" width="54.28515625" customWidth="1"/>
    <col min="11266" max="11266" width="12.7109375" customWidth="1"/>
    <col min="11267" max="11267" width="11" customWidth="1"/>
    <col min="11268" max="11268" width="14.140625" customWidth="1"/>
    <col min="11269" max="11269" width="10.28515625" customWidth="1"/>
    <col min="11270" max="11270" width="8.140625" customWidth="1"/>
    <col min="11271" max="11271" width="9.5703125" customWidth="1"/>
    <col min="11512" max="11512" width="3.7109375" customWidth="1"/>
    <col min="11513" max="11513" width="5.140625" customWidth="1"/>
    <col min="11514" max="11514" width="3.7109375" customWidth="1"/>
    <col min="11515" max="11515" width="3.85546875" customWidth="1"/>
    <col min="11516" max="11516" width="3.28515625" customWidth="1"/>
    <col min="11517" max="11517" width="2.5703125" customWidth="1"/>
    <col min="11518" max="11518" width="3.5703125" customWidth="1"/>
    <col min="11519" max="11519" width="4" customWidth="1"/>
    <col min="11520" max="11520" width="5" customWidth="1"/>
    <col min="11521" max="11521" width="54.28515625" customWidth="1"/>
    <col min="11522" max="11522" width="12.7109375" customWidth="1"/>
    <col min="11523" max="11523" width="11" customWidth="1"/>
    <col min="11524" max="11524" width="14.140625" customWidth="1"/>
    <col min="11525" max="11525" width="10.28515625" customWidth="1"/>
    <col min="11526" max="11526" width="8.140625" customWidth="1"/>
    <col min="11527" max="11527" width="9.5703125" customWidth="1"/>
    <col min="11768" max="11768" width="3.7109375" customWidth="1"/>
    <col min="11769" max="11769" width="5.140625" customWidth="1"/>
    <col min="11770" max="11770" width="3.7109375" customWidth="1"/>
    <col min="11771" max="11771" width="3.85546875" customWidth="1"/>
    <col min="11772" max="11772" width="3.28515625" customWidth="1"/>
    <col min="11773" max="11773" width="2.5703125" customWidth="1"/>
    <col min="11774" max="11774" width="3.5703125" customWidth="1"/>
    <col min="11775" max="11775" width="4" customWidth="1"/>
    <col min="11776" max="11776" width="5" customWidth="1"/>
    <col min="11777" max="11777" width="54.28515625" customWidth="1"/>
    <col min="11778" max="11778" width="12.7109375" customWidth="1"/>
    <col min="11779" max="11779" width="11" customWidth="1"/>
    <col min="11780" max="11780" width="14.140625" customWidth="1"/>
    <col min="11781" max="11781" width="10.28515625" customWidth="1"/>
    <col min="11782" max="11782" width="8.140625" customWidth="1"/>
    <col min="11783" max="11783" width="9.5703125" customWidth="1"/>
    <col min="12024" max="12024" width="3.7109375" customWidth="1"/>
    <col min="12025" max="12025" width="5.140625" customWidth="1"/>
    <col min="12026" max="12026" width="3.7109375" customWidth="1"/>
    <col min="12027" max="12027" width="3.85546875" customWidth="1"/>
    <col min="12028" max="12028" width="3.28515625" customWidth="1"/>
    <col min="12029" max="12029" width="2.5703125" customWidth="1"/>
    <col min="12030" max="12030" width="3.5703125" customWidth="1"/>
    <col min="12031" max="12031" width="4" customWidth="1"/>
    <col min="12032" max="12032" width="5" customWidth="1"/>
    <col min="12033" max="12033" width="54.28515625" customWidth="1"/>
    <col min="12034" max="12034" width="12.7109375" customWidth="1"/>
    <col min="12035" max="12035" width="11" customWidth="1"/>
    <col min="12036" max="12036" width="14.140625" customWidth="1"/>
    <col min="12037" max="12037" width="10.28515625" customWidth="1"/>
    <col min="12038" max="12038" width="8.140625" customWidth="1"/>
    <col min="12039" max="12039" width="9.5703125" customWidth="1"/>
    <col min="12280" max="12280" width="3.7109375" customWidth="1"/>
    <col min="12281" max="12281" width="5.140625" customWidth="1"/>
    <col min="12282" max="12282" width="3.7109375" customWidth="1"/>
    <col min="12283" max="12283" width="3.85546875" customWidth="1"/>
    <col min="12284" max="12284" width="3.28515625" customWidth="1"/>
    <col min="12285" max="12285" width="2.5703125" customWidth="1"/>
    <col min="12286" max="12286" width="3.5703125" customWidth="1"/>
    <col min="12287" max="12287" width="4" customWidth="1"/>
    <col min="12288" max="12288" width="5" customWidth="1"/>
    <col min="12289" max="12289" width="54.28515625" customWidth="1"/>
    <col min="12290" max="12290" width="12.7109375" customWidth="1"/>
    <col min="12291" max="12291" width="11" customWidth="1"/>
    <col min="12292" max="12292" width="14.140625" customWidth="1"/>
    <col min="12293" max="12293" width="10.28515625" customWidth="1"/>
    <col min="12294" max="12294" width="8.140625" customWidth="1"/>
    <col min="12295" max="12295" width="9.5703125" customWidth="1"/>
    <col min="12536" max="12536" width="3.7109375" customWidth="1"/>
    <col min="12537" max="12537" width="5.140625" customWidth="1"/>
    <col min="12538" max="12538" width="3.7109375" customWidth="1"/>
    <col min="12539" max="12539" width="3.85546875" customWidth="1"/>
    <col min="12540" max="12540" width="3.28515625" customWidth="1"/>
    <col min="12541" max="12541" width="2.5703125" customWidth="1"/>
    <col min="12542" max="12542" width="3.5703125" customWidth="1"/>
    <col min="12543" max="12543" width="4" customWidth="1"/>
    <col min="12544" max="12544" width="5" customWidth="1"/>
    <col min="12545" max="12545" width="54.28515625" customWidth="1"/>
    <col min="12546" max="12546" width="12.7109375" customWidth="1"/>
    <col min="12547" max="12547" width="11" customWidth="1"/>
    <col min="12548" max="12548" width="14.140625" customWidth="1"/>
    <col min="12549" max="12549" width="10.28515625" customWidth="1"/>
    <col min="12550" max="12550" width="8.140625" customWidth="1"/>
    <col min="12551" max="12551" width="9.5703125" customWidth="1"/>
    <col min="12792" max="12792" width="3.7109375" customWidth="1"/>
    <col min="12793" max="12793" width="5.140625" customWidth="1"/>
    <col min="12794" max="12794" width="3.7109375" customWidth="1"/>
    <col min="12795" max="12795" width="3.85546875" customWidth="1"/>
    <col min="12796" max="12796" width="3.28515625" customWidth="1"/>
    <col min="12797" max="12797" width="2.5703125" customWidth="1"/>
    <col min="12798" max="12798" width="3.5703125" customWidth="1"/>
    <col min="12799" max="12799" width="4" customWidth="1"/>
    <col min="12800" max="12800" width="5" customWidth="1"/>
    <col min="12801" max="12801" width="54.28515625" customWidth="1"/>
    <col min="12802" max="12802" width="12.7109375" customWidth="1"/>
    <col min="12803" max="12803" width="11" customWidth="1"/>
    <col min="12804" max="12804" width="14.140625" customWidth="1"/>
    <col min="12805" max="12805" width="10.28515625" customWidth="1"/>
    <col min="12806" max="12806" width="8.140625" customWidth="1"/>
    <col min="12807" max="12807" width="9.5703125" customWidth="1"/>
    <col min="13048" max="13048" width="3.7109375" customWidth="1"/>
    <col min="13049" max="13049" width="5.140625" customWidth="1"/>
    <col min="13050" max="13050" width="3.7109375" customWidth="1"/>
    <col min="13051" max="13051" width="3.85546875" customWidth="1"/>
    <col min="13052" max="13052" width="3.28515625" customWidth="1"/>
    <col min="13053" max="13053" width="2.5703125" customWidth="1"/>
    <col min="13054" max="13054" width="3.5703125" customWidth="1"/>
    <col min="13055" max="13055" width="4" customWidth="1"/>
    <col min="13056" max="13056" width="5" customWidth="1"/>
    <col min="13057" max="13057" width="54.28515625" customWidth="1"/>
    <col min="13058" max="13058" width="12.7109375" customWidth="1"/>
    <col min="13059" max="13059" width="11" customWidth="1"/>
    <col min="13060" max="13060" width="14.140625" customWidth="1"/>
    <col min="13061" max="13061" width="10.28515625" customWidth="1"/>
    <col min="13062" max="13062" width="8.140625" customWidth="1"/>
    <col min="13063" max="13063" width="9.5703125" customWidth="1"/>
    <col min="13304" max="13304" width="3.7109375" customWidth="1"/>
    <col min="13305" max="13305" width="5.140625" customWidth="1"/>
    <col min="13306" max="13306" width="3.7109375" customWidth="1"/>
    <col min="13307" max="13307" width="3.85546875" customWidth="1"/>
    <col min="13308" max="13308" width="3.28515625" customWidth="1"/>
    <col min="13309" max="13309" width="2.5703125" customWidth="1"/>
    <col min="13310" max="13310" width="3.5703125" customWidth="1"/>
    <col min="13311" max="13311" width="4" customWidth="1"/>
    <col min="13312" max="13312" width="5" customWidth="1"/>
    <col min="13313" max="13313" width="54.28515625" customWidth="1"/>
    <col min="13314" max="13314" width="12.7109375" customWidth="1"/>
    <col min="13315" max="13315" width="11" customWidth="1"/>
    <col min="13316" max="13316" width="14.140625" customWidth="1"/>
    <col min="13317" max="13317" width="10.28515625" customWidth="1"/>
    <col min="13318" max="13318" width="8.140625" customWidth="1"/>
    <col min="13319" max="13319" width="9.5703125" customWidth="1"/>
    <col min="13560" max="13560" width="3.7109375" customWidth="1"/>
    <col min="13561" max="13561" width="5.140625" customWidth="1"/>
    <col min="13562" max="13562" width="3.7109375" customWidth="1"/>
    <col min="13563" max="13563" width="3.85546875" customWidth="1"/>
    <col min="13564" max="13564" width="3.28515625" customWidth="1"/>
    <col min="13565" max="13565" width="2.5703125" customWidth="1"/>
    <col min="13566" max="13566" width="3.5703125" customWidth="1"/>
    <col min="13567" max="13567" width="4" customWidth="1"/>
    <col min="13568" max="13568" width="5" customWidth="1"/>
    <col min="13569" max="13569" width="54.28515625" customWidth="1"/>
    <col min="13570" max="13570" width="12.7109375" customWidth="1"/>
    <col min="13571" max="13571" width="11" customWidth="1"/>
    <col min="13572" max="13572" width="14.140625" customWidth="1"/>
    <col min="13573" max="13573" width="10.28515625" customWidth="1"/>
    <col min="13574" max="13574" width="8.140625" customWidth="1"/>
    <col min="13575" max="13575" width="9.5703125" customWidth="1"/>
    <col min="13816" max="13816" width="3.7109375" customWidth="1"/>
    <col min="13817" max="13817" width="5.140625" customWidth="1"/>
    <col min="13818" max="13818" width="3.7109375" customWidth="1"/>
    <col min="13819" max="13819" width="3.85546875" customWidth="1"/>
    <col min="13820" max="13820" width="3.28515625" customWidth="1"/>
    <col min="13821" max="13821" width="2.5703125" customWidth="1"/>
    <col min="13822" max="13822" width="3.5703125" customWidth="1"/>
    <col min="13823" max="13823" width="4" customWidth="1"/>
    <col min="13824" max="13824" width="5" customWidth="1"/>
    <col min="13825" max="13825" width="54.28515625" customWidth="1"/>
    <col min="13826" max="13826" width="12.7109375" customWidth="1"/>
    <col min="13827" max="13827" width="11" customWidth="1"/>
    <col min="13828" max="13828" width="14.140625" customWidth="1"/>
    <col min="13829" max="13829" width="10.28515625" customWidth="1"/>
    <col min="13830" max="13830" width="8.140625" customWidth="1"/>
    <col min="13831" max="13831" width="9.5703125" customWidth="1"/>
    <col min="14072" max="14072" width="3.7109375" customWidth="1"/>
    <col min="14073" max="14073" width="5.140625" customWidth="1"/>
    <col min="14074" max="14074" width="3.7109375" customWidth="1"/>
    <col min="14075" max="14075" width="3.85546875" customWidth="1"/>
    <col min="14076" max="14076" width="3.28515625" customWidth="1"/>
    <col min="14077" max="14077" width="2.5703125" customWidth="1"/>
    <col min="14078" max="14078" width="3.5703125" customWidth="1"/>
    <col min="14079" max="14079" width="4" customWidth="1"/>
    <col min="14080" max="14080" width="5" customWidth="1"/>
    <col min="14081" max="14081" width="54.28515625" customWidth="1"/>
    <col min="14082" max="14082" width="12.7109375" customWidth="1"/>
    <col min="14083" max="14083" width="11" customWidth="1"/>
    <col min="14084" max="14084" width="14.140625" customWidth="1"/>
    <col min="14085" max="14085" width="10.28515625" customWidth="1"/>
    <col min="14086" max="14086" width="8.140625" customWidth="1"/>
    <col min="14087" max="14087" width="9.5703125" customWidth="1"/>
    <col min="14328" max="14328" width="3.7109375" customWidth="1"/>
    <col min="14329" max="14329" width="5.140625" customWidth="1"/>
    <col min="14330" max="14330" width="3.7109375" customWidth="1"/>
    <col min="14331" max="14331" width="3.85546875" customWidth="1"/>
    <col min="14332" max="14332" width="3.28515625" customWidth="1"/>
    <col min="14333" max="14333" width="2.5703125" customWidth="1"/>
    <col min="14334" max="14334" width="3.5703125" customWidth="1"/>
    <col min="14335" max="14335" width="4" customWidth="1"/>
    <col min="14336" max="14336" width="5" customWidth="1"/>
    <col min="14337" max="14337" width="54.28515625" customWidth="1"/>
    <col min="14338" max="14338" width="12.7109375" customWidth="1"/>
    <col min="14339" max="14339" width="11" customWidth="1"/>
    <col min="14340" max="14340" width="14.140625" customWidth="1"/>
    <col min="14341" max="14341" width="10.28515625" customWidth="1"/>
    <col min="14342" max="14342" width="8.140625" customWidth="1"/>
    <col min="14343" max="14343" width="9.5703125" customWidth="1"/>
    <col min="14584" max="14584" width="3.7109375" customWidth="1"/>
    <col min="14585" max="14585" width="5.140625" customWidth="1"/>
    <col min="14586" max="14586" width="3.7109375" customWidth="1"/>
    <col min="14587" max="14587" width="3.85546875" customWidth="1"/>
    <col min="14588" max="14588" width="3.28515625" customWidth="1"/>
    <col min="14589" max="14589" width="2.5703125" customWidth="1"/>
    <col min="14590" max="14590" width="3.5703125" customWidth="1"/>
    <col min="14591" max="14591" width="4" customWidth="1"/>
    <col min="14592" max="14592" width="5" customWidth="1"/>
    <col min="14593" max="14593" width="54.28515625" customWidth="1"/>
    <col min="14594" max="14594" width="12.7109375" customWidth="1"/>
    <col min="14595" max="14595" width="11" customWidth="1"/>
    <col min="14596" max="14596" width="14.140625" customWidth="1"/>
    <col min="14597" max="14597" width="10.28515625" customWidth="1"/>
    <col min="14598" max="14598" width="8.140625" customWidth="1"/>
    <col min="14599" max="14599" width="9.5703125" customWidth="1"/>
    <col min="14840" max="14840" width="3.7109375" customWidth="1"/>
    <col min="14841" max="14841" width="5.140625" customWidth="1"/>
    <col min="14842" max="14842" width="3.7109375" customWidth="1"/>
    <col min="14843" max="14843" width="3.85546875" customWidth="1"/>
    <col min="14844" max="14844" width="3.28515625" customWidth="1"/>
    <col min="14845" max="14845" width="2.5703125" customWidth="1"/>
    <col min="14846" max="14846" width="3.5703125" customWidth="1"/>
    <col min="14847" max="14847" width="4" customWidth="1"/>
    <col min="14848" max="14848" width="5" customWidth="1"/>
    <col min="14849" max="14849" width="54.28515625" customWidth="1"/>
    <col min="14850" max="14850" width="12.7109375" customWidth="1"/>
    <col min="14851" max="14851" width="11" customWidth="1"/>
    <col min="14852" max="14852" width="14.140625" customWidth="1"/>
    <col min="14853" max="14853" width="10.28515625" customWidth="1"/>
    <col min="14854" max="14854" width="8.140625" customWidth="1"/>
    <col min="14855" max="14855" width="9.5703125" customWidth="1"/>
    <col min="15096" max="15096" width="3.7109375" customWidth="1"/>
    <col min="15097" max="15097" width="5.140625" customWidth="1"/>
    <col min="15098" max="15098" width="3.7109375" customWidth="1"/>
    <col min="15099" max="15099" width="3.85546875" customWidth="1"/>
    <col min="15100" max="15100" width="3.28515625" customWidth="1"/>
    <col min="15101" max="15101" width="2.5703125" customWidth="1"/>
    <col min="15102" max="15102" width="3.5703125" customWidth="1"/>
    <col min="15103" max="15103" width="4" customWidth="1"/>
    <col min="15104" max="15104" width="5" customWidth="1"/>
    <col min="15105" max="15105" width="54.28515625" customWidth="1"/>
    <col min="15106" max="15106" width="12.7109375" customWidth="1"/>
    <col min="15107" max="15107" width="11" customWidth="1"/>
    <col min="15108" max="15108" width="14.140625" customWidth="1"/>
    <col min="15109" max="15109" width="10.28515625" customWidth="1"/>
    <col min="15110" max="15110" width="8.140625" customWidth="1"/>
    <col min="15111" max="15111" width="9.5703125" customWidth="1"/>
    <col min="15352" max="15352" width="3.7109375" customWidth="1"/>
    <col min="15353" max="15353" width="5.140625" customWidth="1"/>
    <col min="15354" max="15354" width="3.7109375" customWidth="1"/>
    <col min="15355" max="15355" width="3.85546875" customWidth="1"/>
    <col min="15356" max="15356" width="3.28515625" customWidth="1"/>
    <col min="15357" max="15357" width="2.5703125" customWidth="1"/>
    <col min="15358" max="15358" width="3.5703125" customWidth="1"/>
    <col min="15359" max="15359" width="4" customWidth="1"/>
    <col min="15360" max="15360" width="5" customWidth="1"/>
    <col min="15361" max="15361" width="54.28515625" customWidth="1"/>
    <col min="15362" max="15362" width="12.7109375" customWidth="1"/>
    <col min="15363" max="15363" width="11" customWidth="1"/>
    <col min="15364" max="15364" width="14.140625" customWidth="1"/>
    <col min="15365" max="15365" width="10.28515625" customWidth="1"/>
    <col min="15366" max="15366" width="8.140625" customWidth="1"/>
    <col min="15367" max="15367" width="9.5703125" customWidth="1"/>
    <col min="15608" max="15608" width="3.7109375" customWidth="1"/>
    <col min="15609" max="15609" width="5.140625" customWidth="1"/>
    <col min="15610" max="15610" width="3.7109375" customWidth="1"/>
    <col min="15611" max="15611" width="3.85546875" customWidth="1"/>
    <col min="15612" max="15612" width="3.28515625" customWidth="1"/>
    <col min="15613" max="15613" width="2.5703125" customWidth="1"/>
    <col min="15614" max="15614" width="3.5703125" customWidth="1"/>
    <col min="15615" max="15615" width="4" customWidth="1"/>
    <col min="15616" max="15616" width="5" customWidth="1"/>
    <col min="15617" max="15617" width="54.28515625" customWidth="1"/>
    <col min="15618" max="15618" width="12.7109375" customWidth="1"/>
    <col min="15619" max="15619" width="11" customWidth="1"/>
    <col min="15620" max="15620" width="14.140625" customWidth="1"/>
    <col min="15621" max="15621" width="10.28515625" customWidth="1"/>
    <col min="15622" max="15622" width="8.140625" customWidth="1"/>
    <col min="15623" max="15623" width="9.5703125" customWidth="1"/>
    <col min="15864" max="15864" width="3.7109375" customWidth="1"/>
    <col min="15865" max="15865" width="5.140625" customWidth="1"/>
    <col min="15866" max="15866" width="3.7109375" customWidth="1"/>
    <col min="15867" max="15867" width="3.85546875" customWidth="1"/>
    <col min="15868" max="15868" width="3.28515625" customWidth="1"/>
    <col min="15869" max="15869" width="2.5703125" customWidth="1"/>
    <col min="15870" max="15870" width="3.5703125" customWidth="1"/>
    <col min="15871" max="15871" width="4" customWidth="1"/>
    <col min="15872" max="15872" width="5" customWidth="1"/>
    <col min="15873" max="15873" width="54.28515625" customWidth="1"/>
    <col min="15874" max="15874" width="12.7109375" customWidth="1"/>
    <col min="15875" max="15875" width="11" customWidth="1"/>
    <col min="15876" max="15876" width="14.140625" customWidth="1"/>
    <col min="15877" max="15877" width="10.28515625" customWidth="1"/>
    <col min="15878" max="15878" width="8.140625" customWidth="1"/>
    <col min="15879" max="15879" width="9.5703125" customWidth="1"/>
    <col min="16120" max="16120" width="3.7109375" customWidth="1"/>
    <col min="16121" max="16121" width="5.140625" customWidth="1"/>
    <col min="16122" max="16122" width="3.7109375" customWidth="1"/>
    <col min="16123" max="16123" width="3.85546875" customWidth="1"/>
    <col min="16124" max="16124" width="3.28515625" customWidth="1"/>
    <col min="16125" max="16125" width="2.5703125" customWidth="1"/>
    <col min="16126" max="16126" width="3.5703125" customWidth="1"/>
    <col min="16127" max="16127" width="4" customWidth="1"/>
    <col min="16128" max="16128" width="5" customWidth="1"/>
    <col min="16129" max="16129" width="54.28515625" customWidth="1"/>
    <col min="16130" max="16130" width="12.7109375" customWidth="1"/>
    <col min="16131" max="16131" width="11" customWidth="1"/>
    <col min="16132" max="16132" width="14.140625" customWidth="1"/>
    <col min="16133" max="16133" width="10.28515625" customWidth="1"/>
    <col min="16134" max="16134" width="8.140625" customWidth="1"/>
    <col min="16135" max="16135" width="9.5703125" customWidth="1"/>
  </cols>
  <sheetData>
    <row r="1" spans="1:8" x14ac:dyDescent="0.2">
      <c r="D1" s="3"/>
    </row>
    <row r="2" spans="1:8" x14ac:dyDescent="0.2">
      <c r="A2" t="s">
        <v>334</v>
      </c>
      <c r="D2" s="50">
        <v>1628000</v>
      </c>
    </row>
    <row r="3" spans="1:8" x14ac:dyDescent="0.2">
      <c r="D3" s="50" t="s">
        <v>335</v>
      </c>
      <c r="E3" s="5"/>
      <c r="F3" s="5"/>
      <c r="G3" s="5"/>
      <c r="H3" s="5" t="s">
        <v>336</v>
      </c>
    </row>
    <row r="4" spans="1:8" x14ac:dyDescent="0.2">
      <c r="A4" s="51" t="s">
        <v>338</v>
      </c>
      <c r="H4" s="3">
        <f>527993+326801+366841</f>
        <v>1221635</v>
      </c>
    </row>
    <row r="5" spans="1:8" x14ac:dyDescent="0.2">
      <c r="A5" t="s">
        <v>337</v>
      </c>
      <c r="D5" s="3">
        <v>2592000</v>
      </c>
    </row>
    <row r="6" spans="1:8" x14ac:dyDescent="0.2">
      <c r="A6" t="s">
        <v>339</v>
      </c>
      <c r="D6" s="3"/>
      <c r="H6" s="3">
        <v>843819</v>
      </c>
    </row>
    <row r="7" spans="1:8" x14ac:dyDescent="0.2">
      <c r="A7" t="s">
        <v>340</v>
      </c>
      <c r="D7" s="3"/>
      <c r="H7" s="3">
        <f>2645231*1.21</f>
        <v>3200729.51</v>
      </c>
    </row>
    <row r="8" spans="1:8" x14ac:dyDescent="0.2">
      <c r="A8" t="s">
        <v>341</v>
      </c>
      <c r="D8" s="3"/>
      <c r="H8" s="3">
        <f>2983000-1114000</f>
        <v>1869000</v>
      </c>
    </row>
    <row r="9" spans="1:8" x14ac:dyDescent="0.2">
      <c r="A9" t="s">
        <v>342</v>
      </c>
      <c r="D9" s="3"/>
      <c r="H9" s="3">
        <v>1546000</v>
      </c>
    </row>
    <row r="10" spans="1:8" x14ac:dyDescent="0.2">
      <c r="A10" t="s">
        <v>343</v>
      </c>
      <c r="D10" s="3">
        <v>630000</v>
      </c>
      <c r="H10">
        <v>0</v>
      </c>
    </row>
    <row r="11" spans="1:8" x14ac:dyDescent="0.2">
      <c r="A11" t="s">
        <v>344</v>
      </c>
      <c r="D11" s="3">
        <v>8546300.6999999993</v>
      </c>
    </row>
    <row r="12" spans="1:8" x14ac:dyDescent="0.2">
      <c r="A12" t="s">
        <v>345</v>
      </c>
      <c r="D12" s="3">
        <v>550000</v>
      </c>
    </row>
    <row r="13" spans="1:8" x14ac:dyDescent="0.2">
      <c r="A13" t="s">
        <v>346</v>
      </c>
      <c r="D13" s="3">
        <v>2600000</v>
      </c>
    </row>
    <row r="14" spans="1:8" x14ac:dyDescent="0.2">
      <c r="A14" t="s">
        <v>347</v>
      </c>
      <c r="D14" s="3"/>
      <c r="H14" s="3">
        <v>850000</v>
      </c>
    </row>
    <row r="15" spans="1:8" x14ac:dyDescent="0.2">
      <c r="A15" t="s">
        <v>348</v>
      </c>
      <c r="D15" s="3">
        <v>630000</v>
      </c>
    </row>
    <row r="16" spans="1:8" x14ac:dyDescent="0.2">
      <c r="A16" t="s">
        <v>349</v>
      </c>
      <c r="D16" s="3"/>
      <c r="H16" s="3">
        <v>1040000</v>
      </c>
    </row>
    <row r="17" spans="1:8" x14ac:dyDescent="0.2">
      <c r="A17" t="s">
        <v>350</v>
      </c>
      <c r="D17" s="3"/>
      <c r="H17" s="3">
        <v>2000000</v>
      </c>
    </row>
    <row r="18" spans="1:8" x14ac:dyDescent="0.2">
      <c r="A18" t="s">
        <v>351</v>
      </c>
      <c r="D18" s="3"/>
      <c r="H18" s="3">
        <v>1000000</v>
      </c>
    </row>
    <row r="19" spans="1:8" x14ac:dyDescent="0.2">
      <c r="A19" t="s">
        <v>352</v>
      </c>
      <c r="D19" s="3"/>
      <c r="H19" s="3">
        <v>805757</v>
      </c>
    </row>
    <row r="20" spans="1:8" x14ac:dyDescent="0.2">
      <c r="D20" s="3"/>
    </row>
    <row r="21" spans="1:8" x14ac:dyDescent="0.2">
      <c r="D21" s="3"/>
    </row>
    <row r="22" spans="1:8" x14ac:dyDescent="0.2">
      <c r="D22" s="3"/>
    </row>
    <row r="23" spans="1:8" x14ac:dyDescent="0.2">
      <c r="D23" s="3"/>
    </row>
    <row r="24" spans="1:8" x14ac:dyDescent="0.2">
      <c r="D24" s="3">
        <f>SUM(D5:D23)</f>
        <v>15548300.699999999</v>
      </c>
      <c r="E24" s="3">
        <f t="shared" ref="E24:H24" si="0">SUM(E5:E23)</f>
        <v>0</v>
      </c>
      <c r="F24" s="3">
        <f t="shared" si="0"/>
        <v>0</v>
      </c>
      <c r="G24" s="3">
        <f t="shared" si="0"/>
        <v>0</v>
      </c>
      <c r="H24" s="3">
        <f t="shared" si="0"/>
        <v>13155305.51</v>
      </c>
    </row>
    <row r="25" spans="1:8" x14ac:dyDescent="0.2">
      <c r="D25" s="3"/>
    </row>
    <row r="26" spans="1:8" x14ac:dyDescent="0.2">
      <c r="D26" s="3"/>
    </row>
    <row r="27" spans="1:8" x14ac:dyDescent="0.2">
      <c r="D27" s="3">
        <f>D2+D24-H24</f>
        <v>4020995.1899999995</v>
      </c>
    </row>
    <row r="28" spans="1:8" x14ac:dyDescent="0.2">
      <c r="D28" s="3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příjmy</vt:lpstr>
      <vt:lpstr>výdaje</vt:lpstr>
      <vt:lpstr>financování</vt:lpstr>
      <vt:lpstr>predikce zůstatku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Belkovice Lastany</dc:creator>
  <cp:lastModifiedBy>Belkovice Lastany</cp:lastModifiedBy>
  <dcterms:created xsi:type="dcterms:W3CDTF">2024-10-16T12:04:06Z</dcterms:created>
  <dcterms:modified xsi:type="dcterms:W3CDTF">2024-12-03T15:17:24Z</dcterms:modified>
</cp:coreProperties>
</file>