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19420" windowHeight="11020" activeTab="1"/>
  </bookViews>
  <sheets>
    <sheet name="Pokyny pro vyplnění" sheetId="11" r:id="rId1"/>
    <sheet name="Stavba" sheetId="1" r:id="rId2"/>
    <sheet name="VzorPolozky" sheetId="10" state="hidden" r:id="rId3"/>
    <sheet name="00 01 Naklady" sheetId="12" r:id="rId4"/>
    <sheet name="SO 01 01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01 Naklady'!$1:$7</definedName>
    <definedName name="_xlnm.Print_Titles" localSheetId="4">'SO 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01 Naklady'!$A$1:$W$19</definedName>
    <definedName name="_xlnm.Print_Area" localSheetId="4">'SO 01 01 Pol'!$A$1:$W$141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93" i="13" l="1"/>
  <c r="BA41" i="13"/>
  <c r="BA18" i="13"/>
  <c r="BA14" i="13"/>
  <c r="BA12" i="13"/>
  <c r="BA10" i="13"/>
  <c r="G9" i="13"/>
  <c r="M9" i="13" s="1"/>
  <c r="I9" i="13"/>
  <c r="K9" i="13"/>
  <c r="O9" i="13"/>
  <c r="Q9" i="13"/>
  <c r="V9" i="13"/>
  <c r="G11" i="13"/>
  <c r="I11" i="13"/>
  <c r="K11" i="13"/>
  <c r="O11" i="13"/>
  <c r="Q11" i="13"/>
  <c r="V11" i="13"/>
  <c r="G13" i="13"/>
  <c r="I13" i="13"/>
  <c r="K13" i="13"/>
  <c r="M13" i="13"/>
  <c r="O13" i="13"/>
  <c r="Q13" i="13"/>
  <c r="V13" i="13"/>
  <c r="G17" i="13"/>
  <c r="M17" i="13" s="1"/>
  <c r="I17" i="13"/>
  <c r="K17" i="13"/>
  <c r="O17" i="13"/>
  <c r="Q17" i="13"/>
  <c r="V17" i="13"/>
  <c r="G20" i="13"/>
  <c r="I20" i="13"/>
  <c r="K20" i="13"/>
  <c r="M20" i="13"/>
  <c r="O20" i="13"/>
  <c r="Q20" i="13"/>
  <c r="V20" i="13"/>
  <c r="G22" i="13"/>
  <c r="M22" i="13" s="1"/>
  <c r="I22" i="13"/>
  <c r="K22" i="13"/>
  <c r="O22" i="13"/>
  <c r="Q22" i="13"/>
  <c r="V22" i="13"/>
  <c r="G26" i="13"/>
  <c r="M26" i="13" s="1"/>
  <c r="I26" i="13"/>
  <c r="K26" i="13"/>
  <c r="O26" i="13"/>
  <c r="Q26" i="13"/>
  <c r="V26" i="13"/>
  <c r="G30" i="13"/>
  <c r="M30" i="13" s="1"/>
  <c r="I30" i="13"/>
  <c r="K30" i="13"/>
  <c r="O30" i="13"/>
  <c r="Q30" i="13"/>
  <c r="V30" i="13"/>
  <c r="G32" i="13"/>
  <c r="M32" i="13" s="1"/>
  <c r="I32" i="13"/>
  <c r="K32" i="13"/>
  <c r="O32" i="13"/>
  <c r="Q32" i="13"/>
  <c r="V32" i="13"/>
  <c r="G34" i="13"/>
  <c r="M34" i="13" s="1"/>
  <c r="I34" i="13"/>
  <c r="K34" i="13"/>
  <c r="O34" i="13"/>
  <c r="Q34" i="13"/>
  <c r="V34" i="13"/>
  <c r="G40" i="13"/>
  <c r="M40" i="13" s="1"/>
  <c r="I40" i="13"/>
  <c r="K40" i="13"/>
  <c r="O40" i="13"/>
  <c r="Q40" i="13"/>
  <c r="V40" i="13"/>
  <c r="G44" i="13"/>
  <c r="M44" i="13" s="1"/>
  <c r="I44" i="13"/>
  <c r="K44" i="13"/>
  <c r="O44" i="13"/>
  <c r="Q44" i="13"/>
  <c r="Q8" i="13" s="1"/>
  <c r="V44" i="13"/>
  <c r="G45" i="13"/>
  <c r="M45" i="13" s="1"/>
  <c r="I45" i="13"/>
  <c r="K45" i="13"/>
  <c r="O45" i="13"/>
  <c r="Q45" i="13"/>
  <c r="V45" i="13"/>
  <c r="G48" i="13"/>
  <c r="M48" i="13" s="1"/>
  <c r="I48" i="13"/>
  <c r="K48" i="13"/>
  <c r="K47" i="13" s="1"/>
  <c r="O48" i="13"/>
  <c r="Q48" i="13"/>
  <c r="V48" i="13"/>
  <c r="G51" i="13"/>
  <c r="I51" i="13"/>
  <c r="K51" i="13"/>
  <c r="O51" i="13"/>
  <c r="Q51" i="13"/>
  <c r="V51" i="13"/>
  <c r="G52" i="13"/>
  <c r="M52" i="13" s="1"/>
  <c r="I52" i="13"/>
  <c r="K52" i="13"/>
  <c r="O52" i="13"/>
  <c r="Q52" i="13"/>
  <c r="V52" i="13"/>
  <c r="G55" i="13"/>
  <c r="M55" i="13" s="1"/>
  <c r="I55" i="13"/>
  <c r="K55" i="13"/>
  <c r="O55" i="13"/>
  <c r="Q55" i="13"/>
  <c r="V55" i="13"/>
  <c r="G57" i="13"/>
  <c r="M57" i="13" s="1"/>
  <c r="I57" i="13"/>
  <c r="K57" i="13"/>
  <c r="O57" i="13"/>
  <c r="Q57" i="13"/>
  <c r="V57" i="13"/>
  <c r="G59" i="13"/>
  <c r="M59" i="13" s="1"/>
  <c r="I59" i="13"/>
  <c r="K59" i="13"/>
  <c r="O59" i="13"/>
  <c r="Q59" i="13"/>
  <c r="V59" i="13"/>
  <c r="I63" i="13"/>
  <c r="K63" i="13"/>
  <c r="G64" i="13"/>
  <c r="G63" i="13" s="1"/>
  <c r="I53" i="1" s="1"/>
  <c r="I64" i="13"/>
  <c r="K64" i="13"/>
  <c r="O64" i="13"/>
  <c r="O63" i="13" s="1"/>
  <c r="Q64" i="13"/>
  <c r="Q63" i="13" s="1"/>
  <c r="V64" i="13"/>
  <c r="V63" i="13" s="1"/>
  <c r="G69" i="13"/>
  <c r="M69" i="13" s="1"/>
  <c r="I69" i="13"/>
  <c r="K69" i="13"/>
  <c r="O69" i="13"/>
  <c r="O68" i="13" s="1"/>
  <c r="Q69" i="13"/>
  <c r="Q68" i="13" s="1"/>
  <c r="V69" i="13"/>
  <c r="G72" i="13"/>
  <c r="M72" i="13" s="1"/>
  <c r="I72" i="13"/>
  <c r="K72" i="13"/>
  <c r="O72" i="13"/>
  <c r="Q72" i="13"/>
  <c r="V72" i="13"/>
  <c r="G74" i="13"/>
  <c r="M74" i="13" s="1"/>
  <c r="I74" i="13"/>
  <c r="K74" i="13"/>
  <c r="O74" i="13"/>
  <c r="Q74" i="13"/>
  <c r="V74" i="13"/>
  <c r="G76" i="13"/>
  <c r="M76" i="13" s="1"/>
  <c r="I76" i="13"/>
  <c r="K76" i="13"/>
  <c r="O76" i="13"/>
  <c r="Q76" i="13"/>
  <c r="V76" i="13"/>
  <c r="G77" i="13"/>
  <c r="M77" i="13" s="1"/>
  <c r="I77" i="13"/>
  <c r="K77" i="13"/>
  <c r="O77" i="13"/>
  <c r="Q77" i="13"/>
  <c r="V77" i="13"/>
  <c r="G79" i="13"/>
  <c r="M79" i="13" s="1"/>
  <c r="I79" i="13"/>
  <c r="K79" i="13"/>
  <c r="O79" i="13"/>
  <c r="Q79" i="13"/>
  <c r="V79" i="13"/>
  <c r="G80" i="13"/>
  <c r="I80" i="13"/>
  <c r="K80" i="13"/>
  <c r="O80" i="13"/>
  <c r="Q80" i="13"/>
  <c r="V80" i="13"/>
  <c r="G82" i="13"/>
  <c r="M82" i="13" s="1"/>
  <c r="I82" i="13"/>
  <c r="K82" i="13"/>
  <c r="O82" i="13"/>
  <c r="Q82" i="13"/>
  <c r="V82" i="13"/>
  <c r="G84" i="13"/>
  <c r="M84" i="13" s="1"/>
  <c r="I84" i="13"/>
  <c r="K84" i="13"/>
  <c r="O84" i="13"/>
  <c r="Q84" i="13"/>
  <c r="V84" i="13"/>
  <c r="G86" i="13"/>
  <c r="M86" i="13" s="1"/>
  <c r="I86" i="13"/>
  <c r="K86" i="13"/>
  <c r="O86" i="13"/>
  <c r="Q86" i="13"/>
  <c r="V86" i="13"/>
  <c r="G87" i="13"/>
  <c r="M87" i="13" s="1"/>
  <c r="I87" i="13"/>
  <c r="K87" i="13"/>
  <c r="O87" i="13"/>
  <c r="Q87" i="13"/>
  <c r="V87" i="13"/>
  <c r="G88" i="13"/>
  <c r="M88" i="13" s="1"/>
  <c r="I88" i="13"/>
  <c r="K88" i="13"/>
  <c r="O88" i="13"/>
  <c r="Q88" i="13"/>
  <c r="V88" i="13"/>
  <c r="G89" i="13"/>
  <c r="M89" i="13" s="1"/>
  <c r="I89" i="13"/>
  <c r="K89" i="13"/>
  <c r="O89" i="13"/>
  <c r="Q89" i="13"/>
  <c r="V89" i="13"/>
  <c r="G92" i="13"/>
  <c r="M92" i="13" s="1"/>
  <c r="I92" i="13"/>
  <c r="K92" i="13"/>
  <c r="O92" i="13"/>
  <c r="Q92" i="13"/>
  <c r="V92" i="13"/>
  <c r="G94" i="13"/>
  <c r="M94" i="13" s="1"/>
  <c r="I94" i="13"/>
  <c r="K94" i="13"/>
  <c r="O94" i="13"/>
  <c r="Q94" i="13"/>
  <c r="V94" i="13"/>
  <c r="G96" i="13"/>
  <c r="M96" i="13" s="1"/>
  <c r="I96" i="13"/>
  <c r="K96" i="13"/>
  <c r="O96" i="13"/>
  <c r="Q96" i="13"/>
  <c r="V96" i="13"/>
  <c r="G99" i="13"/>
  <c r="M99" i="13" s="1"/>
  <c r="I99" i="13"/>
  <c r="K99" i="13"/>
  <c r="O99" i="13"/>
  <c r="Q99" i="13"/>
  <c r="V99" i="13"/>
  <c r="G101" i="13"/>
  <c r="M101" i="13" s="1"/>
  <c r="I101" i="13"/>
  <c r="K101" i="13"/>
  <c r="O101" i="13"/>
  <c r="Q101" i="13"/>
  <c r="V101" i="13"/>
  <c r="G103" i="13"/>
  <c r="M103" i="13" s="1"/>
  <c r="I103" i="13"/>
  <c r="K103" i="13"/>
  <c r="O103" i="13"/>
  <c r="Q103" i="13"/>
  <c r="V103" i="13"/>
  <c r="G105" i="13"/>
  <c r="M105" i="13" s="1"/>
  <c r="I105" i="13"/>
  <c r="K105" i="13"/>
  <c r="O105" i="13"/>
  <c r="Q105" i="13"/>
  <c r="V105" i="13"/>
  <c r="G107" i="13"/>
  <c r="M107" i="13" s="1"/>
  <c r="I107" i="13"/>
  <c r="K107" i="13"/>
  <c r="O107" i="13"/>
  <c r="Q107" i="13"/>
  <c r="V107" i="13"/>
  <c r="G109" i="13"/>
  <c r="M109" i="13" s="1"/>
  <c r="I109" i="13"/>
  <c r="K109" i="13"/>
  <c r="O109" i="13"/>
  <c r="Q109" i="13"/>
  <c r="V109" i="13"/>
  <c r="G110" i="13"/>
  <c r="M110" i="13" s="1"/>
  <c r="I110" i="13"/>
  <c r="K110" i="13"/>
  <c r="O110" i="13"/>
  <c r="Q110" i="13"/>
  <c r="V110" i="13"/>
  <c r="G112" i="13"/>
  <c r="M112" i="13" s="1"/>
  <c r="I112" i="13"/>
  <c r="K112" i="13"/>
  <c r="O112" i="13"/>
  <c r="Q112" i="13"/>
  <c r="V112" i="13"/>
  <c r="G114" i="13"/>
  <c r="M114" i="13" s="1"/>
  <c r="I114" i="13"/>
  <c r="K114" i="13"/>
  <c r="O114" i="13"/>
  <c r="Q114" i="13"/>
  <c r="V114" i="13"/>
  <c r="G115" i="13"/>
  <c r="M115" i="13" s="1"/>
  <c r="I115" i="13"/>
  <c r="K115" i="13"/>
  <c r="O115" i="13"/>
  <c r="Q115" i="13"/>
  <c r="V115" i="13"/>
  <c r="G116" i="13"/>
  <c r="M116" i="13" s="1"/>
  <c r="I116" i="13"/>
  <c r="K116" i="13"/>
  <c r="O116" i="13"/>
  <c r="Q116" i="13"/>
  <c r="V116" i="13"/>
  <c r="G117" i="13"/>
  <c r="M117" i="13" s="1"/>
  <c r="I117" i="13"/>
  <c r="K117" i="13"/>
  <c r="O117" i="13"/>
  <c r="Q117" i="13"/>
  <c r="V117" i="13"/>
  <c r="G118" i="13"/>
  <c r="M118" i="13" s="1"/>
  <c r="I118" i="13"/>
  <c r="K118" i="13"/>
  <c r="O118" i="13"/>
  <c r="Q118" i="13"/>
  <c r="V118" i="13"/>
  <c r="G119" i="13"/>
  <c r="M119" i="13" s="1"/>
  <c r="I119" i="13"/>
  <c r="K119" i="13"/>
  <c r="O119" i="13"/>
  <c r="Q119" i="13"/>
  <c r="V119" i="13"/>
  <c r="G120" i="13"/>
  <c r="M120" i="13" s="1"/>
  <c r="I120" i="13"/>
  <c r="K120" i="13"/>
  <c r="O120" i="13"/>
  <c r="Q120" i="13"/>
  <c r="V120" i="13"/>
  <c r="G121" i="13"/>
  <c r="M121" i="13" s="1"/>
  <c r="I121" i="13"/>
  <c r="K121" i="13"/>
  <c r="O121" i="13"/>
  <c r="Q121" i="13"/>
  <c r="V121" i="13"/>
  <c r="G122" i="13"/>
  <c r="M122" i="13" s="1"/>
  <c r="I122" i="13"/>
  <c r="K122" i="13"/>
  <c r="O122" i="13"/>
  <c r="Q122" i="13"/>
  <c r="V122" i="13"/>
  <c r="G123" i="13"/>
  <c r="I123" i="13"/>
  <c r="K123" i="13"/>
  <c r="M123" i="13"/>
  <c r="O123" i="13"/>
  <c r="Q123" i="13"/>
  <c r="V123" i="13"/>
  <c r="G124" i="13"/>
  <c r="M124" i="13" s="1"/>
  <c r="I124" i="13"/>
  <c r="K124" i="13"/>
  <c r="O124" i="13"/>
  <c r="Q124" i="13"/>
  <c r="V124" i="13"/>
  <c r="G125" i="13"/>
  <c r="M125" i="13" s="1"/>
  <c r="I125" i="13"/>
  <c r="K125" i="13"/>
  <c r="O125" i="13"/>
  <c r="Q125" i="13"/>
  <c r="V125" i="13"/>
  <c r="G126" i="13"/>
  <c r="M126" i="13" s="1"/>
  <c r="I126" i="13"/>
  <c r="K126" i="13"/>
  <c r="O126" i="13"/>
  <c r="Q126" i="13"/>
  <c r="V126" i="13"/>
  <c r="G127" i="13"/>
  <c r="I56" i="1" s="1"/>
  <c r="I127" i="13"/>
  <c r="G128" i="13"/>
  <c r="I128" i="13"/>
  <c r="K128" i="13"/>
  <c r="K127" i="13" s="1"/>
  <c r="M128" i="13"/>
  <c r="M127" i="13" s="1"/>
  <c r="O128" i="13"/>
  <c r="O127" i="13" s="1"/>
  <c r="Q128" i="13"/>
  <c r="Q127" i="13" s="1"/>
  <c r="V128" i="13"/>
  <c r="V127" i="13" s="1"/>
  <c r="AE135" i="13"/>
  <c r="F43" i="1" s="1"/>
  <c r="BA14" i="12"/>
  <c r="O8" i="12"/>
  <c r="G9" i="12"/>
  <c r="G8" i="12" s="1"/>
  <c r="I57" i="1" s="1"/>
  <c r="I19" i="1" s="1"/>
  <c r="I9" i="12"/>
  <c r="I8" i="12" s="1"/>
  <c r="K9" i="12"/>
  <c r="K8" i="12" s="1"/>
  <c r="O9" i="12"/>
  <c r="Q9" i="12"/>
  <c r="Q8" i="12" s="1"/>
  <c r="V9" i="12"/>
  <c r="V8" i="12" s="1"/>
  <c r="G13" i="12"/>
  <c r="M13" i="12" s="1"/>
  <c r="I13" i="12"/>
  <c r="K13" i="12"/>
  <c r="O13" i="12"/>
  <c r="Q13" i="12"/>
  <c r="V13" i="12"/>
  <c r="G15" i="12"/>
  <c r="M15" i="12" s="1"/>
  <c r="I15" i="12"/>
  <c r="K15" i="12"/>
  <c r="K12" i="12" s="1"/>
  <c r="O15" i="12"/>
  <c r="O12" i="12" s="1"/>
  <c r="Q15" i="12"/>
  <c r="Q12" i="12" s="1"/>
  <c r="V15" i="12"/>
  <c r="V12" i="12" s="1"/>
  <c r="AE18" i="12"/>
  <c r="F41" i="1" s="1"/>
  <c r="I18" i="1"/>
  <c r="I17" i="1"/>
  <c r="J28" i="1"/>
  <c r="J26" i="1"/>
  <c r="G38" i="1"/>
  <c r="F38" i="1"/>
  <c r="H32" i="1"/>
  <c r="J23" i="1"/>
  <c r="J24" i="1"/>
  <c r="J25" i="1"/>
  <c r="J27" i="1"/>
  <c r="E24" i="1"/>
  <c r="E26" i="1"/>
  <c r="AF135" i="13" l="1"/>
  <c r="G43" i="1" s="1"/>
  <c r="H43" i="1" s="1"/>
  <c r="I43" i="1" s="1"/>
  <c r="G8" i="13"/>
  <c r="I51" i="1" s="1"/>
  <c r="I47" i="13"/>
  <c r="M9" i="12"/>
  <c r="M8" i="12" s="1"/>
  <c r="Q78" i="13"/>
  <c r="K78" i="13"/>
  <c r="V68" i="13"/>
  <c r="I68" i="13"/>
  <c r="M64" i="13"/>
  <c r="M63" i="13" s="1"/>
  <c r="Q47" i="13"/>
  <c r="M11" i="13"/>
  <c r="M8" i="13" s="1"/>
  <c r="F39" i="1"/>
  <c r="F44" i="1" s="1"/>
  <c r="F42" i="1"/>
  <c r="I12" i="12"/>
  <c r="V78" i="13"/>
  <c r="I78" i="13"/>
  <c r="O47" i="13"/>
  <c r="O8" i="13"/>
  <c r="K8" i="13"/>
  <c r="M12" i="12"/>
  <c r="G78" i="13"/>
  <c r="I55" i="1" s="1"/>
  <c r="G68" i="13"/>
  <c r="I54" i="1" s="1"/>
  <c r="I8" i="13"/>
  <c r="F40" i="1"/>
  <c r="O78" i="13"/>
  <c r="G47" i="13"/>
  <c r="I52" i="1" s="1"/>
  <c r="V8" i="13"/>
  <c r="M80" i="13"/>
  <c r="M78" i="13" s="1"/>
  <c r="K68" i="13"/>
  <c r="V47" i="13"/>
  <c r="M68" i="13"/>
  <c r="M51" i="13"/>
  <c r="M47" i="13" s="1"/>
  <c r="G12" i="12"/>
  <c r="AF18" i="12"/>
  <c r="G42" i="1" l="1"/>
  <c r="H42" i="1" s="1"/>
  <c r="I42" i="1" s="1"/>
  <c r="G41" i="1"/>
  <c r="H41" i="1" s="1"/>
  <c r="I41" i="1" s="1"/>
  <c r="G40" i="1"/>
  <c r="H40" i="1" s="1"/>
  <c r="I40" i="1" s="1"/>
  <c r="G39" i="1"/>
  <c r="I58" i="1"/>
  <c r="I20" i="1" s="1"/>
  <c r="G18" i="12"/>
  <c r="G23" i="1"/>
  <c r="A23" i="1" s="1"/>
  <c r="A24" i="1" s="1"/>
  <c r="G24" i="1" s="1"/>
  <c r="I16" i="1"/>
  <c r="I21" i="1" s="1"/>
  <c r="G135" i="13"/>
  <c r="G44" i="1" l="1"/>
  <c r="H39" i="1"/>
  <c r="I59" i="1"/>
  <c r="H44" i="1" l="1"/>
  <c r="I39" i="1"/>
  <c r="I44" i="1" s="1"/>
  <c r="G25" i="1"/>
  <c r="G28" i="1"/>
  <c r="J57" i="1"/>
  <c r="J56" i="1"/>
  <c r="J53" i="1"/>
  <c r="J54" i="1"/>
  <c r="J58" i="1"/>
  <c r="J51" i="1"/>
  <c r="J52" i="1"/>
  <c r="J55" i="1"/>
  <c r="J59" i="1" l="1"/>
  <c r="A25" i="1"/>
  <c r="A26" i="1" s="1"/>
  <c r="G26" i="1" s="1"/>
  <c r="A27" i="1" s="1"/>
  <c r="A29" i="1" s="1"/>
  <c r="G29" i="1" s="1"/>
  <c r="G27" i="1" s="1"/>
  <c r="J43" i="1"/>
  <c r="J40" i="1"/>
  <c r="J41" i="1"/>
  <c r="J42" i="1"/>
  <c r="J39" i="1"/>
  <c r="J44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<sst xmlns="http://schemas.openxmlformats.org/spreadsheetml/2006/main" count="776" uniqueCount="320">
  <si>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</si>
  <si>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</si>
  <si>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</si>
  <si>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</si>
  <si>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</si>
  <si>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</si>
  <si>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</si>
  <si>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</si>
  <si>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</si>
  <si>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</si>
  <si>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</si>
  <si>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</si>
  <si>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</si>
  <si>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</si>
  <si>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</si>
  <si>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</si>
  <si>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</si>
  <si>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</si>
  <si>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</si>
  <si>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</si>
  <si>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</si>
  <si>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</si>
  <si>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</si>
  <si>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</si>
  <si>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</si>
  <si>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</si>
  <si>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</si>
  <si>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</si>
  <si>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</si>
  <si>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</si>
  <si>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</si>
  <si>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</si>
  <si>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</si>
  <si>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</si>
  <si>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</si>
  <si>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</si>
  <si>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</si>
  <si>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</si>
  <si>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</si>
  <si>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</si>
  <si>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</si>
  <si>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</si>
  <si>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</si>
  <si>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182023</t>
  </si>
  <si>
    <t>Kunčice p/O-přeložka vodovodu při stoce G</t>
  </si>
  <si>
    <t>Stavba</t>
  </si>
  <si>
    <t>00</t>
  </si>
  <si>
    <t>Ostatní a vedlejší náklady</t>
  </si>
  <si>
    <t>01</t>
  </si>
  <si>
    <t>SO 01</t>
  </si>
  <si>
    <t>Přeložka vodovodu</t>
  </si>
  <si>
    <t>Celkem za stavbu</t>
  </si>
  <si>
    <t>CZK</t>
  </si>
  <si>
    <t>Rekapitulace dílů</t>
  </si>
  <si>
    <t>Typ dílu</t>
  </si>
  <si>
    <t>1</t>
  </si>
  <si>
    <t>Zemní práce</t>
  </si>
  <si>
    <t>11</t>
  </si>
  <si>
    <t>Přípravné a přidružené práce</t>
  </si>
  <si>
    <t>4</t>
  </si>
  <si>
    <t>Vodorovné konstrukce</t>
  </si>
  <si>
    <t>5</t>
  </si>
  <si>
    <t>Komunikace</t>
  </si>
  <si>
    <t>8</t>
  </si>
  <si>
    <t>Trubní vedení</t>
  </si>
  <si>
    <t>99</t>
  </si>
  <si>
    <t>Staveništní přesun hmot</t>
  </si>
  <si>
    <t>VN</t>
  </si>
  <si>
    <t>ON</t>
  </si>
  <si>
    <t>Soupis vedlejších a ostatních nákladů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</si>
  <si>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</si>
  <si>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</si>
  <si>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</si>
  <si>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</si>
  <si>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</si>
  <si>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</si>
  <si>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</si>
  <si>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</si>
  <si>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</si>
  <si>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</si>
  <si>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</si>
  <si>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</si>
  <si>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</si>
  <si>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</si>
  <si>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</si>
  <si>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</si>
  <si>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</si>
  <si>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</si>
  <si>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</si>
  <si>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</si>
  <si>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</si>
  <si>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</si>
  <si>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</si>
  <si>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</si>
  <si>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</si>
  <si>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</si>
  <si>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</si>
  <si>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005111020R</t>
  </si>
  <si>
    <t>Vytyčení stavby</t>
  </si>
  <si>
    <t>Soubor</t>
  </si>
  <si>
    <t>RTS 22/ I</t>
  </si>
  <si>
    <t>Indiv</t>
  </si>
  <si>
    <t>POL99_</t>
  </si>
  <si>
    <t>POP</t>
  </si>
  <si>
    <t>Vyhotovení protokolu o vytyčení stavby se seznamem souřadnic vytyčených bodů a jejich polohopisnými (S-JTSK) a výškopisnými (Bpv) hodnotami.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</si>
  <si>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</si>
  <si>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</si>
  <si>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</si>
  <si>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</si>
  <si>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</si>
  <si>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</si>
  <si>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SUM</t>
  </si>
  <si>
    <t>Geodetické zaměření rohů stavby, stabilizace bodů a sestavení laviček.</t>
  </si>
  <si>
    <t>END</t>
  </si>
  <si>
    <t>Položkový soupis prací a dodávek</t>
  </si>
  <si>
    <t>ING</t>
  </si>
  <si>
    <t>115101201R00</t>
  </si>
  <si>
    <t>Čerpání vody na dopravní výšku do 10 m_x000D_
 s uvažovaným průměrným přítokem do 500 l/min</t>
  </si>
  <si>
    <t>h</t>
  </si>
  <si>
    <t>800-1</t>
  </si>
  <si>
    <t>POL1_</t>
  </si>
  <si>
    <t>na vzdálenost od hladiny vody v jímce po výšku roviny proložené osou nejvyššího bodu výtlačného potrubí. Včetně odpadní potrubí v délce do 20 m.</t>
  </si>
  <si>
    <t>SPI</t>
  </si>
  <si>
    <t>115101301R00</t>
  </si>
  <si>
    <t>Pohotovost záložní čerpací soupravy na dopravní výšku do 10 m_x000D_
 s uvažovaným průměrným přítokem do 500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</si>
  <si>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</si>
  <si>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</si>
  <si>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132201212R00</t>
  </si>
  <si>
    <t xml:space="preserve">Hloubení rýh šířky přes 60 do 200 cm do 1000 m3, v hornině 3, hloubení strojně </t>
  </si>
  <si>
    <t>m3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</si>
  <si>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</si>
  <si>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asf.komunikace řad : 100,00*0,60*(1,30-0,30)</t>
  </si>
  <si>
    <t>VV</t>
  </si>
  <si>
    <t>přípojky : 5*(1,00*1,00*1,30-0,30)</t>
  </si>
  <si>
    <t>132201219R00</t>
  </si>
  <si>
    <t xml:space="preserve">Hloubení rýh šířky přes 60 do 200 cm příplatek za lepivost, v hornině 3,  </t>
  </si>
  <si>
    <t>65,00/100*30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</si>
  <si>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</si>
  <si>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</si>
  <si>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</si>
  <si>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162401102R00</t>
  </si>
  <si>
    <t>Vodorovné přemístění výkopku z horniny 1 až 4, na vzdálenost přes 1 500  do 2 000 m</t>
  </si>
  <si>
    <t>po suchu, bez naložení výkopku, avšak se složením bez rozhrnutí, zpáteční cesta vozidla.</t>
  </si>
  <si>
    <t>mezideponie tam a zpět</t>
  </si>
  <si>
    <t>23,70*2</t>
  </si>
  <si>
    <t>162601102R00</t>
  </si>
  <si>
    <t>Vodorovné přemístění výkopku z horniny 1 až 4, na vzdálenost přes 4 000  do 5 000 m</t>
  </si>
  <si>
    <t>trvalá skládka</t>
  </si>
  <si>
    <t>65,00-23,70</t>
  </si>
  <si>
    <t>167101101R00</t>
  </si>
  <si>
    <t>Nakládání, skládání, překládání neulehlého výkopku nakládání výkopku_x000D_
 do 100 m3, z horniny 1 až 4</t>
  </si>
  <si>
    <t>23,70</t>
  </si>
  <si>
    <t>171201201R00</t>
  </si>
  <si>
    <t>Uložení sypaniny na dočasnou skládku tak, že na 1 m2 plochy připadá přes 2 m3 výkopku nebo ornice</t>
  </si>
  <si>
    <t>22,860/2</t>
  </si>
  <si>
    <t>174101101R00</t>
  </si>
  <si>
    <t>Zásyp sypaninou se zhutněním jam, šachet, rýh nebo kolem objektů v těchto vykopávkách</t>
  </si>
  <si>
    <t>z jakékoliv horniny s uložením výkopku po vrstvách,</t>
  </si>
  <si>
    <t>vytříděnou zeminou</t>
  </si>
  <si>
    <t>včetně strojního přemístění materiálu pro zásyp ze vzdálenosti do 10 m od okraje zásypu</t>
  </si>
  <si>
    <t>asf.komunikace řad : 100,00*0,60*(1,30-0,10-0,39-0,45)</t>
  </si>
  <si>
    <t>přípojky : 5*((1,00*1,00)*(1,30-0,10-0,33-0,45))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</si>
  <si>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</si>
  <si>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</si>
  <si>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</si>
  <si>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řad : 100,00*0,60*0,39</t>
  </si>
  <si>
    <t>přípojky : 5*(1,00*1,00*0,33)</t>
  </si>
  <si>
    <t>199000002R00</t>
  </si>
  <si>
    <t>Poplatky za skládku horniny 1- 4, skupina 17 05 04 z Katalogu odpadů</t>
  </si>
  <si>
    <t>58337304R</t>
  </si>
  <si>
    <t>štěrkopísek frakce 0,0 až 16,0 mm; třída B</t>
  </si>
  <si>
    <t>t</t>
  </si>
  <si>
    <t>SPCM</t>
  </si>
  <si>
    <t>POL3_</t>
  </si>
  <si>
    <t>25,050*1,80</t>
  </si>
  <si>
    <t>113107620R00</t>
  </si>
  <si>
    <t>Odstranění podkladů nebo krytů z kameniva hrubého drceného, v ploše jednotlivě nad 50 m2, tloušťka vrstvy 200 mm</t>
  </si>
  <si>
    <t>m2</t>
  </si>
  <si>
    <t>822-1</t>
  </si>
  <si>
    <t>asf.komunikace řad : 100,00*0,60</t>
  </si>
  <si>
    <t>přípojky : 5*(1,00*1,00)</t>
  </si>
  <si>
    <t>113108410R00</t>
  </si>
  <si>
    <t>Odstranění podkladů nebo krytů živičných, v ploše jednotlivě nad 50 m2, tloušťka vrstvy 100 mm</t>
  </si>
  <si>
    <t>979082219R00</t>
  </si>
  <si>
    <t>Vodorovná doprava suti po suchu příplatek k ceně za každý další i započatý 1 km přes 1 km</t>
  </si>
  <si>
    <t>skládka do 10 km</t>
  </si>
  <si>
    <t>42,90*9</t>
  </si>
  <si>
    <t>979990112R00</t>
  </si>
  <si>
    <t>Poplatek za skládku obalované kamenivo, asfalt, kusovost do 300 x 300 mm, skupina 17 03 02 z Katalogu odpadů</t>
  </si>
  <si>
    <t>801-3</t>
  </si>
  <si>
    <t>Dem.hmotnost položky pořadí 15 : 14,30000</t>
  </si>
  <si>
    <t>979990103T00</t>
  </si>
  <si>
    <t>Poplatek za skládku suti</t>
  </si>
  <si>
    <t>Vlastní</t>
  </si>
  <si>
    <t>Dem.hmotnost položky pořadí 14 : 28,60000</t>
  </si>
  <si>
    <t>979082213R00</t>
  </si>
  <si>
    <t>Vodorovná doprava suti po suchu bez naložení, ale se složením a hrubým urovnáním na vzdálenost do 1 km</t>
  </si>
  <si>
    <t>POL8_</t>
  </si>
  <si>
    <t xml:space="preserve">Demontážní hmotnosti z položek s pořadovými čísly: : </t>
  </si>
  <si>
    <t xml:space="preserve">14,15, : </t>
  </si>
  <si>
    <t>Součet: : 42,90000</t>
  </si>
  <si>
    <t>451572111R00</t>
  </si>
  <si>
    <t>Lože pod potrubí, stoky a drobné objekty z kameniva drobného těženého 0÷4 mm</t>
  </si>
  <si>
    <t>827-1</t>
  </si>
  <si>
    <t>POL1_1</t>
  </si>
  <si>
    <t>v otevřeném výkopu,</t>
  </si>
  <si>
    <t>řad : 100,00*0,60*0,10</t>
  </si>
  <si>
    <t>přípojky : 5*(1,00*1,00*0,10)</t>
  </si>
  <si>
    <t>564861111RT4</t>
  </si>
  <si>
    <t>Podklad ze štěrkodrti s rozprostřením a zhutněním frakce 0-63 mm, tloušťka po zhutnění 200 mm</t>
  </si>
  <si>
    <t>564952111R00</t>
  </si>
  <si>
    <t>Podklad nebo kryt z mechanicky zpevněného kameniva (MZK) tloušťka po zhutnění 150 mm</t>
  </si>
  <si>
    <t>s rozprostřením a zhutněním</t>
  </si>
  <si>
    <t>565141111R00</t>
  </si>
  <si>
    <t>Podklad z kameniva obaleného asfaltem ACP 16+ až ACP 22+, v pruhu šířky do 3 m, třídy 1, tloušťka po zhutnění 60 mm</t>
  </si>
  <si>
    <t>573231110R00</t>
  </si>
  <si>
    <t>Postřik živičný spojovací bez posypu kamenivem z emulze, v množství od 0,3 do 0,5 kg/m2</t>
  </si>
  <si>
    <t>577112113R00</t>
  </si>
  <si>
    <t>Beton asfaltový z modifikovaného asfaltu v pruhu šířky do 3 m, ACO 11 S , tloušťky 40 mm, plochy přes 1000 m2</t>
  </si>
  <si>
    <t>857242121R00</t>
  </si>
  <si>
    <t>Montáž litinových tvarovek na potrubí litinovém tlakovém jednoosých, na potrubí z trub přírubových v otevřeném výkopu, v otevřeném kanálu nebo v šachtě, DN 80 mm</t>
  </si>
  <si>
    <t>kus</t>
  </si>
  <si>
    <t>871161121R00</t>
  </si>
  <si>
    <t>Montáž potrubí z plastických hmot z tlakových trubek polyetylenových, vnějšího průměru 32 mm</t>
  </si>
  <si>
    <t>m</t>
  </si>
  <si>
    <t>871241121R00</t>
  </si>
  <si>
    <t>Montáž potrubí z plastických hmot z tlakových trubek polyetylenových, vnějšího průměru 90 mm</t>
  </si>
  <si>
    <t>877242121R00</t>
  </si>
  <si>
    <t>Montáž elektrotvarovek přirážka za 1 spoj elektrotvarovky, vnějšího průměru 90 mm</t>
  </si>
  <si>
    <t>891173111R00</t>
  </si>
  <si>
    <t>Montáž vodovodních armatur na potrubí ventilů hlavních pro přípojky, DN 32 mm</t>
  </si>
  <si>
    <t>891241111R00</t>
  </si>
  <si>
    <t>Montáž vodovodních armatur na potrubí šoupátek v otevřeném výkopu nebo v šachtách s osazením zemní soupravy (bez poklopů), DN 80 mm</t>
  </si>
  <si>
    <t>891249111R00</t>
  </si>
  <si>
    <t>Montáž vodovodních armatur na potrubí navrtávacích pasů s ventilem Jt 1 Mpa na potrubí z trub osinkocementových, litinových, ocelových nebo plastických hmot, DN 80 mm</t>
  </si>
  <si>
    <t>892241111R00</t>
  </si>
  <si>
    <t>Tlakové zkoušky vodovodního potrubí DN do 80 mm</t>
  </si>
  <si>
    <t>přísun, montáže, demontáže a odsunu zkoušecího čerpadla, napuštění tlakovou vodou a dodání vody pro tlakovou zkoušku,</t>
  </si>
  <si>
    <t>100,00+5,00</t>
  </si>
  <si>
    <t>892372111R00</t>
  </si>
  <si>
    <t>Zabezpečení konců vodovodního potrubí při tlakových zkouškách DN do 300 mm</t>
  </si>
  <si>
    <t>úsek</t>
  </si>
  <si>
    <t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t>
  </si>
  <si>
    <t>892233111R00</t>
  </si>
  <si>
    <t>Proplach a desinfekce vodovodního potrubí DN od 40 do 70 mm</t>
  </si>
  <si>
    <t>napuštění a vypuštění vody, dodání vody a desinfekčního prostředku, náklady na bakteriologický rozbor vody,</t>
  </si>
  <si>
    <t>892273111R00</t>
  </si>
  <si>
    <t>Proplach a desinfekce vodovodního potrubí DN od 80 do 125 mm</t>
  </si>
  <si>
    <t>DN 80 : 100,00</t>
  </si>
  <si>
    <t>899401111R00</t>
  </si>
  <si>
    <t>Osazení poklopů litinových ventilových</t>
  </si>
  <si>
    <t>včetně podezdění</t>
  </si>
  <si>
    <t>899401112R00</t>
  </si>
  <si>
    <t>Osazení poklopů litinových šoupátkových</t>
  </si>
  <si>
    <t>899712111R00</t>
  </si>
  <si>
    <t>Orientační tabulky na vodovodních a kanalizačních řadech na zdivu</t>
  </si>
  <si>
    <t>Včetně dodání a připevnění tabulky.</t>
  </si>
  <si>
    <t>899721111R00</t>
  </si>
  <si>
    <t>Výstražné fólie výstražná fólie pro vodovod, šířka 22 cm</t>
  </si>
  <si>
    <t>100,00*1,03</t>
  </si>
  <si>
    <t>899731111R00</t>
  </si>
  <si>
    <t>Signalizační vodič CYY, 1,5 mm2</t>
  </si>
  <si>
    <t>5*1,20</t>
  </si>
  <si>
    <t>899731113R00</t>
  </si>
  <si>
    <t>Signalizační vodič CYY, 4 mm2</t>
  </si>
  <si>
    <t>286134112R</t>
  </si>
  <si>
    <t>trubka plastová vodovodní hladká; HDPE (PE 100); SDR 11,0; PN 16; D = 32,0 mm; s = 3,00 mm</t>
  </si>
  <si>
    <t>přípojky : 5,00*1,015</t>
  </si>
  <si>
    <t>286134130R</t>
  </si>
  <si>
    <t>trubka plastová vodovodní hladká; HDPE (PE 100); SDR 11,0; PN 16; D = 90,0 mm; s = 8,20 mm</t>
  </si>
  <si>
    <t>řad : 100*1,015</t>
  </si>
  <si>
    <t>28653769T</t>
  </si>
  <si>
    <t>nákružek lemový PE 100; SDR 11,0; D = 90,0 mm; spoj svařovaný</t>
  </si>
  <si>
    <t>31947217R</t>
  </si>
  <si>
    <t>příruba točivá; mat. 11 375; Js 80 mm; 1,6 MPa; PN 16; vnitř.D = 80,0 mm; vnější D1= 195 mm; ČSN 13 1275</t>
  </si>
  <si>
    <t>42200740R</t>
  </si>
  <si>
    <t>poklop uliční typ těžký; šedá litina; použití pro vodu; vnitř.pr.D = 77 mm; D = 190,0 mm; výška 250 mm; pro: armatura pro domovní přípojku</t>
  </si>
  <si>
    <t>42200750R</t>
  </si>
  <si>
    <t>poklop uliční typ šoupátkový; šedá litina; použití pro vodu; vnitř.pr.D = 127 mm; D = 270,0 mm; výška 265 mm; pro: šoupátka</t>
  </si>
  <si>
    <t>422007T00</t>
  </si>
  <si>
    <t>Napojovací vývody NV2 (v poklopu)</t>
  </si>
  <si>
    <t xml:space="preserve">ks    </t>
  </si>
  <si>
    <t>42228100T</t>
  </si>
  <si>
    <t>HAWLE šoupátko 2800 D 32 pro dom.přípojky - voda</t>
  </si>
  <si>
    <t>42228310R</t>
  </si>
  <si>
    <t>šoupátko přírubové měkcetěsnící klínové, s hladkým a rovným průtokovým kanálem; použití vhodné pro instalaci do země; médium pitná voda, neagresivní tekutina; DN 80; l = 180 mm; PN 10,0; těleso tvárná litina; povrch.ochrana vně i uvnitř epoxidovým práškem; standardní provedení bez ručního kola a zemní soupravy</t>
  </si>
  <si>
    <t>4227339T0</t>
  </si>
  <si>
    <t>pas navrtávací tvárná litina; provedení univerzální, D potrubí 90 mm; D výstupu 32 mm, pro potrubí PE</t>
  </si>
  <si>
    <t>42291510T</t>
  </si>
  <si>
    <t>Deska podkladová šoupátková</t>
  </si>
  <si>
    <t>42291511T</t>
  </si>
  <si>
    <t>Deska podkladová ventilová</t>
  </si>
  <si>
    <t>42293138R</t>
  </si>
  <si>
    <t>souprava zemní teleskopická pro domovní přípojky se šroub.napojením; DN 3/4" - 2"; krycí hloubka 0,8 - 1,2 m</t>
  </si>
  <si>
    <t>42293250R</t>
  </si>
  <si>
    <t>souprava zemní teleskopická šoupátková; pro šoupátka a combi armatury; DN 50-100; krycí hloubka 1,3 - 1,8 m</t>
  </si>
  <si>
    <t>55251221R</t>
  </si>
  <si>
    <t>trouba litinová vodovodní, kanalizační; tvárná litina; přírubová; DN 80,0 mm; l = 800,0 mm; uvnitř práškový epoxid; vně práškový epoxid</t>
  </si>
  <si>
    <t>998276101R00</t>
  </si>
  <si>
    <t>Přesun hmot pro trubní vedení z trub plastových nebo sklolaminátových v otevřeném výkopu</t>
  </si>
  <si>
    <t>POL7_</t>
  </si>
  <si>
    <t>vodovodu nebo kanalizace ražené nebo hloubené (827 1.1, 827 1.9, 827 2.1, 827 2.9), drobných objektů</t>
  </si>
  <si>
    <t>na vzdálenost 15 m od hrany výkopu nebo od okraje šachty</t>
  </si>
  <si>
    <t xml:space="preserve">Hmotnosti z položek s pořadovými čísly: : </t>
  </si>
  <si>
    <t xml:space="preserve">13,20,21,22,23,24,25,26,30,31,34,37,38,39,41,42,43,44,45,46,47,48,49,50,51,52,53,54,55,56,57, : </t>
  </si>
  <si>
    <t>Součet: : 123,27919</t>
  </si>
  <si>
    <t>JKSO:</t>
  </si>
  <si>
    <t>827.13</t>
  </si>
  <si>
    <t>sítě vodovodní rozvodné</t>
  </si>
  <si>
    <t>JKSO</t>
  </si>
  <si>
    <t xml:space="preserve"> m</t>
  </si>
  <si>
    <t>potrubí z trub z plastických hmot a sklolaminátu</t>
  </si>
  <si>
    <t>JKSOChar</t>
  </si>
  <si>
    <t>novostavba objektu</t>
  </si>
  <si>
    <t>JKSOAkce</t>
  </si>
  <si>
    <t>Cobbler s.r.o.</t>
  </si>
  <si>
    <t>Zašová č.p. 633</t>
  </si>
  <si>
    <t>756 51</t>
  </si>
  <si>
    <t xml:space="preserve">Zašová  </t>
  </si>
  <si>
    <t>CZ46578463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</si>
</sst>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0" fontId="8" fillId="3" borderId="6" xfId="0" applyFont="1" applyFill="1" applyBorder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28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 wrapText="1"/>
    </xf>
    <xf numFmtId="3" fontId="10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3" fillId="0" borderId="33" xfId="0" applyNumberFormat="1" applyFont="1" applyBorder="1" applyAlignment="1">
      <alignment horizontal="right" vertical="center" wrapText="1" shrinkToFit="1"/>
    </xf>
    <xf numFmtId="3" fontId="3" fillId="0" borderId="33" xfId="0" applyNumberFormat="1" applyFont="1" applyBorder="1" applyAlignment="1">
      <alignment horizontal="right"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vertical="center" wrapText="1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0" borderId="0" xfId="0" applyFont="1" applyAlignment="1">
      <alignment horizontal="center" vertical="top" wrapText="1" shrinkToFit="1"/>
    </xf>
    <xf numFmtId="0" fontId="19" fillId="0" borderId="0" xfId="0" applyFont="1" applyAlignment="1">
      <alignment vertical="top" wrapText="1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9" fillId="0" borderId="0" xfId="0" quotePrefix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0" fillId="3" borderId="36" xfId="0" applyNumberFormat="1" applyFill="1" applyBorder="1" applyAlignment="1">
      <alignment vertical="center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0" fillId="0" borderId="18" xfId="0" applyBorder="1" applyAlignment="1">
      <alignment vertical="top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5" x14ac:dyDescent="0.25"/>
  <sheetData>
    <row r="1" spans="1:7" ht="13" x14ac:dyDescent="0.3">
      <c r="A1" s="27" t="s">
        <v>38</v>
      </c>
    </row>
    <row r="2" spans="1:7" ht="57.75" customHeight="1" x14ac:dyDescent="0.25">
      <c r="A2" s="178" t="s">
        <v>39</v>
      </c>
      <c r="B2" s="178"/>
      <c r="C2" s="178"/>
      <c r="D2" s="178"/>
      <c r="E2" s="178"/>
      <c r="F2" s="178"/>
      <c r="G2" s="178"/>
    </row>
  </sheetData>
  <sheetProtection algorithmName="SHA-512" hashValue="0uuWy9kbBRkGFz/o78o71HiVP7ETiy61Ul9tVTrtX4gcgdSfmdRPvuLPhl1c5Vr5H+QWNqNWZdRK3smR6/3Mxg==" saltValue="cLX+810a9HsvcL93rurp/A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2"/>
  <sheetViews>
    <sheetView showGridLines="0" tabSelected="1" topLeftCell="B18" zoomScaleNormal="100" zoomScaleSheetLayoutView="75" workbookViewId="0">
      <selection activeCell="D32" sqref="D32"/>
    </sheetView>
  </sheetViews>
  <sheetFormatPr defaultColWidth="9" defaultRowHeight="12.5" x14ac:dyDescent="0.25"/>
  <cols>
    <col min="1" max="1" width="8.453125" hidden="1" customWidth="1"/>
    <col min="2" max="2" width="9.1796875" customWidth="1"/>
    <col min="3" max="3" width="7.453125" customWidth="1"/>
    <col min="4" max="4" width="13.453125" customWidth="1"/>
    <col min="5" max="5" width="12.1796875" customWidth="1"/>
    <col min="6" max="6" width="11.453125" customWidth="1"/>
    <col min="7" max="9" width="12.7265625" customWidth="1"/>
    <col min="10" max="10" width="6.7265625" customWidth="1"/>
    <col min="11" max="11" width="4.26953125" customWidth="1"/>
    <col min="12" max="15" width="10.7265625" customWidth="1"/>
  </cols>
  <sheetData>
    <row r="1" spans="1:15" ht="33.75" customHeight="1" x14ac:dyDescent="0.25">
      <c r="A1" s="62" t="s">
        <v>36</v>
      </c>
      <c r="B1" s="204" t="s">
        <v>41</v>
      </c>
      <c r="C1" s="205"/>
      <c r="D1" s="205"/>
      <c r="E1" s="205"/>
      <c r="F1" s="205"/>
      <c r="G1" s="205"/>
      <c r="H1" s="205"/>
      <c r="I1" s="205"/>
      <c r="J1" s="206"/>
    </row>
    <row r="2" spans="1:15" ht="36" customHeight="1" x14ac:dyDescent="0.25">
      <c r="A2" s="2"/>
      <c r="B2" s="68" t="s">
        <v>22</v>
      </c>
      <c r="C2" s="69"/>
      <c r="D2" s="70" t="s">
        <v>43</v>
      </c>
      <c r="E2" s="210" t="s">
        <v>44</v>
      </c>
      <c r="F2" s="211"/>
      <c r="G2" s="211"/>
      <c r="H2" s="211"/>
      <c r="I2" s="211"/>
      <c r="J2" s="212"/>
      <c r="O2" s="1"/>
    </row>
    <row r="3" spans="1:15" ht="27" hidden="1" customHeight="1" x14ac:dyDescent="0.25">
      <c r="A3" s="2"/>
      <c r="B3" s="71"/>
      <c r="C3" s="69"/>
      <c r="D3" s="72"/>
      <c r="E3" s="213"/>
      <c r="F3" s="214"/>
      <c r="G3" s="214"/>
      <c r="H3" s="214"/>
      <c r="I3" s="214"/>
      <c r="J3" s="215"/>
    </row>
    <row r="4" spans="1:15" ht="23.25" customHeight="1" x14ac:dyDescent="0.25">
      <c r="A4" s="2"/>
      <c r="B4" s="73"/>
      <c r="C4" s="74"/>
      <c r="D4" s="75"/>
      <c r="E4" s="202"/>
      <c r="F4" s="202"/>
      <c r="G4" s="202"/>
      <c r="H4" s="202"/>
      <c r="I4" s="202"/>
      <c r="J4" s="203"/>
    </row>
    <row r="5" spans="1:15" ht="24" customHeight="1" x14ac:dyDescent="0.25">
      <c r="A5" s="2"/>
      <c r="B5" s="39" t="s">
        <v>42</v>
      </c>
      <c r="D5" s="28"/>
      <c r="E5" s="22"/>
      <c r="F5" s="22"/>
      <c r="G5" s="22"/>
      <c r="H5" s="24" t="s">
        <v>40</v>
      </c>
      <c r="I5" s="28"/>
      <c r="J5" s="8"/>
    </row>
    <row r="6" spans="1:15" ht="15.75" customHeight="1" x14ac:dyDescent="0.25">
      <c r="A6" s="2"/>
      <c r="B6" s="35"/>
      <c r="C6" s="22"/>
      <c r="D6" s="28"/>
      <c r="E6" s="22"/>
      <c r="F6" s="22"/>
      <c r="G6" s="22"/>
      <c r="H6" s="24" t="s">
        <v>34</v>
      </c>
      <c r="I6" s="28"/>
      <c r="J6" s="8"/>
    </row>
    <row r="7" spans="1:15" ht="15.75" customHeight="1" x14ac:dyDescent="0.25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5">
      <c r="A8" s="2"/>
      <c r="B8" s="39" t="s">
        <v>20</v>
      </c>
      <c r="D8" s="28"/>
      <c r="H8" s="24" t="s">
        <v>40</v>
      </c>
      <c r="I8" s="28"/>
      <c r="J8" s="8"/>
    </row>
    <row r="9" spans="1:15" ht="15.75" hidden="1" customHeight="1" x14ac:dyDescent="0.25">
      <c r="A9" s="2"/>
      <c r="B9" s="2"/>
      <c r="D9" s="28"/>
      <c r="H9" s="24" t="s">
        <v>34</v>
      </c>
      <c r="I9" s="28"/>
      <c r="J9" s="8"/>
    </row>
    <row r="10" spans="1:15" ht="15.75" hidden="1" customHeight="1" x14ac:dyDescent="0.25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5">
      <c r="A11" s="2"/>
      <c r="B11" s="39" t="s">
        <v>19</v>
      </c>
      <c r="D11" s="217" t="s">
        <v>315</v>
      </c>
      <c r="E11" s="217"/>
      <c r="F11" s="217"/>
      <c r="G11" s="217"/>
      <c r="H11" s="24" t="s">
        <v>40</v>
      </c>
      <c r="I11" s="76">
        <v>46578463</v>
      </c>
      <c r="J11" s="8"/>
    </row>
    <row r="12" spans="1:15" ht="15.75" customHeight="1" x14ac:dyDescent="0.25">
      <c r="A12" s="2"/>
      <c r="B12" s="35"/>
      <c r="C12" s="22"/>
      <c r="D12" s="200" t="s">
        <v>316</v>
      </c>
      <c r="E12" s="200"/>
      <c r="F12" s="200"/>
      <c r="G12" s="200"/>
      <c r="H12" s="24" t="s">
        <v>34</v>
      </c>
      <c r="I12" s="76" t="s">
        <v>319</v>
      </c>
      <c r="J12" s="8"/>
    </row>
    <row r="13" spans="1:15" ht="15.75" customHeight="1" x14ac:dyDescent="0.25">
      <c r="A13" s="2"/>
      <c r="B13" s="36"/>
      <c r="C13" s="77" t="s">
        <v>317</v>
      </c>
      <c r="D13" s="201" t="s">
        <v>318</v>
      </c>
      <c r="E13" s="201"/>
      <c r="F13" s="201"/>
      <c r="G13" s="201"/>
      <c r="H13" s="25"/>
      <c r="I13" s="30"/>
      <c r="J13" s="42"/>
    </row>
    <row r="14" spans="1:15" ht="24" hidden="1" customHeight="1" x14ac:dyDescent="0.25">
      <c r="A14" s="2"/>
      <c r="B14" s="55" t="s">
        <v>21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5">
      <c r="A15" s="2"/>
      <c r="B15" s="43" t="s">
        <v>32</v>
      </c>
      <c r="C15" s="61"/>
      <c r="D15" s="14"/>
      <c r="E15" s="216"/>
      <c r="F15" s="216"/>
      <c r="G15" s="218"/>
      <c r="H15" s="218"/>
      <c r="I15" s="218" t="s">
        <v>29</v>
      </c>
      <c r="J15" s="219"/>
    </row>
    <row r="16" spans="1:15" ht="23.25" customHeight="1" x14ac:dyDescent="0.25">
      <c r="A16" s="128" t="s">
        <v>24</v>
      </c>
      <c r="B16" s="46" t="s">
        <v>24</v>
      </c>
      <c r="C16" s="47"/>
      <c r="D16" s="48"/>
      <c r="E16" s="193"/>
      <c r="F16" s="194"/>
      <c r="G16" s="193"/>
      <c r="H16" s="194"/>
      <c r="I16" s="193">
        <f>SUMIF(F51:F58,A16,I51:I58)+SUMIF(F51:F58,"PSU",I51:I58)</f>
        <v>353606.86</v>
      </c>
      <c r="J16" s="195"/>
    </row>
    <row r="17" spans="1:10" ht="23.25" customHeight="1" x14ac:dyDescent="0.25">
      <c r="A17" s="128" t="s">
        <v>25</v>
      </c>
      <c r="B17" s="46" t="s">
        <v>25</v>
      </c>
      <c r="C17" s="47"/>
      <c r="D17" s="48"/>
      <c r="E17" s="193"/>
      <c r="F17" s="194"/>
      <c r="G17" s="193"/>
      <c r="H17" s="194"/>
      <c r="I17" s="193">
        <f>SUMIF(F51:F58,A17,I51:I58)</f>
        <v>0</v>
      </c>
      <c r="J17" s="195"/>
    </row>
    <row r="18" spans="1:10" ht="23.25" customHeight="1" x14ac:dyDescent="0.25">
      <c r="A18" s="128" t="s">
        <v>26</v>
      </c>
      <c r="B18" s="46" t="s">
        <v>26</v>
      </c>
      <c r="C18" s="47"/>
      <c r="D18" s="48"/>
      <c r="E18" s="193"/>
      <c r="F18" s="194"/>
      <c r="G18" s="193"/>
      <c r="H18" s="194"/>
      <c r="I18" s="193">
        <f>SUMIF(F51:F58,A18,I51:I58)</f>
        <v>0</v>
      </c>
      <c r="J18" s="195"/>
    </row>
    <row r="19" spans="1:10" ht="23.25" customHeight="1" x14ac:dyDescent="0.25">
      <c r="A19" s="128" t="s">
        <v>67</v>
      </c>
      <c r="B19" s="46" t="s">
        <v>27</v>
      </c>
      <c r="C19" s="47"/>
      <c r="D19" s="48"/>
      <c r="E19" s="193"/>
      <c r="F19" s="194"/>
      <c r="G19" s="193"/>
      <c r="H19" s="194"/>
      <c r="I19" s="193">
        <f>SUMIF(F51:F58,A19,I51:I58)</f>
        <v>8000</v>
      </c>
      <c r="J19" s="195"/>
    </row>
    <row r="20" spans="1:10" ht="23.25" customHeight="1" x14ac:dyDescent="0.25">
      <c r="A20" s="128" t="s">
        <v>68</v>
      </c>
      <c r="B20" s="46" t="s">
        <v>28</v>
      </c>
      <c r="C20" s="47"/>
      <c r="D20" s="48"/>
      <c r="E20" s="193"/>
      <c r="F20" s="194"/>
      <c r="G20" s="193"/>
      <c r="H20" s="194"/>
      <c r="I20" s="193">
        <f>SUMIF(F51:F58,A20,I51:I58)</f>
        <v>20000</v>
      </c>
      <c r="J20" s="195"/>
    </row>
    <row r="21" spans="1:10" ht="23.25" customHeight="1" x14ac:dyDescent="0.3">
      <c r="A21" s="2"/>
      <c r="B21" s="63" t="s">
        <v>29</v>
      </c>
      <c r="C21" s="64"/>
      <c r="D21" s="65"/>
      <c r="E21" s="196"/>
      <c r="F21" s="220"/>
      <c r="G21" s="196"/>
      <c r="H21" s="220"/>
      <c r="I21" s="196">
        <f>SUM(I16:J20)</f>
        <v>381606.86</v>
      </c>
      <c r="J21" s="197"/>
    </row>
    <row r="22" spans="1:10" ht="33" customHeight="1" x14ac:dyDescent="0.25">
      <c r="A22" s="2"/>
      <c r="B22" s="54" t="s">
        <v>33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5">
      <c r="A23" s="2">
        <f>ZakladDPHSni*SazbaDPH1/100</f>
        <v>0</v>
      </c>
      <c r="B23" s="46" t="s">
        <v>12</v>
      </c>
      <c r="C23" s="47"/>
      <c r="D23" s="48"/>
      <c r="E23" s="49">
        <v>15</v>
      </c>
      <c r="F23" s="50" t="s">
        <v>0</v>
      </c>
      <c r="G23" s="191">
        <f>ZakladDPHSniVypocet</f>
        <v>0</v>
      </c>
      <c r="H23" s="192"/>
      <c r="I23" s="192"/>
      <c r="J23" s="51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46" t="s">
        <v>13</v>
      </c>
      <c r="C24" s="47"/>
      <c r="D24" s="48"/>
      <c r="E24" s="49">
        <f>SazbaDPH1</f>
        <v>15</v>
      </c>
      <c r="F24" s="50" t="s">
        <v>0</v>
      </c>
      <c r="G24" s="189">
        <f>IF(A24&gt;50, ROUNDUP(A23, 0), ROUNDDOWN(A23, 0))</f>
        <v>0</v>
      </c>
      <c r="H24" s="190"/>
      <c r="I24" s="190"/>
      <c r="J24" s="51" t="str">
        <f t="shared" si="0"/>
        <v>CZK</v>
      </c>
    </row>
    <row r="25" spans="1:10" ht="23.25" customHeight="1" x14ac:dyDescent="0.25">
      <c r="A25" s="2">
        <f>ZakladDPHZakl*SazbaDPH2/100</f>
        <v>80137.440600000002</v>
      </c>
      <c r="B25" s="46" t="s">
        <v>14</v>
      </c>
      <c r="C25" s="47"/>
      <c r="D25" s="48"/>
      <c r="E25" s="49">
        <v>21</v>
      </c>
      <c r="F25" s="50" t="s">
        <v>0</v>
      </c>
      <c r="G25" s="191">
        <f>ZakladDPHZaklVypocet</f>
        <v>381606.86</v>
      </c>
      <c r="H25" s="192"/>
      <c r="I25" s="192"/>
      <c r="J25" s="51" t="str">
        <f t="shared" si="0"/>
        <v>CZK</v>
      </c>
    </row>
    <row r="26" spans="1:10" ht="23.25" customHeight="1" x14ac:dyDescent="0.25">
      <c r="A26" s="2">
        <f>(A25-INT(A25))*100</f>
        <v>44.060000000172295</v>
      </c>
      <c r="B26" s="40" t="s">
        <v>15</v>
      </c>
      <c r="C26" s="18"/>
      <c r="D26" s="14"/>
      <c r="E26" s="37">
        <f>SazbaDPH2</f>
        <v>21</v>
      </c>
      <c r="F26" s="38" t="s">
        <v>0</v>
      </c>
      <c r="G26" s="207">
        <f>IF(A26&gt;50, ROUNDUP(A25, 0), ROUNDDOWN(A25, 0))</f>
        <v>80137</v>
      </c>
      <c r="H26" s="208"/>
      <c r="I26" s="208"/>
      <c r="J26" s="45" t="str">
        <f t="shared" si="0"/>
        <v>CZK</v>
      </c>
    </row>
    <row r="27" spans="1:10" ht="23.25" customHeight="1" thickBot="1" x14ac:dyDescent="0.3">
      <c r="A27" s="2">
        <f>ZakladDPHSni+DPHSni+ZakladDPHZakl+DPHZakl</f>
        <v>461743.86</v>
      </c>
      <c r="B27" s="39" t="s">
        <v>4</v>
      </c>
      <c r="C27" s="16"/>
      <c r="D27" s="19"/>
      <c r="E27" s="16"/>
      <c r="F27" s="17"/>
      <c r="G27" s="209">
        <f>CenaCelkem-(ZakladDPHSni+DPHSni+ZakladDPHZakl+DPHZakl)</f>
        <v>0.14000000001396984</v>
      </c>
      <c r="H27" s="209"/>
      <c r="I27" s="209"/>
      <c r="J27" s="52" t="str">
        <f t="shared" si="0"/>
        <v>CZK</v>
      </c>
    </row>
    <row r="28" spans="1:10" ht="27.75" hidden="1" customHeight="1" thickBot="1" x14ac:dyDescent="0.3">
      <c r="A28" s="2"/>
      <c r="B28" s="105" t="s">
        <v>23</v>
      </c>
      <c r="C28" s="106"/>
      <c r="D28" s="106"/>
      <c r="E28" s="107"/>
      <c r="F28" s="108"/>
      <c r="G28" s="199">
        <f>ZakladDPHSniVypocet+ZakladDPHZaklVypocet</f>
        <v>381606.86</v>
      </c>
      <c r="H28" s="199"/>
      <c r="I28" s="199"/>
      <c r="J28" s="109" t="str">
        <f t="shared" si="0"/>
        <v>CZK</v>
      </c>
    </row>
    <row r="29" spans="1:10" ht="27.75" customHeight="1" thickBot="1" x14ac:dyDescent="0.3">
      <c r="A29" s="2">
        <f>(A27-INT(A27))*100</f>
        <v>85.999999998603016</v>
      </c>
      <c r="B29" s="105" t="s">
        <v>35</v>
      </c>
      <c r="C29" s="110"/>
      <c r="D29" s="110"/>
      <c r="E29" s="110"/>
      <c r="F29" s="110"/>
      <c r="G29" s="198">
        <f>IF(A29&gt;50, ROUNDUP(A27, 0), ROUNDDOWN(A27, 0))</f>
        <v>461744</v>
      </c>
      <c r="H29" s="198"/>
      <c r="I29" s="198"/>
      <c r="J29" s="111" t="s">
        <v>52</v>
      </c>
    </row>
    <row r="30" spans="1:10" ht="12.75" customHeight="1" x14ac:dyDescent="0.25">
      <c r="A30" s="2"/>
      <c r="B30" s="2"/>
      <c r="J30" s="9"/>
    </row>
    <row r="31" spans="1:10" ht="30.25" customHeight="1" x14ac:dyDescent="0.25">
      <c r="A31" s="2"/>
      <c r="B31" s="2"/>
      <c r="J31" s="9"/>
    </row>
    <row r="32" spans="1:10" ht="18.75" customHeight="1" x14ac:dyDescent="0.25">
      <c r="A32" s="2"/>
      <c r="B32" s="20"/>
      <c r="C32" s="15" t="s">
        <v>11</v>
      </c>
      <c r="D32" s="33"/>
      <c r="E32" s="33"/>
      <c r="F32" s="15" t="s">
        <v>10</v>
      </c>
      <c r="G32" s="33"/>
      <c r="H32" s="34">
        <f ca="1">TODAY()</f>
        <v>45615</v>
      </c>
      <c r="I32" s="33"/>
      <c r="J32" s="9"/>
    </row>
    <row r="33" spans="1:10" ht="47.25" customHeight="1" x14ac:dyDescent="0.25">
      <c r="A33" s="2"/>
      <c r="B33" s="2"/>
      <c r="J33" s="9"/>
    </row>
    <row r="34" spans="1:10" s="27" customFormat="1" ht="18.75" customHeight="1" x14ac:dyDescent="0.3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5">
      <c r="A35" s="2"/>
      <c r="B35" s="2"/>
      <c r="D35" s="188" t="s">
        <v>2</v>
      </c>
      <c r="E35" s="188"/>
      <c r="H35" s="10" t="s">
        <v>3</v>
      </c>
      <c r="J35" s="9"/>
    </row>
    <row r="36" spans="1:10" ht="13.75" customHeight="1" thickBot="1" x14ac:dyDescent="0.3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customHeight="1" x14ac:dyDescent="0.25">
      <c r="B37" s="82" t="s">
        <v>16</v>
      </c>
      <c r="C37" s="83"/>
      <c r="D37" s="83"/>
      <c r="E37" s="83"/>
      <c r="F37" s="84"/>
      <c r="G37" s="84"/>
      <c r="H37" s="84"/>
      <c r="I37" s="84"/>
      <c r="J37" s="83"/>
    </row>
    <row r="38" spans="1:10" ht="25.5" customHeight="1" x14ac:dyDescent="0.25">
      <c r="A38" s="81" t="s">
        <v>37</v>
      </c>
      <c r="B38" s="85" t="s">
        <v>17</v>
      </c>
      <c r="C38" s="86" t="s">
        <v>5</v>
      </c>
      <c r="D38" s="87"/>
      <c r="E38" s="87"/>
      <c r="F38" s="88" t="str">
        <f>B23</f>
        <v>Základ pro sníženou DPH</v>
      </c>
      <c r="G38" s="88" t="str">
        <f>B25</f>
        <v>Základ pro základní DPH</v>
      </c>
      <c r="H38" s="89" t="s">
        <v>18</v>
      </c>
      <c r="I38" s="89" t="s">
        <v>1</v>
      </c>
      <c r="J38" s="90" t="s">
        <v>0</v>
      </c>
    </row>
    <row r="39" spans="1:10" ht="25.5" hidden="1" customHeight="1" x14ac:dyDescent="0.25">
      <c r="A39" s="81">
        <v>1</v>
      </c>
      <c r="B39" s="91" t="s">
        <v>45</v>
      </c>
      <c r="C39" s="184"/>
      <c r="D39" s="185"/>
      <c r="E39" s="185"/>
      <c r="F39" s="92">
        <f>'00 01 Naklady'!AE18+'SO 01 01 Pol'!AE135</f>
        <v>0</v>
      </c>
      <c r="G39" s="93">
        <f>'00 01 Naklady'!AF18+'SO 01 01 Pol'!AF135</f>
        <v>381606.86</v>
      </c>
      <c r="H39" s="94">
        <f>(F39*SazbaDPH1/100)+(G39*SazbaDPH2/100)</f>
        <v>80137.440600000002</v>
      </c>
      <c r="I39" s="94">
        <f>F39+G39+H39</f>
        <v>461744.30059999996</v>
      </c>
      <c r="J39" s="95">
        <f>IF(CenaCelkemVypocet=0,"",I39/CenaCelkemVypocet*100)</f>
        <v>100</v>
      </c>
    </row>
    <row r="40" spans="1:10" ht="25.5" customHeight="1" x14ac:dyDescent="0.25">
      <c r="A40" s="81">
        <v>2</v>
      </c>
      <c r="B40" s="96" t="s">
        <v>46</v>
      </c>
      <c r="C40" s="186" t="s">
        <v>47</v>
      </c>
      <c r="D40" s="187"/>
      <c r="E40" s="187"/>
      <c r="F40" s="97">
        <f>'00 01 Naklady'!AE18</f>
        <v>0</v>
      </c>
      <c r="G40" s="98">
        <f>'00 01 Naklady'!AF18</f>
        <v>28000</v>
      </c>
      <c r="H40" s="98">
        <f>(F40*SazbaDPH1/100)+(G40*SazbaDPH2/100)</f>
        <v>5880</v>
      </c>
      <c r="I40" s="98">
        <f>F40+G40+H40</f>
        <v>33880</v>
      </c>
      <c r="J40" s="99">
        <f>IF(CenaCelkemVypocet=0,"",I40/CenaCelkemVypocet*100)</f>
        <v>7.3373943015594651</v>
      </c>
    </row>
    <row r="41" spans="1:10" ht="25.5" customHeight="1" x14ac:dyDescent="0.25">
      <c r="A41" s="81">
        <v>3</v>
      </c>
      <c r="B41" s="100" t="s">
        <v>48</v>
      </c>
      <c r="C41" s="184" t="s">
        <v>47</v>
      </c>
      <c r="D41" s="185"/>
      <c r="E41" s="185"/>
      <c r="F41" s="101">
        <f>'00 01 Naklady'!AE18</f>
        <v>0</v>
      </c>
      <c r="G41" s="94">
        <f>'00 01 Naklady'!AF18</f>
        <v>28000</v>
      </c>
      <c r="H41" s="94">
        <f>(F41*SazbaDPH1/100)+(G41*SazbaDPH2/100)</f>
        <v>5880</v>
      </c>
      <c r="I41" s="94">
        <f>F41+G41+H41</f>
        <v>33880</v>
      </c>
      <c r="J41" s="95">
        <f>IF(CenaCelkemVypocet=0,"",I41/CenaCelkemVypocet*100)</f>
        <v>7.3373943015594651</v>
      </c>
    </row>
    <row r="42" spans="1:10" ht="25.5" customHeight="1" x14ac:dyDescent="0.25">
      <c r="A42" s="81">
        <v>2</v>
      </c>
      <c r="B42" s="96" t="s">
        <v>49</v>
      </c>
      <c r="C42" s="186" t="s">
        <v>50</v>
      </c>
      <c r="D42" s="187"/>
      <c r="E42" s="187"/>
      <c r="F42" s="97">
        <f>'SO 01 01 Pol'!AE135</f>
        <v>0</v>
      </c>
      <c r="G42" s="98">
        <f>'SO 01 01 Pol'!AF135</f>
        <v>353606.86</v>
      </c>
      <c r="H42" s="98">
        <f>(F42*SazbaDPH1/100)+(G42*SazbaDPH2/100)</f>
        <v>74257.440600000002</v>
      </c>
      <c r="I42" s="98">
        <f>F42+G42+H42</f>
        <v>427864.30059999996</v>
      </c>
      <c r="J42" s="99">
        <f>IF(CenaCelkemVypocet=0,"",I42/CenaCelkemVypocet*100)</f>
        <v>92.66260569844053</v>
      </c>
    </row>
    <row r="43" spans="1:10" ht="25.5" customHeight="1" x14ac:dyDescent="0.25">
      <c r="A43" s="81">
        <v>3</v>
      </c>
      <c r="B43" s="100" t="s">
        <v>48</v>
      </c>
      <c r="C43" s="184" t="s">
        <v>50</v>
      </c>
      <c r="D43" s="185"/>
      <c r="E43" s="185"/>
      <c r="F43" s="101">
        <f>'SO 01 01 Pol'!AE135</f>
        <v>0</v>
      </c>
      <c r="G43" s="94">
        <f>'SO 01 01 Pol'!AF135</f>
        <v>353606.86</v>
      </c>
      <c r="H43" s="94">
        <f>(F43*SazbaDPH1/100)+(G43*SazbaDPH2/100)</f>
        <v>74257.440600000002</v>
      </c>
      <c r="I43" s="94">
        <f>F43+G43+H43</f>
        <v>427864.30059999996</v>
      </c>
      <c r="J43" s="95">
        <f>IF(CenaCelkemVypocet=0,"",I43/CenaCelkemVypocet*100)</f>
        <v>92.66260569844053</v>
      </c>
    </row>
    <row r="44" spans="1:10" ht="25.5" customHeight="1" x14ac:dyDescent="0.25">
      <c r="A44" s="81"/>
      <c r="B44" s="181" t="s">
        <v>51</v>
      </c>
      <c r="C44" s="182"/>
      <c r="D44" s="182"/>
      <c r="E44" s="183"/>
      <c r="F44" s="102">
        <f>SUMIF(A39:A43,"=1",F39:F43)</f>
        <v>0</v>
      </c>
      <c r="G44" s="103">
        <f>SUMIF(A39:A43,"=1",G39:G43)</f>
        <v>381606.86</v>
      </c>
      <c r="H44" s="103">
        <f>SUMIF(A39:A43,"=1",H39:H43)</f>
        <v>80137.440600000002</v>
      </c>
      <c r="I44" s="103">
        <f>SUMIF(A39:A43,"=1",I39:I43)</f>
        <v>461744.30059999996</v>
      </c>
      <c r="J44" s="104">
        <f>SUMIF(A39:A43,"=1",J39:J43)</f>
        <v>100</v>
      </c>
    </row>
    <row r="48" spans="1:10" ht="15.5" x14ac:dyDescent="0.35">
      <c r="B48" s="112" t="s">
        <v>53</v>
      </c>
    </row>
    <row r="50" spans="1:10" ht="25.5" customHeight="1" x14ac:dyDescent="0.25">
      <c r="A50" s="113"/>
      <c r="B50" s="116" t="s">
        <v>17</v>
      </c>
      <c r="C50" s="116" t="s">
        <v>5</v>
      </c>
      <c r="D50" s="117"/>
      <c r="E50" s="117"/>
      <c r="F50" s="118" t="s">
        <v>54</v>
      </c>
      <c r="G50" s="118"/>
      <c r="H50" s="118"/>
      <c r="I50" s="118" t="s">
        <v>29</v>
      </c>
      <c r="J50" s="118" t="s">
        <v>0</v>
      </c>
    </row>
    <row r="51" spans="1:10" ht="25.5" customHeight="1" x14ac:dyDescent="0.25">
      <c r="A51" s="114"/>
      <c r="B51" s="119" t="s">
        <v>55</v>
      </c>
      <c r="C51" s="179" t="s">
        <v>56</v>
      </c>
      <c r="D51" s="180"/>
      <c r="E51" s="180"/>
      <c r="F51" s="124" t="s">
        <v>24</v>
      </c>
      <c r="G51" s="125"/>
      <c r="H51" s="125"/>
      <c r="I51" s="125">
        <f>'SO 01 01 Pol'!G8</f>
        <v>65401.55999999999</v>
      </c>
      <c r="J51" s="122">
        <f>IF(I59=0,"",I51/I59*100)</f>
        <v>17.138465487753546</v>
      </c>
    </row>
    <row r="52" spans="1:10" ht="25.5" customHeight="1" x14ac:dyDescent="0.25">
      <c r="A52" s="114"/>
      <c r="B52" s="119" t="s">
        <v>57</v>
      </c>
      <c r="C52" s="179" t="s">
        <v>58</v>
      </c>
      <c r="D52" s="180"/>
      <c r="E52" s="180"/>
      <c r="F52" s="124" t="s">
        <v>24</v>
      </c>
      <c r="G52" s="125"/>
      <c r="H52" s="125"/>
      <c r="I52" s="125">
        <f>'SO 01 01 Pol'!G47</f>
        <v>45793.67</v>
      </c>
      <c r="J52" s="122">
        <f>IF(I59=0,"",I52/I59*100)</f>
        <v>12.000221903767663</v>
      </c>
    </row>
    <row r="53" spans="1:10" ht="25.5" customHeight="1" x14ac:dyDescent="0.25">
      <c r="A53" s="114"/>
      <c r="B53" s="119" t="s">
        <v>59</v>
      </c>
      <c r="C53" s="179" t="s">
        <v>60</v>
      </c>
      <c r="D53" s="180"/>
      <c r="E53" s="180"/>
      <c r="F53" s="124" t="s">
        <v>24</v>
      </c>
      <c r="G53" s="125"/>
      <c r="H53" s="125"/>
      <c r="I53" s="125">
        <f>'SO 01 01 Pol'!G63</f>
        <v>9100</v>
      </c>
      <c r="J53" s="122">
        <f>IF(I59=0,"",I53/I59*100)</f>
        <v>2.3846531480068256</v>
      </c>
    </row>
    <row r="54" spans="1:10" ht="25.5" customHeight="1" x14ac:dyDescent="0.25">
      <c r="A54" s="114"/>
      <c r="B54" s="119" t="s">
        <v>61</v>
      </c>
      <c r="C54" s="179" t="s">
        <v>62</v>
      </c>
      <c r="D54" s="180"/>
      <c r="E54" s="180"/>
      <c r="F54" s="124" t="s">
        <v>24</v>
      </c>
      <c r="G54" s="125"/>
      <c r="H54" s="125"/>
      <c r="I54" s="125">
        <f>'SO 01 01 Pol'!G68</f>
        <v>85449</v>
      </c>
      <c r="J54" s="122">
        <f>IF(I59=0,"",I54/I59*100)</f>
        <v>22.391893059784092</v>
      </c>
    </row>
    <row r="55" spans="1:10" ht="25.5" customHeight="1" x14ac:dyDescent="0.25">
      <c r="A55" s="114"/>
      <c r="B55" s="119" t="s">
        <v>63</v>
      </c>
      <c r="C55" s="179" t="s">
        <v>64</v>
      </c>
      <c r="D55" s="180"/>
      <c r="E55" s="180"/>
      <c r="F55" s="124" t="s">
        <v>24</v>
      </c>
      <c r="G55" s="125"/>
      <c r="H55" s="125"/>
      <c r="I55" s="125">
        <f>'SO 01 01 Pol'!G78</f>
        <v>140465.88</v>
      </c>
      <c r="J55" s="122">
        <f>IF(I59=0,"",I55/I59*100)</f>
        <v>36.809055266983407</v>
      </c>
    </row>
    <row r="56" spans="1:10" ht="25.5" customHeight="1" x14ac:dyDescent="0.25">
      <c r="A56" s="114"/>
      <c r="B56" s="119" t="s">
        <v>65</v>
      </c>
      <c r="C56" s="179" t="s">
        <v>66</v>
      </c>
      <c r="D56" s="180"/>
      <c r="E56" s="180"/>
      <c r="F56" s="124" t="s">
        <v>24</v>
      </c>
      <c r="G56" s="125"/>
      <c r="H56" s="125"/>
      <c r="I56" s="125">
        <f>'SO 01 01 Pol'!G127</f>
        <v>7396.75</v>
      </c>
      <c r="J56" s="122">
        <f>IF(I59=0,"",I56/I59*100)</f>
        <v>1.9383168321449988</v>
      </c>
    </row>
    <row r="57" spans="1:10" ht="25.5" customHeight="1" x14ac:dyDescent="0.25">
      <c r="A57" s="114"/>
      <c r="B57" s="119" t="s">
        <v>67</v>
      </c>
      <c r="C57" s="179" t="s">
        <v>27</v>
      </c>
      <c r="D57" s="180"/>
      <c r="E57" s="180"/>
      <c r="F57" s="124" t="s">
        <v>67</v>
      </c>
      <c r="G57" s="125"/>
      <c r="H57" s="125"/>
      <c r="I57" s="125">
        <f>'00 01 Naklady'!G8</f>
        <v>8000</v>
      </c>
      <c r="J57" s="122">
        <f>IF(I59=0,"",I57/I59*100)</f>
        <v>2.0963983718741326</v>
      </c>
    </row>
    <row r="58" spans="1:10" ht="25.5" customHeight="1" x14ac:dyDescent="0.25">
      <c r="A58" s="114"/>
      <c r="B58" s="119" t="s">
        <v>68</v>
      </c>
      <c r="C58" s="179" t="s">
        <v>28</v>
      </c>
      <c r="D58" s="180"/>
      <c r="E58" s="180"/>
      <c r="F58" s="124" t="s">
        <v>68</v>
      </c>
      <c r="G58" s="125"/>
      <c r="H58" s="125"/>
      <c r="I58" s="125">
        <f>'00 01 Naklady'!G12</f>
        <v>20000</v>
      </c>
      <c r="J58" s="122">
        <f>IF(I59=0,"",I58/I59*100)</f>
        <v>5.2409959296853312</v>
      </c>
    </row>
    <row r="59" spans="1:10" ht="25.5" customHeight="1" x14ac:dyDescent="0.25">
      <c r="A59" s="115"/>
      <c r="B59" s="120" t="s">
        <v>1</v>
      </c>
      <c r="C59" s="120"/>
      <c r="D59" s="121"/>
      <c r="E59" s="121"/>
      <c r="F59" s="126"/>
      <c r="G59" s="127"/>
      <c r="H59" s="127"/>
      <c r="I59" s="127">
        <f>SUM(I51:I58)</f>
        <v>381606.86</v>
      </c>
      <c r="J59" s="123">
        <f>SUM(J51:J58)</f>
        <v>100</v>
      </c>
    </row>
    <row r="60" spans="1:10" x14ac:dyDescent="0.25">
      <c r="F60" s="79"/>
      <c r="G60" s="79"/>
      <c r="H60" s="79"/>
      <c r="I60" s="79"/>
      <c r="J60" s="80"/>
    </row>
    <row r="61" spans="1:10" x14ac:dyDescent="0.25">
      <c r="F61" s="79"/>
      <c r="G61" s="79"/>
      <c r="H61" s="79"/>
      <c r="I61" s="79"/>
      <c r="J61" s="80"/>
    </row>
    <row r="62" spans="1:10" x14ac:dyDescent="0.25">
      <c r="F62" s="79"/>
      <c r="G62" s="79"/>
      <c r="H62" s="79"/>
      <c r="I62" s="79"/>
      <c r="J62" s="80"/>
    </row>
  </sheetData>
  <sheetProtection algorithmName="SHA-512" hashValue="pbD5NP31XNb1VHP8tDClfawnI0kKIfWHWxsVaFKUr9nHYAISTx0DXuUN96lCzPGPwEsLd0slxRIYnc3lANPufA==" saltValue="puYB3AwBvl/RehcarPu6vQ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D13:G13"/>
    <mergeCell ref="E4:J4"/>
    <mergeCell ref="G16:H16"/>
    <mergeCell ref="G17:H17"/>
    <mergeCell ref="E16:F16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C39:E39"/>
    <mergeCell ref="C40:E40"/>
    <mergeCell ref="C41:E41"/>
    <mergeCell ref="C42:E42"/>
    <mergeCell ref="C43:E43"/>
    <mergeCell ref="C55:E55"/>
    <mergeCell ref="C56:E56"/>
    <mergeCell ref="C57:E57"/>
    <mergeCell ref="C58:E58"/>
    <mergeCell ref="B44:E44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ColWidth="9.1796875" defaultRowHeight="12.5" x14ac:dyDescent="0.25"/>
  <cols>
    <col min="1" max="1" width="4.26953125" style="3" customWidth="1"/>
    <col min="2" max="2" width="14.453125" style="3" customWidth="1"/>
    <col min="3" max="3" width="38.26953125" style="7" customWidth="1"/>
    <col min="4" max="4" width="4.54296875" style="3" customWidth="1"/>
    <col min="5" max="5" width="10.54296875" style="3" customWidth="1"/>
    <col min="6" max="6" width="9.81640625" style="3" customWidth="1"/>
    <col min="7" max="7" width="12.7265625" style="3" customWidth="1"/>
    <col min="8" max="16384" width="9.1796875" style="3"/>
  </cols>
  <sheetData>
    <row r="1" spans="1:7" ht="15.5" x14ac:dyDescent="0.25">
      <c r="A1" s="221" t="s">
        <v>6</v>
      </c>
      <c r="B1" s="221"/>
      <c r="C1" s="222"/>
      <c r="D1" s="221"/>
      <c r="E1" s="221"/>
      <c r="F1" s="221"/>
      <c r="G1" s="221"/>
    </row>
    <row r="2" spans="1:7" ht="25" customHeight="1" x14ac:dyDescent="0.25">
      <c r="A2" s="67" t="s">
        <v>7</v>
      </c>
      <c r="B2" s="66"/>
      <c r="C2" s="223"/>
      <c r="D2" s="223"/>
      <c r="E2" s="223"/>
      <c r="F2" s="223"/>
      <c r="G2" s="224"/>
    </row>
    <row r="3" spans="1:7" ht="25" customHeight="1" x14ac:dyDescent="0.25">
      <c r="A3" s="67" t="s">
        <v>8</v>
      </c>
      <c r="B3" s="66"/>
      <c r="C3" s="223"/>
      <c r="D3" s="223"/>
      <c r="E3" s="223"/>
      <c r="F3" s="223"/>
      <c r="G3" s="224"/>
    </row>
    <row r="4" spans="1:7" ht="25" customHeight="1" x14ac:dyDescent="0.25">
      <c r="A4" s="67" t="s">
        <v>9</v>
      </c>
      <c r="B4" s="66"/>
      <c r="C4" s="223"/>
      <c r="D4" s="223"/>
      <c r="E4" s="223"/>
      <c r="F4" s="223"/>
      <c r="G4" s="224"/>
    </row>
    <row r="5" spans="1:7" x14ac:dyDescent="0.25">
      <c r="B5" s="4"/>
      <c r="C5" s="5"/>
      <c r="D5" s="6"/>
    </row>
  </sheetData>
  <sheetProtection algorithmName="SHA-512" hashValue="Bl+ObIX6TVq0LtJrxmfnMv6bTHQpYYKuAf7fko4X4bh/CcCnWMw2RJUjTJkiXtqsl+Z4DAuMIwzM5SyIrPs4hA==" saltValue="+aK87/YWu1fsya0bYUBqeA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C16" sqref="C16:G16"/>
    </sheetView>
  </sheetViews>
  <sheetFormatPr defaultRowHeight="12.5" outlineLevelRow="1" x14ac:dyDescent="0.25"/>
  <cols>
    <col min="1" max="1" width="3.453125" customWidth="1"/>
    <col min="2" max="2" width="12.453125" style="78" customWidth="1"/>
    <col min="3" max="3" width="63.26953125" style="78" customWidth="1"/>
    <col min="4" max="4" width="4.7265625" customWidth="1"/>
    <col min="5" max="5" width="10.453125" customWidth="1"/>
    <col min="6" max="6" width="9.7265625" customWidth="1"/>
    <col min="7" max="7" width="12.54296875" customWidth="1"/>
    <col min="8" max="17" width="0" hidden="1" customWidth="1"/>
    <col min="18" max="18" width="6.7265625" customWidth="1"/>
    <col min="20" max="20" width="8.453125" customWidth="1"/>
    <col min="21" max="23" width="0" hidden="1" customWidth="1"/>
    <col min="29" max="29" width="0" hidden="1" customWidth="1"/>
    <col min="31" max="41" width="0" hidden="1" customWidth="1"/>
    <col min="53" max="53" width="98.54296875" customWidth="1"/>
  </cols>
  <sheetData>
    <row r="1" spans="1:60" ht="15.75" customHeight="1" x14ac:dyDescent="0.35">
      <c r="A1" s="227" t="s">
        <v>69</v>
      </c>
      <c r="B1" s="227"/>
      <c r="C1" s="227"/>
      <c r="D1" s="227"/>
      <c r="E1" s="227"/>
      <c r="F1" s="227"/>
      <c r="G1" s="227"/>
      <c r="AG1" t="s">
        <v>70</v>
      </c>
    </row>
    <row r="2" spans="1:60" ht="25" customHeight="1" x14ac:dyDescent="0.25">
      <c r="A2" s="67" t="s">
        <v>7</v>
      </c>
      <c r="B2" s="66" t="s">
        <v>43</v>
      </c>
      <c r="C2" s="228" t="s">
        <v>44</v>
      </c>
      <c r="D2" s="229"/>
      <c r="E2" s="229"/>
      <c r="F2" s="229"/>
      <c r="G2" s="230"/>
      <c r="AG2" t="s">
        <v>71</v>
      </c>
    </row>
    <row r="3" spans="1:60" ht="25" customHeight="1" x14ac:dyDescent="0.25">
      <c r="A3" s="67" t="s">
        <v>8</v>
      </c>
      <c r="B3" s="66" t="s">
        <v>46</v>
      </c>
      <c r="C3" s="228" t="s">
        <v>47</v>
      </c>
      <c r="D3" s="229"/>
      <c r="E3" s="229"/>
      <c r="F3" s="229"/>
      <c r="G3" s="230"/>
      <c r="AC3" s="78" t="s">
        <v>72</v>
      </c>
      <c r="AG3" t="s">
        <v>73</v>
      </c>
    </row>
    <row r="4" spans="1:60" ht="25" customHeight="1" x14ac:dyDescent="0.25">
      <c r="A4" s="129" t="s">
        <v>9</v>
      </c>
      <c r="B4" s="130" t="s">
        <v>48</v>
      </c>
      <c r="C4" s="231" t="s">
        <v>47</v>
      </c>
      <c r="D4" s="232"/>
      <c r="E4" s="232"/>
      <c r="F4" s="232"/>
      <c r="G4" s="233"/>
      <c r="AG4" t="s">
        <v>74</v>
      </c>
    </row>
    <row r="5" spans="1:60" x14ac:dyDescent="0.25">
      <c r="D5" s="10"/>
    </row>
    <row r="6" spans="1:60" ht="37.5" x14ac:dyDescent="0.25">
      <c r="A6" s="132" t="s">
        <v>75</v>
      </c>
      <c r="B6" s="134" t="s">
        <v>76</v>
      </c>
      <c r="C6" s="134" t="s">
        <v>77</v>
      </c>
      <c r="D6" s="133" t="s">
        <v>78</v>
      </c>
      <c r="E6" s="132" t="s">
        <v>79</v>
      </c>
      <c r="F6" s="131" t="s">
        <v>80</v>
      </c>
      <c r="G6" s="132" t="s">
        <v>29</v>
      </c>
      <c r="H6" s="135" t="s">
        <v>30</v>
      </c>
      <c r="I6" s="135" t="s">
        <v>81</v>
      </c>
      <c r="J6" s="135" t="s">
        <v>31</v>
      </c>
      <c r="K6" s="135" t="s">
        <v>82</v>
      </c>
      <c r="L6" s="135" t="s">
        <v>83</v>
      </c>
      <c r="M6" s="135" t="s">
        <v>84</v>
      </c>
      <c r="N6" s="135" t="s">
        <v>85</v>
      </c>
      <c r="O6" s="135" t="s">
        <v>86</v>
      </c>
      <c r="P6" s="135" t="s">
        <v>87</v>
      </c>
      <c r="Q6" s="135" t="s">
        <v>88</v>
      </c>
      <c r="R6" s="135" t="s">
        <v>89</v>
      </c>
      <c r="S6" s="135" t="s">
        <v>90</v>
      </c>
      <c r="T6" s="135" t="s">
        <v>91</v>
      </c>
      <c r="U6" s="135" t="s">
        <v>92</v>
      </c>
      <c r="V6" s="135" t="s">
        <v>93</v>
      </c>
      <c r="W6" s="135" t="s">
        <v>94</v>
      </c>
    </row>
    <row r="7" spans="1:60" hidden="1" x14ac:dyDescent="0.25">
      <c r="A7" s="3"/>
      <c r="B7" s="4"/>
      <c r="C7" s="4"/>
      <c r="D7" s="6"/>
      <c r="E7" s="137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spans="1:60" ht="13" x14ac:dyDescent="0.25">
      <c r="A8" s="147" t="s">
        <v>95</v>
      </c>
      <c r="B8" s="148" t="s">
        <v>67</v>
      </c>
      <c r="C8" s="162" t="s">
        <v>27</v>
      </c>
      <c r="D8" s="149"/>
      <c r="E8" s="150"/>
      <c r="F8" s="151"/>
      <c r="G8" s="151">
        <f>SUMIF(AG9:AG11,"&lt;&gt;NOR",G9:G11)</f>
        <v>8000</v>
      </c>
      <c r="H8" s="151"/>
      <c r="I8" s="151">
        <f>SUM(I9:I11)</f>
        <v>0</v>
      </c>
      <c r="J8" s="151"/>
      <c r="K8" s="151">
        <f>SUM(K9:K11)</f>
        <v>0</v>
      </c>
      <c r="L8" s="151"/>
      <c r="M8" s="151">
        <f>SUM(M9:M11)</f>
        <v>9680</v>
      </c>
      <c r="N8" s="151"/>
      <c r="O8" s="151">
        <f>SUM(O9:O11)</f>
        <v>0</v>
      </c>
      <c r="P8" s="151"/>
      <c r="Q8" s="151">
        <f>SUM(Q9:Q11)</f>
        <v>0</v>
      </c>
      <c r="R8" s="151"/>
      <c r="S8" s="151"/>
      <c r="T8" s="152"/>
      <c r="U8" s="146"/>
      <c r="V8" s="146">
        <f>SUM(V9:V11)</f>
        <v>0</v>
      </c>
      <c r="W8" s="146"/>
      <c r="AG8" t="s">
        <v>96</v>
      </c>
    </row>
    <row r="9" spans="1:60" outlineLevel="1" x14ac:dyDescent="0.25">
      <c r="A9" s="153">
        <v>1</v>
      </c>
      <c r="B9" s="154" t="s">
        <v>97</v>
      </c>
      <c r="C9" s="163" t="s">
        <v>98</v>
      </c>
      <c r="D9" s="155" t="s">
        <v>99</v>
      </c>
      <c r="E9" s="156">
        <v>1</v>
      </c>
      <c r="F9" s="157">
        <v>8000</v>
      </c>
      <c r="G9" s="158">
        <f>ROUND(E9*F9,2)</f>
        <v>8000</v>
      </c>
      <c r="H9" s="157"/>
      <c r="I9" s="158">
        <f>ROUND(E9*H9,2)</f>
        <v>0</v>
      </c>
      <c r="J9" s="157"/>
      <c r="K9" s="158">
        <f>ROUND(E9*J9,2)</f>
        <v>0</v>
      </c>
      <c r="L9" s="158">
        <v>21</v>
      </c>
      <c r="M9" s="158">
        <f>G9*(1+L9/100)</f>
        <v>9680</v>
      </c>
      <c r="N9" s="158">
        <v>0</v>
      </c>
      <c r="O9" s="158">
        <f>ROUND(E9*N9,2)</f>
        <v>0</v>
      </c>
      <c r="P9" s="158">
        <v>0</v>
      </c>
      <c r="Q9" s="158">
        <f>ROUND(E9*P9,2)</f>
        <v>0</v>
      </c>
      <c r="R9" s="158"/>
      <c r="S9" s="158" t="s">
        <v>100</v>
      </c>
      <c r="T9" s="159" t="s">
        <v>101</v>
      </c>
      <c r="U9" s="145">
        <v>0</v>
      </c>
      <c r="V9" s="145">
        <f>ROUND(E9*U9,2)</f>
        <v>0</v>
      </c>
      <c r="W9" s="145"/>
      <c r="X9" s="136"/>
      <c r="Y9" s="136"/>
      <c r="Z9" s="136"/>
      <c r="AA9" s="136"/>
      <c r="AB9" s="136"/>
      <c r="AC9" s="136"/>
      <c r="AD9" s="136"/>
      <c r="AE9" s="136"/>
      <c r="AF9" s="136"/>
      <c r="AG9" s="136" t="s">
        <v>102</v>
      </c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</row>
    <row r="10" spans="1:60" outlineLevel="1" x14ac:dyDescent="0.25">
      <c r="A10" s="143"/>
      <c r="B10" s="144"/>
      <c r="C10" s="225" t="s">
        <v>112</v>
      </c>
      <c r="D10" s="226"/>
      <c r="E10" s="226"/>
      <c r="F10" s="226"/>
      <c r="G10" s="226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36"/>
      <c r="Y10" s="136"/>
      <c r="Z10" s="136"/>
      <c r="AA10" s="136"/>
      <c r="AB10" s="136"/>
      <c r="AC10" s="136"/>
      <c r="AD10" s="136"/>
      <c r="AE10" s="136"/>
      <c r="AF10" s="136"/>
      <c r="AG10" s="136" t="s">
        <v>103</v>
      </c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</row>
    <row r="11" spans="1:60" outlineLevel="1" x14ac:dyDescent="0.25">
      <c r="A11" s="143"/>
      <c r="B11" s="144"/>
      <c r="C11" s="234" t="s">
        <v>104</v>
      </c>
      <c r="D11" s="235"/>
      <c r="E11" s="235"/>
      <c r="F11" s="235"/>
      <c r="G11" s="23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36"/>
      <c r="Y11" s="136"/>
      <c r="Z11" s="136"/>
      <c r="AA11" s="136"/>
      <c r="AB11" s="136"/>
      <c r="AC11" s="136"/>
      <c r="AD11" s="136"/>
      <c r="AE11" s="136"/>
      <c r="AF11" s="136"/>
      <c r="AG11" s="136" t="s">
        <v>103</v>
      </c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</row>
    <row r="12" spans="1:60" ht="13" x14ac:dyDescent="0.25">
      <c r="A12" s="147" t="s">
        <v>95</v>
      </c>
      <c r="B12" s="148" t="s">
        <v>68</v>
      </c>
      <c r="C12" s="162" t="s">
        <v>28</v>
      </c>
      <c r="D12" s="149"/>
      <c r="E12" s="150"/>
      <c r="F12" s="151"/>
      <c r="G12" s="151">
        <f>SUMIF(AG13:AG16,"&lt;&gt;NOR",G13:G16)</f>
        <v>20000</v>
      </c>
      <c r="H12" s="151"/>
      <c r="I12" s="151">
        <f>SUM(I13:I16)</f>
        <v>0</v>
      </c>
      <c r="J12" s="151"/>
      <c r="K12" s="151">
        <f>SUM(K13:K16)</f>
        <v>0</v>
      </c>
      <c r="L12" s="151"/>
      <c r="M12" s="151">
        <f>SUM(M13:M16)</f>
        <v>24200</v>
      </c>
      <c r="N12" s="151"/>
      <c r="O12" s="151">
        <f>SUM(O13:O16)</f>
        <v>0</v>
      </c>
      <c r="P12" s="151"/>
      <c r="Q12" s="151">
        <f>SUM(Q13:Q16)</f>
        <v>0</v>
      </c>
      <c r="R12" s="151"/>
      <c r="S12" s="151"/>
      <c r="T12" s="152"/>
      <c r="U12" s="146"/>
      <c r="V12" s="146">
        <f>SUM(V13:V16)</f>
        <v>0</v>
      </c>
      <c r="W12" s="146"/>
      <c r="AG12" t="s">
        <v>96</v>
      </c>
    </row>
    <row r="13" spans="1:60" outlineLevel="1" x14ac:dyDescent="0.25">
      <c r="A13" s="153">
        <v>2</v>
      </c>
      <c r="B13" s="154" t="s">
        <v>105</v>
      </c>
      <c r="C13" s="163" t="s">
        <v>106</v>
      </c>
      <c r="D13" s="155" t="s">
        <v>99</v>
      </c>
      <c r="E13" s="156">
        <v>1</v>
      </c>
      <c r="F13" s="157">
        <v>5000</v>
      </c>
      <c r="G13" s="158">
        <f>ROUND(E13*F13,2)</f>
        <v>5000</v>
      </c>
      <c r="H13" s="157"/>
      <c r="I13" s="158">
        <f>ROUND(E13*H13,2)</f>
        <v>0</v>
      </c>
      <c r="J13" s="157"/>
      <c r="K13" s="158">
        <f>ROUND(E13*J13,2)</f>
        <v>0</v>
      </c>
      <c r="L13" s="158">
        <v>21</v>
      </c>
      <c r="M13" s="158">
        <f>G13*(1+L13/100)</f>
        <v>6050</v>
      </c>
      <c r="N13" s="158">
        <v>0</v>
      </c>
      <c r="O13" s="158">
        <f>ROUND(E13*N13,2)</f>
        <v>0</v>
      </c>
      <c r="P13" s="158">
        <v>0</v>
      </c>
      <c r="Q13" s="158">
        <f>ROUND(E13*P13,2)</f>
        <v>0</v>
      </c>
      <c r="R13" s="158"/>
      <c r="S13" s="158" t="s">
        <v>100</v>
      </c>
      <c r="T13" s="159" t="s">
        <v>101</v>
      </c>
      <c r="U13" s="145">
        <v>0</v>
      </c>
      <c r="V13" s="145">
        <f>ROUND(E13*U13,2)</f>
        <v>0</v>
      </c>
      <c r="W13" s="145"/>
      <c r="X13" s="136"/>
      <c r="Y13" s="136"/>
      <c r="Z13" s="136"/>
      <c r="AA13" s="136"/>
      <c r="AB13" s="136"/>
      <c r="AC13" s="136"/>
      <c r="AD13" s="136"/>
      <c r="AE13" s="136"/>
      <c r="AF13" s="136"/>
      <c r="AG13" s="136" t="s">
        <v>102</v>
      </c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</row>
    <row r="14" spans="1:60" ht="20.5" outlineLevel="1" x14ac:dyDescent="0.25">
      <c r="A14" s="143"/>
      <c r="B14" s="144"/>
      <c r="C14" s="225" t="s">
        <v>107</v>
      </c>
      <c r="D14" s="226"/>
      <c r="E14" s="226"/>
      <c r="F14" s="226"/>
      <c r="G14" s="226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36"/>
      <c r="Y14" s="136"/>
      <c r="Z14" s="136"/>
      <c r="AA14" s="136"/>
      <c r="AB14" s="136"/>
      <c r="AC14" s="136"/>
      <c r="AD14" s="136"/>
      <c r="AE14" s="136"/>
      <c r="AF14" s="136"/>
      <c r="AG14" s="136" t="s">
        <v>103</v>
      </c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60" t="str">
        <f>C14</f>
        <v>Náklady zhotovitele, související s prováděním zkoušek a revizí předepsaných technickými normami nebo objednatelem a které jsou pro provedení díla nezbytné.</v>
      </c>
      <c r="BB14" s="136"/>
      <c r="BC14" s="136"/>
      <c r="BD14" s="136"/>
      <c r="BE14" s="136"/>
      <c r="BF14" s="136"/>
      <c r="BG14" s="136"/>
      <c r="BH14" s="136"/>
    </row>
    <row r="15" spans="1:60" outlineLevel="1" x14ac:dyDescent="0.25">
      <c r="A15" s="153">
        <v>3</v>
      </c>
      <c r="B15" s="154" t="s">
        <v>108</v>
      </c>
      <c r="C15" s="163" t="s">
        <v>109</v>
      </c>
      <c r="D15" s="155" t="s">
        <v>99</v>
      </c>
      <c r="E15" s="156">
        <v>1</v>
      </c>
      <c r="F15" s="157">
        <v>15000</v>
      </c>
      <c r="G15" s="158">
        <f>ROUND(E15*F15,2)</f>
        <v>15000</v>
      </c>
      <c r="H15" s="157"/>
      <c r="I15" s="158">
        <f>ROUND(E15*H15,2)</f>
        <v>0</v>
      </c>
      <c r="J15" s="157"/>
      <c r="K15" s="158">
        <f>ROUND(E15*J15,2)</f>
        <v>0</v>
      </c>
      <c r="L15" s="158">
        <v>21</v>
      </c>
      <c r="M15" s="158">
        <f>G15*(1+L15/100)</f>
        <v>18150</v>
      </c>
      <c r="N15" s="158">
        <v>0</v>
      </c>
      <c r="O15" s="158">
        <f>ROUND(E15*N15,2)</f>
        <v>0</v>
      </c>
      <c r="P15" s="158">
        <v>0</v>
      </c>
      <c r="Q15" s="158">
        <f>ROUND(E15*P15,2)</f>
        <v>0</v>
      </c>
      <c r="R15" s="158"/>
      <c r="S15" s="158" t="s">
        <v>100</v>
      </c>
      <c r="T15" s="159" t="s">
        <v>101</v>
      </c>
      <c r="U15" s="145">
        <v>0</v>
      </c>
      <c r="V15" s="145">
        <f>ROUND(E15*U15,2)</f>
        <v>0</v>
      </c>
      <c r="W15" s="145"/>
      <c r="X15" s="136"/>
      <c r="Y15" s="136"/>
      <c r="Z15" s="136"/>
      <c r="AA15" s="136"/>
      <c r="AB15" s="136"/>
      <c r="AC15" s="136"/>
      <c r="AD15" s="136"/>
      <c r="AE15" s="136"/>
      <c r="AF15" s="136"/>
      <c r="AG15" s="136" t="s">
        <v>102</v>
      </c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</row>
    <row r="16" spans="1:60" outlineLevel="1" x14ac:dyDescent="0.25">
      <c r="A16" s="143"/>
      <c r="B16" s="144"/>
      <c r="C16" s="225" t="s">
        <v>110</v>
      </c>
      <c r="D16" s="226"/>
      <c r="E16" s="226"/>
      <c r="F16" s="226"/>
      <c r="G16" s="226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36"/>
      <c r="Y16" s="136"/>
      <c r="Z16" s="136"/>
      <c r="AA16" s="136"/>
      <c r="AB16" s="136"/>
      <c r="AC16" s="136"/>
      <c r="AD16" s="136"/>
      <c r="AE16" s="136"/>
      <c r="AF16" s="136"/>
      <c r="AG16" s="136" t="s">
        <v>103</v>
      </c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</row>
    <row r="17" spans="1:33" x14ac:dyDescent="0.25">
      <c r="A17" s="3"/>
      <c r="B17" s="4"/>
      <c r="C17" s="164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AE17">
        <v>15</v>
      </c>
      <c r="AF17">
        <v>21</v>
      </c>
    </row>
    <row r="18" spans="1:33" ht="13" x14ac:dyDescent="0.25">
      <c r="A18" s="139"/>
      <c r="B18" s="140" t="s">
        <v>29</v>
      </c>
      <c r="C18" s="165"/>
      <c r="D18" s="141"/>
      <c r="E18" s="142"/>
      <c r="F18" s="142"/>
      <c r="G18" s="161">
        <f>G8+G12</f>
        <v>28000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AE18">
        <f>SUMIF(L7:L16,AE17,G7:G16)</f>
        <v>0</v>
      </c>
      <c r="AF18">
        <f>SUMIF(L7:L16,AF17,G7:G16)</f>
        <v>28000</v>
      </c>
      <c r="AG18" t="s">
        <v>111</v>
      </c>
    </row>
    <row r="19" spans="1:33" x14ac:dyDescent="0.25">
      <c r="C19" s="166"/>
      <c r="D19" s="10"/>
      <c r="AG19" t="s">
        <v>113</v>
      </c>
    </row>
    <row r="20" spans="1:33" x14ac:dyDescent="0.25">
      <c r="D20" s="10"/>
    </row>
    <row r="21" spans="1:33" x14ac:dyDescent="0.25">
      <c r="D21" s="10"/>
    </row>
    <row r="22" spans="1:33" x14ac:dyDescent="0.25">
      <c r="D22" s="10"/>
    </row>
    <row r="23" spans="1:33" x14ac:dyDescent="0.25">
      <c r="D23" s="10"/>
    </row>
    <row r="24" spans="1:33" x14ac:dyDescent="0.25">
      <c r="D24" s="10"/>
    </row>
    <row r="25" spans="1:33" x14ac:dyDescent="0.25">
      <c r="D25" s="10"/>
    </row>
    <row r="26" spans="1:33" x14ac:dyDescent="0.25">
      <c r="D26" s="10"/>
    </row>
    <row r="27" spans="1:33" x14ac:dyDescent="0.25">
      <c r="D27" s="10"/>
    </row>
    <row r="28" spans="1:33" x14ac:dyDescent="0.25">
      <c r="D28" s="10"/>
    </row>
    <row r="29" spans="1:33" x14ac:dyDescent="0.25">
      <c r="D29" s="10"/>
    </row>
    <row r="30" spans="1:33" x14ac:dyDescent="0.25">
      <c r="D30" s="10"/>
    </row>
    <row r="31" spans="1:33" x14ac:dyDescent="0.25">
      <c r="D31" s="10"/>
    </row>
    <row r="32" spans="1:33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kBNVAAOnr8z0zyGOmwxjY+gCAxvuh97vK79MahSx/GvTVO/jPDwpCsiygoBegEoMRn5icbBWZm5m/6sxqphjww==" saltValue="L/GXEbmbgJOtme1+6+iF/Q==" spinCount="100000" sheet="1"/>
  <mergeCells count="8">
    <mergeCell ref="C14:G14"/>
    <mergeCell ref="C16:G16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127" activePane="bottomLeft" state="frozen"/>
      <selection pane="bottomLeft" activeCell="C129" sqref="C129:G129"/>
    </sheetView>
  </sheetViews>
  <sheetFormatPr defaultRowHeight="12.5" outlineLevelRow="1" x14ac:dyDescent="0.25"/>
  <cols>
    <col min="1" max="1" width="3.453125" customWidth="1"/>
    <col min="2" max="2" width="12.453125" style="78" customWidth="1"/>
    <col min="3" max="3" width="63.26953125" style="78" customWidth="1"/>
    <col min="4" max="4" width="4.7265625" customWidth="1"/>
    <col min="5" max="5" width="10.453125" customWidth="1"/>
    <col min="6" max="6" width="9.7265625" customWidth="1"/>
    <col min="7" max="7" width="12.54296875" customWidth="1"/>
    <col min="8" max="17" width="0" hidden="1" customWidth="1"/>
    <col min="18" max="18" width="6.7265625" customWidth="1"/>
    <col min="20" max="20" width="8.453125" customWidth="1"/>
    <col min="21" max="23" width="0" hidden="1" customWidth="1"/>
    <col min="29" max="29" width="0" hidden="1" customWidth="1"/>
    <col min="31" max="41" width="0" hidden="1" customWidth="1"/>
    <col min="53" max="53" width="98.54296875" customWidth="1"/>
  </cols>
  <sheetData>
    <row r="1" spans="1:60" ht="15.75" customHeight="1" x14ac:dyDescent="0.35">
      <c r="A1" s="227" t="s">
        <v>114</v>
      </c>
      <c r="B1" s="227"/>
      <c r="C1" s="227"/>
      <c r="D1" s="227"/>
      <c r="E1" s="227"/>
      <c r="F1" s="227"/>
      <c r="G1" s="227"/>
      <c r="AG1" t="s">
        <v>70</v>
      </c>
    </row>
    <row r="2" spans="1:60" ht="25" customHeight="1" x14ac:dyDescent="0.25">
      <c r="A2" s="67" t="s">
        <v>7</v>
      </c>
      <c r="B2" s="66" t="s">
        <v>43</v>
      </c>
      <c r="C2" s="228" t="s">
        <v>44</v>
      </c>
      <c r="D2" s="229"/>
      <c r="E2" s="229"/>
      <c r="F2" s="229"/>
      <c r="G2" s="230"/>
      <c r="AG2" t="s">
        <v>71</v>
      </c>
    </row>
    <row r="3" spans="1:60" ht="25" customHeight="1" x14ac:dyDescent="0.25">
      <c r="A3" s="67" t="s">
        <v>8</v>
      </c>
      <c r="B3" s="66" t="s">
        <v>49</v>
      </c>
      <c r="C3" s="228" t="s">
        <v>50</v>
      </c>
      <c r="D3" s="229"/>
      <c r="E3" s="229"/>
      <c r="F3" s="229"/>
      <c r="G3" s="230"/>
      <c r="AC3" s="78" t="s">
        <v>115</v>
      </c>
      <c r="AG3" t="s">
        <v>73</v>
      </c>
    </row>
    <row r="4" spans="1:60" ht="25" customHeight="1" x14ac:dyDescent="0.25">
      <c r="A4" s="129" t="s">
        <v>9</v>
      </c>
      <c r="B4" s="130" t="s">
        <v>48</v>
      </c>
      <c r="C4" s="231" t="s">
        <v>50</v>
      </c>
      <c r="D4" s="232"/>
      <c r="E4" s="232"/>
      <c r="F4" s="232"/>
      <c r="G4" s="233"/>
      <c r="AG4" t="s">
        <v>74</v>
      </c>
    </row>
    <row r="5" spans="1:60" x14ac:dyDescent="0.25">
      <c r="D5" s="10"/>
    </row>
    <row r="6" spans="1:60" ht="37.5" x14ac:dyDescent="0.25">
      <c r="A6" s="132" t="s">
        <v>75</v>
      </c>
      <c r="B6" s="134" t="s">
        <v>76</v>
      </c>
      <c r="C6" s="134" t="s">
        <v>77</v>
      </c>
      <c r="D6" s="133" t="s">
        <v>78</v>
      </c>
      <c r="E6" s="132" t="s">
        <v>79</v>
      </c>
      <c r="F6" s="131" t="s">
        <v>80</v>
      </c>
      <c r="G6" s="132" t="s">
        <v>29</v>
      </c>
      <c r="H6" s="135" t="s">
        <v>30</v>
      </c>
      <c r="I6" s="135" t="s">
        <v>81</v>
      </c>
      <c r="J6" s="135" t="s">
        <v>31</v>
      </c>
      <c r="K6" s="135" t="s">
        <v>82</v>
      </c>
      <c r="L6" s="135" t="s">
        <v>83</v>
      </c>
      <c r="M6" s="135" t="s">
        <v>84</v>
      </c>
      <c r="N6" s="135" t="s">
        <v>85</v>
      </c>
      <c r="O6" s="135" t="s">
        <v>86</v>
      </c>
      <c r="P6" s="135" t="s">
        <v>87</v>
      </c>
      <c r="Q6" s="135" t="s">
        <v>88</v>
      </c>
      <c r="R6" s="135" t="s">
        <v>89</v>
      </c>
      <c r="S6" s="135" t="s">
        <v>90</v>
      </c>
      <c r="T6" s="135" t="s">
        <v>91</v>
      </c>
      <c r="U6" s="135" t="s">
        <v>92</v>
      </c>
      <c r="V6" s="135" t="s">
        <v>93</v>
      </c>
      <c r="W6" s="135" t="s">
        <v>94</v>
      </c>
    </row>
    <row r="7" spans="1:60" hidden="1" x14ac:dyDescent="0.25">
      <c r="A7" s="3"/>
      <c r="B7" s="4"/>
      <c r="C7" s="4"/>
      <c r="D7" s="6"/>
      <c r="E7" s="137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spans="1:60" ht="13" x14ac:dyDescent="0.25">
      <c r="A8" s="147" t="s">
        <v>95</v>
      </c>
      <c r="B8" s="148" t="s">
        <v>55</v>
      </c>
      <c r="C8" s="162" t="s">
        <v>56</v>
      </c>
      <c r="D8" s="149"/>
      <c r="E8" s="150"/>
      <c r="F8" s="151"/>
      <c r="G8" s="151">
        <f>SUMIF(AG9:AG46,"&lt;&gt;NOR",G9:G46)</f>
        <v>65401.55999999999</v>
      </c>
      <c r="H8" s="151"/>
      <c r="I8" s="151">
        <f>SUM(I9:I46)</f>
        <v>0</v>
      </c>
      <c r="J8" s="151"/>
      <c r="K8" s="151">
        <f>SUM(K9:K46)</f>
        <v>0</v>
      </c>
      <c r="L8" s="151"/>
      <c r="M8" s="151">
        <f>SUM(M9:M46)</f>
        <v>79135.887600000002</v>
      </c>
      <c r="N8" s="151"/>
      <c r="O8" s="151">
        <f>SUM(O9:O46)</f>
        <v>45.09</v>
      </c>
      <c r="P8" s="151"/>
      <c r="Q8" s="151">
        <f>SUM(Q9:Q46)</f>
        <v>0</v>
      </c>
      <c r="R8" s="151"/>
      <c r="S8" s="151"/>
      <c r="T8" s="152"/>
      <c r="U8" s="146"/>
      <c r="V8" s="146">
        <f>SUM(V9:V46)</f>
        <v>102.64</v>
      </c>
      <c r="W8" s="146"/>
      <c r="AG8" t="s">
        <v>96</v>
      </c>
    </row>
    <row r="9" spans="1:60" ht="20" outlineLevel="1" x14ac:dyDescent="0.25">
      <c r="A9" s="153">
        <v>1</v>
      </c>
      <c r="B9" s="154" t="s">
        <v>116</v>
      </c>
      <c r="C9" s="163" t="s">
        <v>117</v>
      </c>
      <c r="D9" s="155" t="s">
        <v>118</v>
      </c>
      <c r="E9" s="156">
        <v>35</v>
      </c>
      <c r="F9" s="157">
        <v>68.319999999999993</v>
      </c>
      <c r="G9" s="158">
        <f>ROUND(E9*F9,2)</f>
        <v>2391.1999999999998</v>
      </c>
      <c r="H9" s="157"/>
      <c r="I9" s="158">
        <f>ROUND(E9*H9,2)</f>
        <v>0</v>
      </c>
      <c r="J9" s="157"/>
      <c r="K9" s="158">
        <f>ROUND(E9*J9,2)</f>
        <v>0</v>
      </c>
      <c r="L9" s="158">
        <v>21</v>
      </c>
      <c r="M9" s="158">
        <f>G9*(1+L9/100)</f>
        <v>2893.3519999999999</v>
      </c>
      <c r="N9" s="158">
        <v>0</v>
      </c>
      <c r="O9" s="158">
        <f>ROUND(E9*N9,2)</f>
        <v>0</v>
      </c>
      <c r="P9" s="158">
        <v>0</v>
      </c>
      <c r="Q9" s="158">
        <f>ROUND(E9*P9,2)</f>
        <v>0</v>
      </c>
      <c r="R9" s="158" t="s">
        <v>119</v>
      </c>
      <c r="S9" s="158" t="s">
        <v>100</v>
      </c>
      <c r="T9" s="159" t="s">
        <v>100</v>
      </c>
      <c r="U9" s="145">
        <v>0.20300000000000001</v>
      </c>
      <c r="V9" s="145">
        <f>ROUND(E9*U9,2)</f>
        <v>7.11</v>
      </c>
      <c r="W9" s="145"/>
      <c r="X9" s="136"/>
      <c r="Y9" s="136"/>
      <c r="Z9" s="136"/>
      <c r="AA9" s="136"/>
      <c r="AB9" s="136"/>
      <c r="AC9" s="136"/>
      <c r="AD9" s="136"/>
      <c r="AE9" s="136"/>
      <c r="AF9" s="136"/>
      <c r="AG9" s="136" t="s">
        <v>120</v>
      </c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</row>
    <row r="10" spans="1:60" outlineLevel="1" x14ac:dyDescent="0.25">
      <c r="A10" s="143"/>
      <c r="B10" s="144"/>
      <c r="C10" s="236" t="s">
        <v>121</v>
      </c>
      <c r="D10" s="237"/>
      <c r="E10" s="237"/>
      <c r="F10" s="237"/>
      <c r="G10" s="237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36"/>
      <c r="Y10" s="136"/>
      <c r="Z10" s="136"/>
      <c r="AA10" s="136"/>
      <c r="AB10" s="136"/>
      <c r="AC10" s="136"/>
      <c r="AD10" s="136"/>
      <c r="AE10" s="136"/>
      <c r="AF10" s="136"/>
      <c r="AG10" s="136" t="s">
        <v>122</v>
      </c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60" t="str">
        <f>C10</f>
        <v>na vzdálenost od hladiny vody v jímce po výšku roviny proložené osou nejvyššího bodu výtlačného potrubí. Včetně odpadní potrubí v délce do 20 m.</v>
      </c>
      <c r="BB10" s="136"/>
      <c r="BC10" s="136"/>
      <c r="BD10" s="136"/>
      <c r="BE10" s="136"/>
      <c r="BF10" s="136"/>
      <c r="BG10" s="136"/>
      <c r="BH10" s="136"/>
    </row>
    <row r="11" spans="1:60" ht="20" outlineLevel="1" x14ac:dyDescent="0.25">
      <c r="A11" s="153">
        <v>2</v>
      </c>
      <c r="B11" s="154" t="s">
        <v>123</v>
      </c>
      <c r="C11" s="163" t="s">
        <v>124</v>
      </c>
      <c r="D11" s="155" t="s">
        <v>125</v>
      </c>
      <c r="E11" s="156">
        <v>7</v>
      </c>
      <c r="F11" s="157">
        <v>40.64</v>
      </c>
      <c r="G11" s="158">
        <f>ROUND(E11*F11,2)</f>
        <v>284.48</v>
      </c>
      <c r="H11" s="157"/>
      <c r="I11" s="158">
        <f>ROUND(E11*H11,2)</f>
        <v>0</v>
      </c>
      <c r="J11" s="157"/>
      <c r="K11" s="158">
        <f>ROUND(E11*J11,2)</f>
        <v>0</v>
      </c>
      <c r="L11" s="158">
        <v>21</v>
      </c>
      <c r="M11" s="158">
        <f>G11*(1+L11/100)</f>
        <v>344.2208</v>
      </c>
      <c r="N11" s="158">
        <v>0</v>
      </c>
      <c r="O11" s="158">
        <f>ROUND(E11*N11,2)</f>
        <v>0</v>
      </c>
      <c r="P11" s="158">
        <v>0</v>
      </c>
      <c r="Q11" s="158">
        <f>ROUND(E11*P11,2)</f>
        <v>0</v>
      </c>
      <c r="R11" s="158" t="s">
        <v>119</v>
      </c>
      <c r="S11" s="158" t="s">
        <v>100</v>
      </c>
      <c r="T11" s="159" t="s">
        <v>100</v>
      </c>
      <c r="U11" s="145">
        <v>0</v>
      </c>
      <c r="V11" s="145">
        <f>ROUND(E11*U11,2)</f>
        <v>0</v>
      </c>
      <c r="W11" s="145"/>
      <c r="X11" s="136"/>
      <c r="Y11" s="136"/>
      <c r="Z11" s="136"/>
      <c r="AA11" s="136"/>
      <c r="AB11" s="136"/>
      <c r="AC11" s="136"/>
      <c r="AD11" s="136"/>
      <c r="AE11" s="136"/>
      <c r="AF11" s="136"/>
      <c r="AG11" s="136" t="s">
        <v>120</v>
      </c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</row>
    <row r="12" spans="1:60" ht="20.5" outlineLevel="1" x14ac:dyDescent="0.25">
      <c r="A12" s="143"/>
      <c r="B12" s="144"/>
      <c r="C12" s="236" t="s">
        <v>126</v>
      </c>
      <c r="D12" s="237"/>
      <c r="E12" s="237"/>
      <c r="F12" s="237"/>
      <c r="G12" s="237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36"/>
      <c r="Y12" s="136"/>
      <c r="Z12" s="136"/>
      <c r="AA12" s="136"/>
      <c r="AB12" s="136"/>
      <c r="AC12" s="136"/>
      <c r="AD12" s="136"/>
      <c r="AE12" s="136"/>
      <c r="AF12" s="136"/>
      <c r="AG12" s="136" t="s">
        <v>122</v>
      </c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60" t="str">
        <f>C12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12" s="136"/>
      <c r="BC12" s="136"/>
      <c r="BD12" s="136"/>
      <c r="BE12" s="136"/>
      <c r="BF12" s="136"/>
      <c r="BG12" s="136"/>
      <c r="BH12" s="136"/>
    </row>
    <row r="13" spans="1:60" outlineLevel="1" x14ac:dyDescent="0.25">
      <c r="A13" s="153">
        <v>3</v>
      </c>
      <c r="B13" s="154" t="s">
        <v>127</v>
      </c>
      <c r="C13" s="163" t="s">
        <v>128</v>
      </c>
      <c r="D13" s="155" t="s">
        <v>129</v>
      </c>
      <c r="E13" s="156">
        <v>65</v>
      </c>
      <c r="F13" s="157">
        <v>280</v>
      </c>
      <c r="G13" s="158">
        <f>ROUND(E13*F13,2)</f>
        <v>18200</v>
      </c>
      <c r="H13" s="157"/>
      <c r="I13" s="158">
        <f>ROUND(E13*H13,2)</f>
        <v>0</v>
      </c>
      <c r="J13" s="157"/>
      <c r="K13" s="158">
        <f>ROUND(E13*J13,2)</f>
        <v>0</v>
      </c>
      <c r="L13" s="158">
        <v>21</v>
      </c>
      <c r="M13" s="158">
        <f>G13*(1+L13/100)</f>
        <v>22022</v>
      </c>
      <c r="N13" s="158">
        <v>0</v>
      </c>
      <c r="O13" s="158">
        <f>ROUND(E13*N13,2)</f>
        <v>0</v>
      </c>
      <c r="P13" s="158">
        <v>0</v>
      </c>
      <c r="Q13" s="158">
        <f>ROUND(E13*P13,2)</f>
        <v>0</v>
      </c>
      <c r="R13" s="158" t="s">
        <v>119</v>
      </c>
      <c r="S13" s="158" t="s">
        <v>100</v>
      </c>
      <c r="T13" s="159" t="s">
        <v>100</v>
      </c>
      <c r="U13" s="145">
        <v>0.16</v>
      </c>
      <c r="V13" s="145">
        <f>ROUND(E13*U13,2)</f>
        <v>10.4</v>
      </c>
      <c r="W13" s="145"/>
      <c r="X13" s="136"/>
      <c r="Y13" s="136"/>
      <c r="Z13" s="136"/>
      <c r="AA13" s="136"/>
      <c r="AB13" s="136"/>
      <c r="AC13" s="136"/>
      <c r="AD13" s="136"/>
      <c r="AE13" s="136"/>
      <c r="AF13" s="136"/>
      <c r="AG13" s="136" t="s">
        <v>120</v>
      </c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</row>
    <row r="14" spans="1:60" ht="20.5" outlineLevel="1" x14ac:dyDescent="0.25">
      <c r="A14" s="143"/>
      <c r="B14" s="144"/>
      <c r="C14" s="236" t="s">
        <v>130</v>
      </c>
      <c r="D14" s="237"/>
      <c r="E14" s="237"/>
      <c r="F14" s="237"/>
      <c r="G14" s="237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36"/>
      <c r="Y14" s="136"/>
      <c r="Z14" s="136"/>
      <c r="AA14" s="136"/>
      <c r="AB14" s="136"/>
      <c r="AC14" s="136"/>
      <c r="AD14" s="136"/>
      <c r="AE14" s="136"/>
      <c r="AF14" s="136"/>
      <c r="AG14" s="136" t="s">
        <v>122</v>
      </c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60" t="str">
        <f>C14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14" s="136"/>
      <c r="BC14" s="136"/>
      <c r="BD14" s="136"/>
      <c r="BE14" s="136"/>
      <c r="BF14" s="136"/>
      <c r="BG14" s="136"/>
      <c r="BH14" s="136"/>
    </row>
    <row r="15" spans="1:60" outlineLevel="1" x14ac:dyDescent="0.25">
      <c r="A15" s="143"/>
      <c r="B15" s="144"/>
      <c r="C15" s="176" t="s">
        <v>131</v>
      </c>
      <c r="D15" s="167"/>
      <c r="E15" s="168">
        <v>60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36"/>
      <c r="Y15" s="136"/>
      <c r="Z15" s="136"/>
      <c r="AA15" s="136"/>
      <c r="AB15" s="136"/>
      <c r="AC15" s="136"/>
      <c r="AD15" s="136"/>
      <c r="AE15" s="136"/>
      <c r="AF15" s="136"/>
      <c r="AG15" s="136" t="s">
        <v>132</v>
      </c>
      <c r="AH15" s="136">
        <v>0</v>
      </c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</row>
    <row r="16" spans="1:60" outlineLevel="1" x14ac:dyDescent="0.25">
      <c r="A16" s="143"/>
      <c r="B16" s="144"/>
      <c r="C16" s="176" t="s">
        <v>133</v>
      </c>
      <c r="D16" s="167"/>
      <c r="E16" s="168">
        <v>5</v>
      </c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36"/>
      <c r="Y16" s="136"/>
      <c r="Z16" s="136"/>
      <c r="AA16" s="136"/>
      <c r="AB16" s="136"/>
      <c r="AC16" s="136"/>
      <c r="AD16" s="136"/>
      <c r="AE16" s="136"/>
      <c r="AF16" s="136"/>
      <c r="AG16" s="136" t="s">
        <v>132</v>
      </c>
      <c r="AH16" s="136">
        <v>0</v>
      </c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</row>
    <row r="17" spans="1:60" outlineLevel="1" x14ac:dyDescent="0.25">
      <c r="A17" s="153">
        <v>4</v>
      </c>
      <c r="B17" s="154" t="s">
        <v>134</v>
      </c>
      <c r="C17" s="163" t="s">
        <v>135</v>
      </c>
      <c r="D17" s="155" t="s">
        <v>129</v>
      </c>
      <c r="E17" s="156">
        <v>19.5</v>
      </c>
      <c r="F17" s="157">
        <v>13.6</v>
      </c>
      <c r="G17" s="158">
        <f>ROUND(E17*F17,2)</f>
        <v>265.2</v>
      </c>
      <c r="H17" s="157"/>
      <c r="I17" s="158">
        <f>ROUND(E17*H17,2)</f>
        <v>0</v>
      </c>
      <c r="J17" s="157"/>
      <c r="K17" s="158">
        <f>ROUND(E17*J17,2)</f>
        <v>0</v>
      </c>
      <c r="L17" s="158">
        <v>21</v>
      </c>
      <c r="M17" s="158">
        <f>G17*(1+L17/100)</f>
        <v>320.892</v>
      </c>
      <c r="N17" s="158">
        <v>0</v>
      </c>
      <c r="O17" s="158">
        <f>ROUND(E17*N17,2)</f>
        <v>0</v>
      </c>
      <c r="P17" s="158">
        <v>0</v>
      </c>
      <c r="Q17" s="158">
        <f>ROUND(E17*P17,2)</f>
        <v>0</v>
      </c>
      <c r="R17" s="158" t="s">
        <v>119</v>
      </c>
      <c r="S17" s="158" t="s">
        <v>100</v>
      </c>
      <c r="T17" s="159" t="s">
        <v>100</v>
      </c>
      <c r="U17" s="145">
        <v>8.4000000000000005E-2</v>
      </c>
      <c r="V17" s="145">
        <f>ROUND(E17*U17,2)</f>
        <v>1.64</v>
      </c>
      <c r="W17" s="145"/>
      <c r="X17" s="136"/>
      <c r="Y17" s="136"/>
      <c r="Z17" s="136"/>
      <c r="AA17" s="136"/>
      <c r="AB17" s="136"/>
      <c r="AC17" s="136"/>
      <c r="AD17" s="136"/>
      <c r="AE17" s="136"/>
      <c r="AF17" s="136"/>
      <c r="AG17" s="136" t="s">
        <v>120</v>
      </c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</row>
    <row r="18" spans="1:60" ht="20.5" outlineLevel="1" x14ac:dyDescent="0.25">
      <c r="A18" s="143"/>
      <c r="B18" s="144"/>
      <c r="C18" s="236" t="s">
        <v>130</v>
      </c>
      <c r="D18" s="237"/>
      <c r="E18" s="237"/>
      <c r="F18" s="237"/>
      <c r="G18" s="237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36"/>
      <c r="Y18" s="136"/>
      <c r="Z18" s="136"/>
      <c r="AA18" s="136"/>
      <c r="AB18" s="136"/>
      <c r="AC18" s="136"/>
      <c r="AD18" s="136"/>
      <c r="AE18" s="136"/>
      <c r="AF18" s="136"/>
      <c r="AG18" s="136" t="s">
        <v>122</v>
      </c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60" t="str">
        <f>C18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18" s="136"/>
      <c r="BC18" s="136"/>
      <c r="BD18" s="136"/>
      <c r="BE18" s="136"/>
      <c r="BF18" s="136"/>
      <c r="BG18" s="136"/>
      <c r="BH18" s="136"/>
    </row>
    <row r="19" spans="1:60" outlineLevel="1" x14ac:dyDescent="0.25">
      <c r="A19" s="143"/>
      <c r="B19" s="144"/>
      <c r="C19" s="176" t="s">
        <v>136</v>
      </c>
      <c r="D19" s="167"/>
      <c r="E19" s="168">
        <v>19.5</v>
      </c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36"/>
      <c r="Y19" s="136"/>
      <c r="Z19" s="136"/>
      <c r="AA19" s="136"/>
      <c r="AB19" s="136"/>
      <c r="AC19" s="136"/>
      <c r="AD19" s="136"/>
      <c r="AE19" s="136"/>
      <c r="AF19" s="136"/>
      <c r="AG19" s="136" t="s">
        <v>132</v>
      </c>
      <c r="AH19" s="136">
        <v>0</v>
      </c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</row>
    <row r="20" spans="1:60" outlineLevel="1" x14ac:dyDescent="0.25">
      <c r="A20" s="153">
        <v>5</v>
      </c>
      <c r="B20" s="154" t="s">
        <v>137</v>
      </c>
      <c r="C20" s="163" t="s">
        <v>138</v>
      </c>
      <c r="D20" s="155" t="s">
        <v>129</v>
      </c>
      <c r="E20" s="156">
        <v>65</v>
      </c>
      <c r="F20" s="157">
        <v>72</v>
      </c>
      <c r="G20" s="158">
        <f>ROUND(E20*F20,2)</f>
        <v>4680</v>
      </c>
      <c r="H20" s="157"/>
      <c r="I20" s="158">
        <f>ROUND(E20*H20,2)</f>
        <v>0</v>
      </c>
      <c r="J20" s="157"/>
      <c r="K20" s="158">
        <f>ROUND(E20*J20,2)</f>
        <v>0</v>
      </c>
      <c r="L20" s="158">
        <v>21</v>
      </c>
      <c r="M20" s="158">
        <f>G20*(1+L20/100)</f>
        <v>5662.8</v>
      </c>
      <c r="N20" s="158">
        <v>0</v>
      </c>
      <c r="O20" s="158">
        <f>ROUND(E20*N20,2)</f>
        <v>0</v>
      </c>
      <c r="P20" s="158">
        <v>0</v>
      </c>
      <c r="Q20" s="158">
        <f>ROUND(E20*P20,2)</f>
        <v>0</v>
      </c>
      <c r="R20" s="158" t="s">
        <v>119</v>
      </c>
      <c r="S20" s="158" t="s">
        <v>100</v>
      </c>
      <c r="T20" s="159" t="s">
        <v>100</v>
      </c>
      <c r="U20" s="145">
        <v>0.34499999999999997</v>
      </c>
      <c r="V20" s="145">
        <f>ROUND(E20*U20,2)</f>
        <v>22.43</v>
      </c>
      <c r="W20" s="145"/>
      <c r="X20" s="136"/>
      <c r="Y20" s="136"/>
      <c r="Z20" s="136"/>
      <c r="AA20" s="136"/>
      <c r="AB20" s="136"/>
      <c r="AC20" s="136"/>
      <c r="AD20" s="136"/>
      <c r="AE20" s="136"/>
      <c r="AF20" s="136"/>
      <c r="AG20" s="136" t="s">
        <v>120</v>
      </c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</row>
    <row r="21" spans="1:60" outlineLevel="1" x14ac:dyDescent="0.25">
      <c r="A21" s="143"/>
      <c r="B21" s="144"/>
      <c r="C21" s="236" t="s">
        <v>139</v>
      </c>
      <c r="D21" s="237"/>
      <c r="E21" s="237"/>
      <c r="F21" s="237"/>
      <c r="G21" s="237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36"/>
      <c r="Y21" s="136"/>
      <c r="Z21" s="136"/>
      <c r="AA21" s="136"/>
      <c r="AB21" s="136"/>
      <c r="AC21" s="136"/>
      <c r="AD21" s="136"/>
      <c r="AE21" s="136"/>
      <c r="AF21" s="136"/>
      <c r="AG21" s="136" t="s">
        <v>122</v>
      </c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</row>
    <row r="22" spans="1:60" outlineLevel="1" x14ac:dyDescent="0.25">
      <c r="A22" s="153">
        <v>6</v>
      </c>
      <c r="B22" s="154" t="s">
        <v>140</v>
      </c>
      <c r="C22" s="163" t="s">
        <v>141</v>
      </c>
      <c r="D22" s="155" t="s">
        <v>129</v>
      </c>
      <c r="E22" s="156">
        <v>47.4</v>
      </c>
      <c r="F22" s="157">
        <v>64</v>
      </c>
      <c r="G22" s="158">
        <f>ROUND(E22*F22,2)</f>
        <v>3033.6</v>
      </c>
      <c r="H22" s="157"/>
      <c r="I22" s="158">
        <f>ROUND(E22*H22,2)</f>
        <v>0</v>
      </c>
      <c r="J22" s="157"/>
      <c r="K22" s="158">
        <f>ROUND(E22*J22,2)</f>
        <v>0</v>
      </c>
      <c r="L22" s="158">
        <v>21</v>
      </c>
      <c r="M22" s="158">
        <f>G22*(1+L22/100)</f>
        <v>3670.6559999999999</v>
      </c>
      <c r="N22" s="158">
        <v>0</v>
      </c>
      <c r="O22" s="158">
        <f>ROUND(E22*N22,2)</f>
        <v>0</v>
      </c>
      <c r="P22" s="158">
        <v>0</v>
      </c>
      <c r="Q22" s="158">
        <f>ROUND(E22*P22,2)</f>
        <v>0</v>
      </c>
      <c r="R22" s="158" t="s">
        <v>119</v>
      </c>
      <c r="S22" s="158" t="s">
        <v>100</v>
      </c>
      <c r="T22" s="159" t="s">
        <v>100</v>
      </c>
      <c r="U22" s="145">
        <v>1.0999999999999999E-2</v>
      </c>
      <c r="V22" s="145">
        <f>ROUND(E22*U22,2)</f>
        <v>0.52</v>
      </c>
      <c r="W22" s="145"/>
      <c r="X22" s="136"/>
      <c r="Y22" s="136"/>
      <c r="Z22" s="136"/>
      <c r="AA22" s="136"/>
      <c r="AB22" s="136"/>
      <c r="AC22" s="136"/>
      <c r="AD22" s="136"/>
      <c r="AE22" s="136"/>
      <c r="AF22" s="136"/>
      <c r="AG22" s="136" t="s">
        <v>120</v>
      </c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</row>
    <row r="23" spans="1:60" outlineLevel="1" x14ac:dyDescent="0.25">
      <c r="A23" s="143"/>
      <c r="B23" s="144"/>
      <c r="C23" s="236" t="s">
        <v>142</v>
      </c>
      <c r="D23" s="237"/>
      <c r="E23" s="237"/>
      <c r="F23" s="237"/>
      <c r="G23" s="237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36"/>
      <c r="Y23" s="136"/>
      <c r="Z23" s="136"/>
      <c r="AA23" s="136"/>
      <c r="AB23" s="136"/>
      <c r="AC23" s="136"/>
      <c r="AD23" s="136"/>
      <c r="AE23" s="136"/>
      <c r="AF23" s="136"/>
      <c r="AG23" s="136" t="s">
        <v>122</v>
      </c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</row>
    <row r="24" spans="1:60" outlineLevel="1" x14ac:dyDescent="0.25">
      <c r="A24" s="143"/>
      <c r="B24" s="144"/>
      <c r="C24" s="234" t="s">
        <v>143</v>
      </c>
      <c r="D24" s="235"/>
      <c r="E24" s="235"/>
      <c r="F24" s="235"/>
      <c r="G24" s="23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36"/>
      <c r="Y24" s="136"/>
      <c r="Z24" s="136"/>
      <c r="AA24" s="136"/>
      <c r="AB24" s="136"/>
      <c r="AC24" s="136"/>
      <c r="AD24" s="136"/>
      <c r="AE24" s="136"/>
      <c r="AF24" s="136"/>
      <c r="AG24" s="136" t="s">
        <v>103</v>
      </c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</row>
    <row r="25" spans="1:60" outlineLevel="1" x14ac:dyDescent="0.25">
      <c r="A25" s="143"/>
      <c r="B25" s="144"/>
      <c r="C25" s="176" t="s">
        <v>144</v>
      </c>
      <c r="D25" s="167"/>
      <c r="E25" s="168">
        <v>47.4</v>
      </c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36"/>
      <c r="Y25" s="136"/>
      <c r="Z25" s="136"/>
      <c r="AA25" s="136"/>
      <c r="AB25" s="136"/>
      <c r="AC25" s="136"/>
      <c r="AD25" s="136"/>
      <c r="AE25" s="136"/>
      <c r="AF25" s="136"/>
      <c r="AG25" s="136" t="s">
        <v>132</v>
      </c>
      <c r="AH25" s="136">
        <v>0</v>
      </c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</row>
    <row r="26" spans="1:60" outlineLevel="1" x14ac:dyDescent="0.25">
      <c r="A26" s="153">
        <v>7</v>
      </c>
      <c r="B26" s="154" t="s">
        <v>145</v>
      </c>
      <c r="C26" s="163" t="s">
        <v>146</v>
      </c>
      <c r="D26" s="155" t="s">
        <v>129</v>
      </c>
      <c r="E26" s="156">
        <v>41.3</v>
      </c>
      <c r="F26" s="157">
        <v>96</v>
      </c>
      <c r="G26" s="158">
        <f>ROUND(E26*F26,2)</f>
        <v>3964.8</v>
      </c>
      <c r="H26" s="157"/>
      <c r="I26" s="158">
        <f>ROUND(E26*H26,2)</f>
        <v>0</v>
      </c>
      <c r="J26" s="157"/>
      <c r="K26" s="158">
        <f>ROUND(E26*J26,2)</f>
        <v>0</v>
      </c>
      <c r="L26" s="158">
        <v>21</v>
      </c>
      <c r="M26" s="158">
        <f>G26*(1+L26/100)</f>
        <v>4797.4080000000004</v>
      </c>
      <c r="N26" s="158">
        <v>0</v>
      </c>
      <c r="O26" s="158">
        <f>ROUND(E26*N26,2)</f>
        <v>0</v>
      </c>
      <c r="P26" s="158">
        <v>0</v>
      </c>
      <c r="Q26" s="158">
        <f>ROUND(E26*P26,2)</f>
        <v>0</v>
      </c>
      <c r="R26" s="158" t="s">
        <v>119</v>
      </c>
      <c r="S26" s="158" t="s">
        <v>100</v>
      </c>
      <c r="T26" s="159" t="s">
        <v>100</v>
      </c>
      <c r="U26" s="145">
        <v>1.0999999999999999E-2</v>
      </c>
      <c r="V26" s="145">
        <f>ROUND(E26*U26,2)</f>
        <v>0.45</v>
      </c>
      <c r="W26" s="145"/>
      <c r="X26" s="136"/>
      <c r="Y26" s="136"/>
      <c r="Z26" s="136"/>
      <c r="AA26" s="136"/>
      <c r="AB26" s="136"/>
      <c r="AC26" s="136"/>
      <c r="AD26" s="136"/>
      <c r="AE26" s="136"/>
      <c r="AF26" s="136"/>
      <c r="AG26" s="136" t="s">
        <v>120</v>
      </c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</row>
    <row r="27" spans="1:60" outlineLevel="1" x14ac:dyDescent="0.25">
      <c r="A27" s="143"/>
      <c r="B27" s="144"/>
      <c r="C27" s="236" t="s">
        <v>142</v>
      </c>
      <c r="D27" s="237"/>
      <c r="E27" s="237"/>
      <c r="F27" s="237"/>
      <c r="G27" s="237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36"/>
      <c r="Y27" s="136"/>
      <c r="Z27" s="136"/>
      <c r="AA27" s="136"/>
      <c r="AB27" s="136"/>
      <c r="AC27" s="136"/>
      <c r="AD27" s="136"/>
      <c r="AE27" s="136"/>
      <c r="AF27" s="136"/>
      <c r="AG27" s="136" t="s">
        <v>122</v>
      </c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</row>
    <row r="28" spans="1:60" outlineLevel="1" x14ac:dyDescent="0.25">
      <c r="A28" s="143"/>
      <c r="B28" s="144"/>
      <c r="C28" s="234" t="s">
        <v>147</v>
      </c>
      <c r="D28" s="235"/>
      <c r="E28" s="235"/>
      <c r="F28" s="235"/>
      <c r="G28" s="23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36"/>
      <c r="Y28" s="136"/>
      <c r="Z28" s="136"/>
      <c r="AA28" s="136"/>
      <c r="AB28" s="136"/>
      <c r="AC28" s="136"/>
      <c r="AD28" s="136"/>
      <c r="AE28" s="136"/>
      <c r="AF28" s="136"/>
      <c r="AG28" s="136" t="s">
        <v>103</v>
      </c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</row>
    <row r="29" spans="1:60" outlineLevel="1" x14ac:dyDescent="0.25">
      <c r="A29" s="143"/>
      <c r="B29" s="144"/>
      <c r="C29" s="176" t="s">
        <v>148</v>
      </c>
      <c r="D29" s="167"/>
      <c r="E29" s="168">
        <v>41.3</v>
      </c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36"/>
      <c r="Y29" s="136"/>
      <c r="Z29" s="136"/>
      <c r="AA29" s="136"/>
      <c r="AB29" s="136"/>
      <c r="AC29" s="136"/>
      <c r="AD29" s="136"/>
      <c r="AE29" s="136"/>
      <c r="AF29" s="136"/>
      <c r="AG29" s="136" t="s">
        <v>132</v>
      </c>
      <c r="AH29" s="136">
        <v>0</v>
      </c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</row>
    <row r="30" spans="1:60" ht="20" outlineLevel="1" x14ac:dyDescent="0.25">
      <c r="A30" s="153">
        <v>8</v>
      </c>
      <c r="B30" s="154" t="s">
        <v>149</v>
      </c>
      <c r="C30" s="163" t="s">
        <v>150</v>
      </c>
      <c r="D30" s="155" t="s">
        <v>129</v>
      </c>
      <c r="E30" s="156">
        <v>23.7</v>
      </c>
      <c r="F30" s="157">
        <v>36</v>
      </c>
      <c r="G30" s="158">
        <f>ROUND(E30*F30,2)</f>
        <v>853.2</v>
      </c>
      <c r="H30" s="157"/>
      <c r="I30" s="158">
        <f>ROUND(E30*H30,2)</f>
        <v>0</v>
      </c>
      <c r="J30" s="157"/>
      <c r="K30" s="158">
        <f>ROUND(E30*J30,2)</f>
        <v>0</v>
      </c>
      <c r="L30" s="158">
        <v>21</v>
      </c>
      <c r="M30" s="158">
        <f>G30*(1+L30/100)</f>
        <v>1032.3720000000001</v>
      </c>
      <c r="N30" s="158">
        <v>0</v>
      </c>
      <c r="O30" s="158">
        <f>ROUND(E30*N30,2)</f>
        <v>0</v>
      </c>
      <c r="P30" s="158">
        <v>0</v>
      </c>
      <c r="Q30" s="158">
        <f>ROUND(E30*P30,2)</f>
        <v>0</v>
      </c>
      <c r="R30" s="158" t="s">
        <v>119</v>
      </c>
      <c r="S30" s="158" t="s">
        <v>100</v>
      </c>
      <c r="T30" s="159" t="s">
        <v>100</v>
      </c>
      <c r="U30" s="145">
        <v>0.65200000000000002</v>
      </c>
      <c r="V30" s="145">
        <f>ROUND(E30*U30,2)</f>
        <v>15.45</v>
      </c>
      <c r="W30" s="145"/>
      <c r="X30" s="136"/>
      <c r="Y30" s="136"/>
      <c r="Z30" s="136"/>
      <c r="AA30" s="136"/>
      <c r="AB30" s="136"/>
      <c r="AC30" s="136"/>
      <c r="AD30" s="136"/>
      <c r="AE30" s="136"/>
      <c r="AF30" s="136"/>
      <c r="AG30" s="136" t="s">
        <v>120</v>
      </c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</row>
    <row r="31" spans="1:60" outlineLevel="1" x14ac:dyDescent="0.25">
      <c r="A31" s="143"/>
      <c r="B31" s="144"/>
      <c r="C31" s="176" t="s">
        <v>151</v>
      </c>
      <c r="D31" s="167"/>
      <c r="E31" s="168">
        <v>23.7</v>
      </c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36"/>
      <c r="Y31" s="136"/>
      <c r="Z31" s="136"/>
      <c r="AA31" s="136"/>
      <c r="AB31" s="136"/>
      <c r="AC31" s="136"/>
      <c r="AD31" s="136"/>
      <c r="AE31" s="136"/>
      <c r="AF31" s="136"/>
      <c r="AG31" s="136" t="s">
        <v>132</v>
      </c>
      <c r="AH31" s="136">
        <v>0</v>
      </c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</row>
    <row r="32" spans="1:60" ht="20" outlineLevel="1" x14ac:dyDescent="0.25">
      <c r="A32" s="153">
        <v>9</v>
      </c>
      <c r="B32" s="154" t="s">
        <v>152</v>
      </c>
      <c r="C32" s="163" t="s">
        <v>153</v>
      </c>
      <c r="D32" s="155" t="s">
        <v>129</v>
      </c>
      <c r="E32" s="156">
        <v>11.43</v>
      </c>
      <c r="F32" s="157">
        <v>17.600000000000001</v>
      </c>
      <c r="G32" s="158">
        <f>ROUND(E32*F32,2)</f>
        <v>201.17</v>
      </c>
      <c r="H32" s="157"/>
      <c r="I32" s="158">
        <f>ROUND(E32*H32,2)</f>
        <v>0</v>
      </c>
      <c r="J32" s="157"/>
      <c r="K32" s="158">
        <f>ROUND(E32*J32,2)</f>
        <v>0</v>
      </c>
      <c r="L32" s="158">
        <v>21</v>
      </c>
      <c r="M32" s="158">
        <f>G32*(1+L32/100)</f>
        <v>243.41569999999999</v>
      </c>
      <c r="N32" s="158">
        <v>0</v>
      </c>
      <c r="O32" s="158">
        <f>ROUND(E32*N32,2)</f>
        <v>0</v>
      </c>
      <c r="P32" s="158">
        <v>0</v>
      </c>
      <c r="Q32" s="158">
        <f>ROUND(E32*P32,2)</f>
        <v>0</v>
      </c>
      <c r="R32" s="158" t="s">
        <v>119</v>
      </c>
      <c r="S32" s="158" t="s">
        <v>100</v>
      </c>
      <c r="T32" s="159" t="s">
        <v>100</v>
      </c>
      <c r="U32" s="145">
        <v>8.9999999999999993E-3</v>
      </c>
      <c r="V32" s="145">
        <f>ROUND(E32*U32,2)</f>
        <v>0.1</v>
      </c>
      <c r="W32" s="145"/>
      <c r="X32" s="136"/>
      <c r="Y32" s="136"/>
      <c r="Z32" s="136"/>
      <c r="AA32" s="136"/>
      <c r="AB32" s="136"/>
      <c r="AC32" s="136"/>
      <c r="AD32" s="136"/>
      <c r="AE32" s="136"/>
      <c r="AF32" s="136"/>
      <c r="AG32" s="136" t="s">
        <v>120</v>
      </c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</row>
    <row r="33" spans="1:60" outlineLevel="1" x14ac:dyDescent="0.25">
      <c r="A33" s="143"/>
      <c r="B33" s="144"/>
      <c r="C33" s="176" t="s">
        <v>154</v>
      </c>
      <c r="D33" s="167"/>
      <c r="E33" s="168">
        <v>11.43</v>
      </c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36"/>
      <c r="Y33" s="136"/>
      <c r="Z33" s="136"/>
      <c r="AA33" s="136"/>
      <c r="AB33" s="136"/>
      <c r="AC33" s="136"/>
      <c r="AD33" s="136"/>
      <c r="AE33" s="136"/>
      <c r="AF33" s="136"/>
      <c r="AG33" s="136" t="s">
        <v>132</v>
      </c>
      <c r="AH33" s="136">
        <v>0</v>
      </c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</row>
    <row r="34" spans="1:60" outlineLevel="1" x14ac:dyDescent="0.25">
      <c r="A34" s="153">
        <v>10</v>
      </c>
      <c r="B34" s="154" t="s">
        <v>155</v>
      </c>
      <c r="C34" s="163" t="s">
        <v>156</v>
      </c>
      <c r="D34" s="155" t="s">
        <v>129</v>
      </c>
      <c r="E34" s="156">
        <v>23.7</v>
      </c>
      <c r="F34" s="157">
        <v>136</v>
      </c>
      <c r="G34" s="158">
        <f>ROUND(E34*F34,2)</f>
        <v>3223.2</v>
      </c>
      <c r="H34" s="157"/>
      <c r="I34" s="158">
        <f>ROUND(E34*H34,2)</f>
        <v>0</v>
      </c>
      <c r="J34" s="157"/>
      <c r="K34" s="158">
        <f>ROUND(E34*J34,2)</f>
        <v>0</v>
      </c>
      <c r="L34" s="158">
        <v>21</v>
      </c>
      <c r="M34" s="158">
        <f>G34*(1+L34/100)</f>
        <v>3900.0719999999997</v>
      </c>
      <c r="N34" s="158">
        <v>0</v>
      </c>
      <c r="O34" s="158">
        <f>ROUND(E34*N34,2)</f>
        <v>0</v>
      </c>
      <c r="P34" s="158">
        <v>0</v>
      </c>
      <c r="Q34" s="158">
        <f>ROUND(E34*P34,2)</f>
        <v>0</v>
      </c>
      <c r="R34" s="158" t="s">
        <v>119</v>
      </c>
      <c r="S34" s="158" t="s">
        <v>100</v>
      </c>
      <c r="T34" s="159" t="s">
        <v>100</v>
      </c>
      <c r="U34" s="145">
        <v>0.20200000000000001</v>
      </c>
      <c r="V34" s="145">
        <f>ROUND(E34*U34,2)</f>
        <v>4.79</v>
      </c>
      <c r="W34" s="145"/>
      <c r="X34" s="136"/>
      <c r="Y34" s="136"/>
      <c r="Z34" s="136"/>
      <c r="AA34" s="136"/>
      <c r="AB34" s="136"/>
      <c r="AC34" s="136"/>
      <c r="AD34" s="136"/>
      <c r="AE34" s="136"/>
      <c r="AF34" s="136"/>
      <c r="AG34" s="136" t="s">
        <v>120</v>
      </c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</row>
    <row r="35" spans="1:60" outlineLevel="1" x14ac:dyDescent="0.25">
      <c r="A35" s="143"/>
      <c r="B35" s="144"/>
      <c r="C35" s="236" t="s">
        <v>157</v>
      </c>
      <c r="D35" s="237"/>
      <c r="E35" s="237"/>
      <c r="F35" s="237"/>
      <c r="G35" s="237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36"/>
      <c r="Y35" s="136"/>
      <c r="Z35" s="136"/>
      <c r="AA35" s="136"/>
      <c r="AB35" s="136"/>
      <c r="AC35" s="136"/>
      <c r="AD35" s="136"/>
      <c r="AE35" s="136"/>
      <c r="AF35" s="136"/>
      <c r="AG35" s="136" t="s">
        <v>122</v>
      </c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</row>
    <row r="36" spans="1:60" outlineLevel="1" x14ac:dyDescent="0.25">
      <c r="A36" s="143"/>
      <c r="B36" s="144"/>
      <c r="C36" s="234" t="s">
        <v>158</v>
      </c>
      <c r="D36" s="235"/>
      <c r="E36" s="235"/>
      <c r="F36" s="235"/>
      <c r="G36" s="23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36"/>
      <c r="Y36" s="136"/>
      <c r="Z36" s="136"/>
      <c r="AA36" s="136"/>
      <c r="AB36" s="136"/>
      <c r="AC36" s="136"/>
      <c r="AD36" s="136"/>
      <c r="AE36" s="136"/>
      <c r="AF36" s="136"/>
      <c r="AG36" s="136" t="s">
        <v>103</v>
      </c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</row>
    <row r="37" spans="1:60" outlineLevel="1" x14ac:dyDescent="0.25">
      <c r="A37" s="143"/>
      <c r="B37" s="144"/>
      <c r="C37" s="234" t="s">
        <v>159</v>
      </c>
      <c r="D37" s="235"/>
      <c r="E37" s="235"/>
      <c r="F37" s="235"/>
      <c r="G37" s="23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36"/>
      <c r="Y37" s="136"/>
      <c r="Z37" s="136"/>
      <c r="AA37" s="136"/>
      <c r="AB37" s="136"/>
      <c r="AC37" s="136"/>
      <c r="AD37" s="136"/>
      <c r="AE37" s="136"/>
      <c r="AF37" s="136"/>
      <c r="AG37" s="136" t="s">
        <v>103</v>
      </c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</row>
    <row r="38" spans="1:60" outlineLevel="1" x14ac:dyDescent="0.25">
      <c r="A38" s="143"/>
      <c r="B38" s="144"/>
      <c r="C38" s="176" t="s">
        <v>160</v>
      </c>
      <c r="D38" s="167"/>
      <c r="E38" s="168">
        <v>21.6</v>
      </c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36"/>
      <c r="Y38" s="136"/>
      <c r="Z38" s="136"/>
      <c r="AA38" s="136"/>
      <c r="AB38" s="136"/>
      <c r="AC38" s="136"/>
      <c r="AD38" s="136"/>
      <c r="AE38" s="136"/>
      <c r="AF38" s="136"/>
      <c r="AG38" s="136" t="s">
        <v>132</v>
      </c>
      <c r="AH38" s="136">
        <v>0</v>
      </c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</row>
    <row r="39" spans="1:60" outlineLevel="1" x14ac:dyDescent="0.25">
      <c r="A39" s="143"/>
      <c r="B39" s="144"/>
      <c r="C39" s="176" t="s">
        <v>161</v>
      </c>
      <c r="D39" s="167"/>
      <c r="E39" s="168">
        <v>2.1</v>
      </c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36"/>
      <c r="Y39" s="136"/>
      <c r="Z39" s="136"/>
      <c r="AA39" s="136"/>
      <c r="AB39" s="136"/>
      <c r="AC39" s="136"/>
      <c r="AD39" s="136"/>
      <c r="AE39" s="136"/>
      <c r="AF39" s="136"/>
      <c r="AG39" s="136" t="s">
        <v>132</v>
      </c>
      <c r="AH39" s="136">
        <v>0</v>
      </c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</row>
    <row r="40" spans="1:60" outlineLevel="1" x14ac:dyDescent="0.25">
      <c r="A40" s="153">
        <v>11</v>
      </c>
      <c r="B40" s="154" t="s">
        <v>162</v>
      </c>
      <c r="C40" s="163" t="s">
        <v>163</v>
      </c>
      <c r="D40" s="155" t="s">
        <v>129</v>
      </c>
      <c r="E40" s="156">
        <v>25.05</v>
      </c>
      <c r="F40" s="157">
        <v>200</v>
      </c>
      <c r="G40" s="158">
        <f>ROUND(E40*F40,2)</f>
        <v>5010</v>
      </c>
      <c r="H40" s="157"/>
      <c r="I40" s="158">
        <f>ROUND(E40*H40,2)</f>
        <v>0</v>
      </c>
      <c r="J40" s="157"/>
      <c r="K40" s="158">
        <f>ROUND(E40*J40,2)</f>
        <v>0</v>
      </c>
      <c r="L40" s="158">
        <v>21</v>
      </c>
      <c r="M40" s="158">
        <f>G40*(1+L40/100)</f>
        <v>6062.0999999999995</v>
      </c>
      <c r="N40" s="158">
        <v>0</v>
      </c>
      <c r="O40" s="158">
        <f>ROUND(E40*N40,2)</f>
        <v>0</v>
      </c>
      <c r="P40" s="158">
        <v>0</v>
      </c>
      <c r="Q40" s="158">
        <f>ROUND(E40*P40,2)</f>
        <v>0</v>
      </c>
      <c r="R40" s="158" t="s">
        <v>119</v>
      </c>
      <c r="S40" s="158" t="s">
        <v>100</v>
      </c>
      <c r="T40" s="159" t="s">
        <v>100</v>
      </c>
      <c r="U40" s="145">
        <v>1.587</v>
      </c>
      <c r="V40" s="145">
        <f>ROUND(E40*U40,2)</f>
        <v>39.75</v>
      </c>
      <c r="W40" s="145"/>
      <c r="X40" s="136"/>
      <c r="Y40" s="136"/>
      <c r="Z40" s="136"/>
      <c r="AA40" s="136"/>
      <c r="AB40" s="136"/>
      <c r="AC40" s="136"/>
      <c r="AD40" s="136"/>
      <c r="AE40" s="136"/>
      <c r="AF40" s="136"/>
      <c r="AG40" s="136" t="s">
        <v>120</v>
      </c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</row>
    <row r="41" spans="1:60" ht="20.5" outlineLevel="1" x14ac:dyDescent="0.25">
      <c r="A41" s="143"/>
      <c r="B41" s="144"/>
      <c r="C41" s="236" t="s">
        <v>164</v>
      </c>
      <c r="D41" s="237"/>
      <c r="E41" s="237"/>
      <c r="F41" s="237"/>
      <c r="G41" s="237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36"/>
      <c r="Y41" s="136"/>
      <c r="Z41" s="136"/>
      <c r="AA41" s="136"/>
      <c r="AB41" s="136"/>
      <c r="AC41" s="136"/>
      <c r="AD41" s="136"/>
      <c r="AE41" s="136"/>
      <c r="AF41" s="136"/>
      <c r="AG41" s="136" t="s">
        <v>122</v>
      </c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60" t="str">
        <f>C41</f>
        <v>sypaninou z vhodných hornin tř. 1 - 4 nebo materiálem připraveným podél výkopu ve vzdálenosti do 3 m od jeho kraje, pro jakoukoliv hloubku výkopu a jakoukoliv míru zhutnění,</v>
      </c>
      <c r="BB41" s="136"/>
      <c r="BC41" s="136"/>
      <c r="BD41" s="136"/>
      <c r="BE41" s="136"/>
      <c r="BF41" s="136"/>
      <c r="BG41" s="136"/>
      <c r="BH41" s="136"/>
    </row>
    <row r="42" spans="1:60" outlineLevel="1" x14ac:dyDescent="0.25">
      <c r="A42" s="143"/>
      <c r="B42" s="144"/>
      <c r="C42" s="176" t="s">
        <v>165</v>
      </c>
      <c r="D42" s="167"/>
      <c r="E42" s="168">
        <v>23.4</v>
      </c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36"/>
      <c r="Y42" s="136"/>
      <c r="Z42" s="136"/>
      <c r="AA42" s="136"/>
      <c r="AB42" s="136"/>
      <c r="AC42" s="136"/>
      <c r="AD42" s="136"/>
      <c r="AE42" s="136"/>
      <c r="AF42" s="136"/>
      <c r="AG42" s="136" t="s">
        <v>132</v>
      </c>
      <c r="AH42" s="136">
        <v>0</v>
      </c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</row>
    <row r="43" spans="1:60" outlineLevel="1" x14ac:dyDescent="0.25">
      <c r="A43" s="143"/>
      <c r="B43" s="144"/>
      <c r="C43" s="176" t="s">
        <v>166</v>
      </c>
      <c r="D43" s="167"/>
      <c r="E43" s="168">
        <v>1.65</v>
      </c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36"/>
      <c r="Y43" s="136"/>
      <c r="Z43" s="136"/>
      <c r="AA43" s="136"/>
      <c r="AB43" s="136"/>
      <c r="AC43" s="136"/>
      <c r="AD43" s="136"/>
      <c r="AE43" s="136"/>
      <c r="AF43" s="136"/>
      <c r="AG43" s="136" t="s">
        <v>132</v>
      </c>
      <c r="AH43" s="136">
        <v>0</v>
      </c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</row>
    <row r="44" spans="1:60" outlineLevel="1" x14ac:dyDescent="0.25">
      <c r="A44" s="169">
        <v>12</v>
      </c>
      <c r="B44" s="170" t="s">
        <v>167</v>
      </c>
      <c r="C44" s="177" t="s">
        <v>168</v>
      </c>
      <c r="D44" s="171" t="s">
        <v>129</v>
      </c>
      <c r="E44" s="172">
        <v>41.3</v>
      </c>
      <c r="F44" s="173">
        <v>240</v>
      </c>
      <c r="G44" s="174">
        <f>ROUND(E44*F44,2)</f>
        <v>9912</v>
      </c>
      <c r="H44" s="173"/>
      <c r="I44" s="174">
        <f>ROUND(E44*H44,2)</f>
        <v>0</v>
      </c>
      <c r="J44" s="173"/>
      <c r="K44" s="174">
        <f>ROUND(E44*J44,2)</f>
        <v>0</v>
      </c>
      <c r="L44" s="174">
        <v>21</v>
      </c>
      <c r="M44" s="174">
        <f>G44*(1+L44/100)</f>
        <v>11993.52</v>
      </c>
      <c r="N44" s="174">
        <v>0</v>
      </c>
      <c r="O44" s="174">
        <f>ROUND(E44*N44,2)</f>
        <v>0</v>
      </c>
      <c r="P44" s="174">
        <v>0</v>
      </c>
      <c r="Q44" s="174">
        <f>ROUND(E44*P44,2)</f>
        <v>0</v>
      </c>
      <c r="R44" s="174" t="s">
        <v>119</v>
      </c>
      <c r="S44" s="174" t="s">
        <v>100</v>
      </c>
      <c r="T44" s="175" t="s">
        <v>100</v>
      </c>
      <c r="U44" s="145">
        <v>0</v>
      </c>
      <c r="V44" s="145">
        <f>ROUND(E44*U44,2)</f>
        <v>0</v>
      </c>
      <c r="W44" s="145"/>
      <c r="X44" s="136"/>
      <c r="Y44" s="136"/>
      <c r="Z44" s="136"/>
      <c r="AA44" s="136"/>
      <c r="AB44" s="136"/>
      <c r="AC44" s="136"/>
      <c r="AD44" s="136"/>
      <c r="AE44" s="136"/>
      <c r="AF44" s="136"/>
      <c r="AG44" s="136" t="s">
        <v>120</v>
      </c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</row>
    <row r="45" spans="1:60" outlineLevel="1" x14ac:dyDescent="0.25">
      <c r="A45" s="153">
        <v>13</v>
      </c>
      <c r="B45" s="154" t="s">
        <v>169</v>
      </c>
      <c r="C45" s="163" t="s">
        <v>170</v>
      </c>
      <c r="D45" s="155" t="s">
        <v>171</v>
      </c>
      <c r="E45" s="156">
        <v>45.09</v>
      </c>
      <c r="F45" s="157">
        <v>296.8</v>
      </c>
      <c r="G45" s="158">
        <f>ROUND(E45*F45,2)</f>
        <v>13382.71</v>
      </c>
      <c r="H45" s="157"/>
      <c r="I45" s="158">
        <f>ROUND(E45*H45,2)</f>
        <v>0</v>
      </c>
      <c r="J45" s="157"/>
      <c r="K45" s="158">
        <f>ROUND(E45*J45,2)</f>
        <v>0</v>
      </c>
      <c r="L45" s="158">
        <v>21</v>
      </c>
      <c r="M45" s="158">
        <f>G45*(1+L45/100)</f>
        <v>16193.079099999999</v>
      </c>
      <c r="N45" s="158">
        <v>1</v>
      </c>
      <c r="O45" s="158">
        <f>ROUND(E45*N45,2)</f>
        <v>45.09</v>
      </c>
      <c r="P45" s="158">
        <v>0</v>
      </c>
      <c r="Q45" s="158">
        <f>ROUND(E45*P45,2)</f>
        <v>0</v>
      </c>
      <c r="R45" s="158" t="s">
        <v>172</v>
      </c>
      <c r="S45" s="158" t="s">
        <v>100</v>
      </c>
      <c r="T45" s="159" t="s">
        <v>100</v>
      </c>
      <c r="U45" s="145">
        <v>0</v>
      </c>
      <c r="V45" s="145">
        <f>ROUND(E45*U45,2)</f>
        <v>0</v>
      </c>
      <c r="W45" s="145"/>
      <c r="X45" s="136"/>
      <c r="Y45" s="136"/>
      <c r="Z45" s="136"/>
      <c r="AA45" s="136"/>
      <c r="AB45" s="136"/>
      <c r="AC45" s="136"/>
      <c r="AD45" s="136"/>
      <c r="AE45" s="136"/>
      <c r="AF45" s="136"/>
      <c r="AG45" s="136" t="s">
        <v>173</v>
      </c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</row>
    <row r="46" spans="1:60" outlineLevel="1" x14ac:dyDescent="0.25">
      <c r="A46" s="143"/>
      <c r="B46" s="144"/>
      <c r="C46" s="176" t="s">
        <v>174</v>
      </c>
      <c r="D46" s="167"/>
      <c r="E46" s="168">
        <v>45.09</v>
      </c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36"/>
      <c r="Y46" s="136"/>
      <c r="Z46" s="136"/>
      <c r="AA46" s="136"/>
      <c r="AB46" s="136"/>
      <c r="AC46" s="136"/>
      <c r="AD46" s="136"/>
      <c r="AE46" s="136"/>
      <c r="AF46" s="136"/>
      <c r="AG46" s="136" t="s">
        <v>132</v>
      </c>
      <c r="AH46" s="136">
        <v>0</v>
      </c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</row>
    <row r="47" spans="1:60" ht="13" x14ac:dyDescent="0.25">
      <c r="A47" s="147" t="s">
        <v>95</v>
      </c>
      <c r="B47" s="148" t="s">
        <v>57</v>
      </c>
      <c r="C47" s="162" t="s">
        <v>58</v>
      </c>
      <c r="D47" s="149"/>
      <c r="E47" s="150"/>
      <c r="F47" s="151"/>
      <c r="G47" s="151">
        <f>SUMIF(AG48:AG62,"&lt;&gt;NOR",G48:G62)</f>
        <v>45793.67</v>
      </c>
      <c r="H47" s="151"/>
      <c r="I47" s="151">
        <f>SUM(I48:I62)</f>
        <v>0</v>
      </c>
      <c r="J47" s="151"/>
      <c r="K47" s="151">
        <f>SUM(K48:K62)</f>
        <v>0</v>
      </c>
      <c r="L47" s="151"/>
      <c r="M47" s="151">
        <f>SUM(M48:M62)</f>
        <v>55410.340699999993</v>
      </c>
      <c r="N47" s="151"/>
      <c r="O47" s="151">
        <f>SUM(O48:O62)</f>
        <v>0</v>
      </c>
      <c r="P47" s="151"/>
      <c r="Q47" s="151">
        <f>SUM(Q48:Q62)</f>
        <v>42.900000000000006</v>
      </c>
      <c r="R47" s="151"/>
      <c r="S47" s="151"/>
      <c r="T47" s="152"/>
      <c r="U47" s="146"/>
      <c r="V47" s="146">
        <f>SUM(V48:V62)</f>
        <v>9.73</v>
      </c>
      <c r="W47" s="146"/>
      <c r="AG47" t="s">
        <v>96</v>
      </c>
    </row>
    <row r="48" spans="1:60" ht="20" outlineLevel="1" x14ac:dyDescent="0.25">
      <c r="A48" s="153">
        <v>14</v>
      </c>
      <c r="B48" s="154" t="s">
        <v>175</v>
      </c>
      <c r="C48" s="163" t="s">
        <v>176</v>
      </c>
      <c r="D48" s="155" t="s">
        <v>177</v>
      </c>
      <c r="E48" s="156">
        <v>65</v>
      </c>
      <c r="F48" s="157">
        <v>61.4</v>
      </c>
      <c r="G48" s="158">
        <f>ROUND(E48*F48,2)</f>
        <v>3991</v>
      </c>
      <c r="H48" s="157"/>
      <c r="I48" s="158">
        <f>ROUND(E48*H48,2)</f>
        <v>0</v>
      </c>
      <c r="J48" s="157"/>
      <c r="K48" s="158">
        <f>ROUND(E48*J48,2)</f>
        <v>0</v>
      </c>
      <c r="L48" s="158">
        <v>21</v>
      </c>
      <c r="M48" s="158">
        <f>G48*(1+L48/100)</f>
        <v>4829.1099999999997</v>
      </c>
      <c r="N48" s="158">
        <v>0</v>
      </c>
      <c r="O48" s="158">
        <f>ROUND(E48*N48,2)</f>
        <v>0</v>
      </c>
      <c r="P48" s="158">
        <v>0.44</v>
      </c>
      <c r="Q48" s="158">
        <f>ROUND(E48*P48,2)</f>
        <v>28.6</v>
      </c>
      <c r="R48" s="158" t="s">
        <v>178</v>
      </c>
      <c r="S48" s="158" t="s">
        <v>100</v>
      </c>
      <c r="T48" s="159" t="s">
        <v>100</v>
      </c>
      <c r="U48" s="145">
        <v>7.2999999999999995E-2</v>
      </c>
      <c r="V48" s="145">
        <f>ROUND(E48*U48,2)</f>
        <v>4.75</v>
      </c>
      <c r="W48" s="145"/>
      <c r="X48" s="136"/>
      <c r="Y48" s="136"/>
      <c r="Z48" s="136"/>
      <c r="AA48" s="136"/>
      <c r="AB48" s="136"/>
      <c r="AC48" s="136"/>
      <c r="AD48" s="136"/>
      <c r="AE48" s="136"/>
      <c r="AF48" s="136"/>
      <c r="AG48" s="136" t="s">
        <v>120</v>
      </c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</row>
    <row r="49" spans="1:60" outlineLevel="1" x14ac:dyDescent="0.25">
      <c r="A49" s="143"/>
      <c r="B49" s="144"/>
      <c r="C49" s="176" t="s">
        <v>179</v>
      </c>
      <c r="D49" s="167"/>
      <c r="E49" s="168">
        <v>60</v>
      </c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36"/>
      <c r="Y49" s="136"/>
      <c r="Z49" s="136"/>
      <c r="AA49" s="136"/>
      <c r="AB49" s="136"/>
      <c r="AC49" s="136"/>
      <c r="AD49" s="136"/>
      <c r="AE49" s="136"/>
      <c r="AF49" s="136"/>
      <c r="AG49" s="136" t="s">
        <v>132</v>
      </c>
      <c r="AH49" s="136">
        <v>0</v>
      </c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</row>
    <row r="50" spans="1:60" outlineLevel="1" x14ac:dyDescent="0.25">
      <c r="A50" s="143"/>
      <c r="B50" s="144"/>
      <c r="C50" s="176" t="s">
        <v>180</v>
      </c>
      <c r="D50" s="167"/>
      <c r="E50" s="168">
        <v>5</v>
      </c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36"/>
      <c r="Y50" s="136"/>
      <c r="Z50" s="136"/>
      <c r="AA50" s="136"/>
      <c r="AB50" s="136"/>
      <c r="AC50" s="136"/>
      <c r="AD50" s="136"/>
      <c r="AE50" s="136"/>
      <c r="AF50" s="136"/>
      <c r="AG50" s="136" t="s">
        <v>132</v>
      </c>
      <c r="AH50" s="136">
        <v>0</v>
      </c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</row>
    <row r="51" spans="1:60" outlineLevel="1" x14ac:dyDescent="0.25">
      <c r="A51" s="169">
        <v>15</v>
      </c>
      <c r="B51" s="170" t="s">
        <v>181</v>
      </c>
      <c r="C51" s="177" t="s">
        <v>182</v>
      </c>
      <c r="D51" s="171" t="s">
        <v>177</v>
      </c>
      <c r="E51" s="172">
        <v>65</v>
      </c>
      <c r="F51" s="173">
        <v>71.8</v>
      </c>
      <c r="G51" s="174">
        <f>ROUND(E51*F51,2)</f>
        <v>4667</v>
      </c>
      <c r="H51" s="173"/>
      <c r="I51" s="174">
        <f>ROUND(E51*H51,2)</f>
        <v>0</v>
      </c>
      <c r="J51" s="173"/>
      <c r="K51" s="174">
        <f>ROUND(E51*J51,2)</f>
        <v>0</v>
      </c>
      <c r="L51" s="174">
        <v>21</v>
      </c>
      <c r="M51" s="174">
        <f>G51*(1+L51/100)</f>
        <v>5647.07</v>
      </c>
      <c r="N51" s="174">
        <v>0</v>
      </c>
      <c r="O51" s="174">
        <f>ROUND(E51*N51,2)</f>
        <v>0</v>
      </c>
      <c r="P51" s="174">
        <v>0.22</v>
      </c>
      <c r="Q51" s="174">
        <f>ROUND(E51*P51,2)</f>
        <v>14.3</v>
      </c>
      <c r="R51" s="174" t="s">
        <v>178</v>
      </c>
      <c r="S51" s="174" t="s">
        <v>100</v>
      </c>
      <c r="T51" s="175" t="s">
        <v>100</v>
      </c>
      <c r="U51" s="145">
        <v>7.0000000000000007E-2</v>
      </c>
      <c r="V51" s="145">
        <f>ROUND(E51*U51,2)</f>
        <v>4.55</v>
      </c>
      <c r="W51" s="145"/>
      <c r="X51" s="136"/>
      <c r="Y51" s="136"/>
      <c r="Z51" s="136"/>
      <c r="AA51" s="136"/>
      <c r="AB51" s="136"/>
      <c r="AC51" s="136"/>
      <c r="AD51" s="136"/>
      <c r="AE51" s="136"/>
      <c r="AF51" s="136"/>
      <c r="AG51" s="136" t="s">
        <v>120</v>
      </c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</row>
    <row r="52" spans="1:60" outlineLevel="1" x14ac:dyDescent="0.25">
      <c r="A52" s="153">
        <v>16</v>
      </c>
      <c r="B52" s="154" t="s">
        <v>183</v>
      </c>
      <c r="C52" s="163" t="s">
        <v>184</v>
      </c>
      <c r="D52" s="155" t="s">
        <v>171</v>
      </c>
      <c r="E52" s="156">
        <v>386.1</v>
      </c>
      <c r="F52" s="157">
        <v>34.700000000000003</v>
      </c>
      <c r="G52" s="158">
        <f>ROUND(E52*F52,2)</f>
        <v>13397.67</v>
      </c>
      <c r="H52" s="157"/>
      <c r="I52" s="158">
        <f>ROUND(E52*H52,2)</f>
        <v>0</v>
      </c>
      <c r="J52" s="157"/>
      <c r="K52" s="158">
        <f>ROUND(E52*J52,2)</f>
        <v>0</v>
      </c>
      <c r="L52" s="158">
        <v>21</v>
      </c>
      <c r="M52" s="158">
        <f>G52*(1+L52/100)</f>
        <v>16211.180699999999</v>
      </c>
      <c r="N52" s="158">
        <v>0</v>
      </c>
      <c r="O52" s="158">
        <f>ROUND(E52*N52,2)</f>
        <v>0</v>
      </c>
      <c r="P52" s="158">
        <v>0</v>
      </c>
      <c r="Q52" s="158">
        <f>ROUND(E52*P52,2)</f>
        <v>0</v>
      </c>
      <c r="R52" s="158" t="s">
        <v>178</v>
      </c>
      <c r="S52" s="158" t="s">
        <v>100</v>
      </c>
      <c r="T52" s="159" t="s">
        <v>100</v>
      </c>
      <c r="U52" s="145">
        <v>0</v>
      </c>
      <c r="V52" s="145">
        <f>ROUND(E52*U52,2)</f>
        <v>0</v>
      </c>
      <c r="W52" s="145"/>
      <c r="X52" s="136"/>
      <c r="Y52" s="136"/>
      <c r="Z52" s="136"/>
      <c r="AA52" s="136"/>
      <c r="AB52" s="136"/>
      <c r="AC52" s="136"/>
      <c r="AD52" s="136"/>
      <c r="AE52" s="136"/>
      <c r="AF52" s="136"/>
      <c r="AG52" s="136" t="s">
        <v>120</v>
      </c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</row>
    <row r="53" spans="1:60" outlineLevel="1" x14ac:dyDescent="0.25">
      <c r="A53" s="143"/>
      <c r="B53" s="144"/>
      <c r="C53" s="225" t="s">
        <v>185</v>
      </c>
      <c r="D53" s="226"/>
      <c r="E53" s="226"/>
      <c r="F53" s="226"/>
      <c r="G53" s="226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36"/>
      <c r="Y53" s="136"/>
      <c r="Z53" s="136"/>
      <c r="AA53" s="136"/>
      <c r="AB53" s="136"/>
      <c r="AC53" s="136"/>
      <c r="AD53" s="136"/>
      <c r="AE53" s="136"/>
      <c r="AF53" s="136"/>
      <c r="AG53" s="136" t="s">
        <v>103</v>
      </c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</row>
    <row r="54" spans="1:60" outlineLevel="1" x14ac:dyDescent="0.25">
      <c r="A54" s="143"/>
      <c r="B54" s="144"/>
      <c r="C54" s="176" t="s">
        <v>186</v>
      </c>
      <c r="D54" s="167"/>
      <c r="E54" s="168">
        <v>386.1</v>
      </c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36"/>
      <c r="Y54" s="136"/>
      <c r="Z54" s="136"/>
      <c r="AA54" s="136"/>
      <c r="AB54" s="136"/>
      <c r="AC54" s="136"/>
      <c r="AD54" s="136"/>
      <c r="AE54" s="136"/>
      <c r="AF54" s="136"/>
      <c r="AG54" s="136" t="s">
        <v>132</v>
      </c>
      <c r="AH54" s="136">
        <v>0</v>
      </c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</row>
    <row r="55" spans="1:60" ht="20" outlineLevel="1" x14ac:dyDescent="0.25">
      <c r="A55" s="153">
        <v>17</v>
      </c>
      <c r="B55" s="154" t="s">
        <v>187</v>
      </c>
      <c r="C55" s="163" t="s">
        <v>188</v>
      </c>
      <c r="D55" s="155" t="s">
        <v>171</v>
      </c>
      <c r="E55" s="156">
        <v>14.3</v>
      </c>
      <c r="F55" s="157">
        <v>350</v>
      </c>
      <c r="G55" s="158">
        <f>ROUND(E55*F55,2)</f>
        <v>5005</v>
      </c>
      <c r="H55" s="157"/>
      <c r="I55" s="158">
        <f>ROUND(E55*H55,2)</f>
        <v>0</v>
      </c>
      <c r="J55" s="157"/>
      <c r="K55" s="158">
        <f>ROUND(E55*J55,2)</f>
        <v>0</v>
      </c>
      <c r="L55" s="158">
        <v>21</v>
      </c>
      <c r="M55" s="158">
        <f>G55*(1+L55/100)</f>
        <v>6056.05</v>
      </c>
      <c r="N55" s="158">
        <v>0</v>
      </c>
      <c r="O55" s="158">
        <f>ROUND(E55*N55,2)</f>
        <v>0</v>
      </c>
      <c r="P55" s="158">
        <v>0</v>
      </c>
      <c r="Q55" s="158">
        <f>ROUND(E55*P55,2)</f>
        <v>0</v>
      </c>
      <c r="R55" s="158" t="s">
        <v>189</v>
      </c>
      <c r="S55" s="158" t="s">
        <v>100</v>
      </c>
      <c r="T55" s="159" t="s">
        <v>100</v>
      </c>
      <c r="U55" s="145">
        <v>0</v>
      </c>
      <c r="V55" s="145">
        <f>ROUND(E55*U55,2)</f>
        <v>0</v>
      </c>
      <c r="W55" s="145"/>
      <c r="X55" s="136"/>
      <c r="Y55" s="136"/>
      <c r="Z55" s="136"/>
      <c r="AA55" s="136"/>
      <c r="AB55" s="136"/>
      <c r="AC55" s="136"/>
      <c r="AD55" s="136"/>
      <c r="AE55" s="136"/>
      <c r="AF55" s="136"/>
      <c r="AG55" s="136" t="s">
        <v>120</v>
      </c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</row>
    <row r="56" spans="1:60" outlineLevel="1" x14ac:dyDescent="0.25">
      <c r="A56" s="143"/>
      <c r="B56" s="144"/>
      <c r="C56" s="176" t="s">
        <v>190</v>
      </c>
      <c r="D56" s="167"/>
      <c r="E56" s="168">
        <v>14.3</v>
      </c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36"/>
      <c r="Y56" s="136"/>
      <c r="Z56" s="136"/>
      <c r="AA56" s="136"/>
      <c r="AB56" s="136"/>
      <c r="AC56" s="136"/>
      <c r="AD56" s="136"/>
      <c r="AE56" s="136"/>
      <c r="AF56" s="136"/>
      <c r="AG56" s="136" t="s">
        <v>132</v>
      </c>
      <c r="AH56" s="136">
        <v>7</v>
      </c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</row>
    <row r="57" spans="1:60" outlineLevel="1" x14ac:dyDescent="0.25">
      <c r="A57" s="153">
        <v>18</v>
      </c>
      <c r="B57" s="154" t="s">
        <v>191</v>
      </c>
      <c r="C57" s="163" t="s">
        <v>192</v>
      </c>
      <c r="D57" s="155" t="s">
        <v>171</v>
      </c>
      <c r="E57" s="156">
        <v>28.6</v>
      </c>
      <c r="F57" s="157">
        <v>250</v>
      </c>
      <c r="G57" s="158">
        <f>ROUND(E57*F57,2)</f>
        <v>7150</v>
      </c>
      <c r="H57" s="157"/>
      <c r="I57" s="158">
        <f>ROUND(E57*H57,2)</f>
        <v>0</v>
      </c>
      <c r="J57" s="157"/>
      <c r="K57" s="158">
        <f>ROUND(E57*J57,2)</f>
        <v>0</v>
      </c>
      <c r="L57" s="158">
        <v>21</v>
      </c>
      <c r="M57" s="158">
        <f>G57*(1+L57/100)</f>
        <v>8651.5</v>
      </c>
      <c r="N57" s="158">
        <v>0</v>
      </c>
      <c r="O57" s="158">
        <f>ROUND(E57*N57,2)</f>
        <v>0</v>
      </c>
      <c r="P57" s="158">
        <v>0</v>
      </c>
      <c r="Q57" s="158">
        <f>ROUND(E57*P57,2)</f>
        <v>0</v>
      </c>
      <c r="R57" s="158"/>
      <c r="S57" s="158" t="s">
        <v>193</v>
      </c>
      <c r="T57" s="159" t="s">
        <v>101</v>
      </c>
      <c r="U57" s="145">
        <v>0</v>
      </c>
      <c r="V57" s="145">
        <f>ROUND(E57*U57,2)</f>
        <v>0</v>
      </c>
      <c r="W57" s="145"/>
      <c r="X57" s="136"/>
      <c r="Y57" s="136"/>
      <c r="Z57" s="136"/>
      <c r="AA57" s="136"/>
      <c r="AB57" s="136"/>
      <c r="AC57" s="136"/>
      <c r="AD57" s="136"/>
      <c r="AE57" s="136"/>
      <c r="AF57" s="136"/>
      <c r="AG57" s="136" t="s">
        <v>120</v>
      </c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</row>
    <row r="58" spans="1:60" outlineLevel="1" x14ac:dyDescent="0.25">
      <c r="A58" s="143"/>
      <c r="B58" s="144"/>
      <c r="C58" s="176" t="s">
        <v>194</v>
      </c>
      <c r="D58" s="167"/>
      <c r="E58" s="168">
        <v>28.6</v>
      </c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36"/>
      <c r="Y58" s="136"/>
      <c r="Z58" s="136"/>
      <c r="AA58" s="136"/>
      <c r="AB58" s="136"/>
      <c r="AC58" s="136"/>
      <c r="AD58" s="136"/>
      <c r="AE58" s="136"/>
      <c r="AF58" s="136"/>
      <c r="AG58" s="136" t="s">
        <v>132</v>
      </c>
      <c r="AH58" s="136">
        <v>7</v>
      </c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</row>
    <row r="59" spans="1:60" ht="20" outlineLevel="1" x14ac:dyDescent="0.25">
      <c r="A59" s="153">
        <v>19</v>
      </c>
      <c r="B59" s="154" t="s">
        <v>195</v>
      </c>
      <c r="C59" s="163" t="s">
        <v>196</v>
      </c>
      <c r="D59" s="155" t="s">
        <v>171</v>
      </c>
      <c r="E59" s="156">
        <v>42.9</v>
      </c>
      <c r="F59" s="157">
        <v>270</v>
      </c>
      <c r="G59" s="158">
        <f>ROUND(E59*F59,2)</f>
        <v>11583</v>
      </c>
      <c r="H59" s="157"/>
      <c r="I59" s="158">
        <f>ROUND(E59*H59,2)</f>
        <v>0</v>
      </c>
      <c r="J59" s="157"/>
      <c r="K59" s="158">
        <f>ROUND(E59*J59,2)</f>
        <v>0</v>
      </c>
      <c r="L59" s="158">
        <v>21</v>
      </c>
      <c r="M59" s="158">
        <f>G59*(1+L59/100)</f>
        <v>14015.43</v>
      </c>
      <c r="N59" s="158">
        <v>0</v>
      </c>
      <c r="O59" s="158">
        <f>ROUND(E59*N59,2)</f>
        <v>0</v>
      </c>
      <c r="P59" s="158">
        <v>0</v>
      </c>
      <c r="Q59" s="158">
        <f>ROUND(E59*P59,2)</f>
        <v>0</v>
      </c>
      <c r="R59" s="158" t="s">
        <v>178</v>
      </c>
      <c r="S59" s="158" t="s">
        <v>100</v>
      </c>
      <c r="T59" s="159" t="s">
        <v>100</v>
      </c>
      <c r="U59" s="145">
        <v>0.01</v>
      </c>
      <c r="V59" s="145">
        <f>ROUND(E59*U59,2)</f>
        <v>0.43</v>
      </c>
      <c r="W59" s="145"/>
      <c r="X59" s="136"/>
      <c r="Y59" s="136"/>
      <c r="Z59" s="136"/>
      <c r="AA59" s="136"/>
      <c r="AB59" s="136"/>
      <c r="AC59" s="136"/>
      <c r="AD59" s="136"/>
      <c r="AE59" s="136"/>
      <c r="AF59" s="136"/>
      <c r="AG59" s="136" t="s">
        <v>197</v>
      </c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</row>
    <row r="60" spans="1:60" outlineLevel="1" x14ac:dyDescent="0.25">
      <c r="A60" s="143"/>
      <c r="B60" s="144"/>
      <c r="C60" s="176" t="s">
        <v>198</v>
      </c>
      <c r="D60" s="167"/>
      <c r="E60" s="168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36"/>
      <c r="Y60" s="136"/>
      <c r="Z60" s="136"/>
      <c r="AA60" s="136"/>
      <c r="AB60" s="136"/>
      <c r="AC60" s="136"/>
      <c r="AD60" s="136"/>
      <c r="AE60" s="136"/>
      <c r="AF60" s="136"/>
      <c r="AG60" s="136" t="s">
        <v>132</v>
      </c>
      <c r="AH60" s="136">
        <v>0</v>
      </c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</row>
    <row r="61" spans="1:60" outlineLevel="1" x14ac:dyDescent="0.25">
      <c r="A61" s="143"/>
      <c r="B61" s="144"/>
      <c r="C61" s="176" t="s">
        <v>199</v>
      </c>
      <c r="D61" s="167"/>
      <c r="E61" s="168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36"/>
      <c r="Y61" s="136"/>
      <c r="Z61" s="136"/>
      <c r="AA61" s="136"/>
      <c r="AB61" s="136"/>
      <c r="AC61" s="136"/>
      <c r="AD61" s="136"/>
      <c r="AE61" s="136"/>
      <c r="AF61" s="136"/>
      <c r="AG61" s="136" t="s">
        <v>132</v>
      </c>
      <c r="AH61" s="136">
        <v>0</v>
      </c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</row>
    <row r="62" spans="1:60" outlineLevel="1" x14ac:dyDescent="0.25">
      <c r="A62" s="143"/>
      <c r="B62" s="144"/>
      <c r="C62" s="176" t="s">
        <v>200</v>
      </c>
      <c r="D62" s="167"/>
      <c r="E62" s="168">
        <v>42.9</v>
      </c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36"/>
      <c r="Y62" s="136"/>
      <c r="Z62" s="136"/>
      <c r="AA62" s="136"/>
      <c r="AB62" s="136"/>
      <c r="AC62" s="136"/>
      <c r="AD62" s="136"/>
      <c r="AE62" s="136"/>
      <c r="AF62" s="136"/>
      <c r="AG62" s="136" t="s">
        <v>132</v>
      </c>
      <c r="AH62" s="136">
        <v>0</v>
      </c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</row>
    <row r="63" spans="1:60" ht="13" x14ac:dyDescent="0.25">
      <c r="A63" s="147" t="s">
        <v>95</v>
      </c>
      <c r="B63" s="148" t="s">
        <v>59</v>
      </c>
      <c r="C63" s="162" t="s">
        <v>60</v>
      </c>
      <c r="D63" s="149"/>
      <c r="E63" s="150"/>
      <c r="F63" s="151"/>
      <c r="G63" s="151">
        <f>SUMIF(AG64:AG67,"&lt;&gt;NOR",G64:G67)</f>
        <v>9100</v>
      </c>
      <c r="H63" s="151"/>
      <c r="I63" s="151">
        <f>SUM(I64:I67)</f>
        <v>0</v>
      </c>
      <c r="J63" s="151"/>
      <c r="K63" s="151">
        <f>SUM(K64:K67)</f>
        <v>0</v>
      </c>
      <c r="L63" s="151"/>
      <c r="M63" s="151">
        <f>SUM(M64:M67)</f>
        <v>11011</v>
      </c>
      <c r="N63" s="151"/>
      <c r="O63" s="151">
        <f>SUM(O64:O67)</f>
        <v>7.36</v>
      </c>
      <c r="P63" s="151"/>
      <c r="Q63" s="151">
        <f>SUM(Q64:Q67)</f>
        <v>0</v>
      </c>
      <c r="R63" s="151"/>
      <c r="S63" s="151"/>
      <c r="T63" s="152"/>
      <c r="U63" s="146"/>
      <c r="V63" s="146">
        <f>SUM(V64:V67)</f>
        <v>0</v>
      </c>
      <c r="W63" s="146"/>
      <c r="AG63" t="s">
        <v>96</v>
      </c>
    </row>
    <row r="64" spans="1:60" outlineLevel="1" x14ac:dyDescent="0.25">
      <c r="A64" s="153">
        <v>20</v>
      </c>
      <c r="B64" s="154" t="s">
        <v>201</v>
      </c>
      <c r="C64" s="163" t="s">
        <v>202</v>
      </c>
      <c r="D64" s="155" t="s">
        <v>129</v>
      </c>
      <c r="E64" s="156">
        <v>6.5</v>
      </c>
      <c r="F64" s="157">
        <v>1400</v>
      </c>
      <c r="G64" s="158">
        <f>ROUND(E64*F64,2)</f>
        <v>9100</v>
      </c>
      <c r="H64" s="157"/>
      <c r="I64" s="158">
        <f>ROUND(E64*H64,2)</f>
        <v>0</v>
      </c>
      <c r="J64" s="157"/>
      <c r="K64" s="158">
        <f>ROUND(E64*J64,2)</f>
        <v>0</v>
      </c>
      <c r="L64" s="158">
        <v>21</v>
      </c>
      <c r="M64" s="158">
        <f>G64*(1+L64/100)</f>
        <v>11011</v>
      </c>
      <c r="N64" s="158">
        <v>1.1322000000000001</v>
      </c>
      <c r="O64" s="158">
        <f>ROUND(E64*N64,2)</f>
        <v>7.36</v>
      </c>
      <c r="P64" s="158">
        <v>0</v>
      </c>
      <c r="Q64" s="158">
        <f>ROUND(E64*P64,2)</f>
        <v>0</v>
      </c>
      <c r="R64" s="158" t="s">
        <v>203</v>
      </c>
      <c r="S64" s="158" t="s">
        <v>100</v>
      </c>
      <c r="T64" s="159" t="s">
        <v>100</v>
      </c>
      <c r="U64" s="145">
        <v>0</v>
      </c>
      <c r="V64" s="145">
        <f>ROUND(E64*U64,2)</f>
        <v>0</v>
      </c>
      <c r="W64" s="145"/>
      <c r="X64" s="136"/>
      <c r="Y64" s="136"/>
      <c r="Z64" s="136"/>
      <c r="AA64" s="136"/>
      <c r="AB64" s="136"/>
      <c r="AC64" s="136"/>
      <c r="AD64" s="136"/>
      <c r="AE64" s="136"/>
      <c r="AF64" s="136"/>
      <c r="AG64" s="136" t="s">
        <v>204</v>
      </c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</row>
    <row r="65" spans="1:60" outlineLevel="1" x14ac:dyDescent="0.25">
      <c r="A65" s="143"/>
      <c r="B65" s="144"/>
      <c r="C65" s="236" t="s">
        <v>205</v>
      </c>
      <c r="D65" s="237"/>
      <c r="E65" s="237"/>
      <c r="F65" s="237"/>
      <c r="G65" s="237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36"/>
      <c r="Y65" s="136"/>
      <c r="Z65" s="136"/>
      <c r="AA65" s="136"/>
      <c r="AB65" s="136"/>
      <c r="AC65" s="136"/>
      <c r="AD65" s="136"/>
      <c r="AE65" s="136"/>
      <c r="AF65" s="136"/>
      <c r="AG65" s="136" t="s">
        <v>122</v>
      </c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</row>
    <row r="66" spans="1:60" outlineLevel="1" x14ac:dyDescent="0.25">
      <c r="A66" s="143"/>
      <c r="B66" s="144"/>
      <c r="C66" s="176" t="s">
        <v>206</v>
      </c>
      <c r="D66" s="167"/>
      <c r="E66" s="168">
        <v>6</v>
      </c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36"/>
      <c r="Y66" s="136"/>
      <c r="Z66" s="136"/>
      <c r="AA66" s="136"/>
      <c r="AB66" s="136"/>
      <c r="AC66" s="136"/>
      <c r="AD66" s="136"/>
      <c r="AE66" s="136"/>
      <c r="AF66" s="136"/>
      <c r="AG66" s="136" t="s">
        <v>132</v>
      </c>
      <c r="AH66" s="136">
        <v>0</v>
      </c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</row>
    <row r="67" spans="1:60" outlineLevel="1" x14ac:dyDescent="0.25">
      <c r="A67" s="143"/>
      <c r="B67" s="144"/>
      <c r="C67" s="176" t="s">
        <v>207</v>
      </c>
      <c r="D67" s="167"/>
      <c r="E67" s="168">
        <v>0.5</v>
      </c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36"/>
      <c r="Y67" s="136"/>
      <c r="Z67" s="136"/>
      <c r="AA67" s="136"/>
      <c r="AB67" s="136"/>
      <c r="AC67" s="136"/>
      <c r="AD67" s="136"/>
      <c r="AE67" s="136"/>
      <c r="AF67" s="136"/>
      <c r="AG67" s="136" t="s">
        <v>132</v>
      </c>
      <c r="AH67" s="136">
        <v>0</v>
      </c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</row>
    <row r="68" spans="1:60" ht="13" x14ac:dyDescent="0.25">
      <c r="A68" s="147" t="s">
        <v>95</v>
      </c>
      <c r="B68" s="148" t="s">
        <v>61</v>
      </c>
      <c r="C68" s="162" t="s">
        <v>62</v>
      </c>
      <c r="D68" s="149"/>
      <c r="E68" s="150"/>
      <c r="F68" s="151"/>
      <c r="G68" s="151">
        <f>SUMIF(AG69:AG77,"&lt;&gt;NOR",G69:G77)</f>
        <v>85449</v>
      </c>
      <c r="H68" s="151"/>
      <c r="I68" s="151">
        <f>SUM(I69:I77)</f>
        <v>0</v>
      </c>
      <c r="J68" s="151"/>
      <c r="K68" s="151">
        <f>SUM(K69:K77)</f>
        <v>0</v>
      </c>
      <c r="L68" s="151"/>
      <c r="M68" s="151">
        <f>SUM(M69:M77)</f>
        <v>103393.29</v>
      </c>
      <c r="N68" s="151"/>
      <c r="O68" s="151">
        <f>SUM(O69:O77)</f>
        <v>69.67</v>
      </c>
      <c r="P68" s="151"/>
      <c r="Q68" s="151">
        <f>SUM(Q69:Q77)</f>
        <v>0</v>
      </c>
      <c r="R68" s="151"/>
      <c r="S68" s="151"/>
      <c r="T68" s="152"/>
      <c r="U68" s="146"/>
      <c r="V68" s="146">
        <f>SUM(V69:V77)</f>
        <v>4.04</v>
      </c>
      <c r="W68" s="146"/>
      <c r="AG68" t="s">
        <v>96</v>
      </c>
    </row>
    <row r="69" spans="1:60" outlineLevel="1" x14ac:dyDescent="0.25">
      <c r="A69" s="153">
        <v>21</v>
      </c>
      <c r="B69" s="154" t="s">
        <v>208</v>
      </c>
      <c r="C69" s="163" t="s">
        <v>209</v>
      </c>
      <c r="D69" s="155" t="s">
        <v>177</v>
      </c>
      <c r="E69" s="156">
        <v>65</v>
      </c>
      <c r="F69" s="157">
        <v>246.6</v>
      </c>
      <c r="G69" s="158">
        <f>ROUND(E69*F69,2)</f>
        <v>16029</v>
      </c>
      <c r="H69" s="157"/>
      <c r="I69" s="158">
        <f>ROUND(E69*H69,2)</f>
        <v>0</v>
      </c>
      <c r="J69" s="157"/>
      <c r="K69" s="158">
        <f>ROUND(E69*J69,2)</f>
        <v>0</v>
      </c>
      <c r="L69" s="158">
        <v>21</v>
      </c>
      <c r="M69" s="158">
        <f>G69*(1+L69/100)</f>
        <v>19395.09</v>
      </c>
      <c r="N69" s="158">
        <v>0.441</v>
      </c>
      <c r="O69" s="158">
        <f>ROUND(E69*N69,2)</f>
        <v>28.67</v>
      </c>
      <c r="P69" s="158">
        <v>0</v>
      </c>
      <c r="Q69" s="158">
        <f>ROUND(E69*P69,2)</f>
        <v>0</v>
      </c>
      <c r="R69" s="158" t="s">
        <v>178</v>
      </c>
      <c r="S69" s="158" t="s">
        <v>100</v>
      </c>
      <c r="T69" s="159" t="s">
        <v>100</v>
      </c>
      <c r="U69" s="145">
        <v>2.9000000000000001E-2</v>
      </c>
      <c r="V69" s="145">
        <f>ROUND(E69*U69,2)</f>
        <v>1.89</v>
      </c>
      <c r="W69" s="145"/>
      <c r="X69" s="136"/>
      <c r="Y69" s="136"/>
      <c r="Z69" s="136"/>
      <c r="AA69" s="136"/>
      <c r="AB69" s="136"/>
      <c r="AC69" s="136"/>
      <c r="AD69" s="136"/>
      <c r="AE69" s="136"/>
      <c r="AF69" s="136"/>
      <c r="AG69" s="136" t="s">
        <v>204</v>
      </c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</row>
    <row r="70" spans="1:60" outlineLevel="1" x14ac:dyDescent="0.25">
      <c r="A70" s="143"/>
      <c r="B70" s="144"/>
      <c r="C70" s="176" t="s">
        <v>179</v>
      </c>
      <c r="D70" s="167"/>
      <c r="E70" s="168">
        <v>60</v>
      </c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36"/>
      <c r="Y70" s="136"/>
      <c r="Z70" s="136"/>
      <c r="AA70" s="136"/>
      <c r="AB70" s="136"/>
      <c r="AC70" s="136"/>
      <c r="AD70" s="136"/>
      <c r="AE70" s="136"/>
      <c r="AF70" s="136"/>
      <c r="AG70" s="136" t="s">
        <v>132</v>
      </c>
      <c r="AH70" s="136">
        <v>0</v>
      </c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</row>
    <row r="71" spans="1:60" outlineLevel="1" x14ac:dyDescent="0.25">
      <c r="A71" s="143"/>
      <c r="B71" s="144"/>
      <c r="C71" s="176" t="s">
        <v>180</v>
      </c>
      <c r="D71" s="167"/>
      <c r="E71" s="168">
        <v>5</v>
      </c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36"/>
      <c r="Y71" s="136"/>
      <c r="Z71" s="136"/>
      <c r="AA71" s="136"/>
      <c r="AB71" s="136"/>
      <c r="AC71" s="136"/>
      <c r="AD71" s="136"/>
      <c r="AE71" s="136"/>
      <c r="AF71" s="136"/>
      <c r="AG71" s="136" t="s">
        <v>132</v>
      </c>
      <c r="AH71" s="136">
        <v>0</v>
      </c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</row>
    <row r="72" spans="1:60" outlineLevel="1" x14ac:dyDescent="0.25">
      <c r="A72" s="153">
        <v>22</v>
      </c>
      <c r="B72" s="154" t="s">
        <v>210</v>
      </c>
      <c r="C72" s="163" t="s">
        <v>211</v>
      </c>
      <c r="D72" s="155" t="s">
        <v>177</v>
      </c>
      <c r="E72" s="156">
        <v>65</v>
      </c>
      <c r="F72" s="157">
        <v>278.10000000000002</v>
      </c>
      <c r="G72" s="158">
        <f>ROUND(E72*F72,2)</f>
        <v>18076.5</v>
      </c>
      <c r="H72" s="157"/>
      <c r="I72" s="158">
        <f>ROUND(E72*H72,2)</f>
        <v>0</v>
      </c>
      <c r="J72" s="157"/>
      <c r="K72" s="158">
        <f>ROUND(E72*J72,2)</f>
        <v>0</v>
      </c>
      <c r="L72" s="158">
        <v>21</v>
      </c>
      <c r="M72" s="158">
        <f>G72*(1+L72/100)</f>
        <v>21872.564999999999</v>
      </c>
      <c r="N72" s="158">
        <v>0.36834</v>
      </c>
      <c r="O72" s="158">
        <f>ROUND(E72*N72,2)</f>
        <v>23.94</v>
      </c>
      <c r="P72" s="158">
        <v>0</v>
      </c>
      <c r="Q72" s="158">
        <f>ROUND(E72*P72,2)</f>
        <v>0</v>
      </c>
      <c r="R72" s="158" t="s">
        <v>178</v>
      </c>
      <c r="S72" s="158" t="s">
        <v>100</v>
      </c>
      <c r="T72" s="159" t="s">
        <v>100</v>
      </c>
      <c r="U72" s="145">
        <v>3.3000000000000002E-2</v>
      </c>
      <c r="V72" s="145">
        <f>ROUND(E72*U72,2)</f>
        <v>2.15</v>
      </c>
      <c r="W72" s="145"/>
      <c r="X72" s="136"/>
      <c r="Y72" s="136"/>
      <c r="Z72" s="136"/>
      <c r="AA72" s="136"/>
      <c r="AB72" s="136"/>
      <c r="AC72" s="136"/>
      <c r="AD72" s="136"/>
      <c r="AE72" s="136"/>
      <c r="AF72" s="136"/>
      <c r="AG72" s="136" t="s">
        <v>120</v>
      </c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</row>
    <row r="73" spans="1:60" outlineLevel="1" x14ac:dyDescent="0.25">
      <c r="A73" s="143"/>
      <c r="B73" s="144"/>
      <c r="C73" s="236" t="s">
        <v>212</v>
      </c>
      <c r="D73" s="237"/>
      <c r="E73" s="237"/>
      <c r="F73" s="237"/>
      <c r="G73" s="237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36"/>
      <c r="Y73" s="136"/>
      <c r="Z73" s="136"/>
      <c r="AA73" s="136"/>
      <c r="AB73" s="136"/>
      <c r="AC73" s="136"/>
      <c r="AD73" s="136"/>
      <c r="AE73" s="136"/>
      <c r="AF73" s="136"/>
      <c r="AG73" s="136" t="s">
        <v>122</v>
      </c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6"/>
      <c r="BH73" s="136"/>
    </row>
    <row r="74" spans="1:60" ht="20" outlineLevel="1" x14ac:dyDescent="0.25">
      <c r="A74" s="153">
        <v>23</v>
      </c>
      <c r="B74" s="154" t="s">
        <v>213</v>
      </c>
      <c r="C74" s="163" t="s">
        <v>214</v>
      </c>
      <c r="D74" s="155" t="s">
        <v>177</v>
      </c>
      <c r="E74" s="156">
        <v>65</v>
      </c>
      <c r="F74" s="157">
        <v>409</v>
      </c>
      <c r="G74" s="158">
        <f>ROUND(E74*F74,2)</f>
        <v>26585</v>
      </c>
      <c r="H74" s="157"/>
      <c r="I74" s="158">
        <f>ROUND(E74*H74,2)</f>
        <v>0</v>
      </c>
      <c r="J74" s="157"/>
      <c r="K74" s="158">
        <f>ROUND(E74*J74,2)</f>
        <v>0</v>
      </c>
      <c r="L74" s="158">
        <v>21</v>
      </c>
      <c r="M74" s="158">
        <f>G74*(1+L74/100)</f>
        <v>32167.85</v>
      </c>
      <c r="N74" s="158">
        <v>0.15826000000000001</v>
      </c>
      <c r="O74" s="158">
        <f>ROUND(E74*N74,2)</f>
        <v>10.29</v>
      </c>
      <c r="P74" s="158">
        <v>0</v>
      </c>
      <c r="Q74" s="158">
        <f>ROUND(E74*P74,2)</f>
        <v>0</v>
      </c>
      <c r="R74" s="158" t="s">
        <v>178</v>
      </c>
      <c r="S74" s="158" t="s">
        <v>100</v>
      </c>
      <c r="T74" s="159" t="s">
        <v>100</v>
      </c>
      <c r="U74" s="145">
        <v>0</v>
      </c>
      <c r="V74" s="145">
        <f>ROUND(E74*U74,2)</f>
        <v>0</v>
      </c>
      <c r="W74" s="145"/>
      <c r="X74" s="136"/>
      <c r="Y74" s="136"/>
      <c r="Z74" s="136"/>
      <c r="AA74" s="136"/>
      <c r="AB74" s="136"/>
      <c r="AC74" s="136"/>
      <c r="AD74" s="136"/>
      <c r="AE74" s="136"/>
      <c r="AF74" s="136"/>
      <c r="AG74" s="136" t="s">
        <v>204</v>
      </c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</row>
    <row r="75" spans="1:60" outlineLevel="1" x14ac:dyDescent="0.25">
      <c r="A75" s="143"/>
      <c r="B75" s="144"/>
      <c r="C75" s="236" t="s">
        <v>212</v>
      </c>
      <c r="D75" s="237"/>
      <c r="E75" s="237"/>
      <c r="F75" s="237"/>
      <c r="G75" s="237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36"/>
      <c r="Y75" s="136"/>
      <c r="Z75" s="136"/>
      <c r="AA75" s="136"/>
      <c r="AB75" s="136"/>
      <c r="AC75" s="136"/>
      <c r="AD75" s="136"/>
      <c r="AE75" s="136"/>
      <c r="AF75" s="136"/>
      <c r="AG75" s="136" t="s">
        <v>122</v>
      </c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</row>
    <row r="76" spans="1:60" outlineLevel="1" x14ac:dyDescent="0.25">
      <c r="A76" s="169">
        <v>24</v>
      </c>
      <c r="B76" s="170" t="s">
        <v>215</v>
      </c>
      <c r="C76" s="177" t="s">
        <v>216</v>
      </c>
      <c r="D76" s="171" t="s">
        <v>177</v>
      </c>
      <c r="E76" s="172">
        <v>65</v>
      </c>
      <c r="F76" s="173">
        <v>19.899999999999999</v>
      </c>
      <c r="G76" s="174">
        <f>ROUND(E76*F76,2)</f>
        <v>1293.5</v>
      </c>
      <c r="H76" s="173"/>
      <c r="I76" s="174">
        <f>ROUND(E76*H76,2)</f>
        <v>0</v>
      </c>
      <c r="J76" s="173"/>
      <c r="K76" s="174">
        <f>ROUND(E76*J76,2)</f>
        <v>0</v>
      </c>
      <c r="L76" s="174">
        <v>21</v>
      </c>
      <c r="M76" s="174">
        <f>G76*(1+L76/100)</f>
        <v>1565.135</v>
      </c>
      <c r="N76" s="174">
        <v>5.0000000000000001E-4</v>
      </c>
      <c r="O76" s="174">
        <f>ROUND(E76*N76,2)</f>
        <v>0.03</v>
      </c>
      <c r="P76" s="174">
        <v>0</v>
      </c>
      <c r="Q76" s="174">
        <f>ROUND(E76*P76,2)</f>
        <v>0</v>
      </c>
      <c r="R76" s="174" t="s">
        <v>178</v>
      </c>
      <c r="S76" s="174" t="s">
        <v>100</v>
      </c>
      <c r="T76" s="175" t="s">
        <v>100</v>
      </c>
      <c r="U76" s="145">
        <v>0</v>
      </c>
      <c r="V76" s="145">
        <f>ROUND(E76*U76,2)</f>
        <v>0</v>
      </c>
      <c r="W76" s="145"/>
      <c r="X76" s="136"/>
      <c r="Y76" s="136"/>
      <c r="Z76" s="136"/>
      <c r="AA76" s="136"/>
      <c r="AB76" s="136"/>
      <c r="AC76" s="136"/>
      <c r="AD76" s="136"/>
      <c r="AE76" s="136"/>
      <c r="AF76" s="136"/>
      <c r="AG76" s="136" t="s">
        <v>204</v>
      </c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</row>
    <row r="77" spans="1:60" ht="20" outlineLevel="1" x14ac:dyDescent="0.25">
      <c r="A77" s="169">
        <v>25</v>
      </c>
      <c r="B77" s="170" t="s">
        <v>217</v>
      </c>
      <c r="C77" s="177" t="s">
        <v>218</v>
      </c>
      <c r="D77" s="171" t="s">
        <v>177</v>
      </c>
      <c r="E77" s="172">
        <v>65</v>
      </c>
      <c r="F77" s="173">
        <v>361</v>
      </c>
      <c r="G77" s="174">
        <f>ROUND(E77*F77,2)</f>
        <v>23465</v>
      </c>
      <c r="H77" s="173"/>
      <c r="I77" s="174">
        <f>ROUND(E77*H77,2)</f>
        <v>0</v>
      </c>
      <c r="J77" s="173"/>
      <c r="K77" s="174">
        <f>ROUND(E77*J77,2)</f>
        <v>0</v>
      </c>
      <c r="L77" s="174">
        <v>21</v>
      </c>
      <c r="M77" s="174">
        <f>G77*(1+L77/100)</f>
        <v>28392.649999999998</v>
      </c>
      <c r="N77" s="174">
        <v>0.10373</v>
      </c>
      <c r="O77" s="174">
        <f>ROUND(E77*N77,2)</f>
        <v>6.74</v>
      </c>
      <c r="P77" s="174">
        <v>0</v>
      </c>
      <c r="Q77" s="174">
        <f>ROUND(E77*P77,2)</f>
        <v>0</v>
      </c>
      <c r="R77" s="174" t="s">
        <v>178</v>
      </c>
      <c r="S77" s="174" t="s">
        <v>100</v>
      </c>
      <c r="T77" s="175" t="s">
        <v>100</v>
      </c>
      <c r="U77" s="145">
        <v>0</v>
      </c>
      <c r="V77" s="145">
        <f>ROUND(E77*U77,2)</f>
        <v>0</v>
      </c>
      <c r="W77" s="145"/>
      <c r="X77" s="136"/>
      <c r="Y77" s="136"/>
      <c r="Z77" s="136"/>
      <c r="AA77" s="136"/>
      <c r="AB77" s="136"/>
      <c r="AC77" s="136"/>
      <c r="AD77" s="136"/>
      <c r="AE77" s="136"/>
      <c r="AF77" s="136"/>
      <c r="AG77" s="136" t="s">
        <v>204</v>
      </c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</row>
    <row r="78" spans="1:60" ht="13" x14ac:dyDescent="0.25">
      <c r="A78" s="147" t="s">
        <v>95</v>
      </c>
      <c r="B78" s="148" t="s">
        <v>63</v>
      </c>
      <c r="C78" s="162" t="s">
        <v>64</v>
      </c>
      <c r="D78" s="149"/>
      <c r="E78" s="150"/>
      <c r="F78" s="151"/>
      <c r="G78" s="151">
        <f>SUMIF(AG79:AG126,"&lt;&gt;NOR",G79:G126)</f>
        <v>140465.88</v>
      </c>
      <c r="H78" s="151"/>
      <c r="I78" s="151">
        <f>SUM(I79:I126)</f>
        <v>0</v>
      </c>
      <c r="J78" s="151"/>
      <c r="K78" s="151">
        <f>SUM(K79:K126)</f>
        <v>0</v>
      </c>
      <c r="L78" s="151"/>
      <c r="M78" s="151">
        <f>SUM(M79:M126)</f>
        <v>169963.71479999999</v>
      </c>
      <c r="N78" s="151"/>
      <c r="O78" s="151">
        <f>SUM(O79:O126)</f>
        <v>1.1600000000000001</v>
      </c>
      <c r="P78" s="151"/>
      <c r="Q78" s="151">
        <f>SUM(Q79:Q126)</f>
        <v>0</v>
      </c>
      <c r="R78" s="151"/>
      <c r="S78" s="151"/>
      <c r="T78" s="152"/>
      <c r="U78" s="146"/>
      <c r="V78" s="146">
        <f>SUM(V79:V126)</f>
        <v>87.360000000000014</v>
      </c>
      <c r="W78" s="146"/>
      <c r="AG78" t="s">
        <v>96</v>
      </c>
    </row>
    <row r="79" spans="1:60" ht="20" outlineLevel="1" x14ac:dyDescent="0.25">
      <c r="A79" s="169">
        <v>26</v>
      </c>
      <c r="B79" s="170" t="s">
        <v>219</v>
      </c>
      <c r="C79" s="177" t="s">
        <v>220</v>
      </c>
      <c r="D79" s="171" t="s">
        <v>221</v>
      </c>
      <c r="E79" s="172">
        <v>4</v>
      </c>
      <c r="F79" s="173">
        <v>1100</v>
      </c>
      <c r="G79" s="174">
        <f>ROUND(E79*F79,2)</f>
        <v>4400</v>
      </c>
      <c r="H79" s="173"/>
      <c r="I79" s="174">
        <f>ROUND(E79*H79,2)</f>
        <v>0</v>
      </c>
      <c r="J79" s="173"/>
      <c r="K79" s="174">
        <f>ROUND(E79*J79,2)</f>
        <v>0</v>
      </c>
      <c r="L79" s="174">
        <v>21</v>
      </c>
      <c r="M79" s="174">
        <f>G79*(1+L79/100)</f>
        <v>5324</v>
      </c>
      <c r="N79" s="174">
        <v>2.2000000000000001E-4</v>
      </c>
      <c r="O79" s="174">
        <f>ROUND(E79*N79,2)</f>
        <v>0</v>
      </c>
      <c r="P79" s="174">
        <v>0</v>
      </c>
      <c r="Q79" s="174">
        <f>ROUND(E79*P79,2)</f>
        <v>0</v>
      </c>
      <c r="R79" s="174" t="s">
        <v>203</v>
      </c>
      <c r="S79" s="174" t="s">
        <v>100</v>
      </c>
      <c r="T79" s="175" t="s">
        <v>100</v>
      </c>
      <c r="U79" s="145">
        <v>0.75900000000000001</v>
      </c>
      <c r="V79" s="145">
        <f>ROUND(E79*U79,2)</f>
        <v>3.04</v>
      </c>
      <c r="W79" s="145"/>
      <c r="X79" s="136"/>
      <c r="Y79" s="136"/>
      <c r="Z79" s="136"/>
      <c r="AA79" s="136"/>
      <c r="AB79" s="136"/>
      <c r="AC79" s="136"/>
      <c r="AD79" s="136"/>
      <c r="AE79" s="136"/>
      <c r="AF79" s="136"/>
      <c r="AG79" s="136" t="s">
        <v>120</v>
      </c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/>
      <c r="BH79" s="136"/>
    </row>
    <row r="80" spans="1:60" outlineLevel="1" x14ac:dyDescent="0.25">
      <c r="A80" s="153">
        <v>27</v>
      </c>
      <c r="B80" s="154" t="s">
        <v>222</v>
      </c>
      <c r="C80" s="163" t="s">
        <v>223</v>
      </c>
      <c r="D80" s="155" t="s">
        <v>224</v>
      </c>
      <c r="E80" s="156">
        <v>5</v>
      </c>
      <c r="F80" s="157">
        <v>60.6</v>
      </c>
      <c r="G80" s="158">
        <f>ROUND(E80*F80,2)</f>
        <v>303</v>
      </c>
      <c r="H80" s="157"/>
      <c r="I80" s="158">
        <f>ROUND(E80*H80,2)</f>
        <v>0</v>
      </c>
      <c r="J80" s="157"/>
      <c r="K80" s="158">
        <f>ROUND(E80*J80,2)</f>
        <v>0</v>
      </c>
      <c r="L80" s="158">
        <v>21</v>
      </c>
      <c r="M80" s="158">
        <f>G80*(1+L80/100)</f>
        <v>366.63</v>
      </c>
      <c r="N80" s="158">
        <v>0</v>
      </c>
      <c r="O80" s="158">
        <f>ROUND(E80*N80,2)</f>
        <v>0</v>
      </c>
      <c r="P80" s="158">
        <v>0</v>
      </c>
      <c r="Q80" s="158">
        <f>ROUND(E80*P80,2)</f>
        <v>0</v>
      </c>
      <c r="R80" s="158" t="s">
        <v>203</v>
      </c>
      <c r="S80" s="158" t="s">
        <v>100</v>
      </c>
      <c r="T80" s="159" t="s">
        <v>100</v>
      </c>
      <c r="U80" s="145">
        <v>3.4000000000000002E-2</v>
      </c>
      <c r="V80" s="145">
        <f>ROUND(E80*U80,2)</f>
        <v>0.17</v>
      </c>
      <c r="W80" s="145"/>
      <c r="X80" s="136"/>
      <c r="Y80" s="136"/>
      <c r="Z80" s="136"/>
      <c r="AA80" s="136"/>
      <c r="AB80" s="136"/>
      <c r="AC80" s="136"/>
      <c r="AD80" s="136"/>
      <c r="AE80" s="136"/>
      <c r="AF80" s="136"/>
      <c r="AG80" s="136" t="s">
        <v>120</v>
      </c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/>
      <c r="BH80" s="136"/>
    </row>
    <row r="81" spans="1:60" outlineLevel="1" x14ac:dyDescent="0.25">
      <c r="A81" s="143"/>
      <c r="B81" s="144"/>
      <c r="C81" s="236" t="s">
        <v>205</v>
      </c>
      <c r="D81" s="237"/>
      <c r="E81" s="237"/>
      <c r="F81" s="237"/>
      <c r="G81" s="237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36"/>
      <c r="Y81" s="136"/>
      <c r="Z81" s="136"/>
      <c r="AA81" s="136"/>
      <c r="AB81" s="136"/>
      <c r="AC81" s="136"/>
      <c r="AD81" s="136"/>
      <c r="AE81" s="136"/>
      <c r="AF81" s="136"/>
      <c r="AG81" s="136" t="s">
        <v>122</v>
      </c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6"/>
      <c r="BF81" s="136"/>
      <c r="BG81" s="136"/>
      <c r="BH81" s="136"/>
    </row>
    <row r="82" spans="1:60" outlineLevel="1" x14ac:dyDescent="0.25">
      <c r="A82" s="153">
        <v>28</v>
      </c>
      <c r="B82" s="154" t="s">
        <v>225</v>
      </c>
      <c r="C82" s="163" t="s">
        <v>226</v>
      </c>
      <c r="D82" s="155" t="s">
        <v>224</v>
      </c>
      <c r="E82" s="156">
        <v>100</v>
      </c>
      <c r="F82" s="157">
        <v>152</v>
      </c>
      <c r="G82" s="158">
        <f>ROUND(E82*F82,2)</f>
        <v>15200</v>
      </c>
      <c r="H82" s="157"/>
      <c r="I82" s="158">
        <f>ROUND(E82*H82,2)</f>
        <v>0</v>
      </c>
      <c r="J82" s="157"/>
      <c r="K82" s="158">
        <f>ROUND(E82*J82,2)</f>
        <v>0</v>
      </c>
      <c r="L82" s="158">
        <v>21</v>
      </c>
      <c r="M82" s="158">
        <f>G82*(1+L82/100)</f>
        <v>18392</v>
      </c>
      <c r="N82" s="158">
        <v>0</v>
      </c>
      <c r="O82" s="158">
        <f>ROUND(E82*N82,2)</f>
        <v>0</v>
      </c>
      <c r="P82" s="158">
        <v>0</v>
      </c>
      <c r="Q82" s="158">
        <f>ROUND(E82*P82,2)</f>
        <v>0</v>
      </c>
      <c r="R82" s="158" t="s">
        <v>203</v>
      </c>
      <c r="S82" s="158" t="s">
        <v>100</v>
      </c>
      <c r="T82" s="159" t="s">
        <v>100</v>
      </c>
      <c r="U82" s="145">
        <v>0.126</v>
      </c>
      <c r="V82" s="145">
        <f>ROUND(E82*U82,2)</f>
        <v>12.6</v>
      </c>
      <c r="W82" s="145"/>
      <c r="X82" s="136"/>
      <c r="Y82" s="136"/>
      <c r="Z82" s="136"/>
      <c r="AA82" s="136"/>
      <c r="AB82" s="136"/>
      <c r="AC82" s="136"/>
      <c r="AD82" s="136"/>
      <c r="AE82" s="136"/>
      <c r="AF82" s="136"/>
      <c r="AG82" s="136" t="s">
        <v>120</v>
      </c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  <c r="BE82" s="136"/>
      <c r="BF82" s="136"/>
      <c r="BG82" s="136"/>
      <c r="BH82" s="136"/>
    </row>
    <row r="83" spans="1:60" outlineLevel="1" x14ac:dyDescent="0.25">
      <c r="A83" s="143"/>
      <c r="B83" s="144"/>
      <c r="C83" s="236" t="s">
        <v>205</v>
      </c>
      <c r="D83" s="237"/>
      <c r="E83" s="237"/>
      <c r="F83" s="237"/>
      <c r="G83" s="237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36"/>
      <c r="Y83" s="136"/>
      <c r="Z83" s="136"/>
      <c r="AA83" s="136"/>
      <c r="AB83" s="136"/>
      <c r="AC83" s="136"/>
      <c r="AD83" s="136"/>
      <c r="AE83" s="136"/>
      <c r="AF83" s="136"/>
      <c r="AG83" s="136" t="s">
        <v>122</v>
      </c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</row>
    <row r="84" spans="1:60" outlineLevel="1" x14ac:dyDescent="0.25">
      <c r="A84" s="153">
        <v>29</v>
      </c>
      <c r="B84" s="154" t="s">
        <v>227</v>
      </c>
      <c r="C84" s="163" t="s">
        <v>228</v>
      </c>
      <c r="D84" s="155" t="s">
        <v>221</v>
      </c>
      <c r="E84" s="156">
        <v>3</v>
      </c>
      <c r="F84" s="157">
        <v>420</v>
      </c>
      <c r="G84" s="158">
        <f>ROUND(E84*F84,2)</f>
        <v>1260</v>
      </c>
      <c r="H84" s="157"/>
      <c r="I84" s="158">
        <f>ROUND(E84*H84,2)</f>
        <v>0</v>
      </c>
      <c r="J84" s="157"/>
      <c r="K84" s="158">
        <f>ROUND(E84*J84,2)</f>
        <v>0</v>
      </c>
      <c r="L84" s="158">
        <v>21</v>
      </c>
      <c r="M84" s="158">
        <f>G84*(1+L84/100)</f>
        <v>1524.6</v>
      </c>
      <c r="N84" s="158">
        <v>0</v>
      </c>
      <c r="O84" s="158">
        <f>ROUND(E84*N84,2)</f>
        <v>0</v>
      </c>
      <c r="P84" s="158">
        <v>0</v>
      </c>
      <c r="Q84" s="158">
        <f>ROUND(E84*P84,2)</f>
        <v>0</v>
      </c>
      <c r="R84" s="158" t="s">
        <v>203</v>
      </c>
      <c r="S84" s="158" t="s">
        <v>100</v>
      </c>
      <c r="T84" s="159" t="s">
        <v>100</v>
      </c>
      <c r="U84" s="145">
        <v>0.28320000000000001</v>
      </c>
      <c r="V84" s="145">
        <f>ROUND(E84*U84,2)</f>
        <v>0.85</v>
      </c>
      <c r="W84" s="145"/>
      <c r="X84" s="136"/>
      <c r="Y84" s="136"/>
      <c r="Z84" s="136"/>
      <c r="AA84" s="136"/>
      <c r="AB84" s="136"/>
      <c r="AC84" s="136"/>
      <c r="AD84" s="136"/>
      <c r="AE84" s="136"/>
      <c r="AF84" s="136"/>
      <c r="AG84" s="136" t="s">
        <v>120</v>
      </c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136"/>
    </row>
    <row r="85" spans="1:60" outlineLevel="1" x14ac:dyDescent="0.25">
      <c r="A85" s="143"/>
      <c r="B85" s="144"/>
      <c r="C85" s="236" t="s">
        <v>205</v>
      </c>
      <c r="D85" s="237"/>
      <c r="E85" s="237"/>
      <c r="F85" s="237"/>
      <c r="G85" s="237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36"/>
      <c r="Y85" s="136"/>
      <c r="Z85" s="136"/>
      <c r="AA85" s="136"/>
      <c r="AB85" s="136"/>
      <c r="AC85" s="136"/>
      <c r="AD85" s="136"/>
      <c r="AE85" s="136"/>
      <c r="AF85" s="136"/>
      <c r="AG85" s="136" t="s">
        <v>122</v>
      </c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36"/>
      <c r="BH85" s="136"/>
    </row>
    <row r="86" spans="1:60" outlineLevel="1" x14ac:dyDescent="0.25">
      <c r="A86" s="169">
        <v>30</v>
      </c>
      <c r="B86" s="170" t="s">
        <v>229</v>
      </c>
      <c r="C86" s="177" t="s">
        <v>230</v>
      </c>
      <c r="D86" s="171" t="s">
        <v>221</v>
      </c>
      <c r="E86" s="172">
        <v>5</v>
      </c>
      <c r="F86" s="173">
        <v>269</v>
      </c>
      <c r="G86" s="174">
        <f>ROUND(E86*F86,2)</f>
        <v>1345</v>
      </c>
      <c r="H86" s="173"/>
      <c r="I86" s="174">
        <f>ROUND(E86*H86,2)</f>
        <v>0</v>
      </c>
      <c r="J86" s="173"/>
      <c r="K86" s="174">
        <f>ROUND(E86*J86,2)</f>
        <v>0</v>
      </c>
      <c r="L86" s="174">
        <v>21</v>
      </c>
      <c r="M86" s="174">
        <f>G86*(1+L86/100)</f>
        <v>1627.45</v>
      </c>
      <c r="N86" s="174">
        <v>2.0000000000000002E-5</v>
      </c>
      <c r="O86" s="174">
        <f>ROUND(E86*N86,2)</f>
        <v>0</v>
      </c>
      <c r="P86" s="174">
        <v>0</v>
      </c>
      <c r="Q86" s="174">
        <f>ROUND(E86*P86,2)</f>
        <v>0</v>
      </c>
      <c r="R86" s="174" t="s">
        <v>203</v>
      </c>
      <c r="S86" s="174" t="s">
        <v>100</v>
      </c>
      <c r="T86" s="175" t="s">
        <v>100</v>
      </c>
      <c r="U86" s="145">
        <v>0.432</v>
      </c>
      <c r="V86" s="145">
        <f>ROUND(E86*U86,2)</f>
        <v>2.16</v>
      </c>
      <c r="W86" s="145"/>
      <c r="X86" s="136"/>
      <c r="Y86" s="136"/>
      <c r="Z86" s="136"/>
      <c r="AA86" s="136"/>
      <c r="AB86" s="136"/>
      <c r="AC86" s="136"/>
      <c r="AD86" s="136"/>
      <c r="AE86" s="136"/>
      <c r="AF86" s="136"/>
      <c r="AG86" s="136" t="s">
        <v>120</v>
      </c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  <c r="BE86" s="136"/>
      <c r="BF86" s="136"/>
      <c r="BG86" s="136"/>
      <c r="BH86" s="136"/>
    </row>
    <row r="87" spans="1:60" ht="20" outlineLevel="1" x14ac:dyDescent="0.25">
      <c r="A87" s="169">
        <v>31</v>
      </c>
      <c r="B87" s="170" t="s">
        <v>231</v>
      </c>
      <c r="C87" s="177" t="s">
        <v>232</v>
      </c>
      <c r="D87" s="171" t="s">
        <v>221</v>
      </c>
      <c r="E87" s="172">
        <v>1</v>
      </c>
      <c r="F87" s="173">
        <v>1380</v>
      </c>
      <c r="G87" s="174">
        <f>ROUND(E87*F87,2)</f>
        <v>1380</v>
      </c>
      <c r="H87" s="173"/>
      <c r="I87" s="174">
        <f>ROUND(E87*H87,2)</f>
        <v>0</v>
      </c>
      <c r="J87" s="173"/>
      <c r="K87" s="174">
        <f>ROUND(E87*J87,2)</f>
        <v>0</v>
      </c>
      <c r="L87" s="174">
        <v>21</v>
      </c>
      <c r="M87" s="174">
        <f>G87*(1+L87/100)</f>
        <v>1669.8</v>
      </c>
      <c r="N87" s="174">
        <v>2.2000000000000001E-4</v>
      </c>
      <c r="O87" s="174">
        <f>ROUND(E87*N87,2)</f>
        <v>0</v>
      </c>
      <c r="P87" s="174">
        <v>0</v>
      </c>
      <c r="Q87" s="174">
        <f>ROUND(E87*P87,2)</f>
        <v>0</v>
      </c>
      <c r="R87" s="174" t="s">
        <v>203</v>
      </c>
      <c r="S87" s="174" t="s">
        <v>100</v>
      </c>
      <c r="T87" s="175" t="s">
        <v>100</v>
      </c>
      <c r="U87" s="145">
        <v>1.554</v>
      </c>
      <c r="V87" s="145">
        <f>ROUND(E87*U87,2)</f>
        <v>1.55</v>
      </c>
      <c r="W87" s="145"/>
      <c r="X87" s="136"/>
      <c r="Y87" s="136"/>
      <c r="Z87" s="136"/>
      <c r="AA87" s="136"/>
      <c r="AB87" s="136"/>
      <c r="AC87" s="136"/>
      <c r="AD87" s="136"/>
      <c r="AE87" s="136"/>
      <c r="AF87" s="136"/>
      <c r="AG87" s="136" t="s">
        <v>120</v>
      </c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</row>
    <row r="88" spans="1:60" ht="20" outlineLevel="1" x14ac:dyDescent="0.25">
      <c r="A88" s="169">
        <v>32</v>
      </c>
      <c r="B88" s="170" t="s">
        <v>233</v>
      </c>
      <c r="C88" s="177" t="s">
        <v>234</v>
      </c>
      <c r="D88" s="171" t="s">
        <v>221</v>
      </c>
      <c r="E88" s="172">
        <v>5</v>
      </c>
      <c r="F88" s="173">
        <v>1320</v>
      </c>
      <c r="G88" s="174">
        <f>ROUND(E88*F88,2)</f>
        <v>6600</v>
      </c>
      <c r="H88" s="173"/>
      <c r="I88" s="174">
        <f>ROUND(E88*H88,2)</f>
        <v>0</v>
      </c>
      <c r="J88" s="173"/>
      <c r="K88" s="174">
        <f>ROUND(E88*J88,2)</f>
        <v>0</v>
      </c>
      <c r="L88" s="174">
        <v>21</v>
      </c>
      <c r="M88" s="174">
        <f>G88*(1+L88/100)</f>
        <v>7986</v>
      </c>
      <c r="N88" s="174">
        <v>0</v>
      </c>
      <c r="O88" s="174">
        <f>ROUND(E88*N88,2)</f>
        <v>0</v>
      </c>
      <c r="P88" s="174">
        <v>0</v>
      </c>
      <c r="Q88" s="174">
        <f>ROUND(E88*P88,2)</f>
        <v>0</v>
      </c>
      <c r="R88" s="174" t="s">
        <v>203</v>
      </c>
      <c r="S88" s="174" t="s">
        <v>100</v>
      </c>
      <c r="T88" s="175" t="s">
        <v>100</v>
      </c>
      <c r="U88" s="145">
        <v>3.4740000000000002</v>
      </c>
      <c r="V88" s="145">
        <f>ROUND(E88*U88,2)</f>
        <v>17.37</v>
      </c>
      <c r="W88" s="145"/>
      <c r="X88" s="136"/>
      <c r="Y88" s="136"/>
      <c r="Z88" s="136"/>
      <c r="AA88" s="136"/>
      <c r="AB88" s="136"/>
      <c r="AC88" s="136"/>
      <c r="AD88" s="136"/>
      <c r="AE88" s="136"/>
      <c r="AF88" s="136"/>
      <c r="AG88" s="136" t="s">
        <v>120</v>
      </c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6"/>
      <c r="BH88" s="136"/>
    </row>
    <row r="89" spans="1:60" outlineLevel="1" x14ac:dyDescent="0.25">
      <c r="A89" s="153">
        <v>33</v>
      </c>
      <c r="B89" s="154" t="s">
        <v>235</v>
      </c>
      <c r="C89" s="163" t="s">
        <v>236</v>
      </c>
      <c r="D89" s="155" t="s">
        <v>224</v>
      </c>
      <c r="E89" s="156">
        <v>105</v>
      </c>
      <c r="F89" s="157">
        <v>21.5</v>
      </c>
      <c r="G89" s="158">
        <f>ROUND(E89*F89,2)</f>
        <v>2257.5</v>
      </c>
      <c r="H89" s="157"/>
      <c r="I89" s="158">
        <f>ROUND(E89*H89,2)</f>
        <v>0</v>
      </c>
      <c r="J89" s="157"/>
      <c r="K89" s="158">
        <f>ROUND(E89*J89,2)</f>
        <v>0</v>
      </c>
      <c r="L89" s="158">
        <v>21</v>
      </c>
      <c r="M89" s="158">
        <f>G89*(1+L89/100)</f>
        <v>2731.5749999999998</v>
      </c>
      <c r="N89" s="158">
        <v>0</v>
      </c>
      <c r="O89" s="158">
        <f>ROUND(E89*N89,2)</f>
        <v>0</v>
      </c>
      <c r="P89" s="158">
        <v>0</v>
      </c>
      <c r="Q89" s="158">
        <f>ROUND(E89*P89,2)</f>
        <v>0</v>
      </c>
      <c r="R89" s="158" t="s">
        <v>203</v>
      </c>
      <c r="S89" s="158" t="s">
        <v>100</v>
      </c>
      <c r="T89" s="159" t="s">
        <v>100</v>
      </c>
      <c r="U89" s="145">
        <v>4.3999999999999997E-2</v>
      </c>
      <c r="V89" s="145">
        <f>ROUND(E89*U89,2)</f>
        <v>4.62</v>
      </c>
      <c r="W89" s="145"/>
      <c r="X89" s="136"/>
      <c r="Y89" s="136"/>
      <c r="Z89" s="136"/>
      <c r="AA89" s="136"/>
      <c r="AB89" s="136"/>
      <c r="AC89" s="136"/>
      <c r="AD89" s="136"/>
      <c r="AE89" s="136"/>
      <c r="AF89" s="136"/>
      <c r="AG89" s="136" t="s">
        <v>120</v>
      </c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</row>
    <row r="90" spans="1:60" outlineLevel="1" x14ac:dyDescent="0.25">
      <c r="A90" s="143"/>
      <c r="B90" s="144"/>
      <c r="C90" s="236" t="s">
        <v>237</v>
      </c>
      <c r="D90" s="237"/>
      <c r="E90" s="237"/>
      <c r="F90" s="237"/>
      <c r="G90" s="237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36"/>
      <c r="Y90" s="136"/>
      <c r="Z90" s="136"/>
      <c r="AA90" s="136"/>
      <c r="AB90" s="136"/>
      <c r="AC90" s="136"/>
      <c r="AD90" s="136"/>
      <c r="AE90" s="136"/>
      <c r="AF90" s="136"/>
      <c r="AG90" s="136" t="s">
        <v>122</v>
      </c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36"/>
      <c r="BF90" s="136"/>
      <c r="BG90" s="136"/>
      <c r="BH90" s="136"/>
    </row>
    <row r="91" spans="1:60" outlineLevel="1" x14ac:dyDescent="0.25">
      <c r="A91" s="143"/>
      <c r="B91" s="144"/>
      <c r="C91" s="176" t="s">
        <v>238</v>
      </c>
      <c r="D91" s="167"/>
      <c r="E91" s="168">
        <v>105</v>
      </c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36"/>
      <c r="Y91" s="136"/>
      <c r="Z91" s="136"/>
      <c r="AA91" s="136"/>
      <c r="AB91" s="136"/>
      <c r="AC91" s="136"/>
      <c r="AD91" s="136"/>
      <c r="AE91" s="136"/>
      <c r="AF91" s="136"/>
      <c r="AG91" s="136" t="s">
        <v>132</v>
      </c>
      <c r="AH91" s="136">
        <v>0</v>
      </c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</row>
    <row r="92" spans="1:60" outlineLevel="1" x14ac:dyDescent="0.25">
      <c r="A92" s="153">
        <v>34</v>
      </c>
      <c r="B92" s="154" t="s">
        <v>239</v>
      </c>
      <c r="C92" s="163" t="s">
        <v>240</v>
      </c>
      <c r="D92" s="155" t="s">
        <v>241</v>
      </c>
      <c r="E92" s="156">
        <v>1</v>
      </c>
      <c r="F92" s="157">
        <v>4500</v>
      </c>
      <c r="G92" s="158">
        <f>ROUND(E92*F92,2)</f>
        <v>4500</v>
      </c>
      <c r="H92" s="157"/>
      <c r="I92" s="158">
        <f>ROUND(E92*H92,2)</f>
        <v>0</v>
      </c>
      <c r="J92" s="157"/>
      <c r="K92" s="158">
        <f>ROUND(E92*J92,2)</f>
        <v>0</v>
      </c>
      <c r="L92" s="158">
        <v>21</v>
      </c>
      <c r="M92" s="158">
        <f>G92*(1+L92/100)</f>
        <v>5445</v>
      </c>
      <c r="N92" s="158">
        <v>3.5029999999999999E-2</v>
      </c>
      <c r="O92" s="158">
        <f>ROUND(E92*N92,2)</f>
        <v>0.04</v>
      </c>
      <c r="P92" s="158">
        <v>0</v>
      </c>
      <c r="Q92" s="158">
        <f>ROUND(E92*P92,2)</f>
        <v>0</v>
      </c>
      <c r="R92" s="158" t="s">
        <v>203</v>
      </c>
      <c r="S92" s="158" t="s">
        <v>100</v>
      </c>
      <c r="T92" s="159" t="s">
        <v>100</v>
      </c>
      <c r="U92" s="145">
        <v>10.130000000000001</v>
      </c>
      <c r="V92" s="145">
        <f>ROUND(E92*U92,2)</f>
        <v>10.130000000000001</v>
      </c>
      <c r="W92" s="145"/>
      <c r="X92" s="136"/>
      <c r="Y92" s="136"/>
      <c r="Z92" s="136"/>
      <c r="AA92" s="136"/>
      <c r="AB92" s="136"/>
      <c r="AC92" s="136"/>
      <c r="AD92" s="136"/>
      <c r="AE92" s="136"/>
      <c r="AF92" s="136"/>
      <c r="AG92" s="136" t="s">
        <v>120</v>
      </c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</row>
    <row r="93" spans="1:60" ht="20.5" outlineLevel="1" x14ac:dyDescent="0.25">
      <c r="A93" s="143"/>
      <c r="B93" s="144"/>
      <c r="C93" s="236" t="s">
        <v>242</v>
      </c>
      <c r="D93" s="237"/>
      <c r="E93" s="237"/>
      <c r="F93" s="237"/>
      <c r="G93" s="237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36"/>
      <c r="Y93" s="136"/>
      <c r="Z93" s="136"/>
      <c r="AA93" s="136"/>
      <c r="AB93" s="136"/>
      <c r="AC93" s="136"/>
      <c r="AD93" s="136"/>
      <c r="AE93" s="136"/>
      <c r="AF93" s="136"/>
      <c r="AG93" s="136" t="s">
        <v>122</v>
      </c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60" t="str">
        <f>C93</f>
        <v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v>
      </c>
      <c r="BB93" s="136"/>
      <c r="BC93" s="136"/>
      <c r="BD93" s="136"/>
      <c r="BE93" s="136"/>
      <c r="BF93" s="136"/>
      <c r="BG93" s="136"/>
      <c r="BH93" s="136"/>
    </row>
    <row r="94" spans="1:60" outlineLevel="1" x14ac:dyDescent="0.25">
      <c r="A94" s="153">
        <v>35</v>
      </c>
      <c r="B94" s="154" t="s">
        <v>243</v>
      </c>
      <c r="C94" s="163" t="s">
        <v>244</v>
      </c>
      <c r="D94" s="155" t="s">
        <v>224</v>
      </c>
      <c r="E94" s="156">
        <v>5</v>
      </c>
      <c r="F94" s="157">
        <v>30.6</v>
      </c>
      <c r="G94" s="158">
        <f>ROUND(E94*F94,2)</f>
        <v>153</v>
      </c>
      <c r="H94" s="157"/>
      <c r="I94" s="158">
        <f>ROUND(E94*H94,2)</f>
        <v>0</v>
      </c>
      <c r="J94" s="157"/>
      <c r="K94" s="158">
        <f>ROUND(E94*J94,2)</f>
        <v>0</v>
      </c>
      <c r="L94" s="158">
        <v>21</v>
      </c>
      <c r="M94" s="158">
        <f>G94*(1+L94/100)</f>
        <v>185.13</v>
      </c>
      <c r="N94" s="158">
        <v>0</v>
      </c>
      <c r="O94" s="158">
        <f>ROUND(E94*N94,2)</f>
        <v>0</v>
      </c>
      <c r="P94" s="158">
        <v>0</v>
      </c>
      <c r="Q94" s="158">
        <f>ROUND(E94*P94,2)</f>
        <v>0</v>
      </c>
      <c r="R94" s="158" t="s">
        <v>203</v>
      </c>
      <c r="S94" s="158" t="s">
        <v>100</v>
      </c>
      <c r="T94" s="159" t="s">
        <v>100</v>
      </c>
      <c r="U94" s="145">
        <v>0.15</v>
      </c>
      <c r="V94" s="145">
        <f>ROUND(E94*U94,2)</f>
        <v>0.75</v>
      </c>
      <c r="W94" s="145"/>
      <c r="X94" s="136"/>
      <c r="Y94" s="136"/>
      <c r="Z94" s="136"/>
      <c r="AA94" s="136"/>
      <c r="AB94" s="136"/>
      <c r="AC94" s="136"/>
      <c r="AD94" s="136"/>
      <c r="AE94" s="136"/>
      <c r="AF94" s="136"/>
      <c r="AG94" s="136" t="s">
        <v>120</v>
      </c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</row>
    <row r="95" spans="1:60" outlineLevel="1" x14ac:dyDescent="0.25">
      <c r="A95" s="143"/>
      <c r="B95" s="144"/>
      <c r="C95" s="236" t="s">
        <v>245</v>
      </c>
      <c r="D95" s="237"/>
      <c r="E95" s="237"/>
      <c r="F95" s="237"/>
      <c r="G95" s="237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36"/>
      <c r="Y95" s="136"/>
      <c r="Z95" s="136"/>
      <c r="AA95" s="136"/>
      <c r="AB95" s="136"/>
      <c r="AC95" s="136"/>
      <c r="AD95" s="136"/>
      <c r="AE95" s="136"/>
      <c r="AF95" s="136"/>
      <c r="AG95" s="136" t="s">
        <v>122</v>
      </c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</row>
    <row r="96" spans="1:60" outlineLevel="1" x14ac:dyDescent="0.25">
      <c r="A96" s="153">
        <v>36</v>
      </c>
      <c r="B96" s="154" t="s">
        <v>246</v>
      </c>
      <c r="C96" s="163" t="s">
        <v>247</v>
      </c>
      <c r="D96" s="155" t="s">
        <v>224</v>
      </c>
      <c r="E96" s="156">
        <v>100</v>
      </c>
      <c r="F96" s="157">
        <v>41.6</v>
      </c>
      <c r="G96" s="158">
        <f>ROUND(E96*F96,2)</f>
        <v>4160</v>
      </c>
      <c r="H96" s="157"/>
      <c r="I96" s="158">
        <f>ROUND(E96*H96,2)</f>
        <v>0</v>
      </c>
      <c r="J96" s="157"/>
      <c r="K96" s="158">
        <f>ROUND(E96*J96,2)</f>
        <v>0</v>
      </c>
      <c r="L96" s="158">
        <v>21</v>
      </c>
      <c r="M96" s="158">
        <f>G96*(1+L96/100)</f>
        <v>5033.5999999999995</v>
      </c>
      <c r="N96" s="158">
        <v>0</v>
      </c>
      <c r="O96" s="158">
        <f>ROUND(E96*N96,2)</f>
        <v>0</v>
      </c>
      <c r="P96" s="158">
        <v>0</v>
      </c>
      <c r="Q96" s="158">
        <f>ROUND(E96*P96,2)</f>
        <v>0</v>
      </c>
      <c r="R96" s="158" t="s">
        <v>203</v>
      </c>
      <c r="S96" s="158" t="s">
        <v>100</v>
      </c>
      <c r="T96" s="159" t="s">
        <v>100</v>
      </c>
      <c r="U96" s="145">
        <v>0.21</v>
      </c>
      <c r="V96" s="145">
        <f>ROUND(E96*U96,2)</f>
        <v>21</v>
      </c>
      <c r="W96" s="145"/>
      <c r="X96" s="136"/>
      <c r="Y96" s="136"/>
      <c r="Z96" s="136"/>
      <c r="AA96" s="136"/>
      <c r="AB96" s="136"/>
      <c r="AC96" s="136"/>
      <c r="AD96" s="136"/>
      <c r="AE96" s="136"/>
      <c r="AF96" s="136"/>
      <c r="AG96" s="136" t="s">
        <v>120</v>
      </c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</row>
    <row r="97" spans="1:60" outlineLevel="1" x14ac:dyDescent="0.25">
      <c r="A97" s="143"/>
      <c r="B97" s="144"/>
      <c r="C97" s="236" t="s">
        <v>245</v>
      </c>
      <c r="D97" s="237"/>
      <c r="E97" s="237"/>
      <c r="F97" s="237"/>
      <c r="G97" s="237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36"/>
      <c r="Y97" s="136"/>
      <c r="Z97" s="136"/>
      <c r="AA97" s="136"/>
      <c r="AB97" s="136"/>
      <c r="AC97" s="136"/>
      <c r="AD97" s="136"/>
      <c r="AE97" s="136"/>
      <c r="AF97" s="136"/>
      <c r="AG97" s="136" t="s">
        <v>122</v>
      </c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</row>
    <row r="98" spans="1:60" outlineLevel="1" x14ac:dyDescent="0.25">
      <c r="A98" s="143"/>
      <c r="B98" s="144"/>
      <c r="C98" s="176" t="s">
        <v>248</v>
      </c>
      <c r="D98" s="167"/>
      <c r="E98" s="168">
        <v>100</v>
      </c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36"/>
      <c r="Y98" s="136"/>
      <c r="Z98" s="136"/>
      <c r="AA98" s="136"/>
      <c r="AB98" s="136"/>
      <c r="AC98" s="136"/>
      <c r="AD98" s="136"/>
      <c r="AE98" s="136"/>
      <c r="AF98" s="136"/>
      <c r="AG98" s="136" t="s">
        <v>132</v>
      </c>
      <c r="AH98" s="136">
        <v>0</v>
      </c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  <c r="BE98" s="136"/>
      <c r="BF98" s="136"/>
      <c r="BG98" s="136"/>
      <c r="BH98" s="136"/>
    </row>
    <row r="99" spans="1:60" outlineLevel="1" x14ac:dyDescent="0.25">
      <c r="A99" s="153">
        <v>37</v>
      </c>
      <c r="B99" s="154" t="s">
        <v>249</v>
      </c>
      <c r="C99" s="163" t="s">
        <v>250</v>
      </c>
      <c r="D99" s="155" t="s">
        <v>221</v>
      </c>
      <c r="E99" s="156">
        <v>5</v>
      </c>
      <c r="F99" s="157">
        <v>1510</v>
      </c>
      <c r="G99" s="158">
        <f>ROUND(E99*F99,2)</f>
        <v>7550</v>
      </c>
      <c r="H99" s="157"/>
      <c r="I99" s="158">
        <f>ROUND(E99*H99,2)</f>
        <v>0</v>
      </c>
      <c r="J99" s="157"/>
      <c r="K99" s="158">
        <f>ROUND(E99*J99,2)</f>
        <v>0</v>
      </c>
      <c r="L99" s="158">
        <v>21</v>
      </c>
      <c r="M99" s="158">
        <f>G99*(1+L99/100)</f>
        <v>9135.5</v>
      </c>
      <c r="N99" s="158">
        <v>6.3829999999999998E-2</v>
      </c>
      <c r="O99" s="158">
        <f>ROUND(E99*N99,2)</f>
        <v>0.32</v>
      </c>
      <c r="P99" s="158">
        <v>0</v>
      </c>
      <c r="Q99" s="158">
        <f>ROUND(E99*P99,2)</f>
        <v>0</v>
      </c>
      <c r="R99" s="158" t="s">
        <v>203</v>
      </c>
      <c r="S99" s="158" t="s">
        <v>100</v>
      </c>
      <c r="T99" s="159" t="s">
        <v>100</v>
      </c>
      <c r="U99" s="145">
        <v>0.77200000000000002</v>
      </c>
      <c r="V99" s="145">
        <f>ROUND(E99*U99,2)</f>
        <v>3.86</v>
      </c>
      <c r="W99" s="145"/>
      <c r="X99" s="136"/>
      <c r="Y99" s="136"/>
      <c r="Z99" s="136"/>
      <c r="AA99" s="136"/>
      <c r="AB99" s="136"/>
      <c r="AC99" s="136"/>
      <c r="AD99" s="136"/>
      <c r="AE99" s="136"/>
      <c r="AF99" s="136"/>
      <c r="AG99" s="136" t="s">
        <v>120</v>
      </c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</row>
    <row r="100" spans="1:60" outlineLevel="1" x14ac:dyDescent="0.25">
      <c r="A100" s="143"/>
      <c r="B100" s="144"/>
      <c r="C100" s="236" t="s">
        <v>251</v>
      </c>
      <c r="D100" s="237"/>
      <c r="E100" s="237"/>
      <c r="F100" s="237"/>
      <c r="G100" s="237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 t="s">
        <v>122</v>
      </c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136"/>
      <c r="BF100" s="136"/>
      <c r="BG100" s="136"/>
      <c r="BH100" s="136"/>
    </row>
    <row r="101" spans="1:60" outlineLevel="1" x14ac:dyDescent="0.25">
      <c r="A101" s="153">
        <v>38</v>
      </c>
      <c r="B101" s="154" t="s">
        <v>252</v>
      </c>
      <c r="C101" s="163" t="s">
        <v>253</v>
      </c>
      <c r="D101" s="155" t="s">
        <v>221</v>
      </c>
      <c r="E101" s="156">
        <v>1</v>
      </c>
      <c r="F101" s="157">
        <v>1540</v>
      </c>
      <c r="G101" s="158">
        <f>ROUND(E101*F101,2)</f>
        <v>1540</v>
      </c>
      <c r="H101" s="157"/>
      <c r="I101" s="158">
        <f>ROUND(E101*H101,2)</f>
        <v>0</v>
      </c>
      <c r="J101" s="157"/>
      <c r="K101" s="158">
        <f>ROUND(E101*J101,2)</f>
        <v>0</v>
      </c>
      <c r="L101" s="158">
        <v>21</v>
      </c>
      <c r="M101" s="158">
        <f>G101*(1+L101/100)</f>
        <v>1863.3999999999999</v>
      </c>
      <c r="N101" s="158">
        <v>0.12303</v>
      </c>
      <c r="O101" s="158">
        <f>ROUND(E101*N101,2)</f>
        <v>0.12</v>
      </c>
      <c r="P101" s="158">
        <v>0</v>
      </c>
      <c r="Q101" s="158">
        <f>ROUND(E101*P101,2)</f>
        <v>0</v>
      </c>
      <c r="R101" s="158" t="s">
        <v>203</v>
      </c>
      <c r="S101" s="158" t="s">
        <v>100</v>
      </c>
      <c r="T101" s="159" t="s">
        <v>100</v>
      </c>
      <c r="U101" s="145">
        <v>0.86299999999999999</v>
      </c>
      <c r="V101" s="145">
        <f>ROUND(E101*U101,2)</f>
        <v>0.86</v>
      </c>
      <c r="W101" s="145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 t="s">
        <v>120</v>
      </c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</row>
    <row r="102" spans="1:60" outlineLevel="1" x14ac:dyDescent="0.25">
      <c r="A102" s="143"/>
      <c r="B102" s="144"/>
      <c r="C102" s="236" t="s">
        <v>251</v>
      </c>
      <c r="D102" s="237"/>
      <c r="E102" s="237"/>
      <c r="F102" s="237"/>
      <c r="G102" s="237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 t="s">
        <v>122</v>
      </c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</row>
    <row r="103" spans="1:60" outlineLevel="1" x14ac:dyDescent="0.25">
      <c r="A103" s="153">
        <v>39</v>
      </c>
      <c r="B103" s="154" t="s">
        <v>254</v>
      </c>
      <c r="C103" s="163" t="s">
        <v>255</v>
      </c>
      <c r="D103" s="155" t="s">
        <v>221</v>
      </c>
      <c r="E103" s="156">
        <v>6</v>
      </c>
      <c r="F103" s="157">
        <v>262</v>
      </c>
      <c r="G103" s="158">
        <f>ROUND(E103*F103,2)</f>
        <v>1572</v>
      </c>
      <c r="H103" s="157"/>
      <c r="I103" s="158">
        <f>ROUND(E103*H103,2)</f>
        <v>0</v>
      </c>
      <c r="J103" s="157"/>
      <c r="K103" s="158">
        <f>ROUND(E103*J103,2)</f>
        <v>0</v>
      </c>
      <c r="L103" s="158">
        <v>21</v>
      </c>
      <c r="M103" s="158">
        <f>G103*(1+L103/100)</f>
        <v>1902.12</v>
      </c>
      <c r="N103" s="158">
        <v>2.1000000000000001E-4</v>
      </c>
      <c r="O103" s="158">
        <f>ROUND(E103*N103,2)</f>
        <v>0</v>
      </c>
      <c r="P103" s="158">
        <v>0</v>
      </c>
      <c r="Q103" s="158">
        <f>ROUND(E103*P103,2)</f>
        <v>0</v>
      </c>
      <c r="R103" s="158" t="s">
        <v>203</v>
      </c>
      <c r="S103" s="158" t="s">
        <v>100</v>
      </c>
      <c r="T103" s="159" t="s">
        <v>100</v>
      </c>
      <c r="U103" s="145">
        <v>0.33600000000000002</v>
      </c>
      <c r="V103" s="145">
        <f>ROUND(E103*U103,2)</f>
        <v>2.02</v>
      </c>
      <c r="W103" s="145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 t="s">
        <v>120</v>
      </c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  <c r="BE103" s="136"/>
      <c r="BF103" s="136"/>
      <c r="BG103" s="136"/>
      <c r="BH103" s="136"/>
    </row>
    <row r="104" spans="1:60" outlineLevel="1" x14ac:dyDescent="0.25">
      <c r="A104" s="143"/>
      <c r="B104" s="144"/>
      <c r="C104" s="225" t="s">
        <v>256</v>
      </c>
      <c r="D104" s="226"/>
      <c r="E104" s="226"/>
      <c r="F104" s="226"/>
      <c r="G104" s="226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 t="s">
        <v>103</v>
      </c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6"/>
      <c r="BH104" s="136"/>
    </row>
    <row r="105" spans="1:60" outlineLevel="1" x14ac:dyDescent="0.25">
      <c r="A105" s="153">
        <v>40</v>
      </c>
      <c r="B105" s="154" t="s">
        <v>257</v>
      </c>
      <c r="C105" s="163" t="s">
        <v>258</v>
      </c>
      <c r="D105" s="155" t="s">
        <v>224</v>
      </c>
      <c r="E105" s="156">
        <v>103</v>
      </c>
      <c r="F105" s="157">
        <v>16</v>
      </c>
      <c r="G105" s="158">
        <f>ROUND(E105*F105,2)</f>
        <v>1648</v>
      </c>
      <c r="H105" s="157"/>
      <c r="I105" s="158">
        <f>ROUND(E105*H105,2)</f>
        <v>0</v>
      </c>
      <c r="J105" s="157"/>
      <c r="K105" s="158">
        <f>ROUND(E105*J105,2)</f>
        <v>0</v>
      </c>
      <c r="L105" s="158">
        <v>21</v>
      </c>
      <c r="M105" s="158">
        <f>G105*(1+L105/100)</f>
        <v>1994.08</v>
      </c>
      <c r="N105" s="158">
        <v>0</v>
      </c>
      <c r="O105" s="158">
        <f>ROUND(E105*N105,2)</f>
        <v>0</v>
      </c>
      <c r="P105" s="158">
        <v>0</v>
      </c>
      <c r="Q105" s="158">
        <f>ROUND(E105*P105,2)</f>
        <v>0</v>
      </c>
      <c r="R105" s="158" t="s">
        <v>203</v>
      </c>
      <c r="S105" s="158" t="s">
        <v>100</v>
      </c>
      <c r="T105" s="159" t="s">
        <v>100</v>
      </c>
      <c r="U105" s="145">
        <v>2.5999999999999999E-2</v>
      </c>
      <c r="V105" s="145">
        <f>ROUND(E105*U105,2)</f>
        <v>2.68</v>
      </c>
      <c r="W105" s="145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 t="s">
        <v>120</v>
      </c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</row>
    <row r="106" spans="1:60" outlineLevel="1" x14ac:dyDescent="0.25">
      <c r="A106" s="143"/>
      <c r="B106" s="144"/>
      <c r="C106" s="176" t="s">
        <v>259</v>
      </c>
      <c r="D106" s="167"/>
      <c r="E106" s="168">
        <v>103</v>
      </c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 t="s">
        <v>132</v>
      </c>
      <c r="AH106" s="136">
        <v>0</v>
      </c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</row>
    <row r="107" spans="1:60" outlineLevel="1" x14ac:dyDescent="0.25">
      <c r="A107" s="153">
        <v>41</v>
      </c>
      <c r="B107" s="154" t="s">
        <v>260</v>
      </c>
      <c r="C107" s="163" t="s">
        <v>261</v>
      </c>
      <c r="D107" s="155" t="s">
        <v>224</v>
      </c>
      <c r="E107" s="156">
        <v>6</v>
      </c>
      <c r="F107" s="157">
        <v>18</v>
      </c>
      <c r="G107" s="158">
        <f>ROUND(E107*F107,2)</f>
        <v>108</v>
      </c>
      <c r="H107" s="157"/>
      <c r="I107" s="158">
        <f>ROUND(E107*H107,2)</f>
        <v>0</v>
      </c>
      <c r="J107" s="157"/>
      <c r="K107" s="158">
        <f>ROUND(E107*J107,2)</f>
        <v>0</v>
      </c>
      <c r="L107" s="158">
        <v>21</v>
      </c>
      <c r="M107" s="158">
        <f>G107*(1+L107/100)</f>
        <v>130.68</v>
      </c>
      <c r="N107" s="158">
        <v>2.0000000000000002E-5</v>
      </c>
      <c r="O107" s="158">
        <f>ROUND(E107*N107,2)</f>
        <v>0</v>
      </c>
      <c r="P107" s="158">
        <v>0</v>
      </c>
      <c r="Q107" s="158">
        <f>ROUND(E107*P107,2)</f>
        <v>0</v>
      </c>
      <c r="R107" s="158" t="s">
        <v>203</v>
      </c>
      <c r="S107" s="158" t="s">
        <v>100</v>
      </c>
      <c r="T107" s="159" t="s">
        <v>100</v>
      </c>
      <c r="U107" s="145">
        <v>3.4000000000000002E-2</v>
      </c>
      <c r="V107" s="145">
        <f>ROUND(E107*U107,2)</f>
        <v>0.2</v>
      </c>
      <c r="W107" s="145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 t="s">
        <v>120</v>
      </c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</row>
    <row r="108" spans="1:60" outlineLevel="1" x14ac:dyDescent="0.25">
      <c r="A108" s="143"/>
      <c r="B108" s="144"/>
      <c r="C108" s="176" t="s">
        <v>262</v>
      </c>
      <c r="D108" s="167"/>
      <c r="E108" s="168">
        <v>6</v>
      </c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 t="s">
        <v>132</v>
      </c>
      <c r="AH108" s="136">
        <v>0</v>
      </c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</row>
    <row r="109" spans="1:60" outlineLevel="1" x14ac:dyDescent="0.25">
      <c r="A109" s="169">
        <v>42</v>
      </c>
      <c r="B109" s="170" t="s">
        <v>263</v>
      </c>
      <c r="C109" s="177" t="s">
        <v>264</v>
      </c>
      <c r="D109" s="171" t="s">
        <v>224</v>
      </c>
      <c r="E109" s="172">
        <v>103</v>
      </c>
      <c r="F109" s="173">
        <v>32</v>
      </c>
      <c r="G109" s="174">
        <f>ROUND(E109*F109,2)</f>
        <v>3296</v>
      </c>
      <c r="H109" s="173"/>
      <c r="I109" s="174">
        <f>ROUND(E109*H109,2)</f>
        <v>0</v>
      </c>
      <c r="J109" s="173"/>
      <c r="K109" s="174">
        <f>ROUND(E109*J109,2)</f>
        <v>0</v>
      </c>
      <c r="L109" s="174">
        <v>21</v>
      </c>
      <c r="M109" s="174">
        <f>G109*(1+L109/100)</f>
        <v>3988.16</v>
      </c>
      <c r="N109" s="174">
        <v>5.0000000000000002E-5</v>
      </c>
      <c r="O109" s="174">
        <f>ROUND(E109*N109,2)</f>
        <v>0.01</v>
      </c>
      <c r="P109" s="174">
        <v>0</v>
      </c>
      <c r="Q109" s="174">
        <f>ROUND(E109*P109,2)</f>
        <v>0</v>
      </c>
      <c r="R109" s="174" t="s">
        <v>203</v>
      </c>
      <c r="S109" s="174" t="s">
        <v>100</v>
      </c>
      <c r="T109" s="175" t="s">
        <v>100</v>
      </c>
      <c r="U109" s="145">
        <v>3.4000000000000002E-2</v>
      </c>
      <c r="V109" s="145">
        <f>ROUND(E109*U109,2)</f>
        <v>3.5</v>
      </c>
      <c r="W109" s="145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 t="s">
        <v>120</v>
      </c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  <c r="BE109" s="136"/>
      <c r="BF109" s="136"/>
      <c r="BG109" s="136"/>
      <c r="BH109" s="136"/>
    </row>
    <row r="110" spans="1:60" outlineLevel="1" x14ac:dyDescent="0.25">
      <c r="A110" s="153">
        <v>43</v>
      </c>
      <c r="B110" s="154" t="s">
        <v>265</v>
      </c>
      <c r="C110" s="163" t="s">
        <v>266</v>
      </c>
      <c r="D110" s="155" t="s">
        <v>224</v>
      </c>
      <c r="E110" s="156">
        <v>5.0750000000000002</v>
      </c>
      <c r="F110" s="157">
        <v>45</v>
      </c>
      <c r="G110" s="158">
        <f>ROUND(E110*F110,2)</f>
        <v>228.38</v>
      </c>
      <c r="H110" s="157"/>
      <c r="I110" s="158">
        <f>ROUND(E110*H110,2)</f>
        <v>0</v>
      </c>
      <c r="J110" s="157"/>
      <c r="K110" s="158">
        <f>ROUND(E110*J110,2)</f>
        <v>0</v>
      </c>
      <c r="L110" s="158">
        <v>21</v>
      </c>
      <c r="M110" s="158">
        <f>G110*(1+L110/100)</f>
        <v>276.33979999999997</v>
      </c>
      <c r="N110" s="158">
        <v>2.7E-4</v>
      </c>
      <c r="O110" s="158">
        <f>ROUND(E110*N110,2)</f>
        <v>0</v>
      </c>
      <c r="P110" s="158">
        <v>0</v>
      </c>
      <c r="Q110" s="158">
        <f>ROUND(E110*P110,2)</f>
        <v>0</v>
      </c>
      <c r="R110" s="158" t="s">
        <v>172</v>
      </c>
      <c r="S110" s="158" t="s">
        <v>100</v>
      </c>
      <c r="T110" s="159" t="s">
        <v>100</v>
      </c>
      <c r="U110" s="145">
        <v>0</v>
      </c>
      <c r="V110" s="145">
        <f>ROUND(E110*U110,2)</f>
        <v>0</v>
      </c>
      <c r="W110" s="145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 t="s">
        <v>173</v>
      </c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  <c r="BE110" s="136"/>
      <c r="BF110" s="136"/>
      <c r="BG110" s="136"/>
      <c r="BH110" s="136"/>
    </row>
    <row r="111" spans="1:60" outlineLevel="1" x14ac:dyDescent="0.25">
      <c r="A111" s="143"/>
      <c r="B111" s="144"/>
      <c r="C111" s="176" t="s">
        <v>267</v>
      </c>
      <c r="D111" s="167"/>
      <c r="E111" s="168">
        <v>5.0750000000000002</v>
      </c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 t="s">
        <v>132</v>
      </c>
      <c r="AH111" s="136">
        <v>0</v>
      </c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  <c r="BE111" s="136"/>
      <c r="BF111" s="136"/>
      <c r="BG111" s="136"/>
      <c r="BH111" s="136"/>
    </row>
    <row r="112" spans="1:60" outlineLevel="1" x14ac:dyDescent="0.25">
      <c r="A112" s="153">
        <v>44</v>
      </c>
      <c r="B112" s="154" t="s">
        <v>268</v>
      </c>
      <c r="C112" s="163" t="s">
        <v>269</v>
      </c>
      <c r="D112" s="155" t="s">
        <v>224</v>
      </c>
      <c r="E112" s="156">
        <v>101.5</v>
      </c>
      <c r="F112" s="157">
        <v>210</v>
      </c>
      <c r="G112" s="158">
        <f>ROUND(E112*F112,2)</f>
        <v>21315</v>
      </c>
      <c r="H112" s="157"/>
      <c r="I112" s="158">
        <f>ROUND(E112*H112,2)</f>
        <v>0</v>
      </c>
      <c r="J112" s="157"/>
      <c r="K112" s="158">
        <f>ROUND(E112*J112,2)</f>
        <v>0</v>
      </c>
      <c r="L112" s="158">
        <v>21</v>
      </c>
      <c r="M112" s="158">
        <f>G112*(1+L112/100)</f>
        <v>25791.149999999998</v>
      </c>
      <c r="N112" s="158">
        <v>2.1199999999999999E-3</v>
      </c>
      <c r="O112" s="158">
        <f>ROUND(E112*N112,2)</f>
        <v>0.22</v>
      </c>
      <c r="P112" s="158">
        <v>0</v>
      </c>
      <c r="Q112" s="158">
        <f>ROUND(E112*P112,2)</f>
        <v>0</v>
      </c>
      <c r="R112" s="158" t="s">
        <v>172</v>
      </c>
      <c r="S112" s="158" t="s">
        <v>100</v>
      </c>
      <c r="T112" s="159" t="s">
        <v>100</v>
      </c>
      <c r="U112" s="145">
        <v>0</v>
      </c>
      <c r="V112" s="145">
        <f>ROUND(E112*U112,2)</f>
        <v>0</v>
      </c>
      <c r="W112" s="145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 t="s">
        <v>173</v>
      </c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</row>
    <row r="113" spans="1:60" outlineLevel="1" x14ac:dyDescent="0.25">
      <c r="A113" s="143"/>
      <c r="B113" s="144"/>
      <c r="C113" s="176" t="s">
        <v>270</v>
      </c>
      <c r="D113" s="167"/>
      <c r="E113" s="168">
        <v>101.5</v>
      </c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 t="s">
        <v>132</v>
      </c>
      <c r="AH113" s="136">
        <v>0</v>
      </c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  <c r="BE113" s="136"/>
      <c r="BF113" s="136"/>
      <c r="BG113" s="136"/>
      <c r="BH113" s="136"/>
    </row>
    <row r="114" spans="1:60" outlineLevel="1" x14ac:dyDescent="0.25">
      <c r="A114" s="169">
        <v>45</v>
      </c>
      <c r="B114" s="170" t="s">
        <v>271</v>
      </c>
      <c r="C114" s="177" t="s">
        <v>272</v>
      </c>
      <c r="D114" s="171" t="s">
        <v>221</v>
      </c>
      <c r="E114" s="172">
        <v>3</v>
      </c>
      <c r="F114" s="173">
        <v>650</v>
      </c>
      <c r="G114" s="174">
        <f t="shared" ref="G114:G126" si="0">ROUND(E114*F114,2)</f>
        <v>1950</v>
      </c>
      <c r="H114" s="173"/>
      <c r="I114" s="174">
        <f t="shared" ref="I114:I126" si="1">ROUND(E114*H114,2)</f>
        <v>0</v>
      </c>
      <c r="J114" s="173"/>
      <c r="K114" s="174">
        <f t="shared" ref="K114:K126" si="2">ROUND(E114*J114,2)</f>
        <v>0</v>
      </c>
      <c r="L114" s="174">
        <v>21</v>
      </c>
      <c r="M114" s="174">
        <f t="shared" ref="M114:M126" si="3">G114*(1+L114/100)</f>
        <v>2359.5</v>
      </c>
      <c r="N114" s="174">
        <v>2.4000000000000001E-4</v>
      </c>
      <c r="O114" s="174">
        <f t="shared" ref="O114:O126" si="4">ROUND(E114*N114,2)</f>
        <v>0</v>
      </c>
      <c r="P114" s="174">
        <v>0</v>
      </c>
      <c r="Q114" s="174">
        <f t="shared" ref="Q114:Q126" si="5">ROUND(E114*P114,2)</f>
        <v>0</v>
      </c>
      <c r="R114" s="174"/>
      <c r="S114" s="174" t="s">
        <v>193</v>
      </c>
      <c r="T114" s="175" t="s">
        <v>101</v>
      </c>
      <c r="U114" s="145">
        <v>0</v>
      </c>
      <c r="V114" s="145">
        <f t="shared" ref="V114:V126" si="6">ROUND(E114*U114,2)</f>
        <v>0</v>
      </c>
      <c r="W114" s="145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 t="s">
        <v>173</v>
      </c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  <c r="BE114" s="136"/>
      <c r="BF114" s="136"/>
      <c r="BG114" s="136"/>
      <c r="BH114" s="136"/>
    </row>
    <row r="115" spans="1:60" ht="20" outlineLevel="1" x14ac:dyDescent="0.25">
      <c r="A115" s="169">
        <v>46</v>
      </c>
      <c r="B115" s="170" t="s">
        <v>273</v>
      </c>
      <c r="C115" s="177" t="s">
        <v>274</v>
      </c>
      <c r="D115" s="171" t="s">
        <v>221</v>
      </c>
      <c r="E115" s="172">
        <v>3</v>
      </c>
      <c r="F115" s="173">
        <v>1800</v>
      </c>
      <c r="G115" s="174">
        <f t="shared" si="0"/>
        <v>5400</v>
      </c>
      <c r="H115" s="173"/>
      <c r="I115" s="174">
        <f t="shared" si="1"/>
        <v>0</v>
      </c>
      <c r="J115" s="173"/>
      <c r="K115" s="174">
        <f t="shared" si="2"/>
        <v>0</v>
      </c>
      <c r="L115" s="174">
        <v>21</v>
      </c>
      <c r="M115" s="174">
        <f t="shared" si="3"/>
        <v>6534</v>
      </c>
      <c r="N115" s="174">
        <v>3.31E-3</v>
      </c>
      <c r="O115" s="174">
        <f t="shared" si="4"/>
        <v>0.01</v>
      </c>
      <c r="P115" s="174">
        <v>0</v>
      </c>
      <c r="Q115" s="174">
        <f t="shared" si="5"/>
        <v>0</v>
      </c>
      <c r="R115" s="174" t="s">
        <v>172</v>
      </c>
      <c r="S115" s="174" t="s">
        <v>100</v>
      </c>
      <c r="T115" s="175" t="s">
        <v>100</v>
      </c>
      <c r="U115" s="145">
        <v>0</v>
      </c>
      <c r="V115" s="145">
        <f t="shared" si="6"/>
        <v>0</v>
      </c>
      <c r="W115" s="145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 t="s">
        <v>173</v>
      </c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36"/>
      <c r="BC115" s="136"/>
      <c r="BD115" s="136"/>
      <c r="BE115" s="136"/>
      <c r="BF115" s="136"/>
      <c r="BG115" s="136"/>
      <c r="BH115" s="136"/>
    </row>
    <row r="116" spans="1:60" ht="20" outlineLevel="1" x14ac:dyDescent="0.25">
      <c r="A116" s="169">
        <v>47</v>
      </c>
      <c r="B116" s="170" t="s">
        <v>275</v>
      </c>
      <c r="C116" s="177" t="s">
        <v>276</v>
      </c>
      <c r="D116" s="171" t="s">
        <v>221</v>
      </c>
      <c r="E116" s="172">
        <v>5</v>
      </c>
      <c r="F116" s="173">
        <v>1200</v>
      </c>
      <c r="G116" s="174">
        <f t="shared" si="0"/>
        <v>6000</v>
      </c>
      <c r="H116" s="173"/>
      <c r="I116" s="174">
        <f t="shared" si="1"/>
        <v>0</v>
      </c>
      <c r="J116" s="173"/>
      <c r="K116" s="174">
        <f t="shared" si="2"/>
        <v>0</v>
      </c>
      <c r="L116" s="174">
        <v>21</v>
      </c>
      <c r="M116" s="174">
        <f t="shared" si="3"/>
        <v>7260</v>
      </c>
      <c r="N116" s="174">
        <v>6.4999999999999997E-3</v>
      </c>
      <c r="O116" s="174">
        <f t="shared" si="4"/>
        <v>0.03</v>
      </c>
      <c r="P116" s="174">
        <v>0</v>
      </c>
      <c r="Q116" s="174">
        <f t="shared" si="5"/>
        <v>0</v>
      </c>
      <c r="R116" s="174" t="s">
        <v>172</v>
      </c>
      <c r="S116" s="174" t="s">
        <v>100</v>
      </c>
      <c r="T116" s="175" t="s">
        <v>100</v>
      </c>
      <c r="U116" s="145">
        <v>0</v>
      </c>
      <c r="V116" s="145">
        <f t="shared" si="6"/>
        <v>0</v>
      </c>
      <c r="W116" s="145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 t="s">
        <v>173</v>
      </c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6"/>
      <c r="AZ116" s="136"/>
      <c r="BA116" s="136"/>
      <c r="BB116" s="136"/>
      <c r="BC116" s="136"/>
      <c r="BD116" s="136"/>
      <c r="BE116" s="136"/>
      <c r="BF116" s="136"/>
      <c r="BG116" s="136"/>
      <c r="BH116" s="136"/>
    </row>
    <row r="117" spans="1:60" ht="20" outlineLevel="1" x14ac:dyDescent="0.25">
      <c r="A117" s="169">
        <v>48</v>
      </c>
      <c r="B117" s="170" t="s">
        <v>277</v>
      </c>
      <c r="C117" s="177" t="s">
        <v>278</v>
      </c>
      <c r="D117" s="171" t="s">
        <v>221</v>
      </c>
      <c r="E117" s="172">
        <v>1</v>
      </c>
      <c r="F117" s="173">
        <v>1000</v>
      </c>
      <c r="G117" s="174">
        <f t="shared" si="0"/>
        <v>1000</v>
      </c>
      <c r="H117" s="173"/>
      <c r="I117" s="174">
        <f t="shared" si="1"/>
        <v>0</v>
      </c>
      <c r="J117" s="173"/>
      <c r="K117" s="174">
        <f t="shared" si="2"/>
        <v>0</v>
      </c>
      <c r="L117" s="174">
        <v>21</v>
      </c>
      <c r="M117" s="174">
        <f t="shared" si="3"/>
        <v>1210</v>
      </c>
      <c r="N117" s="174">
        <v>1.1299999999999999E-2</v>
      </c>
      <c r="O117" s="174">
        <f t="shared" si="4"/>
        <v>0.01</v>
      </c>
      <c r="P117" s="174">
        <v>0</v>
      </c>
      <c r="Q117" s="174">
        <f t="shared" si="5"/>
        <v>0</v>
      </c>
      <c r="R117" s="174" t="s">
        <v>172</v>
      </c>
      <c r="S117" s="174" t="s">
        <v>100</v>
      </c>
      <c r="T117" s="175" t="s">
        <v>100</v>
      </c>
      <c r="U117" s="145">
        <v>0</v>
      </c>
      <c r="V117" s="145">
        <f t="shared" si="6"/>
        <v>0</v>
      </c>
      <c r="W117" s="145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 t="s">
        <v>173</v>
      </c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  <c r="BE117" s="136"/>
      <c r="BF117" s="136"/>
      <c r="BG117" s="136"/>
      <c r="BH117" s="136"/>
    </row>
    <row r="118" spans="1:60" outlineLevel="1" x14ac:dyDescent="0.25">
      <c r="A118" s="169">
        <v>49</v>
      </c>
      <c r="B118" s="170" t="s">
        <v>279</v>
      </c>
      <c r="C118" s="177" t="s">
        <v>280</v>
      </c>
      <c r="D118" s="171" t="s">
        <v>281</v>
      </c>
      <c r="E118" s="172">
        <v>1</v>
      </c>
      <c r="F118" s="173">
        <v>500</v>
      </c>
      <c r="G118" s="174">
        <f t="shared" si="0"/>
        <v>500</v>
      </c>
      <c r="H118" s="173"/>
      <c r="I118" s="174">
        <f t="shared" si="1"/>
        <v>0</v>
      </c>
      <c r="J118" s="173"/>
      <c r="K118" s="174">
        <f t="shared" si="2"/>
        <v>0</v>
      </c>
      <c r="L118" s="174">
        <v>21</v>
      </c>
      <c r="M118" s="174">
        <f t="shared" si="3"/>
        <v>605</v>
      </c>
      <c r="N118" s="174">
        <v>1E-4</v>
      </c>
      <c r="O118" s="174">
        <f t="shared" si="4"/>
        <v>0</v>
      </c>
      <c r="P118" s="174">
        <v>0</v>
      </c>
      <c r="Q118" s="174">
        <f t="shared" si="5"/>
        <v>0</v>
      </c>
      <c r="R118" s="174"/>
      <c r="S118" s="174" t="s">
        <v>193</v>
      </c>
      <c r="T118" s="175" t="s">
        <v>101</v>
      </c>
      <c r="U118" s="145">
        <v>0</v>
      </c>
      <c r="V118" s="145">
        <f t="shared" si="6"/>
        <v>0</v>
      </c>
      <c r="W118" s="145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 t="s">
        <v>173</v>
      </c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  <c r="BE118" s="136"/>
      <c r="BF118" s="136"/>
      <c r="BG118" s="136"/>
      <c r="BH118" s="136"/>
    </row>
    <row r="119" spans="1:60" outlineLevel="1" x14ac:dyDescent="0.25">
      <c r="A119" s="169">
        <v>50</v>
      </c>
      <c r="B119" s="170" t="s">
        <v>282</v>
      </c>
      <c r="C119" s="177" t="s">
        <v>283</v>
      </c>
      <c r="D119" s="171" t="s">
        <v>221</v>
      </c>
      <c r="E119" s="172">
        <v>5</v>
      </c>
      <c r="F119" s="173">
        <v>2100</v>
      </c>
      <c r="G119" s="174">
        <f t="shared" si="0"/>
        <v>10500</v>
      </c>
      <c r="H119" s="173"/>
      <c r="I119" s="174">
        <f t="shared" si="1"/>
        <v>0</v>
      </c>
      <c r="J119" s="173"/>
      <c r="K119" s="174">
        <f t="shared" si="2"/>
        <v>0</v>
      </c>
      <c r="L119" s="174">
        <v>21</v>
      </c>
      <c r="M119" s="174">
        <f t="shared" si="3"/>
        <v>12705</v>
      </c>
      <c r="N119" s="174">
        <v>2.5000000000000001E-3</v>
      </c>
      <c r="O119" s="174">
        <f t="shared" si="4"/>
        <v>0.01</v>
      </c>
      <c r="P119" s="174">
        <v>0</v>
      </c>
      <c r="Q119" s="174">
        <f t="shared" si="5"/>
        <v>0</v>
      </c>
      <c r="R119" s="174"/>
      <c r="S119" s="174" t="s">
        <v>193</v>
      </c>
      <c r="T119" s="175" t="s">
        <v>101</v>
      </c>
      <c r="U119" s="145">
        <v>0</v>
      </c>
      <c r="V119" s="145">
        <f t="shared" si="6"/>
        <v>0</v>
      </c>
      <c r="W119" s="145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 t="s">
        <v>173</v>
      </c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6"/>
      <c r="AZ119" s="136"/>
      <c r="BA119" s="136"/>
      <c r="BB119" s="136"/>
      <c r="BC119" s="136"/>
      <c r="BD119" s="136"/>
      <c r="BE119" s="136"/>
      <c r="BF119" s="136"/>
      <c r="BG119" s="136"/>
      <c r="BH119" s="136"/>
    </row>
    <row r="120" spans="1:60" ht="40" outlineLevel="1" x14ac:dyDescent="0.25">
      <c r="A120" s="169">
        <v>51</v>
      </c>
      <c r="B120" s="170" t="s">
        <v>284</v>
      </c>
      <c r="C120" s="177" t="s">
        <v>285</v>
      </c>
      <c r="D120" s="171" t="s">
        <v>221</v>
      </c>
      <c r="E120" s="172">
        <v>1</v>
      </c>
      <c r="F120" s="173">
        <v>5500</v>
      </c>
      <c r="G120" s="174">
        <f t="shared" si="0"/>
        <v>5500</v>
      </c>
      <c r="H120" s="173"/>
      <c r="I120" s="174">
        <f t="shared" si="1"/>
        <v>0</v>
      </c>
      <c r="J120" s="173"/>
      <c r="K120" s="174">
        <f t="shared" si="2"/>
        <v>0</v>
      </c>
      <c r="L120" s="174">
        <v>21</v>
      </c>
      <c r="M120" s="174">
        <f t="shared" si="3"/>
        <v>6655</v>
      </c>
      <c r="N120" s="174">
        <v>1.8499999999999999E-2</v>
      </c>
      <c r="O120" s="174">
        <f t="shared" si="4"/>
        <v>0.02</v>
      </c>
      <c r="P120" s="174">
        <v>0</v>
      </c>
      <c r="Q120" s="174">
        <f t="shared" si="5"/>
        <v>0</v>
      </c>
      <c r="R120" s="174" t="s">
        <v>172</v>
      </c>
      <c r="S120" s="174" t="s">
        <v>100</v>
      </c>
      <c r="T120" s="175" t="s">
        <v>100</v>
      </c>
      <c r="U120" s="145">
        <v>0</v>
      </c>
      <c r="V120" s="145">
        <f t="shared" si="6"/>
        <v>0</v>
      </c>
      <c r="W120" s="145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 t="s">
        <v>173</v>
      </c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  <c r="BE120" s="136"/>
      <c r="BF120" s="136"/>
      <c r="BG120" s="136"/>
      <c r="BH120" s="136"/>
    </row>
    <row r="121" spans="1:60" ht="20" outlineLevel="1" x14ac:dyDescent="0.25">
      <c r="A121" s="169">
        <v>52</v>
      </c>
      <c r="B121" s="170" t="s">
        <v>286</v>
      </c>
      <c r="C121" s="177" t="s">
        <v>287</v>
      </c>
      <c r="D121" s="171" t="s">
        <v>221</v>
      </c>
      <c r="E121" s="172">
        <v>5</v>
      </c>
      <c r="F121" s="173">
        <v>3200</v>
      </c>
      <c r="G121" s="174">
        <f t="shared" si="0"/>
        <v>16000</v>
      </c>
      <c r="H121" s="173"/>
      <c r="I121" s="174">
        <f t="shared" si="1"/>
        <v>0</v>
      </c>
      <c r="J121" s="173"/>
      <c r="K121" s="174">
        <f t="shared" si="2"/>
        <v>0</v>
      </c>
      <c r="L121" s="174">
        <v>21</v>
      </c>
      <c r="M121" s="174">
        <f t="shared" si="3"/>
        <v>19360</v>
      </c>
      <c r="N121" s="174">
        <v>6.6000000000000003E-2</v>
      </c>
      <c r="O121" s="174">
        <f t="shared" si="4"/>
        <v>0.33</v>
      </c>
      <c r="P121" s="174">
        <v>0</v>
      </c>
      <c r="Q121" s="174">
        <f t="shared" si="5"/>
        <v>0</v>
      </c>
      <c r="R121" s="174"/>
      <c r="S121" s="174" t="s">
        <v>193</v>
      </c>
      <c r="T121" s="175" t="s">
        <v>101</v>
      </c>
      <c r="U121" s="145">
        <v>0</v>
      </c>
      <c r="V121" s="145">
        <f t="shared" si="6"/>
        <v>0</v>
      </c>
      <c r="W121" s="145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 t="s">
        <v>173</v>
      </c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6"/>
      <c r="AZ121" s="136"/>
      <c r="BA121" s="136"/>
      <c r="BB121" s="136"/>
      <c r="BC121" s="136"/>
      <c r="BD121" s="136"/>
      <c r="BE121" s="136"/>
      <c r="BF121" s="136"/>
      <c r="BG121" s="136"/>
      <c r="BH121" s="136"/>
    </row>
    <row r="122" spans="1:60" outlineLevel="1" x14ac:dyDescent="0.25">
      <c r="A122" s="169">
        <v>53</v>
      </c>
      <c r="B122" s="170" t="s">
        <v>288</v>
      </c>
      <c r="C122" s="177" t="s">
        <v>289</v>
      </c>
      <c r="D122" s="171" t="s">
        <v>221</v>
      </c>
      <c r="E122" s="172">
        <v>1</v>
      </c>
      <c r="F122" s="173">
        <v>250</v>
      </c>
      <c r="G122" s="174">
        <f t="shared" si="0"/>
        <v>250</v>
      </c>
      <c r="H122" s="173"/>
      <c r="I122" s="174">
        <f t="shared" si="1"/>
        <v>0</v>
      </c>
      <c r="J122" s="173"/>
      <c r="K122" s="174">
        <f t="shared" si="2"/>
        <v>0</v>
      </c>
      <c r="L122" s="174">
        <v>21</v>
      </c>
      <c r="M122" s="174">
        <f t="shared" si="3"/>
        <v>302.5</v>
      </c>
      <c r="N122" s="174">
        <v>8.9999999999999998E-4</v>
      </c>
      <c r="O122" s="174">
        <f t="shared" si="4"/>
        <v>0</v>
      </c>
      <c r="P122" s="174">
        <v>0</v>
      </c>
      <c r="Q122" s="174">
        <f t="shared" si="5"/>
        <v>0</v>
      </c>
      <c r="R122" s="174"/>
      <c r="S122" s="174" t="s">
        <v>193</v>
      </c>
      <c r="T122" s="175" t="s">
        <v>101</v>
      </c>
      <c r="U122" s="145">
        <v>0</v>
      </c>
      <c r="V122" s="145">
        <f t="shared" si="6"/>
        <v>0</v>
      </c>
      <c r="W122" s="145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 t="s">
        <v>173</v>
      </c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  <c r="BA122" s="136"/>
      <c r="BB122" s="136"/>
      <c r="BC122" s="136"/>
      <c r="BD122" s="136"/>
      <c r="BE122" s="136"/>
      <c r="BF122" s="136"/>
      <c r="BG122" s="136"/>
      <c r="BH122" s="136"/>
    </row>
    <row r="123" spans="1:60" outlineLevel="1" x14ac:dyDescent="0.25">
      <c r="A123" s="169">
        <v>54</v>
      </c>
      <c r="B123" s="170" t="s">
        <v>290</v>
      </c>
      <c r="C123" s="177" t="s">
        <v>291</v>
      </c>
      <c r="D123" s="171" t="s">
        <v>221</v>
      </c>
      <c r="E123" s="172">
        <v>5</v>
      </c>
      <c r="F123" s="173">
        <v>250</v>
      </c>
      <c r="G123" s="174">
        <f t="shared" si="0"/>
        <v>1250</v>
      </c>
      <c r="H123" s="173"/>
      <c r="I123" s="174">
        <f t="shared" si="1"/>
        <v>0</v>
      </c>
      <c r="J123" s="173"/>
      <c r="K123" s="174">
        <f t="shared" si="2"/>
        <v>0</v>
      </c>
      <c r="L123" s="174">
        <v>21</v>
      </c>
      <c r="M123" s="174">
        <f t="shared" si="3"/>
        <v>1512.5</v>
      </c>
      <c r="N123" s="174">
        <v>8.9999999999999998E-4</v>
      </c>
      <c r="O123" s="174">
        <f t="shared" si="4"/>
        <v>0</v>
      </c>
      <c r="P123" s="174">
        <v>0</v>
      </c>
      <c r="Q123" s="174">
        <f t="shared" si="5"/>
        <v>0</v>
      </c>
      <c r="R123" s="174"/>
      <c r="S123" s="174" t="s">
        <v>193</v>
      </c>
      <c r="T123" s="175" t="s">
        <v>101</v>
      </c>
      <c r="U123" s="145">
        <v>0</v>
      </c>
      <c r="V123" s="145">
        <f t="shared" si="6"/>
        <v>0</v>
      </c>
      <c r="W123" s="145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 t="s">
        <v>173</v>
      </c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36"/>
      <c r="BE123" s="136"/>
      <c r="BF123" s="136"/>
      <c r="BG123" s="136"/>
      <c r="BH123" s="136"/>
    </row>
    <row r="124" spans="1:60" ht="20" outlineLevel="1" x14ac:dyDescent="0.25">
      <c r="A124" s="169">
        <v>55</v>
      </c>
      <c r="B124" s="170" t="s">
        <v>292</v>
      </c>
      <c r="C124" s="177" t="s">
        <v>293</v>
      </c>
      <c r="D124" s="171" t="s">
        <v>221</v>
      </c>
      <c r="E124" s="172">
        <v>5</v>
      </c>
      <c r="F124" s="173">
        <v>1600</v>
      </c>
      <c r="G124" s="174">
        <f t="shared" si="0"/>
        <v>8000</v>
      </c>
      <c r="H124" s="173"/>
      <c r="I124" s="174">
        <f t="shared" si="1"/>
        <v>0</v>
      </c>
      <c r="J124" s="173"/>
      <c r="K124" s="174">
        <f t="shared" si="2"/>
        <v>0</v>
      </c>
      <c r="L124" s="174">
        <v>21</v>
      </c>
      <c r="M124" s="174">
        <f t="shared" si="3"/>
        <v>9680</v>
      </c>
      <c r="N124" s="174">
        <v>2.5000000000000001E-3</v>
      </c>
      <c r="O124" s="174">
        <f t="shared" si="4"/>
        <v>0.01</v>
      </c>
      <c r="P124" s="174">
        <v>0</v>
      </c>
      <c r="Q124" s="174">
        <f t="shared" si="5"/>
        <v>0</v>
      </c>
      <c r="R124" s="174" t="s">
        <v>172</v>
      </c>
      <c r="S124" s="174" t="s">
        <v>100</v>
      </c>
      <c r="T124" s="175" t="s">
        <v>100</v>
      </c>
      <c r="U124" s="145">
        <v>0</v>
      </c>
      <c r="V124" s="145">
        <f t="shared" si="6"/>
        <v>0</v>
      </c>
      <c r="W124" s="145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 t="s">
        <v>173</v>
      </c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  <c r="BE124" s="136"/>
      <c r="BF124" s="136"/>
      <c r="BG124" s="136"/>
      <c r="BH124" s="136"/>
    </row>
    <row r="125" spans="1:60" ht="20" outlineLevel="1" x14ac:dyDescent="0.25">
      <c r="A125" s="169">
        <v>56</v>
      </c>
      <c r="B125" s="170" t="s">
        <v>294</v>
      </c>
      <c r="C125" s="177" t="s">
        <v>295</v>
      </c>
      <c r="D125" s="171" t="s">
        <v>221</v>
      </c>
      <c r="E125" s="172">
        <v>1</v>
      </c>
      <c r="F125" s="173">
        <v>1800</v>
      </c>
      <c r="G125" s="174">
        <f t="shared" si="0"/>
        <v>1800</v>
      </c>
      <c r="H125" s="173"/>
      <c r="I125" s="174">
        <f t="shared" si="1"/>
        <v>0</v>
      </c>
      <c r="J125" s="173"/>
      <c r="K125" s="174">
        <f t="shared" si="2"/>
        <v>0</v>
      </c>
      <c r="L125" s="174">
        <v>21</v>
      </c>
      <c r="M125" s="174">
        <f t="shared" si="3"/>
        <v>2178</v>
      </c>
      <c r="N125" s="174">
        <v>7.3000000000000001E-3</v>
      </c>
      <c r="O125" s="174">
        <f t="shared" si="4"/>
        <v>0.01</v>
      </c>
      <c r="P125" s="174">
        <v>0</v>
      </c>
      <c r="Q125" s="174">
        <f t="shared" si="5"/>
        <v>0</v>
      </c>
      <c r="R125" s="174" t="s">
        <v>172</v>
      </c>
      <c r="S125" s="174" t="s">
        <v>100</v>
      </c>
      <c r="T125" s="175" t="s">
        <v>100</v>
      </c>
      <c r="U125" s="145">
        <v>0</v>
      </c>
      <c r="V125" s="145">
        <f t="shared" si="6"/>
        <v>0</v>
      </c>
      <c r="W125" s="145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 t="s">
        <v>173</v>
      </c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</row>
    <row r="126" spans="1:60" ht="20" outlineLevel="1" x14ac:dyDescent="0.25">
      <c r="A126" s="169">
        <v>57</v>
      </c>
      <c r="B126" s="170" t="s">
        <v>296</v>
      </c>
      <c r="C126" s="177" t="s">
        <v>297</v>
      </c>
      <c r="D126" s="171" t="s">
        <v>221</v>
      </c>
      <c r="E126" s="172">
        <v>1</v>
      </c>
      <c r="F126" s="173">
        <v>3500</v>
      </c>
      <c r="G126" s="174">
        <f t="shared" si="0"/>
        <v>3500</v>
      </c>
      <c r="H126" s="173"/>
      <c r="I126" s="174">
        <f t="shared" si="1"/>
        <v>0</v>
      </c>
      <c r="J126" s="173"/>
      <c r="K126" s="174">
        <f t="shared" si="2"/>
        <v>0</v>
      </c>
      <c r="L126" s="174">
        <v>21</v>
      </c>
      <c r="M126" s="174">
        <f t="shared" si="3"/>
        <v>4235</v>
      </c>
      <c r="N126" s="174">
        <v>1.8700000000000001E-2</v>
      </c>
      <c r="O126" s="174">
        <f t="shared" si="4"/>
        <v>0.02</v>
      </c>
      <c r="P126" s="174">
        <v>0</v>
      </c>
      <c r="Q126" s="174">
        <f t="shared" si="5"/>
        <v>0</v>
      </c>
      <c r="R126" s="174" t="s">
        <v>172</v>
      </c>
      <c r="S126" s="174" t="s">
        <v>100</v>
      </c>
      <c r="T126" s="175" t="s">
        <v>100</v>
      </c>
      <c r="U126" s="145">
        <v>0</v>
      </c>
      <c r="V126" s="145">
        <f t="shared" si="6"/>
        <v>0</v>
      </c>
      <c r="W126" s="145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 t="s">
        <v>173</v>
      </c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  <c r="BE126" s="136"/>
      <c r="BF126" s="136"/>
      <c r="BG126" s="136"/>
      <c r="BH126" s="136"/>
    </row>
    <row r="127" spans="1:60" ht="13" x14ac:dyDescent="0.25">
      <c r="A127" s="147" t="s">
        <v>95</v>
      </c>
      <c r="B127" s="148" t="s">
        <v>65</v>
      </c>
      <c r="C127" s="162" t="s">
        <v>66</v>
      </c>
      <c r="D127" s="149"/>
      <c r="E127" s="150"/>
      <c r="F127" s="151"/>
      <c r="G127" s="151">
        <f>SUMIF(AG128:AG133,"&lt;&gt;NOR",G128:G133)</f>
        <v>7396.75</v>
      </c>
      <c r="H127" s="151"/>
      <c r="I127" s="151">
        <f>SUM(I128:I133)</f>
        <v>0</v>
      </c>
      <c r="J127" s="151"/>
      <c r="K127" s="151">
        <f>SUM(K128:K133)</f>
        <v>0</v>
      </c>
      <c r="L127" s="151"/>
      <c r="M127" s="151">
        <f>SUM(M128:M133)</f>
        <v>8950.0674999999992</v>
      </c>
      <c r="N127" s="151"/>
      <c r="O127" s="151">
        <f>SUM(O128:O133)</f>
        <v>0</v>
      </c>
      <c r="P127" s="151"/>
      <c r="Q127" s="151">
        <f>SUM(Q128:Q133)</f>
        <v>0</v>
      </c>
      <c r="R127" s="151"/>
      <c r="S127" s="151"/>
      <c r="T127" s="152"/>
      <c r="U127" s="146"/>
      <c r="V127" s="146">
        <f>SUM(V128:V133)</f>
        <v>26.07</v>
      </c>
      <c r="W127" s="146"/>
      <c r="AG127" t="s">
        <v>96</v>
      </c>
    </row>
    <row r="128" spans="1:60" outlineLevel="1" x14ac:dyDescent="0.25">
      <c r="A128" s="153">
        <v>58</v>
      </c>
      <c r="B128" s="154" t="s">
        <v>298</v>
      </c>
      <c r="C128" s="163" t="s">
        <v>299</v>
      </c>
      <c r="D128" s="155" t="s">
        <v>171</v>
      </c>
      <c r="E128" s="156">
        <v>123.27919</v>
      </c>
      <c r="F128" s="157">
        <v>60</v>
      </c>
      <c r="G128" s="158">
        <f>ROUND(E128*F128,2)</f>
        <v>7396.75</v>
      </c>
      <c r="H128" s="157"/>
      <c r="I128" s="158">
        <f>ROUND(E128*H128,2)</f>
        <v>0</v>
      </c>
      <c r="J128" s="157"/>
      <c r="K128" s="158">
        <f>ROUND(E128*J128,2)</f>
        <v>0</v>
      </c>
      <c r="L128" s="158">
        <v>21</v>
      </c>
      <c r="M128" s="158">
        <f>G128*(1+L128/100)</f>
        <v>8950.0674999999992</v>
      </c>
      <c r="N128" s="158">
        <v>0</v>
      </c>
      <c r="O128" s="158">
        <f>ROUND(E128*N128,2)</f>
        <v>0</v>
      </c>
      <c r="P128" s="158">
        <v>0</v>
      </c>
      <c r="Q128" s="158">
        <f>ROUND(E128*P128,2)</f>
        <v>0</v>
      </c>
      <c r="R128" s="158" t="s">
        <v>203</v>
      </c>
      <c r="S128" s="158" t="s">
        <v>100</v>
      </c>
      <c r="T128" s="159" t="s">
        <v>100</v>
      </c>
      <c r="U128" s="145">
        <v>0.21149999999999999</v>
      </c>
      <c r="V128" s="145">
        <f>ROUND(E128*U128,2)</f>
        <v>26.07</v>
      </c>
      <c r="W128" s="145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 t="s">
        <v>300</v>
      </c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  <c r="AZ128" s="136"/>
      <c r="BA128" s="136"/>
      <c r="BB128" s="136"/>
      <c r="BC128" s="136"/>
      <c r="BD128" s="136"/>
      <c r="BE128" s="136"/>
      <c r="BF128" s="136"/>
      <c r="BG128" s="136"/>
      <c r="BH128" s="136"/>
    </row>
    <row r="129" spans="1:60" outlineLevel="1" x14ac:dyDescent="0.25">
      <c r="A129" s="143"/>
      <c r="B129" s="144"/>
      <c r="C129" s="236" t="s">
        <v>301</v>
      </c>
      <c r="D129" s="237"/>
      <c r="E129" s="237"/>
      <c r="F129" s="237"/>
      <c r="G129" s="237"/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 t="s">
        <v>122</v>
      </c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36"/>
      <c r="BE129" s="136"/>
      <c r="BF129" s="136"/>
      <c r="BG129" s="136"/>
      <c r="BH129" s="136"/>
    </row>
    <row r="130" spans="1:60" outlineLevel="1" x14ac:dyDescent="0.25">
      <c r="A130" s="143"/>
      <c r="B130" s="144"/>
      <c r="C130" s="234" t="s">
        <v>302</v>
      </c>
      <c r="D130" s="235"/>
      <c r="E130" s="235"/>
      <c r="F130" s="235"/>
      <c r="G130" s="23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 t="s">
        <v>103</v>
      </c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36"/>
      <c r="BC130" s="136"/>
      <c r="BD130" s="136"/>
      <c r="BE130" s="136"/>
      <c r="BF130" s="136"/>
      <c r="BG130" s="136"/>
      <c r="BH130" s="136"/>
    </row>
    <row r="131" spans="1:60" outlineLevel="1" x14ac:dyDescent="0.25">
      <c r="A131" s="143"/>
      <c r="B131" s="144"/>
      <c r="C131" s="176" t="s">
        <v>303</v>
      </c>
      <c r="D131" s="167"/>
      <c r="E131" s="168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 t="s">
        <v>132</v>
      </c>
      <c r="AH131" s="136">
        <v>0</v>
      </c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36"/>
      <c r="BC131" s="136"/>
      <c r="BD131" s="136"/>
      <c r="BE131" s="136"/>
      <c r="BF131" s="136"/>
      <c r="BG131" s="136"/>
      <c r="BH131" s="136"/>
    </row>
    <row r="132" spans="1:60" ht="20" outlineLevel="1" x14ac:dyDescent="0.25">
      <c r="A132" s="143"/>
      <c r="B132" s="144"/>
      <c r="C132" s="176" t="s">
        <v>304</v>
      </c>
      <c r="D132" s="167"/>
      <c r="E132" s="168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 t="s">
        <v>132</v>
      </c>
      <c r="AH132" s="136">
        <v>0</v>
      </c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36"/>
      <c r="BE132" s="136"/>
      <c r="BF132" s="136"/>
      <c r="BG132" s="136"/>
      <c r="BH132" s="136"/>
    </row>
    <row r="133" spans="1:60" outlineLevel="1" x14ac:dyDescent="0.25">
      <c r="A133" s="143"/>
      <c r="B133" s="144"/>
      <c r="C133" s="176" t="s">
        <v>305</v>
      </c>
      <c r="D133" s="167"/>
      <c r="E133" s="168">
        <v>123.27919</v>
      </c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 t="s">
        <v>132</v>
      </c>
      <c r="AH133" s="136">
        <v>0</v>
      </c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  <c r="BE133" s="136"/>
      <c r="BF133" s="136"/>
      <c r="BG133" s="136"/>
      <c r="BH133" s="136"/>
    </row>
    <row r="134" spans="1:60" x14ac:dyDescent="0.25">
      <c r="A134" s="3"/>
      <c r="B134" s="4"/>
      <c r="C134" s="164"/>
      <c r="D134" s="6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AE134">
        <v>15</v>
      </c>
      <c r="AF134">
        <v>21</v>
      </c>
    </row>
    <row r="135" spans="1:60" ht="13" x14ac:dyDescent="0.25">
      <c r="A135" s="139"/>
      <c r="B135" s="140" t="s">
        <v>29</v>
      </c>
      <c r="C135" s="165"/>
      <c r="D135" s="141"/>
      <c r="E135" s="142"/>
      <c r="F135" s="142"/>
      <c r="G135" s="161">
        <f>G8+G47+G63+G68+G78+G127</f>
        <v>353606.86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AE135">
        <f>SUMIF(L7:L133,AE134,G7:G133)</f>
        <v>0</v>
      </c>
      <c r="AF135">
        <f>SUMIF(L7:L133,AF134,G7:G133)</f>
        <v>353606.86</v>
      </c>
      <c r="AG135" t="s">
        <v>111</v>
      </c>
    </row>
    <row r="136" spans="1:60" x14ac:dyDescent="0.25">
      <c r="A136" s="238" t="s">
        <v>306</v>
      </c>
      <c r="B136" s="238"/>
      <c r="C136" s="164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60" x14ac:dyDescent="0.25">
      <c r="A137" s="3"/>
      <c r="B137" s="4" t="s">
        <v>307</v>
      </c>
      <c r="C137" s="164" t="s">
        <v>308</v>
      </c>
      <c r="D137" s="6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AG137" t="s">
        <v>309</v>
      </c>
    </row>
    <row r="138" spans="1:60" x14ac:dyDescent="0.25">
      <c r="A138" s="3"/>
      <c r="B138" s="4" t="s">
        <v>310</v>
      </c>
      <c r="C138" s="164" t="s">
        <v>311</v>
      </c>
      <c r="D138" s="6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AG138" t="s">
        <v>312</v>
      </c>
    </row>
    <row r="139" spans="1:60" x14ac:dyDescent="0.25">
      <c r="A139" s="3"/>
      <c r="B139" s="4"/>
      <c r="C139" s="164" t="s">
        <v>313</v>
      </c>
      <c r="D139" s="6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AG139" t="s">
        <v>314</v>
      </c>
    </row>
    <row r="140" spans="1:60" x14ac:dyDescent="0.25">
      <c r="A140" s="3"/>
      <c r="B140" s="4"/>
      <c r="C140" s="164"/>
      <c r="D140" s="6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60" x14ac:dyDescent="0.25">
      <c r="C141" s="166"/>
      <c r="D141" s="10"/>
      <c r="AG141" t="s">
        <v>113</v>
      </c>
    </row>
    <row r="142" spans="1:60" x14ac:dyDescent="0.25">
      <c r="D142" s="10"/>
    </row>
    <row r="143" spans="1:60" x14ac:dyDescent="0.25">
      <c r="D143" s="10"/>
    </row>
    <row r="144" spans="1:60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p+p8zTGH8Hx59WrFMHaP8ye7tWn8ZxLjldPvY43TnkWC8aDdD+ktPCLLEvcOmJu83YMiJEScXYK3wu2dB8aWWw==" saltValue="UtiFal/9bzoIuOHKzJFiuQ==" spinCount="100000" sheet="1"/>
  <mergeCells count="34">
    <mergeCell ref="A1:G1"/>
    <mergeCell ref="C2:G2"/>
    <mergeCell ref="C3:G3"/>
    <mergeCell ref="C4:G4"/>
    <mergeCell ref="A136:B136"/>
    <mergeCell ref="C10:G10"/>
    <mergeCell ref="C12:G12"/>
    <mergeCell ref="C14:G14"/>
    <mergeCell ref="C18:G18"/>
    <mergeCell ref="C21:G21"/>
    <mergeCell ref="C75:G75"/>
    <mergeCell ref="C23:G23"/>
    <mergeCell ref="C24:G24"/>
    <mergeCell ref="C27:G27"/>
    <mergeCell ref="C28:G28"/>
    <mergeCell ref="C35:G35"/>
    <mergeCell ref="C36:G36"/>
    <mergeCell ref="C37:G37"/>
    <mergeCell ref="C41:G41"/>
    <mergeCell ref="C53:G53"/>
    <mergeCell ref="C65:G65"/>
    <mergeCell ref="C73:G73"/>
    <mergeCell ref="C130:G130"/>
    <mergeCell ref="C81:G81"/>
    <mergeCell ref="C83:G83"/>
    <mergeCell ref="C85:G85"/>
    <mergeCell ref="C90:G90"/>
    <mergeCell ref="C93:G93"/>
    <mergeCell ref="C95:G95"/>
    <mergeCell ref="C97:G97"/>
    <mergeCell ref="C100:G100"/>
    <mergeCell ref="C102:G102"/>
    <mergeCell ref="C104:G104"/>
    <mergeCell ref="C129:G129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48</vt:i4>
      </vt:variant>
    </vt:vector>
  </HeadingPairs>
  <TitlesOfParts>
    <vt:vector size="53" baseType="lpstr">
      <vt:lpstr>Pokyny pro vyplnění</vt:lpstr>
      <vt:lpstr>Stavba</vt:lpstr>
      <vt:lpstr>VzorPolozky</vt:lpstr>
      <vt:lpstr>00 01 Naklady</vt:lpstr>
      <vt:lpstr>SO 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01 Naklady'!Názvy_tisku</vt:lpstr>
      <vt:lpstr>'SO 01 01 Pol'!Názvy_tisku</vt:lpstr>
      <vt:lpstr>oadresa</vt:lpstr>
      <vt:lpstr>Stavba!Objednatel</vt:lpstr>
      <vt:lpstr>Stavba!Objekt</vt:lpstr>
      <vt:lpstr>'00 01 Naklady'!Oblast_tisku</vt:lpstr>
      <vt:lpstr>'SO 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sliwova</dc:creator>
  <cp:lastModifiedBy>Gabriela Adámková</cp:lastModifiedBy>
  <cp:lastPrinted>2014-02-28T09:52:57Z</cp:lastPrinted>
  <dcterms:created xsi:type="dcterms:W3CDTF">2009-04-08T07:15:50Z</dcterms:created>
  <dcterms:modified xsi:type="dcterms:W3CDTF">2024-11-19T08:58:52Z</dcterms:modified>
</cp:coreProperties>
</file>