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erver-dc\user\Kalkulace\Seznam zakázek\Místní úřady\Hrusice\Nabídka\"/>
    </mc:Choice>
  </mc:AlternateContent>
  <xr:revisionPtr revIDLastSave="0" documentId="8_{88C22437-0C33-459D-8679-5FEAC383640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Rekapitulace stavby" sheetId="1" r:id="rId1"/>
    <sheet name="SO 01 - Přiváděcí řad" sheetId="2" r:id="rId2"/>
    <sheet name="DSO 02.1 - Stavební část" sheetId="3" r:id="rId3"/>
    <sheet name="DSO 02.2 - Odpad z VDJ" sheetId="4" r:id="rId4"/>
    <sheet name="DSO 02.3 - Oplocení VDJ" sheetId="5" r:id="rId5"/>
    <sheet name="DSO 02.4 - Strojně techno..." sheetId="6" r:id="rId6"/>
    <sheet name="DSO 03-1 - Stavební část" sheetId="7" r:id="rId7"/>
    <sheet name="DSO 03-2 - Strojně-techno..." sheetId="8" r:id="rId8"/>
    <sheet name="SO 04 - Propoj ČS-VDJ Pel..." sheetId="9" r:id="rId9"/>
    <sheet name="PS 01-5 - Sdělovací kabel" sheetId="10" r:id="rId10"/>
    <sheet name="PS - ČS Peleška" sheetId="11" r:id="rId11"/>
    <sheet name="PS- - VDJ HRUSICE" sheetId="12" r:id="rId12"/>
    <sheet name="VON - Vedlejší a ostatní ..." sheetId="13" r:id="rId13"/>
    <sheet name="Pokyny pro vyplnění" sheetId="14" r:id="rId14"/>
  </sheets>
  <definedNames>
    <definedName name="_xlnm._FilterDatabase" localSheetId="2" hidden="1">'DSO 02.1 - Stavební část'!$C$106:$K$1649</definedName>
    <definedName name="_xlnm._FilterDatabase" localSheetId="3" hidden="1">'DSO 02.2 - Odpad z VDJ'!$C$88:$K$241</definedName>
    <definedName name="_xlnm._FilterDatabase" localSheetId="4" hidden="1">'DSO 02.3 - Oplocení VDJ'!$C$90:$K$230</definedName>
    <definedName name="_xlnm._FilterDatabase" localSheetId="5" hidden="1">'DSO 02.4 - Strojně techno...'!$C$94:$K$429</definedName>
    <definedName name="_xlnm._FilterDatabase" localSheetId="6" hidden="1">'DSO 03-1 - Stavební část'!$C$101:$K$454</definedName>
    <definedName name="_xlnm._FilterDatabase" localSheetId="7" hidden="1">'DSO 03-2 - Strojně-techno...'!$C$88:$K$142</definedName>
    <definedName name="_xlnm._FilterDatabase" localSheetId="10" hidden="1">'PS - ČS Peleška'!$C$85:$K$181</definedName>
    <definedName name="_xlnm._FilterDatabase" localSheetId="11" hidden="1">'PS- - VDJ HRUSICE'!$C$85:$K$225</definedName>
    <definedName name="_xlnm._FilterDatabase" localSheetId="9" hidden="1">'PS 01-5 - Sdělovací kabel'!$C$85:$K$91</definedName>
    <definedName name="_xlnm._FilterDatabase" localSheetId="1" hidden="1">'SO 01 - Přiváděcí řad'!$C$90:$K$832</definedName>
    <definedName name="_xlnm._FilterDatabase" localSheetId="8" hidden="1">'SO 04 - Propoj ČS-VDJ Pel...'!$C$82:$K$238</definedName>
    <definedName name="_xlnm._FilterDatabase" localSheetId="12" hidden="1">'VON - Vedlejší a ostatní ...'!$C$79:$K$203</definedName>
    <definedName name="_xlnm.Print_Titles" localSheetId="2">'DSO 02.1 - Stavební část'!$106:$106</definedName>
    <definedName name="_xlnm.Print_Titles" localSheetId="3">'DSO 02.2 - Odpad z VDJ'!$88:$88</definedName>
    <definedName name="_xlnm.Print_Titles" localSheetId="4">'DSO 02.3 - Oplocení VDJ'!$90:$90</definedName>
    <definedName name="_xlnm.Print_Titles" localSheetId="5">'DSO 02.4 - Strojně techno...'!$94:$94</definedName>
    <definedName name="_xlnm.Print_Titles" localSheetId="6">'DSO 03-1 - Stavební část'!$101:$101</definedName>
    <definedName name="_xlnm.Print_Titles" localSheetId="7">'DSO 03-2 - Strojně-techno...'!$88:$88</definedName>
    <definedName name="_xlnm.Print_Titles" localSheetId="10">'PS - ČS Peleška'!$85:$85</definedName>
    <definedName name="_xlnm.Print_Titles" localSheetId="11">'PS- - VDJ HRUSICE'!$85:$85</definedName>
    <definedName name="_xlnm.Print_Titles" localSheetId="9">'PS 01-5 - Sdělovací kabel'!$85:$85</definedName>
    <definedName name="_xlnm.Print_Titles" localSheetId="0">'Rekapitulace stavby'!$52:$52</definedName>
    <definedName name="_xlnm.Print_Titles" localSheetId="1">'SO 01 - Přiváděcí řad'!$90:$90</definedName>
    <definedName name="_xlnm.Print_Titles" localSheetId="8">'SO 04 - Propoj ČS-VDJ Pel...'!$82:$82</definedName>
    <definedName name="_xlnm.Print_Titles" localSheetId="12">'VON - Vedlejší a ostatní ...'!$79:$79</definedName>
    <definedName name="_xlnm.Print_Area" localSheetId="2">'DSO 02.1 - Stavební část'!$C$4:$J$41,'DSO 02.1 - Stavební část'!$C$47:$J$86,'DSO 02.1 - Stavební část'!$C$92:$K$1649</definedName>
    <definedName name="_xlnm.Print_Area" localSheetId="3">'DSO 02.2 - Odpad z VDJ'!$C$4:$J$41,'DSO 02.2 - Odpad z VDJ'!$C$47:$J$68,'DSO 02.2 - Odpad z VDJ'!$C$74:$K$241</definedName>
    <definedName name="_xlnm.Print_Area" localSheetId="4">'DSO 02.3 - Oplocení VDJ'!$C$4:$J$41,'DSO 02.3 - Oplocení VDJ'!$C$47:$J$70,'DSO 02.3 - Oplocení VDJ'!$C$76:$K$230</definedName>
    <definedName name="_xlnm.Print_Area" localSheetId="5">'DSO 02.4 - Strojně techno...'!$C$4:$J$41,'DSO 02.4 - Strojně techno...'!$C$47:$J$74,'DSO 02.4 - Strojně techno...'!$C$80:$K$429</definedName>
    <definedName name="_xlnm.Print_Area" localSheetId="6">'DSO 03-1 - Stavební část'!$C$4:$J$41,'DSO 03-1 - Stavební část'!$C$47:$J$81,'DSO 03-1 - Stavební část'!$C$87:$K$454</definedName>
    <definedName name="_xlnm.Print_Area" localSheetId="7">'DSO 03-2 - Strojně-techno...'!$C$4:$J$41,'DSO 03-2 - Strojně-techno...'!$C$47:$J$68,'DSO 03-2 - Strojně-techno...'!$C$74:$K$142</definedName>
    <definedName name="_xlnm.Print_Area" localSheetId="13">'Pokyny pro vyplnění'!$B$2:$K$71,'Pokyny pro vyplnění'!$B$74:$K$118,'Pokyny pro vyplnění'!$B$121:$K$161,'Pokyny pro vyplnění'!$B$164:$K$219</definedName>
    <definedName name="_xlnm.Print_Area" localSheetId="10">'PS - ČS Peleška'!$C$4:$J$41,'PS - ČS Peleška'!$C$47:$J$65,'PS - ČS Peleška'!$C$71:$K$181</definedName>
    <definedName name="_xlnm.Print_Area" localSheetId="11">'PS- - VDJ HRUSICE'!$C$4:$J$41,'PS- - VDJ HRUSICE'!$C$47:$J$65,'PS- - VDJ HRUSICE'!$C$71:$K$225</definedName>
    <definedName name="_xlnm.Print_Area" localSheetId="9">'PS 01-5 - Sdělovací kabel'!$C$4:$J$41,'PS 01-5 - Sdělovací kabel'!$C$47:$J$65,'PS 01-5 - Sdělovací kabel'!$C$71:$K$91</definedName>
    <definedName name="_xlnm.Print_Area" localSheetId="0">'Rekapitulace stavby'!$D$4:$AO$36,'Rekapitulace stavby'!$C$42:$AQ$70</definedName>
    <definedName name="_xlnm.Print_Area" localSheetId="1">'SO 01 - Přiváděcí řad'!$C$4:$J$39,'SO 01 - Přiváděcí řad'!$C$45:$J$72,'SO 01 - Přiváděcí řad'!$C$78:$K$832</definedName>
    <definedName name="_xlnm.Print_Area" localSheetId="8">'SO 04 - Propoj ČS-VDJ Pel...'!$C$4:$J$39,'SO 04 - Propoj ČS-VDJ Pel...'!$C$45:$J$64,'SO 04 - Propoj ČS-VDJ Pel...'!$C$70:$K$238</definedName>
    <definedName name="_xlnm.Print_Area" localSheetId="12">'VON - Vedlejší a ostatní ...'!$C$4:$J$39,'VON - Vedlejší a ostatní ...'!$C$45:$J$61,'VON - Vedlejší a ostatní ...'!$C$67:$K$203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3" l="1"/>
  <c r="J36" i="13"/>
  <c r="AY69" i="1" s="1"/>
  <c r="J35" i="13"/>
  <c r="AX69" i="1" s="1"/>
  <c r="BI202" i="13"/>
  <c r="BH202" i="13"/>
  <c r="BG202" i="13"/>
  <c r="BF202" i="13"/>
  <c r="T202" i="13"/>
  <c r="R202" i="13"/>
  <c r="P202" i="13"/>
  <c r="BI201" i="13"/>
  <c r="BH201" i="13"/>
  <c r="BG201" i="13"/>
  <c r="BF201" i="13"/>
  <c r="T201" i="13"/>
  <c r="R201" i="13"/>
  <c r="P201" i="13"/>
  <c r="BI200" i="13"/>
  <c r="BH200" i="13"/>
  <c r="BG200" i="13"/>
  <c r="BF200" i="13"/>
  <c r="T200" i="13"/>
  <c r="R200" i="13"/>
  <c r="P200" i="13"/>
  <c r="BI194" i="13"/>
  <c r="BH194" i="13"/>
  <c r="BG194" i="13"/>
  <c r="BF194" i="13"/>
  <c r="T194" i="13"/>
  <c r="R194" i="13"/>
  <c r="P194" i="13"/>
  <c r="BI189" i="13"/>
  <c r="BH189" i="13"/>
  <c r="BG189" i="13"/>
  <c r="BF189" i="13"/>
  <c r="T189" i="13"/>
  <c r="R189" i="13"/>
  <c r="P189" i="13"/>
  <c r="BI185" i="13"/>
  <c r="BH185" i="13"/>
  <c r="BG185" i="13"/>
  <c r="BF185" i="13"/>
  <c r="T185" i="13"/>
  <c r="R185" i="13"/>
  <c r="P185" i="13"/>
  <c r="BI184" i="13"/>
  <c r="BH184" i="13"/>
  <c r="BG184" i="13"/>
  <c r="BF184" i="13"/>
  <c r="T184" i="13"/>
  <c r="R184" i="13"/>
  <c r="P184" i="13"/>
  <c r="BI183" i="13"/>
  <c r="BH183" i="13"/>
  <c r="BG183" i="13"/>
  <c r="BF183" i="13"/>
  <c r="T183" i="13"/>
  <c r="R183" i="13"/>
  <c r="P183" i="13"/>
  <c r="BI182" i="13"/>
  <c r="BH182" i="13"/>
  <c r="BG182" i="13"/>
  <c r="BF182" i="13"/>
  <c r="T182" i="13"/>
  <c r="R182" i="13"/>
  <c r="P182" i="13"/>
  <c r="BI181" i="13"/>
  <c r="BH181" i="13"/>
  <c r="BG181" i="13"/>
  <c r="BF181" i="13"/>
  <c r="T181" i="13"/>
  <c r="R181" i="13"/>
  <c r="P181" i="13"/>
  <c r="BI180" i="13"/>
  <c r="BH180" i="13"/>
  <c r="BG180" i="13"/>
  <c r="BF180" i="13"/>
  <c r="T180" i="13"/>
  <c r="R180" i="13"/>
  <c r="P180" i="13"/>
  <c r="BI179" i="13"/>
  <c r="BH179" i="13"/>
  <c r="BG179" i="13"/>
  <c r="BF179" i="13"/>
  <c r="T179" i="13"/>
  <c r="R179" i="13"/>
  <c r="P179" i="13"/>
  <c r="BI178" i="13"/>
  <c r="BH178" i="13"/>
  <c r="BG178" i="13"/>
  <c r="BF178" i="13"/>
  <c r="T178" i="13"/>
  <c r="R178" i="13"/>
  <c r="P178" i="13"/>
  <c r="BI177" i="13"/>
  <c r="BH177" i="13"/>
  <c r="BG177" i="13"/>
  <c r="BF177" i="13"/>
  <c r="T177" i="13"/>
  <c r="R177" i="13"/>
  <c r="P177" i="13"/>
  <c r="BI171" i="13"/>
  <c r="BH171" i="13"/>
  <c r="BG171" i="13"/>
  <c r="BF171" i="13"/>
  <c r="T171" i="13"/>
  <c r="R171" i="13"/>
  <c r="P171" i="13"/>
  <c r="BI170" i="13"/>
  <c r="BH170" i="13"/>
  <c r="BG170" i="13"/>
  <c r="BF170" i="13"/>
  <c r="T170" i="13"/>
  <c r="R170" i="13"/>
  <c r="P170" i="13"/>
  <c r="BI165" i="13"/>
  <c r="BH165" i="13"/>
  <c r="BG165" i="13"/>
  <c r="BF165" i="13"/>
  <c r="T165" i="13"/>
  <c r="R165" i="13"/>
  <c r="P165" i="13"/>
  <c r="BI160" i="13"/>
  <c r="BH160" i="13"/>
  <c r="BG160" i="13"/>
  <c r="BF160" i="13"/>
  <c r="T160" i="13"/>
  <c r="R160" i="13"/>
  <c r="P160" i="13"/>
  <c r="BI159" i="13"/>
  <c r="BH159" i="13"/>
  <c r="BG159" i="13"/>
  <c r="BF159" i="13"/>
  <c r="T159" i="13"/>
  <c r="R159" i="13"/>
  <c r="P159" i="13"/>
  <c r="BI158" i="13"/>
  <c r="BH158" i="13"/>
  <c r="BG158" i="13"/>
  <c r="BF158" i="13"/>
  <c r="T158" i="13"/>
  <c r="R158" i="13"/>
  <c r="P158" i="13"/>
  <c r="BI146" i="13"/>
  <c r="BH146" i="13"/>
  <c r="BG146" i="13"/>
  <c r="BF146" i="13"/>
  <c r="T146" i="13"/>
  <c r="R146" i="13"/>
  <c r="P146" i="13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26" i="13"/>
  <c r="BH126" i="13"/>
  <c r="BG126" i="13"/>
  <c r="BF126" i="13"/>
  <c r="T126" i="13"/>
  <c r="R126" i="13"/>
  <c r="P126" i="13"/>
  <c r="BI102" i="13"/>
  <c r="BH102" i="13"/>
  <c r="BG102" i="13"/>
  <c r="BF102" i="13"/>
  <c r="T102" i="13"/>
  <c r="R102" i="13"/>
  <c r="P102" i="13"/>
  <c r="BI101" i="13"/>
  <c r="BH101" i="13"/>
  <c r="BG101" i="13"/>
  <c r="BF101" i="13"/>
  <c r="T101" i="13"/>
  <c r="R101" i="13"/>
  <c r="P101" i="13"/>
  <c r="BI95" i="13"/>
  <c r="BH95" i="13"/>
  <c r="BG95" i="13"/>
  <c r="BF95" i="13"/>
  <c r="T95" i="13"/>
  <c r="R95" i="13"/>
  <c r="P95" i="13"/>
  <c r="BI89" i="13"/>
  <c r="BH89" i="13"/>
  <c r="BG89" i="13"/>
  <c r="BF89" i="13"/>
  <c r="T89" i="13"/>
  <c r="R89" i="13"/>
  <c r="P89" i="13"/>
  <c r="BI88" i="13"/>
  <c r="BH88" i="13"/>
  <c r="BG88" i="13"/>
  <c r="BF88" i="13"/>
  <c r="T88" i="13"/>
  <c r="R88" i="13"/>
  <c r="P88" i="13"/>
  <c r="BI82" i="13"/>
  <c r="BH82" i="13"/>
  <c r="BG82" i="13"/>
  <c r="BF82" i="13"/>
  <c r="T82" i="13"/>
  <c r="R82" i="13"/>
  <c r="P82" i="13"/>
  <c r="J77" i="13"/>
  <c r="J76" i="13"/>
  <c r="F76" i="13"/>
  <c r="F74" i="13"/>
  <c r="E72" i="13"/>
  <c r="J55" i="13"/>
  <c r="J54" i="13"/>
  <c r="F54" i="13"/>
  <c r="F52" i="13"/>
  <c r="E50" i="13"/>
  <c r="J18" i="13"/>
  <c r="E18" i="13"/>
  <c r="F77" i="13" s="1"/>
  <c r="J17" i="13"/>
  <c r="J12" i="13"/>
  <c r="J52" i="13" s="1"/>
  <c r="E7" i="13"/>
  <c r="E48" i="13" s="1"/>
  <c r="J39" i="12"/>
  <c r="J38" i="12"/>
  <c r="AY68" i="1" s="1"/>
  <c r="J37" i="12"/>
  <c r="AX68" i="1"/>
  <c r="BI225" i="12"/>
  <c r="BH225" i="12"/>
  <c r="BG225" i="12"/>
  <c r="BF225" i="12"/>
  <c r="T225" i="12"/>
  <c r="R225" i="12"/>
  <c r="P225" i="12"/>
  <c r="BI224" i="12"/>
  <c r="BH224" i="12"/>
  <c r="BG224" i="12"/>
  <c r="BF224" i="12"/>
  <c r="T224" i="12"/>
  <c r="R224" i="12"/>
  <c r="P224" i="12"/>
  <c r="BI223" i="12"/>
  <c r="BH223" i="12"/>
  <c r="BG223" i="12"/>
  <c r="BF223" i="12"/>
  <c r="T223" i="12"/>
  <c r="R223" i="12"/>
  <c r="P223" i="12"/>
  <c r="BI222" i="12"/>
  <c r="BH222" i="12"/>
  <c r="BG222" i="12"/>
  <c r="BF222" i="12"/>
  <c r="T222" i="12"/>
  <c r="R222" i="12"/>
  <c r="P222" i="12"/>
  <c r="BI221" i="12"/>
  <c r="BH221" i="12"/>
  <c r="BG221" i="12"/>
  <c r="BF221" i="12"/>
  <c r="T221" i="12"/>
  <c r="R221" i="12"/>
  <c r="P221" i="12"/>
  <c r="BI220" i="12"/>
  <c r="BH220" i="12"/>
  <c r="BG220" i="12"/>
  <c r="BF220" i="12"/>
  <c r="T220" i="12"/>
  <c r="R220" i="12"/>
  <c r="P220" i="12"/>
  <c r="BI219" i="12"/>
  <c r="BH219" i="12"/>
  <c r="BG219" i="12"/>
  <c r="BF219" i="12"/>
  <c r="T219" i="12"/>
  <c r="R219" i="12"/>
  <c r="P219" i="12"/>
  <c r="BI218" i="12"/>
  <c r="BH218" i="12"/>
  <c r="BG218" i="12"/>
  <c r="BF218" i="12"/>
  <c r="T218" i="12"/>
  <c r="R218" i="12"/>
  <c r="P218" i="12"/>
  <c r="BI217" i="12"/>
  <c r="BH217" i="12"/>
  <c r="BG217" i="12"/>
  <c r="BF217" i="12"/>
  <c r="T217" i="12"/>
  <c r="R217" i="12"/>
  <c r="P217" i="12"/>
  <c r="BI214" i="12"/>
  <c r="BH214" i="12"/>
  <c r="BG214" i="12"/>
  <c r="BF214" i="12"/>
  <c r="T214" i="12"/>
  <c r="R214" i="12"/>
  <c r="P214" i="12"/>
  <c r="BI213" i="12"/>
  <c r="BH213" i="12"/>
  <c r="BG213" i="12"/>
  <c r="BF213" i="12"/>
  <c r="T213" i="12"/>
  <c r="R213" i="12"/>
  <c r="P213" i="12"/>
  <c r="BI210" i="12"/>
  <c r="BH210" i="12"/>
  <c r="BG210" i="12"/>
  <c r="BF210" i="12"/>
  <c r="T210" i="12"/>
  <c r="R210" i="12"/>
  <c r="P210" i="12"/>
  <c r="BI207" i="12"/>
  <c r="BH207" i="12"/>
  <c r="BG207" i="12"/>
  <c r="BF207" i="12"/>
  <c r="T207" i="12"/>
  <c r="R207" i="12"/>
  <c r="P207" i="12"/>
  <c r="BI206" i="12"/>
  <c r="BH206" i="12"/>
  <c r="BG206" i="12"/>
  <c r="BF206" i="12"/>
  <c r="T206" i="12"/>
  <c r="R206" i="12"/>
  <c r="P206" i="12"/>
  <c r="BI205" i="12"/>
  <c r="BH205" i="12"/>
  <c r="BG205" i="12"/>
  <c r="BF205" i="12"/>
  <c r="T205" i="12"/>
  <c r="R205" i="12"/>
  <c r="P205" i="12"/>
  <c r="BI202" i="12"/>
  <c r="BH202" i="12"/>
  <c r="BG202" i="12"/>
  <c r="BF202" i="12"/>
  <c r="T202" i="12"/>
  <c r="R202" i="12"/>
  <c r="P202" i="12"/>
  <c r="BI201" i="12"/>
  <c r="BH201" i="12"/>
  <c r="BG201" i="12"/>
  <c r="BF201" i="12"/>
  <c r="T201" i="12"/>
  <c r="R201" i="12"/>
  <c r="P201" i="12"/>
  <c r="BI198" i="12"/>
  <c r="BH198" i="12"/>
  <c r="BG198" i="12"/>
  <c r="BF198" i="12"/>
  <c r="T198" i="12"/>
  <c r="R198" i="12"/>
  <c r="P198" i="12"/>
  <c r="BI197" i="12"/>
  <c r="BH197" i="12"/>
  <c r="BG197" i="12"/>
  <c r="BF197" i="12"/>
  <c r="T197" i="12"/>
  <c r="R197" i="12"/>
  <c r="P197" i="12"/>
  <c r="BI194" i="12"/>
  <c r="BH194" i="12"/>
  <c r="BG194" i="12"/>
  <c r="BF194" i="12"/>
  <c r="T194" i="12"/>
  <c r="R194" i="12"/>
  <c r="P194" i="12"/>
  <c r="BI191" i="12"/>
  <c r="BH191" i="12"/>
  <c r="BG191" i="12"/>
  <c r="BF191" i="12"/>
  <c r="T191" i="12"/>
  <c r="R191" i="12"/>
  <c r="P191" i="12"/>
  <c r="BI190" i="12"/>
  <c r="BH190" i="12"/>
  <c r="BG190" i="12"/>
  <c r="BF190" i="12"/>
  <c r="T190" i="12"/>
  <c r="R190" i="12"/>
  <c r="P190" i="12"/>
  <c r="BI187" i="12"/>
  <c r="BH187" i="12"/>
  <c r="BG187" i="12"/>
  <c r="BF187" i="12"/>
  <c r="T187" i="12"/>
  <c r="R187" i="12"/>
  <c r="P187" i="12"/>
  <c r="BI184" i="12"/>
  <c r="BH184" i="12"/>
  <c r="BG184" i="12"/>
  <c r="BF184" i="12"/>
  <c r="T184" i="12"/>
  <c r="R184" i="12"/>
  <c r="P184" i="12"/>
  <c r="BI181" i="12"/>
  <c r="BH181" i="12"/>
  <c r="BG181" i="12"/>
  <c r="BF181" i="12"/>
  <c r="T181" i="12"/>
  <c r="R181" i="12"/>
  <c r="P181" i="12"/>
  <c r="BI178" i="12"/>
  <c r="BH178" i="12"/>
  <c r="BG178" i="12"/>
  <c r="BF178" i="12"/>
  <c r="T178" i="12"/>
  <c r="R178" i="12"/>
  <c r="P178" i="12"/>
  <c r="BI175" i="12"/>
  <c r="BH175" i="12"/>
  <c r="BG175" i="12"/>
  <c r="BF175" i="12"/>
  <c r="T175" i="12"/>
  <c r="R175" i="12"/>
  <c r="P175" i="12"/>
  <c r="BI174" i="12"/>
  <c r="BH174" i="12"/>
  <c r="BG174" i="12"/>
  <c r="BF174" i="12"/>
  <c r="T174" i="12"/>
  <c r="R174" i="12"/>
  <c r="P174" i="12"/>
  <c r="BI173" i="12"/>
  <c r="BH173" i="12"/>
  <c r="BG173" i="12"/>
  <c r="BF173" i="12"/>
  <c r="T173" i="12"/>
  <c r="R173" i="12"/>
  <c r="P173" i="12"/>
  <c r="BI172" i="12"/>
  <c r="BH172" i="12"/>
  <c r="BG172" i="12"/>
  <c r="BF172" i="12"/>
  <c r="T172" i="12"/>
  <c r="R172" i="12"/>
  <c r="P172" i="12"/>
  <c r="BI169" i="12"/>
  <c r="BH169" i="12"/>
  <c r="BG169" i="12"/>
  <c r="BF169" i="12"/>
  <c r="T169" i="12"/>
  <c r="R169" i="12"/>
  <c r="P169" i="12"/>
  <c r="BI166" i="12"/>
  <c r="BH166" i="12"/>
  <c r="BG166" i="12"/>
  <c r="BF166" i="12"/>
  <c r="T166" i="12"/>
  <c r="R166" i="12"/>
  <c r="P166" i="12"/>
  <c r="BI163" i="12"/>
  <c r="BH163" i="12"/>
  <c r="BG163" i="12"/>
  <c r="BF163" i="12"/>
  <c r="T163" i="12"/>
  <c r="R163" i="12"/>
  <c r="P163" i="12"/>
  <c r="BI160" i="12"/>
  <c r="BH160" i="12"/>
  <c r="BG160" i="12"/>
  <c r="BF160" i="12"/>
  <c r="T160" i="12"/>
  <c r="R160" i="12"/>
  <c r="P160" i="12"/>
  <c r="BI157" i="12"/>
  <c r="BH157" i="12"/>
  <c r="BG157" i="12"/>
  <c r="BF157" i="12"/>
  <c r="T157" i="12"/>
  <c r="R157" i="12"/>
  <c r="P157" i="12"/>
  <c r="BI154" i="12"/>
  <c r="BH154" i="12"/>
  <c r="BG154" i="12"/>
  <c r="BF154" i="12"/>
  <c r="T154" i="12"/>
  <c r="R154" i="12"/>
  <c r="P154" i="12"/>
  <c r="BI151" i="12"/>
  <c r="BH151" i="12"/>
  <c r="BG151" i="12"/>
  <c r="BF151" i="12"/>
  <c r="T151" i="12"/>
  <c r="R151" i="12"/>
  <c r="P151" i="12"/>
  <c r="BI150" i="12"/>
  <c r="BH150" i="12"/>
  <c r="BG150" i="12"/>
  <c r="BF150" i="12"/>
  <c r="T150" i="12"/>
  <c r="R150" i="12"/>
  <c r="P150" i="12"/>
  <c r="BI149" i="12"/>
  <c r="BH149" i="12"/>
  <c r="BG149" i="12"/>
  <c r="BF149" i="12"/>
  <c r="T149" i="12"/>
  <c r="R149" i="12"/>
  <c r="P149" i="12"/>
  <c r="BI148" i="12"/>
  <c r="BH148" i="12"/>
  <c r="BG148" i="12"/>
  <c r="BF148" i="12"/>
  <c r="T148" i="12"/>
  <c r="R148" i="12"/>
  <c r="P148" i="12"/>
  <c r="BI147" i="12"/>
  <c r="BH147" i="12"/>
  <c r="BG147" i="12"/>
  <c r="BF147" i="12"/>
  <c r="T147" i="12"/>
  <c r="R147" i="12"/>
  <c r="P147" i="12"/>
  <c r="BI146" i="12"/>
  <c r="BH146" i="12"/>
  <c r="BG146" i="12"/>
  <c r="BF146" i="12"/>
  <c r="T146" i="12"/>
  <c r="R146" i="12"/>
  <c r="P146" i="12"/>
  <c r="BI145" i="12"/>
  <c r="BH145" i="12"/>
  <c r="BG145" i="12"/>
  <c r="BF145" i="12"/>
  <c r="T145" i="12"/>
  <c r="R145" i="12"/>
  <c r="P145" i="12"/>
  <c r="BI144" i="12"/>
  <c r="BH144" i="12"/>
  <c r="BG144" i="12"/>
  <c r="BF144" i="12"/>
  <c r="T144" i="12"/>
  <c r="R144" i="12"/>
  <c r="P144" i="12"/>
  <c r="BI143" i="12"/>
  <c r="BH143" i="12"/>
  <c r="BG143" i="12"/>
  <c r="BF143" i="12"/>
  <c r="T143" i="12"/>
  <c r="R143" i="12"/>
  <c r="P143" i="12"/>
  <c r="BI142" i="12"/>
  <c r="BH142" i="12"/>
  <c r="BG142" i="12"/>
  <c r="BF142" i="12"/>
  <c r="T142" i="12"/>
  <c r="R142" i="12"/>
  <c r="P142" i="12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4" i="12"/>
  <c r="BH124" i="12"/>
  <c r="BG124" i="12"/>
  <c r="BF124" i="12"/>
  <c r="T124" i="12"/>
  <c r="R124" i="12"/>
  <c r="P124" i="12"/>
  <c r="BI121" i="12"/>
  <c r="BH121" i="12"/>
  <c r="BG121" i="12"/>
  <c r="BF121" i="12"/>
  <c r="T121" i="12"/>
  <c r="R121" i="12"/>
  <c r="P121" i="12"/>
  <c r="BI118" i="12"/>
  <c r="BH118" i="12"/>
  <c r="BG118" i="12"/>
  <c r="BF118" i="12"/>
  <c r="T118" i="12"/>
  <c r="R118" i="12"/>
  <c r="P118" i="12"/>
  <c r="BI115" i="12"/>
  <c r="BH115" i="12"/>
  <c r="BG115" i="12"/>
  <c r="BF115" i="12"/>
  <c r="T115" i="12"/>
  <c r="R115" i="12"/>
  <c r="P115" i="12"/>
  <c r="BI112" i="12"/>
  <c r="BH112" i="12"/>
  <c r="BG112" i="12"/>
  <c r="BF112" i="12"/>
  <c r="T112" i="12"/>
  <c r="R112" i="12"/>
  <c r="P112" i="12"/>
  <c r="BI109" i="12"/>
  <c r="BH109" i="12"/>
  <c r="BG109" i="12"/>
  <c r="BF109" i="12"/>
  <c r="T109" i="12"/>
  <c r="R109" i="12"/>
  <c r="P109" i="12"/>
  <c r="BI106" i="12"/>
  <c r="BH106" i="12"/>
  <c r="BG106" i="12"/>
  <c r="BF106" i="12"/>
  <c r="T106" i="12"/>
  <c r="R106" i="12"/>
  <c r="P106" i="12"/>
  <c r="BI103" i="12"/>
  <c r="BH103" i="12"/>
  <c r="BG103" i="12"/>
  <c r="BF103" i="12"/>
  <c r="T103" i="12"/>
  <c r="R103" i="12"/>
  <c r="P103" i="12"/>
  <c r="BI100" i="12"/>
  <c r="BH100" i="12"/>
  <c r="BG100" i="12"/>
  <c r="BF100" i="12"/>
  <c r="T100" i="12"/>
  <c r="R100" i="12"/>
  <c r="P100" i="12"/>
  <c r="BI99" i="12"/>
  <c r="BH99" i="12"/>
  <c r="BG99" i="12"/>
  <c r="BF99" i="12"/>
  <c r="T99" i="12"/>
  <c r="R99" i="12"/>
  <c r="P99" i="12"/>
  <c r="BI98" i="12"/>
  <c r="BH98" i="12"/>
  <c r="BG98" i="12"/>
  <c r="BF98" i="12"/>
  <c r="T98" i="12"/>
  <c r="R98" i="12"/>
  <c r="P98" i="12"/>
  <c r="BI97" i="12"/>
  <c r="BH97" i="12"/>
  <c r="BG97" i="12"/>
  <c r="BF97" i="12"/>
  <c r="T97" i="12"/>
  <c r="R97" i="12"/>
  <c r="P97" i="12"/>
  <c r="BI96" i="12"/>
  <c r="BH96" i="12"/>
  <c r="BG96" i="12"/>
  <c r="BF96" i="12"/>
  <c r="T96" i="12"/>
  <c r="R96" i="12"/>
  <c r="P96" i="12"/>
  <c r="BI95" i="12"/>
  <c r="BH95" i="12"/>
  <c r="BG95" i="12"/>
  <c r="BF95" i="12"/>
  <c r="T95" i="12"/>
  <c r="R95" i="12"/>
  <c r="P95" i="12"/>
  <c r="BI94" i="12"/>
  <c r="BH94" i="12"/>
  <c r="BG94" i="12"/>
  <c r="BF94" i="12"/>
  <c r="T94" i="12"/>
  <c r="R94" i="12"/>
  <c r="P94" i="12"/>
  <c r="BI93" i="12"/>
  <c r="BH93" i="12"/>
  <c r="BG93" i="12"/>
  <c r="BF93" i="12"/>
  <c r="T93" i="12"/>
  <c r="R93" i="12"/>
  <c r="P93" i="12"/>
  <c r="BI92" i="12"/>
  <c r="BH92" i="12"/>
  <c r="BG92" i="12"/>
  <c r="BF92" i="12"/>
  <c r="T92" i="12"/>
  <c r="R92" i="12"/>
  <c r="P92" i="12"/>
  <c r="BI91" i="12"/>
  <c r="BH91" i="12"/>
  <c r="BG91" i="12"/>
  <c r="BF91" i="12"/>
  <c r="T91" i="12"/>
  <c r="R91" i="12"/>
  <c r="P91" i="12"/>
  <c r="BI90" i="12"/>
  <c r="BH90" i="12"/>
  <c r="BG90" i="12"/>
  <c r="BF90" i="12"/>
  <c r="T90" i="12"/>
  <c r="R90" i="12"/>
  <c r="P90" i="12"/>
  <c r="BI89" i="12"/>
  <c r="BH89" i="12"/>
  <c r="BG89" i="12"/>
  <c r="BF89" i="12"/>
  <c r="T89" i="12"/>
  <c r="R89" i="12"/>
  <c r="P89" i="12"/>
  <c r="BI88" i="12"/>
  <c r="BH88" i="12"/>
  <c r="BG88" i="12"/>
  <c r="BF88" i="12"/>
  <c r="T88" i="12"/>
  <c r="R88" i="12"/>
  <c r="P88" i="12"/>
  <c r="J83" i="12"/>
  <c r="J82" i="12"/>
  <c r="F82" i="12"/>
  <c r="F80" i="12"/>
  <c r="E78" i="12"/>
  <c r="J59" i="12"/>
  <c r="J58" i="12"/>
  <c r="F58" i="12"/>
  <c r="F56" i="12"/>
  <c r="E54" i="12"/>
  <c r="J20" i="12"/>
  <c r="E20" i="12"/>
  <c r="F83" i="12" s="1"/>
  <c r="J19" i="12"/>
  <c r="J14" i="12"/>
  <c r="J80" i="12" s="1"/>
  <c r="E7" i="12"/>
  <c r="E74" i="12"/>
  <c r="J39" i="11"/>
  <c r="J38" i="11"/>
  <c r="AY67" i="1" s="1"/>
  <c r="J37" i="11"/>
  <c r="AX67" i="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3" i="11"/>
  <c r="BH173" i="11"/>
  <c r="BG173" i="11"/>
  <c r="BF173" i="11"/>
  <c r="T173" i="11"/>
  <c r="R173" i="11"/>
  <c r="P173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6" i="11"/>
  <c r="BH166" i="11"/>
  <c r="BG166" i="11"/>
  <c r="BF166" i="11"/>
  <c r="T166" i="11"/>
  <c r="R166" i="11"/>
  <c r="P166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4" i="11"/>
  <c r="BH154" i="11"/>
  <c r="BG154" i="11"/>
  <c r="BF154" i="11"/>
  <c r="T154" i="11"/>
  <c r="R154" i="11"/>
  <c r="P154" i="1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49" i="11"/>
  <c r="BH149" i="11"/>
  <c r="BG149" i="11"/>
  <c r="BF149" i="11"/>
  <c r="T149" i="11"/>
  <c r="R149" i="11"/>
  <c r="P149" i="11"/>
  <c r="BI146" i="11"/>
  <c r="BH146" i="11"/>
  <c r="BG146" i="11"/>
  <c r="BF146" i="11"/>
  <c r="T146" i="11"/>
  <c r="R146" i="11"/>
  <c r="P146" i="11"/>
  <c r="BI143" i="11"/>
  <c r="BH143" i="11"/>
  <c r="BG143" i="11"/>
  <c r="BF143" i="11"/>
  <c r="T143" i="11"/>
  <c r="R143" i="11"/>
  <c r="P143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BI125" i="11"/>
  <c r="BH125" i="11"/>
  <c r="BG125" i="11"/>
  <c r="BF125" i="11"/>
  <c r="T125" i="11"/>
  <c r="R125" i="11"/>
  <c r="P125" i="11"/>
  <c r="BI124" i="11"/>
  <c r="BH124" i="11"/>
  <c r="BG124" i="11"/>
  <c r="BF124" i="11"/>
  <c r="T124" i="11"/>
  <c r="R124" i="11"/>
  <c r="P124" i="11"/>
  <c r="BI123" i="11"/>
  <c r="BH123" i="11"/>
  <c r="BG123" i="11"/>
  <c r="BF123" i="11"/>
  <c r="T123" i="11"/>
  <c r="R123" i="11"/>
  <c r="P123" i="11"/>
  <c r="BI122" i="11"/>
  <c r="BH122" i="11"/>
  <c r="BG122" i="11"/>
  <c r="BF122" i="11"/>
  <c r="T122" i="11"/>
  <c r="R122" i="11"/>
  <c r="P122" i="11"/>
  <c r="BI121" i="11"/>
  <c r="BH121" i="11"/>
  <c r="BG121" i="11"/>
  <c r="BF121" i="11"/>
  <c r="T121" i="11"/>
  <c r="R121" i="11"/>
  <c r="P121" i="11"/>
  <c r="BI120" i="11"/>
  <c r="BH120" i="11"/>
  <c r="BG120" i="11"/>
  <c r="BF120" i="11"/>
  <c r="T120" i="11"/>
  <c r="R120" i="11"/>
  <c r="P120" i="11"/>
  <c r="BI117" i="11"/>
  <c r="BH117" i="11"/>
  <c r="BG117" i="11"/>
  <c r="BF117" i="11"/>
  <c r="T117" i="11"/>
  <c r="R117" i="11"/>
  <c r="P117" i="11"/>
  <c r="BI114" i="11"/>
  <c r="BH114" i="11"/>
  <c r="BG114" i="11"/>
  <c r="BF114" i="11"/>
  <c r="T114" i="11"/>
  <c r="R114" i="11"/>
  <c r="P114" i="11"/>
  <c r="BI111" i="11"/>
  <c r="BH111" i="11"/>
  <c r="BG111" i="11"/>
  <c r="BF111" i="11"/>
  <c r="T111" i="11"/>
  <c r="R111" i="11"/>
  <c r="P111" i="11"/>
  <c r="BI108" i="11"/>
  <c r="BH108" i="11"/>
  <c r="BG108" i="11"/>
  <c r="BF108" i="11"/>
  <c r="T108" i="11"/>
  <c r="R108" i="11"/>
  <c r="P108" i="11"/>
  <c r="BI105" i="11"/>
  <c r="BH105" i="11"/>
  <c r="BG105" i="11"/>
  <c r="BF105" i="11"/>
  <c r="T105" i="11"/>
  <c r="R105" i="11"/>
  <c r="P105" i="11"/>
  <c r="BI102" i="11"/>
  <c r="BH102" i="11"/>
  <c r="BG102" i="11"/>
  <c r="BF102" i="11"/>
  <c r="T102" i="11"/>
  <c r="R102" i="11"/>
  <c r="P102" i="11"/>
  <c r="BI99" i="11"/>
  <c r="BH99" i="11"/>
  <c r="BG99" i="11"/>
  <c r="BF99" i="11"/>
  <c r="T99" i="11"/>
  <c r="R99" i="11"/>
  <c r="P99" i="11"/>
  <c r="BI96" i="11"/>
  <c r="BH96" i="11"/>
  <c r="BG96" i="11"/>
  <c r="BF96" i="11"/>
  <c r="T96" i="11"/>
  <c r="R96" i="11"/>
  <c r="P96" i="11"/>
  <c r="BI93" i="11"/>
  <c r="BH93" i="11"/>
  <c r="BG93" i="11"/>
  <c r="BF93" i="11"/>
  <c r="T93" i="11"/>
  <c r="R93" i="11"/>
  <c r="P93" i="11"/>
  <c r="BI92" i="11"/>
  <c r="BH92" i="11"/>
  <c r="BG92" i="11"/>
  <c r="BF92" i="11"/>
  <c r="T92" i="11"/>
  <c r="R92" i="11"/>
  <c r="P92" i="11"/>
  <c r="BI91" i="11"/>
  <c r="BH91" i="11"/>
  <c r="BG91" i="11"/>
  <c r="BF91" i="11"/>
  <c r="T91" i="11"/>
  <c r="R91" i="11"/>
  <c r="P91" i="11"/>
  <c r="BI90" i="11"/>
  <c r="BH90" i="11"/>
  <c r="BG90" i="11"/>
  <c r="BF90" i="11"/>
  <c r="T90" i="11"/>
  <c r="R90" i="11"/>
  <c r="P90" i="11"/>
  <c r="BI89" i="11"/>
  <c r="BH89" i="11"/>
  <c r="BG89" i="11"/>
  <c r="BF89" i="11"/>
  <c r="T89" i="11"/>
  <c r="R89" i="11"/>
  <c r="P89" i="11"/>
  <c r="BI88" i="11"/>
  <c r="BH88" i="11"/>
  <c r="BG88" i="11"/>
  <c r="BF88" i="11"/>
  <c r="T88" i="11"/>
  <c r="R88" i="11"/>
  <c r="P88" i="11"/>
  <c r="J83" i="11"/>
  <c r="J82" i="11"/>
  <c r="F82" i="11"/>
  <c r="F80" i="11"/>
  <c r="E78" i="11"/>
  <c r="J59" i="11"/>
  <c r="J58" i="11"/>
  <c r="F58" i="11"/>
  <c r="F56" i="11"/>
  <c r="E54" i="11"/>
  <c r="J20" i="11"/>
  <c r="E20" i="11"/>
  <c r="F83" i="11" s="1"/>
  <c r="J19" i="11"/>
  <c r="J14" i="11"/>
  <c r="J80" i="11" s="1"/>
  <c r="E7" i="11"/>
  <c r="E74" i="11"/>
  <c r="J39" i="10"/>
  <c r="J38" i="10"/>
  <c r="AY66" i="1"/>
  <c r="J37" i="10"/>
  <c r="AX66" i="1" s="1"/>
  <c r="BI91" i="10"/>
  <c r="BH91" i="10"/>
  <c r="BG91" i="10"/>
  <c r="BF91" i="10"/>
  <c r="T91" i="10"/>
  <c r="R91" i="10"/>
  <c r="P91" i="10"/>
  <c r="BI90" i="10"/>
  <c r="BH90" i="10"/>
  <c r="BG90" i="10"/>
  <c r="BF90" i="10"/>
  <c r="T90" i="10"/>
  <c r="R90" i="10"/>
  <c r="P90" i="10"/>
  <c r="BI89" i="10"/>
  <c r="BH89" i="10"/>
  <c r="BG89" i="10"/>
  <c r="BF89" i="10"/>
  <c r="T89" i="10"/>
  <c r="R89" i="10"/>
  <c r="P89" i="10"/>
  <c r="BI88" i="10"/>
  <c r="BH88" i="10"/>
  <c r="BG88" i="10"/>
  <c r="BF88" i="10"/>
  <c r="T88" i="10"/>
  <c r="R88" i="10"/>
  <c r="P88" i="10"/>
  <c r="J83" i="10"/>
  <c r="J82" i="10"/>
  <c r="F82" i="10"/>
  <c r="F80" i="10"/>
  <c r="E78" i="10"/>
  <c r="J59" i="10"/>
  <c r="J58" i="10"/>
  <c r="F58" i="10"/>
  <c r="F56" i="10"/>
  <c r="E54" i="10"/>
  <c r="J20" i="10"/>
  <c r="E20" i="10"/>
  <c r="F83" i="10" s="1"/>
  <c r="J19" i="10"/>
  <c r="J14" i="10"/>
  <c r="J80" i="10" s="1"/>
  <c r="E7" i="10"/>
  <c r="E50" i="10"/>
  <c r="J37" i="9"/>
  <c r="J36" i="9"/>
  <c r="AY64" i="1"/>
  <c r="J35" i="9"/>
  <c r="AX64" i="1"/>
  <c r="BI237" i="9"/>
  <c r="BH237" i="9"/>
  <c r="BG237" i="9"/>
  <c r="BF237" i="9"/>
  <c r="T237" i="9"/>
  <c r="R237" i="9"/>
  <c r="P237" i="9"/>
  <c r="BI234" i="9"/>
  <c r="BH234" i="9"/>
  <c r="BG234" i="9"/>
  <c r="BF234" i="9"/>
  <c r="T234" i="9"/>
  <c r="R234" i="9"/>
  <c r="P234" i="9"/>
  <c r="BI232" i="9"/>
  <c r="BH232" i="9"/>
  <c r="BG232" i="9"/>
  <c r="BF232" i="9"/>
  <c r="T232" i="9"/>
  <c r="R232" i="9"/>
  <c r="P232" i="9"/>
  <c r="BI230" i="9"/>
  <c r="BH230" i="9"/>
  <c r="BG230" i="9"/>
  <c r="BF230" i="9"/>
  <c r="T230" i="9"/>
  <c r="R230" i="9"/>
  <c r="P230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5" i="9"/>
  <c r="BH225" i="9"/>
  <c r="BG225" i="9"/>
  <c r="BF225" i="9"/>
  <c r="T225" i="9"/>
  <c r="R225" i="9"/>
  <c r="P225" i="9"/>
  <c r="BI220" i="9"/>
  <c r="BH220" i="9"/>
  <c r="BG220" i="9"/>
  <c r="BF220" i="9"/>
  <c r="T220" i="9"/>
  <c r="R220" i="9"/>
  <c r="P220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2" i="9"/>
  <c r="BH212" i="9"/>
  <c r="BG212" i="9"/>
  <c r="BF212" i="9"/>
  <c r="T212" i="9"/>
  <c r="R212" i="9"/>
  <c r="P212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1" i="9"/>
  <c r="BH201" i="9"/>
  <c r="BG201" i="9"/>
  <c r="BF201" i="9"/>
  <c r="T201" i="9"/>
  <c r="R201" i="9"/>
  <c r="P201" i="9"/>
  <c r="BI199" i="9"/>
  <c r="BH199" i="9"/>
  <c r="BG199" i="9"/>
  <c r="BF199" i="9"/>
  <c r="T199" i="9"/>
  <c r="R199" i="9"/>
  <c r="P199" i="9"/>
  <c r="BI197" i="9"/>
  <c r="BH197" i="9"/>
  <c r="BG197" i="9"/>
  <c r="BF197" i="9"/>
  <c r="T197" i="9"/>
  <c r="R197" i="9"/>
  <c r="P197" i="9"/>
  <c r="BI195" i="9"/>
  <c r="BH195" i="9"/>
  <c r="BG195" i="9"/>
  <c r="BF195" i="9"/>
  <c r="T195" i="9"/>
  <c r="T194" i="9"/>
  <c r="R195" i="9"/>
  <c r="R194" i="9" s="1"/>
  <c r="P195" i="9"/>
  <c r="P194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1" i="9"/>
  <c r="BH181" i="9"/>
  <c r="BG181" i="9"/>
  <c r="BF181" i="9"/>
  <c r="T181" i="9"/>
  <c r="R181" i="9"/>
  <c r="P181" i="9"/>
  <c r="BI161" i="9"/>
  <c r="BH161" i="9"/>
  <c r="BG161" i="9"/>
  <c r="BF161" i="9"/>
  <c r="T161" i="9"/>
  <c r="R161" i="9"/>
  <c r="P161" i="9"/>
  <c r="BI153" i="9"/>
  <c r="BH153" i="9"/>
  <c r="BG153" i="9"/>
  <c r="BF153" i="9"/>
  <c r="T153" i="9"/>
  <c r="R153" i="9"/>
  <c r="P153" i="9"/>
  <c r="BI149" i="9"/>
  <c r="BH149" i="9"/>
  <c r="BG149" i="9"/>
  <c r="BF149" i="9"/>
  <c r="T149" i="9"/>
  <c r="R149" i="9"/>
  <c r="P149" i="9"/>
  <c r="BI144" i="9"/>
  <c r="BH144" i="9"/>
  <c r="BG144" i="9"/>
  <c r="BF144" i="9"/>
  <c r="T144" i="9"/>
  <c r="R144" i="9"/>
  <c r="P144" i="9"/>
  <c r="BI139" i="9"/>
  <c r="BH139" i="9"/>
  <c r="BG139" i="9"/>
  <c r="BF139" i="9"/>
  <c r="T139" i="9"/>
  <c r="R139" i="9"/>
  <c r="P139" i="9"/>
  <c r="BI134" i="9"/>
  <c r="BH134" i="9"/>
  <c r="BG134" i="9"/>
  <c r="BF134" i="9"/>
  <c r="T134" i="9"/>
  <c r="R134" i="9"/>
  <c r="P134" i="9"/>
  <c r="BI123" i="9"/>
  <c r="BH123" i="9"/>
  <c r="BG123" i="9"/>
  <c r="BF123" i="9"/>
  <c r="T123" i="9"/>
  <c r="R123" i="9"/>
  <c r="P123" i="9"/>
  <c r="BI118" i="9"/>
  <c r="BH118" i="9"/>
  <c r="BG118" i="9"/>
  <c r="BF118" i="9"/>
  <c r="T118" i="9"/>
  <c r="R118" i="9"/>
  <c r="P118" i="9"/>
  <c r="BI113" i="9"/>
  <c r="BH113" i="9"/>
  <c r="BG113" i="9"/>
  <c r="BF113" i="9"/>
  <c r="T113" i="9"/>
  <c r="R113" i="9"/>
  <c r="P113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5" i="9"/>
  <c r="BH105" i="9"/>
  <c r="BG105" i="9"/>
  <c r="BF105" i="9"/>
  <c r="T105" i="9"/>
  <c r="R105" i="9"/>
  <c r="P105" i="9"/>
  <c r="BI100" i="9"/>
  <c r="BH100" i="9"/>
  <c r="BG100" i="9"/>
  <c r="BF100" i="9"/>
  <c r="T100" i="9"/>
  <c r="R100" i="9"/>
  <c r="P100" i="9"/>
  <c r="BI95" i="9"/>
  <c r="BH95" i="9"/>
  <c r="BG95" i="9"/>
  <c r="BF95" i="9"/>
  <c r="T95" i="9"/>
  <c r="R95" i="9"/>
  <c r="P95" i="9"/>
  <c r="BI93" i="9"/>
  <c r="BH93" i="9"/>
  <c r="BG93" i="9"/>
  <c r="BF93" i="9"/>
  <c r="T93" i="9"/>
  <c r="R93" i="9"/>
  <c r="P93" i="9"/>
  <c r="BI91" i="9"/>
  <c r="BH91" i="9"/>
  <c r="BG91" i="9"/>
  <c r="BF91" i="9"/>
  <c r="T91" i="9"/>
  <c r="R91" i="9"/>
  <c r="P91" i="9"/>
  <c r="BI86" i="9"/>
  <c r="BH86" i="9"/>
  <c r="BG86" i="9"/>
  <c r="BF86" i="9"/>
  <c r="T86" i="9"/>
  <c r="R86" i="9"/>
  <c r="P86" i="9"/>
  <c r="J80" i="9"/>
  <c r="J79" i="9"/>
  <c r="F79" i="9"/>
  <c r="F77" i="9"/>
  <c r="E75" i="9"/>
  <c r="J55" i="9"/>
  <c r="J54" i="9"/>
  <c r="F54" i="9"/>
  <c r="F52" i="9"/>
  <c r="E50" i="9"/>
  <c r="J18" i="9"/>
  <c r="E18" i="9"/>
  <c r="F80" i="9" s="1"/>
  <c r="J17" i="9"/>
  <c r="J12" i="9"/>
  <c r="J77" i="9" s="1"/>
  <c r="E7" i="9"/>
  <c r="E48" i="9" s="1"/>
  <c r="AX63" i="1"/>
  <c r="J39" i="8"/>
  <c r="J38" i="8"/>
  <c r="AY63" i="1"/>
  <c r="J37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8" i="8"/>
  <c r="BH108" i="8"/>
  <c r="BG108" i="8"/>
  <c r="BF108" i="8"/>
  <c r="T108" i="8"/>
  <c r="R108" i="8"/>
  <c r="P108" i="8"/>
  <c r="BI105" i="8"/>
  <c r="BH105" i="8"/>
  <c r="BG105" i="8"/>
  <c r="BF105" i="8"/>
  <c r="T105" i="8"/>
  <c r="R105" i="8"/>
  <c r="P105" i="8"/>
  <c r="BI102" i="8"/>
  <c r="BH102" i="8"/>
  <c r="BG102" i="8"/>
  <c r="BF102" i="8"/>
  <c r="T102" i="8"/>
  <c r="R102" i="8"/>
  <c r="P102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2" i="8"/>
  <c r="BH92" i="8"/>
  <c r="BG92" i="8"/>
  <c r="BF92" i="8"/>
  <c r="T92" i="8"/>
  <c r="R92" i="8"/>
  <c r="P92" i="8"/>
  <c r="J86" i="8"/>
  <c r="J85" i="8"/>
  <c r="F85" i="8"/>
  <c r="F83" i="8"/>
  <c r="E81" i="8"/>
  <c r="J59" i="8"/>
  <c r="J58" i="8"/>
  <c r="F58" i="8"/>
  <c r="F56" i="8"/>
  <c r="E54" i="8"/>
  <c r="J20" i="8"/>
  <c r="E20" i="8"/>
  <c r="F86" i="8" s="1"/>
  <c r="J19" i="8"/>
  <c r="J14" i="8"/>
  <c r="J83" i="8" s="1"/>
  <c r="E7" i="8"/>
  <c r="E50" i="8" s="1"/>
  <c r="J39" i="7"/>
  <c r="J38" i="7"/>
  <c r="AY62" i="1"/>
  <c r="J37" i="7"/>
  <c r="AX62" i="1" s="1"/>
  <c r="BI449" i="7"/>
  <c r="BH449" i="7"/>
  <c r="BG449" i="7"/>
  <c r="BF449" i="7"/>
  <c r="T449" i="7"/>
  <c r="T448" i="7"/>
  <c r="R449" i="7"/>
  <c r="R448" i="7" s="1"/>
  <c r="P449" i="7"/>
  <c r="P448" i="7"/>
  <c r="BI446" i="7"/>
  <c r="BH446" i="7"/>
  <c r="BG446" i="7"/>
  <c r="BF446" i="7"/>
  <c r="T446" i="7"/>
  <c r="R446" i="7"/>
  <c r="P446" i="7"/>
  <c r="BI442" i="7"/>
  <c r="BH442" i="7"/>
  <c r="BG442" i="7"/>
  <c r="BF442" i="7"/>
  <c r="T442" i="7"/>
  <c r="R442" i="7"/>
  <c r="P442" i="7"/>
  <c r="BI437" i="7"/>
  <c r="BH437" i="7"/>
  <c r="BG437" i="7"/>
  <c r="BF437" i="7"/>
  <c r="T437" i="7"/>
  <c r="R437" i="7"/>
  <c r="P437" i="7"/>
  <c r="BI435" i="7"/>
  <c r="BH435" i="7"/>
  <c r="BG435" i="7"/>
  <c r="BF435" i="7"/>
  <c r="T435" i="7"/>
  <c r="R435" i="7"/>
  <c r="P435" i="7"/>
  <c r="BI432" i="7"/>
  <c r="BH432" i="7"/>
  <c r="BG432" i="7"/>
  <c r="BF432" i="7"/>
  <c r="T432" i="7"/>
  <c r="R432" i="7"/>
  <c r="P432" i="7"/>
  <c r="BI430" i="7"/>
  <c r="BH430" i="7"/>
  <c r="BG430" i="7"/>
  <c r="BF430" i="7"/>
  <c r="T430" i="7"/>
  <c r="R430" i="7"/>
  <c r="P430" i="7"/>
  <c r="BI428" i="7"/>
  <c r="BH428" i="7"/>
  <c r="BG428" i="7"/>
  <c r="BF428" i="7"/>
  <c r="T428" i="7"/>
  <c r="R428" i="7"/>
  <c r="P428" i="7"/>
  <c r="BI426" i="7"/>
  <c r="BH426" i="7"/>
  <c r="BG426" i="7"/>
  <c r="BF426" i="7"/>
  <c r="T426" i="7"/>
  <c r="R426" i="7"/>
  <c r="P426" i="7"/>
  <c r="BI422" i="7"/>
  <c r="BH422" i="7"/>
  <c r="BG422" i="7"/>
  <c r="BF422" i="7"/>
  <c r="T422" i="7"/>
  <c r="R422" i="7"/>
  <c r="P422" i="7"/>
  <c r="BI420" i="7"/>
  <c r="BH420" i="7"/>
  <c r="BG420" i="7"/>
  <c r="BF420" i="7"/>
  <c r="T420" i="7"/>
  <c r="R420" i="7"/>
  <c r="P420" i="7"/>
  <c r="BI417" i="7"/>
  <c r="BH417" i="7"/>
  <c r="BG417" i="7"/>
  <c r="BF417" i="7"/>
  <c r="T417" i="7"/>
  <c r="R417" i="7"/>
  <c r="P417" i="7"/>
  <c r="BI414" i="7"/>
  <c r="BH414" i="7"/>
  <c r="BG414" i="7"/>
  <c r="BF414" i="7"/>
  <c r="T414" i="7"/>
  <c r="R414" i="7"/>
  <c r="P414" i="7"/>
  <c r="BI406" i="7"/>
  <c r="BH406" i="7"/>
  <c r="BG406" i="7"/>
  <c r="BF406" i="7"/>
  <c r="T406" i="7"/>
  <c r="R406" i="7"/>
  <c r="P406" i="7"/>
  <c r="BI403" i="7"/>
  <c r="BH403" i="7"/>
  <c r="BG403" i="7"/>
  <c r="BF403" i="7"/>
  <c r="T403" i="7"/>
  <c r="R403" i="7"/>
  <c r="P403" i="7"/>
  <c r="BI398" i="7"/>
  <c r="BH398" i="7"/>
  <c r="BG398" i="7"/>
  <c r="BF398" i="7"/>
  <c r="T398" i="7"/>
  <c r="R398" i="7"/>
  <c r="P398" i="7"/>
  <c r="BI394" i="7"/>
  <c r="BH394" i="7"/>
  <c r="BG394" i="7"/>
  <c r="BF394" i="7"/>
  <c r="T394" i="7"/>
  <c r="R394" i="7"/>
  <c r="P394" i="7"/>
  <c r="BI390" i="7"/>
  <c r="BH390" i="7"/>
  <c r="BG390" i="7"/>
  <c r="BF390" i="7"/>
  <c r="T390" i="7"/>
  <c r="R390" i="7"/>
  <c r="P390" i="7"/>
  <c r="BI387" i="7"/>
  <c r="BH387" i="7"/>
  <c r="BG387" i="7"/>
  <c r="BF387" i="7"/>
  <c r="T387" i="7"/>
  <c r="R387" i="7"/>
  <c r="P387" i="7"/>
  <c r="BI385" i="7"/>
  <c r="BH385" i="7"/>
  <c r="BG385" i="7"/>
  <c r="BF385" i="7"/>
  <c r="T385" i="7"/>
  <c r="R385" i="7"/>
  <c r="P385" i="7"/>
  <c r="BI382" i="7"/>
  <c r="BH382" i="7"/>
  <c r="BG382" i="7"/>
  <c r="BF382" i="7"/>
  <c r="T382" i="7"/>
  <c r="R382" i="7"/>
  <c r="P382" i="7"/>
  <c r="BI380" i="7"/>
  <c r="BH380" i="7"/>
  <c r="BG380" i="7"/>
  <c r="BF380" i="7"/>
  <c r="T380" i="7"/>
  <c r="R380" i="7"/>
  <c r="P380" i="7"/>
  <c r="BI377" i="7"/>
  <c r="BH377" i="7"/>
  <c r="BG377" i="7"/>
  <c r="BF377" i="7"/>
  <c r="T377" i="7"/>
  <c r="R377" i="7"/>
  <c r="P377" i="7"/>
  <c r="BI374" i="7"/>
  <c r="BH374" i="7"/>
  <c r="BG374" i="7"/>
  <c r="BF374" i="7"/>
  <c r="T374" i="7"/>
  <c r="R374" i="7"/>
  <c r="P374" i="7"/>
  <c r="BI372" i="7"/>
  <c r="BH372" i="7"/>
  <c r="BG372" i="7"/>
  <c r="BF372" i="7"/>
  <c r="T372" i="7"/>
  <c r="R372" i="7"/>
  <c r="P372" i="7"/>
  <c r="BI369" i="7"/>
  <c r="BH369" i="7"/>
  <c r="BG369" i="7"/>
  <c r="BF369" i="7"/>
  <c r="T369" i="7"/>
  <c r="R369" i="7"/>
  <c r="P369" i="7"/>
  <c r="BI364" i="7"/>
  <c r="BH364" i="7"/>
  <c r="BG364" i="7"/>
  <c r="BF364" i="7"/>
  <c r="T364" i="7"/>
  <c r="R364" i="7"/>
  <c r="P364" i="7"/>
  <c r="BI361" i="7"/>
  <c r="BH361" i="7"/>
  <c r="BG361" i="7"/>
  <c r="BF361" i="7"/>
  <c r="T361" i="7"/>
  <c r="R361" i="7"/>
  <c r="P361" i="7"/>
  <c r="BI357" i="7"/>
  <c r="BH357" i="7"/>
  <c r="BG357" i="7"/>
  <c r="BF357" i="7"/>
  <c r="T357" i="7"/>
  <c r="R357" i="7"/>
  <c r="P357" i="7"/>
  <c r="BI354" i="7"/>
  <c r="BH354" i="7"/>
  <c r="BG354" i="7"/>
  <c r="BF354" i="7"/>
  <c r="T354" i="7"/>
  <c r="R354" i="7"/>
  <c r="P354" i="7"/>
  <c r="BI350" i="7"/>
  <c r="BH350" i="7"/>
  <c r="BG350" i="7"/>
  <c r="BF350" i="7"/>
  <c r="T350" i="7"/>
  <c r="R350" i="7"/>
  <c r="P350" i="7"/>
  <c r="BI346" i="7"/>
  <c r="BH346" i="7"/>
  <c r="BG346" i="7"/>
  <c r="BF346" i="7"/>
  <c r="T346" i="7"/>
  <c r="T345" i="7"/>
  <c r="R346" i="7"/>
  <c r="R345" i="7"/>
  <c r="P346" i="7"/>
  <c r="P345" i="7"/>
  <c r="BI341" i="7"/>
  <c r="BH341" i="7"/>
  <c r="BG341" i="7"/>
  <c r="BF341" i="7"/>
  <c r="T341" i="7"/>
  <c r="R341" i="7"/>
  <c r="P341" i="7"/>
  <c r="BI336" i="7"/>
  <c r="BH336" i="7"/>
  <c r="BG336" i="7"/>
  <c r="BF336" i="7"/>
  <c r="T336" i="7"/>
  <c r="R336" i="7"/>
  <c r="P336" i="7"/>
  <c r="BI332" i="7"/>
  <c r="BH332" i="7"/>
  <c r="BG332" i="7"/>
  <c r="BF332" i="7"/>
  <c r="T332" i="7"/>
  <c r="R332" i="7"/>
  <c r="P332" i="7"/>
  <c r="BI329" i="7"/>
  <c r="BH329" i="7"/>
  <c r="BG329" i="7"/>
  <c r="BF329" i="7"/>
  <c r="T329" i="7"/>
  <c r="R329" i="7"/>
  <c r="P329" i="7"/>
  <c r="BI325" i="7"/>
  <c r="BH325" i="7"/>
  <c r="BG325" i="7"/>
  <c r="BF325" i="7"/>
  <c r="T325" i="7"/>
  <c r="R325" i="7"/>
  <c r="P325" i="7"/>
  <c r="BI320" i="7"/>
  <c r="BH320" i="7"/>
  <c r="BG320" i="7"/>
  <c r="BF320" i="7"/>
  <c r="T320" i="7"/>
  <c r="R320" i="7"/>
  <c r="P320" i="7"/>
  <c r="BI318" i="7"/>
  <c r="BH318" i="7"/>
  <c r="BG318" i="7"/>
  <c r="BF318" i="7"/>
  <c r="T318" i="7"/>
  <c r="R318" i="7"/>
  <c r="P318" i="7"/>
  <c r="BI313" i="7"/>
  <c r="BH313" i="7"/>
  <c r="BG313" i="7"/>
  <c r="BF313" i="7"/>
  <c r="T313" i="7"/>
  <c r="R313" i="7"/>
  <c r="P313" i="7"/>
  <c r="BI311" i="7"/>
  <c r="BH311" i="7"/>
  <c r="BG311" i="7"/>
  <c r="BF311" i="7"/>
  <c r="T311" i="7"/>
  <c r="R311" i="7"/>
  <c r="P311" i="7"/>
  <c r="BI305" i="7"/>
  <c r="BH305" i="7"/>
  <c r="BG305" i="7"/>
  <c r="BF305" i="7"/>
  <c r="T305" i="7"/>
  <c r="R305" i="7"/>
  <c r="P305" i="7"/>
  <c r="BI299" i="7"/>
  <c r="BH299" i="7"/>
  <c r="BG299" i="7"/>
  <c r="BF299" i="7"/>
  <c r="T299" i="7"/>
  <c r="R299" i="7"/>
  <c r="P299" i="7"/>
  <c r="BI294" i="7"/>
  <c r="BH294" i="7"/>
  <c r="BG294" i="7"/>
  <c r="BF294" i="7"/>
  <c r="T294" i="7"/>
  <c r="R294" i="7"/>
  <c r="P294" i="7"/>
  <c r="BI291" i="7"/>
  <c r="BH291" i="7"/>
  <c r="BG291" i="7"/>
  <c r="BF291" i="7"/>
  <c r="T291" i="7"/>
  <c r="R291" i="7"/>
  <c r="P291" i="7"/>
  <c r="BI284" i="7"/>
  <c r="BH284" i="7"/>
  <c r="BG284" i="7"/>
  <c r="BF284" i="7"/>
  <c r="T284" i="7"/>
  <c r="R284" i="7"/>
  <c r="P284" i="7"/>
  <c r="BI281" i="7"/>
  <c r="BH281" i="7"/>
  <c r="BG281" i="7"/>
  <c r="BF281" i="7"/>
  <c r="T281" i="7"/>
  <c r="R281" i="7"/>
  <c r="P281" i="7"/>
  <c r="BI276" i="7"/>
  <c r="BH276" i="7"/>
  <c r="BG276" i="7"/>
  <c r="BF276" i="7"/>
  <c r="T276" i="7"/>
  <c r="R276" i="7"/>
  <c r="P276" i="7"/>
  <c r="BI273" i="7"/>
  <c r="BH273" i="7"/>
  <c r="BG273" i="7"/>
  <c r="BF273" i="7"/>
  <c r="T273" i="7"/>
  <c r="R273" i="7"/>
  <c r="P273" i="7"/>
  <c r="BI267" i="7"/>
  <c r="BH267" i="7"/>
  <c r="BG267" i="7"/>
  <c r="BF267" i="7"/>
  <c r="T267" i="7"/>
  <c r="R267" i="7"/>
  <c r="P267" i="7"/>
  <c r="BI261" i="7"/>
  <c r="BH261" i="7"/>
  <c r="BG261" i="7"/>
  <c r="BF261" i="7"/>
  <c r="T261" i="7"/>
  <c r="R261" i="7"/>
  <c r="P261" i="7"/>
  <c r="BI255" i="7"/>
  <c r="BH255" i="7"/>
  <c r="BG255" i="7"/>
  <c r="BF255" i="7"/>
  <c r="T255" i="7"/>
  <c r="R255" i="7"/>
  <c r="P255" i="7"/>
  <c r="BI250" i="7"/>
  <c r="BH250" i="7"/>
  <c r="BG250" i="7"/>
  <c r="BF250" i="7"/>
  <c r="T250" i="7"/>
  <c r="R250" i="7"/>
  <c r="P250" i="7"/>
  <c r="BI244" i="7"/>
  <c r="BH244" i="7"/>
  <c r="BG244" i="7"/>
  <c r="BF244" i="7"/>
  <c r="T244" i="7"/>
  <c r="R244" i="7"/>
  <c r="P244" i="7"/>
  <c r="BI239" i="7"/>
  <c r="BH239" i="7"/>
  <c r="BG239" i="7"/>
  <c r="BF239" i="7"/>
  <c r="T239" i="7"/>
  <c r="R239" i="7"/>
  <c r="P239" i="7"/>
  <c r="BI235" i="7"/>
  <c r="BH235" i="7"/>
  <c r="BG235" i="7"/>
  <c r="BF235" i="7"/>
  <c r="T235" i="7"/>
  <c r="R235" i="7"/>
  <c r="P235" i="7"/>
  <c r="BI228" i="7"/>
  <c r="BH228" i="7"/>
  <c r="BG228" i="7"/>
  <c r="BF228" i="7"/>
  <c r="T228" i="7"/>
  <c r="R228" i="7"/>
  <c r="P228" i="7"/>
  <c r="BI225" i="7"/>
  <c r="BH225" i="7"/>
  <c r="BG225" i="7"/>
  <c r="BF225" i="7"/>
  <c r="T225" i="7"/>
  <c r="R225" i="7"/>
  <c r="P225" i="7"/>
  <c r="BI221" i="7"/>
  <c r="BH221" i="7"/>
  <c r="BG221" i="7"/>
  <c r="BF221" i="7"/>
  <c r="T221" i="7"/>
  <c r="R221" i="7"/>
  <c r="P221" i="7"/>
  <c r="BI219" i="7"/>
  <c r="BH219" i="7"/>
  <c r="BG219" i="7"/>
  <c r="BF219" i="7"/>
  <c r="T219" i="7"/>
  <c r="R219" i="7"/>
  <c r="P219" i="7"/>
  <c r="BI214" i="7"/>
  <c r="BH214" i="7"/>
  <c r="BG214" i="7"/>
  <c r="BF214" i="7"/>
  <c r="T214" i="7"/>
  <c r="R214" i="7"/>
  <c r="P214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5" i="7"/>
  <c r="BH195" i="7"/>
  <c r="BG195" i="7"/>
  <c r="BF195" i="7"/>
  <c r="T195" i="7"/>
  <c r="R195" i="7"/>
  <c r="P195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3" i="7"/>
  <c r="BH183" i="7"/>
  <c r="BG183" i="7"/>
  <c r="BF183" i="7"/>
  <c r="T183" i="7"/>
  <c r="R183" i="7"/>
  <c r="P183" i="7"/>
  <c r="BI181" i="7"/>
  <c r="BH181" i="7"/>
  <c r="BG181" i="7"/>
  <c r="BF181" i="7"/>
  <c r="T181" i="7"/>
  <c r="R181" i="7"/>
  <c r="P181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69" i="7"/>
  <c r="BH169" i="7"/>
  <c r="BG169" i="7"/>
  <c r="BF169" i="7"/>
  <c r="T169" i="7"/>
  <c r="R169" i="7"/>
  <c r="P169" i="7"/>
  <c r="BI162" i="7"/>
  <c r="BH162" i="7"/>
  <c r="BG162" i="7"/>
  <c r="BF162" i="7"/>
  <c r="T162" i="7"/>
  <c r="R162" i="7"/>
  <c r="P162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2" i="7"/>
  <c r="BH142" i="7"/>
  <c r="BG142" i="7"/>
  <c r="BF142" i="7"/>
  <c r="T142" i="7"/>
  <c r="R142" i="7"/>
  <c r="P142" i="7"/>
  <c r="BI137" i="7"/>
  <c r="BH137" i="7"/>
  <c r="BG137" i="7"/>
  <c r="BF137" i="7"/>
  <c r="T137" i="7"/>
  <c r="R137" i="7"/>
  <c r="P137" i="7"/>
  <c r="BI133" i="7"/>
  <c r="BH133" i="7"/>
  <c r="BG133" i="7"/>
  <c r="BF133" i="7"/>
  <c r="T133" i="7"/>
  <c r="R133" i="7"/>
  <c r="P133" i="7"/>
  <c r="BI128" i="7"/>
  <c r="BH128" i="7"/>
  <c r="BG128" i="7"/>
  <c r="BF128" i="7"/>
  <c r="T128" i="7"/>
  <c r="R128" i="7"/>
  <c r="P128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6" i="7"/>
  <c r="BH116" i="7"/>
  <c r="BG116" i="7"/>
  <c r="BF116" i="7"/>
  <c r="T116" i="7"/>
  <c r="R116" i="7"/>
  <c r="P116" i="7"/>
  <c r="BI112" i="7"/>
  <c r="BH112" i="7"/>
  <c r="BG112" i="7"/>
  <c r="BF112" i="7"/>
  <c r="T112" i="7"/>
  <c r="R112" i="7"/>
  <c r="P112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J99" i="7"/>
  <c r="J98" i="7"/>
  <c r="F98" i="7"/>
  <c r="F96" i="7"/>
  <c r="E94" i="7"/>
  <c r="J59" i="7"/>
  <c r="J58" i="7"/>
  <c r="F58" i="7"/>
  <c r="F56" i="7"/>
  <c r="E54" i="7"/>
  <c r="J20" i="7"/>
  <c r="E20" i="7"/>
  <c r="F59" i="7" s="1"/>
  <c r="J19" i="7"/>
  <c r="J14" i="7"/>
  <c r="J96" i="7" s="1"/>
  <c r="E7" i="7"/>
  <c r="E90" i="7" s="1"/>
  <c r="J39" i="6"/>
  <c r="J38" i="6"/>
  <c r="AY60" i="1"/>
  <c r="J37" i="6"/>
  <c r="AX60" i="1"/>
  <c r="BI429" i="6"/>
  <c r="BH429" i="6"/>
  <c r="BG429" i="6"/>
  <c r="BF429" i="6"/>
  <c r="T429" i="6"/>
  <c r="R429" i="6"/>
  <c r="P429" i="6"/>
  <c r="BI428" i="6"/>
  <c r="BH428" i="6"/>
  <c r="BG428" i="6"/>
  <c r="BF428" i="6"/>
  <c r="T428" i="6"/>
  <c r="R428" i="6"/>
  <c r="P428" i="6"/>
  <c r="BI420" i="6"/>
  <c r="BH420" i="6"/>
  <c r="BG420" i="6"/>
  <c r="BF420" i="6"/>
  <c r="T420" i="6"/>
  <c r="R420" i="6"/>
  <c r="P420" i="6"/>
  <c r="BI414" i="6"/>
  <c r="BH414" i="6"/>
  <c r="BG414" i="6"/>
  <c r="BF414" i="6"/>
  <c r="T414" i="6"/>
  <c r="R414" i="6"/>
  <c r="P414" i="6"/>
  <c r="BI413" i="6"/>
  <c r="BH413" i="6"/>
  <c r="BG413" i="6"/>
  <c r="BF413" i="6"/>
  <c r="T413" i="6"/>
  <c r="R413" i="6"/>
  <c r="P413" i="6"/>
  <c r="BI406" i="6"/>
  <c r="BH406" i="6"/>
  <c r="BG406" i="6"/>
  <c r="BF406" i="6"/>
  <c r="T406" i="6"/>
  <c r="R406" i="6"/>
  <c r="P406" i="6"/>
  <c r="BI402" i="6"/>
  <c r="BH402" i="6"/>
  <c r="BG402" i="6"/>
  <c r="BF402" i="6"/>
  <c r="T402" i="6"/>
  <c r="R402" i="6"/>
  <c r="P402" i="6"/>
  <c r="BI401" i="6"/>
  <c r="BH401" i="6"/>
  <c r="BG401" i="6"/>
  <c r="BF401" i="6"/>
  <c r="T401" i="6"/>
  <c r="R401" i="6"/>
  <c r="P401" i="6"/>
  <c r="BI398" i="6"/>
  <c r="BH398" i="6"/>
  <c r="BG398" i="6"/>
  <c r="BF398" i="6"/>
  <c r="T398" i="6"/>
  <c r="R398" i="6"/>
  <c r="P398" i="6"/>
  <c r="BI393" i="6"/>
  <c r="BH393" i="6"/>
  <c r="BG393" i="6"/>
  <c r="BF393" i="6"/>
  <c r="T393" i="6"/>
  <c r="R393" i="6"/>
  <c r="P393" i="6"/>
  <c r="BI390" i="6"/>
  <c r="BH390" i="6"/>
  <c r="BG390" i="6"/>
  <c r="BF390" i="6"/>
  <c r="T390" i="6"/>
  <c r="R390" i="6"/>
  <c r="P390" i="6"/>
  <c r="BI389" i="6"/>
  <c r="BH389" i="6"/>
  <c r="BG389" i="6"/>
  <c r="BF389" i="6"/>
  <c r="T389" i="6"/>
  <c r="R389" i="6"/>
  <c r="P389" i="6"/>
  <c r="BI383" i="6"/>
  <c r="BH383" i="6"/>
  <c r="BG383" i="6"/>
  <c r="BF383" i="6"/>
  <c r="T383" i="6"/>
  <c r="R383" i="6"/>
  <c r="P383" i="6"/>
  <c r="BI380" i="6"/>
  <c r="BH380" i="6"/>
  <c r="BG380" i="6"/>
  <c r="BF380" i="6"/>
  <c r="T380" i="6"/>
  <c r="R380" i="6"/>
  <c r="P380" i="6"/>
  <c r="BI379" i="6"/>
  <c r="BH379" i="6"/>
  <c r="BG379" i="6"/>
  <c r="BF379" i="6"/>
  <c r="T379" i="6"/>
  <c r="R379" i="6"/>
  <c r="P379" i="6"/>
  <c r="BI377" i="6"/>
  <c r="BH377" i="6"/>
  <c r="BG377" i="6"/>
  <c r="BF377" i="6"/>
  <c r="T377" i="6"/>
  <c r="R377" i="6"/>
  <c r="P377" i="6"/>
  <c r="BI375" i="6"/>
  <c r="BH375" i="6"/>
  <c r="BG375" i="6"/>
  <c r="BF375" i="6"/>
  <c r="T375" i="6"/>
  <c r="R375" i="6"/>
  <c r="P375" i="6"/>
  <c r="BI370" i="6"/>
  <c r="BH370" i="6"/>
  <c r="BG370" i="6"/>
  <c r="BF370" i="6"/>
  <c r="T370" i="6"/>
  <c r="R370" i="6"/>
  <c r="P370" i="6"/>
  <c r="BI351" i="6"/>
  <c r="BH351" i="6"/>
  <c r="BG351" i="6"/>
  <c r="BF351" i="6"/>
  <c r="T351" i="6"/>
  <c r="R351" i="6"/>
  <c r="P351" i="6"/>
  <c r="BI345" i="6"/>
  <c r="BH345" i="6"/>
  <c r="BG345" i="6"/>
  <c r="BF345" i="6"/>
  <c r="T345" i="6"/>
  <c r="R345" i="6"/>
  <c r="P345" i="6"/>
  <c r="BI333" i="6"/>
  <c r="BH333" i="6"/>
  <c r="BG333" i="6"/>
  <c r="BF333" i="6"/>
  <c r="T333" i="6"/>
  <c r="R333" i="6"/>
  <c r="P333" i="6"/>
  <c r="BI329" i="6"/>
  <c r="BH329" i="6"/>
  <c r="BG329" i="6"/>
  <c r="BF329" i="6"/>
  <c r="T329" i="6"/>
  <c r="T328" i="6" s="1"/>
  <c r="R329" i="6"/>
  <c r="R328" i="6" s="1"/>
  <c r="P329" i="6"/>
  <c r="P328" i="6" s="1"/>
  <c r="BI325" i="6"/>
  <c r="BH325" i="6"/>
  <c r="BG325" i="6"/>
  <c r="BF325" i="6"/>
  <c r="T325" i="6"/>
  <c r="R325" i="6"/>
  <c r="P325" i="6"/>
  <c r="BI321" i="6"/>
  <c r="BH321" i="6"/>
  <c r="BG321" i="6"/>
  <c r="BF321" i="6"/>
  <c r="T321" i="6"/>
  <c r="R321" i="6"/>
  <c r="P321" i="6"/>
  <c r="BI316" i="6"/>
  <c r="BH316" i="6"/>
  <c r="BG316" i="6"/>
  <c r="BF316" i="6"/>
  <c r="T316" i="6"/>
  <c r="R316" i="6"/>
  <c r="P316" i="6"/>
  <c r="BI310" i="6"/>
  <c r="BH310" i="6"/>
  <c r="BG310" i="6"/>
  <c r="BF310" i="6"/>
  <c r="T310" i="6"/>
  <c r="R310" i="6"/>
  <c r="P310" i="6"/>
  <c r="BI309" i="6"/>
  <c r="BH309" i="6"/>
  <c r="BG309" i="6"/>
  <c r="BF309" i="6"/>
  <c r="T309" i="6"/>
  <c r="R309" i="6"/>
  <c r="P309" i="6"/>
  <c r="BI297" i="6"/>
  <c r="BH297" i="6"/>
  <c r="BG297" i="6"/>
  <c r="BF297" i="6"/>
  <c r="T297" i="6"/>
  <c r="R297" i="6"/>
  <c r="P297" i="6"/>
  <c r="BI296" i="6"/>
  <c r="BH296" i="6"/>
  <c r="BG296" i="6"/>
  <c r="BF296" i="6"/>
  <c r="T296" i="6"/>
  <c r="R296" i="6"/>
  <c r="P296" i="6"/>
  <c r="BI290" i="6"/>
  <c r="BH290" i="6"/>
  <c r="BG290" i="6"/>
  <c r="BF290" i="6"/>
  <c r="T290" i="6"/>
  <c r="R290" i="6"/>
  <c r="P290" i="6"/>
  <c r="BI289" i="6"/>
  <c r="BH289" i="6"/>
  <c r="BG289" i="6"/>
  <c r="BF289" i="6"/>
  <c r="T289" i="6"/>
  <c r="R289" i="6"/>
  <c r="P289" i="6"/>
  <c r="BI283" i="6"/>
  <c r="BH283" i="6"/>
  <c r="BG283" i="6"/>
  <c r="BF283" i="6"/>
  <c r="T283" i="6"/>
  <c r="R283" i="6"/>
  <c r="P283" i="6"/>
  <c r="BI282" i="6"/>
  <c r="BH282" i="6"/>
  <c r="BG282" i="6"/>
  <c r="BF282" i="6"/>
  <c r="T282" i="6"/>
  <c r="R282" i="6"/>
  <c r="P282" i="6"/>
  <c r="BI281" i="6"/>
  <c r="BH281" i="6"/>
  <c r="BG281" i="6"/>
  <c r="BF281" i="6"/>
  <c r="T281" i="6"/>
  <c r="R281" i="6"/>
  <c r="P281" i="6"/>
  <c r="BI272" i="6"/>
  <c r="BH272" i="6"/>
  <c r="BG272" i="6"/>
  <c r="BF272" i="6"/>
  <c r="T272" i="6"/>
  <c r="R272" i="6"/>
  <c r="P272" i="6"/>
  <c r="BI271" i="6"/>
  <c r="BH271" i="6"/>
  <c r="BG271" i="6"/>
  <c r="BF271" i="6"/>
  <c r="T271" i="6"/>
  <c r="R271" i="6"/>
  <c r="P271" i="6"/>
  <c r="BI262" i="6"/>
  <c r="BH262" i="6"/>
  <c r="BG262" i="6"/>
  <c r="BF262" i="6"/>
  <c r="T262" i="6"/>
  <c r="R262" i="6"/>
  <c r="P262" i="6"/>
  <c r="BI261" i="6"/>
  <c r="BH261" i="6"/>
  <c r="BG261" i="6"/>
  <c r="BF261" i="6"/>
  <c r="T261" i="6"/>
  <c r="R261" i="6"/>
  <c r="P261" i="6"/>
  <c r="BI260" i="6"/>
  <c r="BH260" i="6"/>
  <c r="BG260" i="6"/>
  <c r="BF260" i="6"/>
  <c r="T260" i="6"/>
  <c r="R260" i="6"/>
  <c r="P260" i="6"/>
  <c r="BI251" i="6"/>
  <c r="BH251" i="6"/>
  <c r="BG251" i="6"/>
  <c r="BF251" i="6"/>
  <c r="T251" i="6"/>
  <c r="R251" i="6"/>
  <c r="P251" i="6"/>
  <c r="BI246" i="6"/>
  <c r="BH246" i="6"/>
  <c r="BG246" i="6"/>
  <c r="BF246" i="6"/>
  <c r="T246" i="6"/>
  <c r="R246" i="6"/>
  <c r="P246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23" i="6"/>
  <c r="BH223" i="6"/>
  <c r="BG223" i="6"/>
  <c r="BF223" i="6"/>
  <c r="T223" i="6"/>
  <c r="R223" i="6"/>
  <c r="P223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2" i="6"/>
  <c r="BH162" i="6"/>
  <c r="BG162" i="6"/>
  <c r="BF162" i="6"/>
  <c r="T162" i="6"/>
  <c r="R162" i="6"/>
  <c r="P162" i="6"/>
  <c r="BI159" i="6"/>
  <c r="BH159" i="6"/>
  <c r="BG159" i="6"/>
  <c r="BF159" i="6"/>
  <c r="T159" i="6"/>
  <c r="R159" i="6"/>
  <c r="P159" i="6"/>
  <c r="BI150" i="6"/>
  <c r="BH150" i="6"/>
  <c r="BG150" i="6"/>
  <c r="BF150" i="6"/>
  <c r="T150" i="6"/>
  <c r="R150" i="6"/>
  <c r="P150" i="6"/>
  <c r="BI147" i="6"/>
  <c r="BH147" i="6"/>
  <c r="BG147" i="6"/>
  <c r="BF147" i="6"/>
  <c r="T147" i="6"/>
  <c r="R147" i="6"/>
  <c r="P147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98" i="6"/>
  <c r="BH98" i="6"/>
  <c r="BG98" i="6"/>
  <c r="BF98" i="6"/>
  <c r="T98" i="6"/>
  <c r="R98" i="6"/>
  <c r="P98" i="6"/>
  <c r="J92" i="6"/>
  <c r="J91" i="6"/>
  <c r="F91" i="6"/>
  <c r="F89" i="6"/>
  <c r="E87" i="6"/>
  <c r="J59" i="6"/>
  <c r="J58" i="6"/>
  <c r="F58" i="6"/>
  <c r="F56" i="6"/>
  <c r="E54" i="6"/>
  <c r="J20" i="6"/>
  <c r="E20" i="6"/>
  <c r="F92" i="6" s="1"/>
  <c r="J19" i="6"/>
  <c r="J14" i="6"/>
  <c r="J89" i="6" s="1"/>
  <c r="E7" i="6"/>
  <c r="E50" i="6"/>
  <c r="J39" i="5"/>
  <c r="J38" i="5"/>
  <c r="AY59" i="1" s="1"/>
  <c r="J37" i="5"/>
  <c r="AX59" i="1" s="1"/>
  <c r="BI229" i="5"/>
  <c r="BH229" i="5"/>
  <c r="BG229" i="5"/>
  <c r="BF229" i="5"/>
  <c r="T229" i="5"/>
  <c r="T228" i="5" s="1"/>
  <c r="R229" i="5"/>
  <c r="R228" i="5" s="1"/>
  <c r="P229" i="5"/>
  <c r="P228" i="5" s="1"/>
  <c r="BI223" i="5"/>
  <c r="BH223" i="5"/>
  <c r="BG223" i="5"/>
  <c r="BF223" i="5"/>
  <c r="T223" i="5"/>
  <c r="T222" i="5" s="1"/>
  <c r="R223" i="5"/>
  <c r="R222" i="5" s="1"/>
  <c r="P223" i="5"/>
  <c r="P222" i="5" s="1"/>
  <c r="BI221" i="5"/>
  <c r="BH221" i="5"/>
  <c r="BG221" i="5"/>
  <c r="BF221" i="5"/>
  <c r="T221" i="5"/>
  <c r="R221" i="5"/>
  <c r="P221" i="5"/>
  <c r="BI216" i="5"/>
  <c r="BH216" i="5"/>
  <c r="BG216" i="5"/>
  <c r="BF216" i="5"/>
  <c r="T216" i="5"/>
  <c r="R216" i="5"/>
  <c r="P216" i="5"/>
  <c r="BI212" i="5"/>
  <c r="BH212" i="5"/>
  <c r="BG212" i="5"/>
  <c r="BF212" i="5"/>
  <c r="T212" i="5"/>
  <c r="R212" i="5"/>
  <c r="P212" i="5"/>
  <c r="BI207" i="5"/>
  <c r="BH207" i="5"/>
  <c r="BG207" i="5"/>
  <c r="BF207" i="5"/>
  <c r="T207" i="5"/>
  <c r="R207" i="5"/>
  <c r="P207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4" i="5"/>
  <c r="BH194" i="5"/>
  <c r="BG194" i="5"/>
  <c r="BF194" i="5"/>
  <c r="T194" i="5"/>
  <c r="R194" i="5"/>
  <c r="P194" i="5"/>
  <c r="BI189" i="5"/>
  <c r="BH189" i="5"/>
  <c r="BG189" i="5"/>
  <c r="BF189" i="5"/>
  <c r="T189" i="5"/>
  <c r="R189" i="5"/>
  <c r="P189" i="5"/>
  <c r="BI184" i="5"/>
  <c r="BH184" i="5"/>
  <c r="BG184" i="5"/>
  <c r="BF184" i="5"/>
  <c r="T184" i="5"/>
  <c r="R184" i="5"/>
  <c r="P184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2" i="5"/>
  <c r="BH172" i="5"/>
  <c r="BG172" i="5"/>
  <c r="BF172" i="5"/>
  <c r="T172" i="5"/>
  <c r="R172" i="5"/>
  <c r="P172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3" i="5"/>
  <c r="BH113" i="5"/>
  <c r="BG113" i="5"/>
  <c r="BF113" i="5"/>
  <c r="T113" i="5"/>
  <c r="R113" i="5"/>
  <c r="P113" i="5"/>
  <c r="BI108" i="5"/>
  <c r="BH108" i="5"/>
  <c r="BG108" i="5"/>
  <c r="BF108" i="5"/>
  <c r="T108" i="5"/>
  <c r="R108" i="5"/>
  <c r="P108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4" i="5"/>
  <c r="BH94" i="5"/>
  <c r="BG94" i="5"/>
  <c r="BF94" i="5"/>
  <c r="T94" i="5"/>
  <c r="R94" i="5"/>
  <c r="P94" i="5"/>
  <c r="J88" i="5"/>
  <c r="J87" i="5"/>
  <c r="F87" i="5"/>
  <c r="F85" i="5"/>
  <c r="E83" i="5"/>
  <c r="J59" i="5"/>
  <c r="J58" i="5"/>
  <c r="F58" i="5"/>
  <c r="F56" i="5"/>
  <c r="E54" i="5"/>
  <c r="J20" i="5"/>
  <c r="E20" i="5"/>
  <c r="F59" i="5" s="1"/>
  <c r="J19" i="5"/>
  <c r="J14" i="5"/>
  <c r="J85" i="5" s="1"/>
  <c r="E7" i="5"/>
  <c r="E79" i="5" s="1"/>
  <c r="J39" i="4"/>
  <c r="J38" i="4"/>
  <c r="AY58" i="1"/>
  <c r="J37" i="4"/>
  <c r="AX58" i="1"/>
  <c r="BI240" i="4"/>
  <c r="BH240" i="4"/>
  <c r="BG240" i="4"/>
  <c r="BF240" i="4"/>
  <c r="T240" i="4"/>
  <c r="T239" i="4"/>
  <c r="R240" i="4"/>
  <c r="R239" i="4"/>
  <c r="P240" i="4"/>
  <c r="P239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18" i="4"/>
  <c r="BH218" i="4"/>
  <c r="BG218" i="4"/>
  <c r="BF218" i="4"/>
  <c r="T218" i="4"/>
  <c r="R218" i="4"/>
  <c r="P218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4" i="4"/>
  <c r="BH184" i="4"/>
  <c r="BG184" i="4"/>
  <c r="BF184" i="4"/>
  <c r="T184" i="4"/>
  <c r="R184" i="4"/>
  <c r="P184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54" i="4"/>
  <c r="BH154" i="4"/>
  <c r="BG154" i="4"/>
  <c r="BF154" i="4"/>
  <c r="T154" i="4"/>
  <c r="R154" i="4"/>
  <c r="P154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36" i="4"/>
  <c r="BH136" i="4"/>
  <c r="BG136" i="4"/>
  <c r="BF136" i="4"/>
  <c r="T136" i="4"/>
  <c r="R136" i="4"/>
  <c r="P136" i="4"/>
  <c r="BI126" i="4"/>
  <c r="BH126" i="4"/>
  <c r="BG126" i="4"/>
  <c r="BF126" i="4"/>
  <c r="T126" i="4"/>
  <c r="R126" i="4"/>
  <c r="P126" i="4"/>
  <c r="BI121" i="4"/>
  <c r="BH121" i="4"/>
  <c r="BG121" i="4"/>
  <c r="BF121" i="4"/>
  <c r="T121" i="4"/>
  <c r="R121" i="4"/>
  <c r="P121" i="4"/>
  <c r="BI116" i="4"/>
  <c r="BH116" i="4"/>
  <c r="BG116" i="4"/>
  <c r="BF116" i="4"/>
  <c r="T116" i="4"/>
  <c r="R116" i="4"/>
  <c r="P116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3" i="4"/>
  <c r="BH103" i="4"/>
  <c r="BG103" i="4"/>
  <c r="BF103" i="4"/>
  <c r="T103" i="4"/>
  <c r="R103" i="4"/>
  <c r="P103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2" i="4"/>
  <c r="BH92" i="4"/>
  <c r="BG92" i="4"/>
  <c r="BF92" i="4"/>
  <c r="T92" i="4"/>
  <c r="R92" i="4"/>
  <c r="P92" i="4"/>
  <c r="J86" i="4"/>
  <c r="J85" i="4"/>
  <c r="F85" i="4"/>
  <c r="F83" i="4"/>
  <c r="E81" i="4"/>
  <c r="J59" i="4"/>
  <c r="J58" i="4"/>
  <c r="F58" i="4"/>
  <c r="F56" i="4"/>
  <c r="E54" i="4"/>
  <c r="J20" i="4"/>
  <c r="E20" i="4"/>
  <c r="F86" i="4" s="1"/>
  <c r="J19" i="4"/>
  <c r="J14" i="4"/>
  <c r="J56" i="4"/>
  <c r="E7" i="4"/>
  <c r="E50" i="4"/>
  <c r="J39" i="3"/>
  <c r="J38" i="3"/>
  <c r="AY57" i="1" s="1"/>
  <c r="J37" i="3"/>
  <c r="AX57" i="1" s="1"/>
  <c r="BI1647" i="3"/>
  <c r="BH1647" i="3"/>
  <c r="BG1647" i="3"/>
  <c r="BF1647" i="3"/>
  <c r="T1647" i="3"/>
  <c r="R1647" i="3"/>
  <c r="P1647" i="3"/>
  <c r="P1635" i="3" s="1"/>
  <c r="P1634" i="3" s="1"/>
  <c r="BI1636" i="3"/>
  <c r="BH1636" i="3"/>
  <c r="BG1636" i="3"/>
  <c r="BF1636" i="3"/>
  <c r="T1636" i="3"/>
  <c r="T1635" i="3" s="1"/>
  <c r="T1634" i="3" s="1"/>
  <c r="R1636" i="3"/>
  <c r="R1635" i="3" s="1"/>
  <c r="R1634" i="3" s="1"/>
  <c r="P1636" i="3"/>
  <c r="BI1616" i="3"/>
  <c r="BH1616" i="3"/>
  <c r="BG1616" i="3"/>
  <c r="BF1616" i="3"/>
  <c r="T1616" i="3"/>
  <c r="R1616" i="3"/>
  <c r="P1616" i="3"/>
  <c r="BI1595" i="3"/>
  <c r="BH1595" i="3"/>
  <c r="BG1595" i="3"/>
  <c r="BF1595" i="3"/>
  <c r="T1595" i="3"/>
  <c r="R1595" i="3"/>
  <c r="P1595" i="3"/>
  <c r="BI1576" i="3"/>
  <c r="BH1576" i="3"/>
  <c r="BG1576" i="3"/>
  <c r="BF1576" i="3"/>
  <c r="T1576" i="3"/>
  <c r="R1576" i="3"/>
  <c r="P1576" i="3"/>
  <c r="BI1573" i="3"/>
  <c r="BH1573" i="3"/>
  <c r="BG1573" i="3"/>
  <c r="BF1573" i="3"/>
  <c r="T1573" i="3"/>
  <c r="R1573" i="3"/>
  <c r="P1573" i="3"/>
  <c r="BI1569" i="3"/>
  <c r="BH1569" i="3"/>
  <c r="BG1569" i="3"/>
  <c r="BF1569" i="3"/>
  <c r="T1569" i="3"/>
  <c r="R1569" i="3"/>
  <c r="P1569" i="3"/>
  <c r="BI1568" i="3"/>
  <c r="BH1568" i="3"/>
  <c r="BG1568" i="3"/>
  <c r="BF1568" i="3"/>
  <c r="T1568" i="3"/>
  <c r="R1568" i="3"/>
  <c r="P1568" i="3"/>
  <c r="BI1567" i="3"/>
  <c r="BH1567" i="3"/>
  <c r="BG1567" i="3"/>
  <c r="BF1567" i="3"/>
  <c r="T1567" i="3"/>
  <c r="R1567" i="3"/>
  <c r="P1567" i="3"/>
  <c r="BI1563" i="3"/>
  <c r="BH1563" i="3"/>
  <c r="BG1563" i="3"/>
  <c r="BF1563" i="3"/>
  <c r="T1563" i="3"/>
  <c r="R1563" i="3"/>
  <c r="P1563" i="3"/>
  <c r="BI1557" i="3"/>
  <c r="BH1557" i="3"/>
  <c r="BG1557" i="3"/>
  <c r="BF1557" i="3"/>
  <c r="T1557" i="3"/>
  <c r="R1557" i="3"/>
  <c r="P1557" i="3"/>
  <c r="BI1547" i="3"/>
  <c r="BH1547" i="3"/>
  <c r="BG1547" i="3"/>
  <c r="BF1547" i="3"/>
  <c r="T1547" i="3"/>
  <c r="R1547" i="3"/>
  <c r="P1547" i="3"/>
  <c r="BI1541" i="3"/>
  <c r="BH1541" i="3"/>
  <c r="BG1541" i="3"/>
  <c r="BF1541" i="3"/>
  <c r="T1541" i="3"/>
  <c r="R1541" i="3"/>
  <c r="P1541" i="3"/>
  <c r="BI1540" i="3"/>
  <c r="BH1540" i="3"/>
  <c r="BG1540" i="3"/>
  <c r="BF1540" i="3"/>
  <c r="T1540" i="3"/>
  <c r="R1540" i="3"/>
  <c r="P1540" i="3"/>
  <c r="BI1539" i="3"/>
  <c r="BH1539" i="3"/>
  <c r="BG1539" i="3"/>
  <c r="BF1539" i="3"/>
  <c r="T1539" i="3"/>
  <c r="R1539" i="3"/>
  <c r="P1539" i="3"/>
  <c r="BI1527" i="3"/>
  <c r="BH1527" i="3"/>
  <c r="BG1527" i="3"/>
  <c r="BF1527" i="3"/>
  <c r="T1527" i="3"/>
  <c r="R1527" i="3"/>
  <c r="P1527" i="3"/>
  <c r="BI1526" i="3"/>
  <c r="BH1526" i="3"/>
  <c r="BG1526" i="3"/>
  <c r="BF1526" i="3"/>
  <c r="T1526" i="3"/>
  <c r="R1526" i="3"/>
  <c r="P1526" i="3"/>
  <c r="BI1516" i="3"/>
  <c r="BH1516" i="3"/>
  <c r="BG1516" i="3"/>
  <c r="BF1516" i="3"/>
  <c r="T1516" i="3"/>
  <c r="R1516" i="3"/>
  <c r="P1516" i="3"/>
  <c r="BI1513" i="3"/>
  <c r="BH1513" i="3"/>
  <c r="BG1513" i="3"/>
  <c r="BF1513" i="3"/>
  <c r="T1513" i="3"/>
  <c r="R1513" i="3"/>
  <c r="P1513" i="3"/>
  <c r="BI1510" i="3"/>
  <c r="BH1510" i="3"/>
  <c r="BG1510" i="3"/>
  <c r="BF1510" i="3"/>
  <c r="T1510" i="3"/>
  <c r="R1510" i="3"/>
  <c r="P1510" i="3"/>
  <c r="BI1509" i="3"/>
  <c r="BH1509" i="3"/>
  <c r="BG1509" i="3"/>
  <c r="BF1509" i="3"/>
  <c r="T1509" i="3"/>
  <c r="R1509" i="3"/>
  <c r="P1509" i="3"/>
  <c r="BI1504" i="3"/>
  <c r="BH1504" i="3"/>
  <c r="BG1504" i="3"/>
  <c r="BF1504" i="3"/>
  <c r="T1504" i="3"/>
  <c r="R1504" i="3"/>
  <c r="P1504" i="3"/>
  <c r="BI1502" i="3"/>
  <c r="BH1502" i="3"/>
  <c r="BG1502" i="3"/>
  <c r="BF1502" i="3"/>
  <c r="T1502" i="3"/>
  <c r="R1502" i="3"/>
  <c r="P1502" i="3"/>
  <c r="BI1501" i="3"/>
  <c r="BH1501" i="3"/>
  <c r="BG1501" i="3"/>
  <c r="BF1501" i="3"/>
  <c r="T1501" i="3"/>
  <c r="R1501" i="3"/>
  <c r="P1501" i="3"/>
  <c r="BI1499" i="3"/>
  <c r="BH1499" i="3"/>
  <c r="BG1499" i="3"/>
  <c r="BF1499" i="3"/>
  <c r="T1499" i="3"/>
  <c r="R1499" i="3"/>
  <c r="P1499" i="3"/>
  <c r="BI1498" i="3"/>
  <c r="BH1498" i="3"/>
  <c r="BG1498" i="3"/>
  <c r="BF1498" i="3"/>
  <c r="T1498" i="3"/>
  <c r="R1498" i="3"/>
  <c r="P1498" i="3"/>
  <c r="BI1493" i="3"/>
  <c r="BH1493" i="3"/>
  <c r="BG1493" i="3"/>
  <c r="BF1493" i="3"/>
  <c r="T1493" i="3"/>
  <c r="R1493" i="3"/>
  <c r="P1493" i="3"/>
  <c r="BI1492" i="3"/>
  <c r="BH1492" i="3"/>
  <c r="BG1492" i="3"/>
  <c r="BF1492" i="3"/>
  <c r="T1492" i="3"/>
  <c r="R1492" i="3"/>
  <c r="P1492" i="3"/>
  <c r="BI1487" i="3"/>
  <c r="BH1487" i="3"/>
  <c r="BG1487" i="3"/>
  <c r="BF1487" i="3"/>
  <c r="T1487" i="3"/>
  <c r="R1487" i="3"/>
  <c r="P1487" i="3"/>
  <c r="BI1486" i="3"/>
  <c r="BH1486" i="3"/>
  <c r="BG1486" i="3"/>
  <c r="BF1486" i="3"/>
  <c r="T1486" i="3"/>
  <c r="R1486" i="3"/>
  <c r="P1486" i="3"/>
  <c r="BI1481" i="3"/>
  <c r="BH1481" i="3"/>
  <c r="BG1481" i="3"/>
  <c r="BF1481" i="3"/>
  <c r="T1481" i="3"/>
  <c r="R1481" i="3"/>
  <c r="P1481" i="3"/>
  <c r="BI1480" i="3"/>
  <c r="BH1480" i="3"/>
  <c r="BG1480" i="3"/>
  <c r="BF1480" i="3"/>
  <c r="T1480" i="3"/>
  <c r="R1480" i="3"/>
  <c r="P1480" i="3"/>
  <c r="BI1475" i="3"/>
  <c r="BH1475" i="3"/>
  <c r="BG1475" i="3"/>
  <c r="BF1475" i="3"/>
  <c r="T1475" i="3"/>
  <c r="R1475" i="3"/>
  <c r="P1475" i="3"/>
  <c r="BI1474" i="3"/>
  <c r="BH1474" i="3"/>
  <c r="BG1474" i="3"/>
  <c r="BF1474" i="3"/>
  <c r="T1474" i="3"/>
  <c r="R1474" i="3"/>
  <c r="P1474" i="3"/>
  <c r="BI1472" i="3"/>
  <c r="BH1472" i="3"/>
  <c r="BG1472" i="3"/>
  <c r="BF1472" i="3"/>
  <c r="T1472" i="3"/>
  <c r="R1472" i="3"/>
  <c r="P1472" i="3"/>
  <c r="BI1471" i="3"/>
  <c r="BH1471" i="3"/>
  <c r="BG1471" i="3"/>
  <c r="BF1471" i="3"/>
  <c r="T1471" i="3"/>
  <c r="R1471" i="3"/>
  <c r="P1471" i="3"/>
  <c r="BI1465" i="3"/>
  <c r="BH1465" i="3"/>
  <c r="BG1465" i="3"/>
  <c r="BF1465" i="3"/>
  <c r="T1465" i="3"/>
  <c r="R1465" i="3"/>
  <c r="P1465" i="3"/>
  <c r="BI1464" i="3"/>
  <c r="BH1464" i="3"/>
  <c r="BG1464" i="3"/>
  <c r="BF1464" i="3"/>
  <c r="T1464" i="3"/>
  <c r="R1464" i="3"/>
  <c r="P1464" i="3"/>
  <c r="BI1459" i="3"/>
  <c r="BH1459" i="3"/>
  <c r="BG1459" i="3"/>
  <c r="BF1459" i="3"/>
  <c r="T1459" i="3"/>
  <c r="R1459" i="3"/>
  <c r="P1459" i="3"/>
  <c r="BI1456" i="3"/>
  <c r="BH1456" i="3"/>
  <c r="BG1456" i="3"/>
  <c r="BF1456" i="3"/>
  <c r="T1456" i="3"/>
  <c r="R1456" i="3"/>
  <c r="P1456" i="3"/>
  <c r="BI1450" i="3"/>
  <c r="BH1450" i="3"/>
  <c r="BG1450" i="3"/>
  <c r="BF1450" i="3"/>
  <c r="T1450" i="3"/>
  <c r="R1450" i="3"/>
  <c r="P1450" i="3"/>
  <c r="BI1447" i="3"/>
  <c r="BH1447" i="3"/>
  <c r="BG1447" i="3"/>
  <c r="BF1447" i="3"/>
  <c r="T1447" i="3"/>
  <c r="R1447" i="3"/>
  <c r="P1447" i="3"/>
  <c r="BI1439" i="3"/>
  <c r="BH1439" i="3"/>
  <c r="BG1439" i="3"/>
  <c r="BF1439" i="3"/>
  <c r="T1439" i="3"/>
  <c r="R1439" i="3"/>
  <c r="P1439" i="3"/>
  <c r="BI1433" i="3"/>
  <c r="BH1433" i="3"/>
  <c r="BG1433" i="3"/>
  <c r="BF1433" i="3"/>
  <c r="T1433" i="3"/>
  <c r="R1433" i="3"/>
  <c r="P1433" i="3"/>
  <c r="BI1427" i="3"/>
  <c r="BH1427" i="3"/>
  <c r="BG1427" i="3"/>
  <c r="BF1427" i="3"/>
  <c r="T1427" i="3"/>
  <c r="R1427" i="3"/>
  <c r="P1427" i="3"/>
  <c r="BI1419" i="3"/>
  <c r="BH1419" i="3"/>
  <c r="BG1419" i="3"/>
  <c r="BF1419" i="3"/>
  <c r="T1419" i="3"/>
  <c r="T1418" i="3" s="1"/>
  <c r="R1419" i="3"/>
  <c r="R1418" i="3"/>
  <c r="P1419" i="3"/>
  <c r="P1418" i="3"/>
  <c r="BI1416" i="3"/>
  <c r="BH1416" i="3"/>
  <c r="BG1416" i="3"/>
  <c r="BF1416" i="3"/>
  <c r="T1416" i="3"/>
  <c r="R1416" i="3"/>
  <c r="P1416" i="3"/>
  <c r="BI1403" i="3"/>
  <c r="BH1403" i="3"/>
  <c r="BG1403" i="3"/>
  <c r="BF1403" i="3"/>
  <c r="T1403" i="3"/>
  <c r="R1403" i="3"/>
  <c r="P1403" i="3"/>
  <c r="BI1391" i="3"/>
  <c r="BH1391" i="3"/>
  <c r="BG1391" i="3"/>
  <c r="BF1391" i="3"/>
  <c r="T1391" i="3"/>
  <c r="R1391" i="3"/>
  <c r="P1391" i="3"/>
  <c r="BI1390" i="3"/>
  <c r="BH1390" i="3"/>
  <c r="BG1390" i="3"/>
  <c r="BF1390" i="3"/>
  <c r="T1390" i="3"/>
  <c r="R1390" i="3"/>
  <c r="P1390" i="3"/>
  <c r="BI1383" i="3"/>
  <c r="BH1383" i="3"/>
  <c r="BG1383" i="3"/>
  <c r="BF1383" i="3"/>
  <c r="T1383" i="3"/>
  <c r="R1383" i="3"/>
  <c r="P1383" i="3"/>
  <c r="BI1380" i="3"/>
  <c r="BH1380" i="3"/>
  <c r="BG1380" i="3"/>
  <c r="BF1380" i="3"/>
  <c r="T1380" i="3"/>
  <c r="R1380" i="3"/>
  <c r="P1380" i="3"/>
  <c r="BI1375" i="3"/>
  <c r="BH1375" i="3"/>
  <c r="BG1375" i="3"/>
  <c r="BF1375" i="3"/>
  <c r="T1375" i="3"/>
  <c r="R1375" i="3"/>
  <c r="P1375" i="3"/>
  <c r="BI1372" i="3"/>
  <c r="BH1372" i="3"/>
  <c r="BG1372" i="3"/>
  <c r="BF1372" i="3"/>
  <c r="T1372" i="3"/>
  <c r="R1372" i="3"/>
  <c r="P1372" i="3"/>
  <c r="BI1366" i="3"/>
  <c r="BH1366" i="3"/>
  <c r="BG1366" i="3"/>
  <c r="BF1366" i="3"/>
  <c r="T1366" i="3"/>
  <c r="R1366" i="3"/>
  <c r="P1366" i="3"/>
  <c r="BI1363" i="3"/>
  <c r="BH1363" i="3"/>
  <c r="BG1363" i="3"/>
  <c r="BF1363" i="3"/>
  <c r="T1363" i="3"/>
  <c r="R1363" i="3"/>
  <c r="P1363" i="3"/>
  <c r="BI1357" i="3"/>
  <c r="BH1357" i="3"/>
  <c r="BG1357" i="3"/>
  <c r="BF1357" i="3"/>
  <c r="T1357" i="3"/>
  <c r="R1357" i="3"/>
  <c r="P1357" i="3"/>
  <c r="BI1354" i="3"/>
  <c r="BH1354" i="3"/>
  <c r="BG1354" i="3"/>
  <c r="BF1354" i="3"/>
  <c r="T1354" i="3"/>
  <c r="R1354" i="3"/>
  <c r="P1354" i="3"/>
  <c r="BI1351" i="3"/>
  <c r="BH1351" i="3"/>
  <c r="BG1351" i="3"/>
  <c r="BF1351" i="3"/>
  <c r="T1351" i="3"/>
  <c r="R1351" i="3"/>
  <c r="P1351" i="3"/>
  <c r="BI1343" i="3"/>
  <c r="BH1343" i="3"/>
  <c r="BG1343" i="3"/>
  <c r="BF1343" i="3"/>
  <c r="T1343" i="3"/>
  <c r="R1343" i="3"/>
  <c r="P1343" i="3"/>
  <c r="BI1340" i="3"/>
  <c r="BH1340" i="3"/>
  <c r="BG1340" i="3"/>
  <c r="BF1340" i="3"/>
  <c r="T1340" i="3"/>
  <c r="R1340" i="3"/>
  <c r="P1340" i="3"/>
  <c r="BI1335" i="3"/>
  <c r="BH1335" i="3"/>
  <c r="BG1335" i="3"/>
  <c r="BF1335" i="3"/>
  <c r="T1335" i="3"/>
  <c r="R1335" i="3"/>
  <c r="P1335" i="3"/>
  <c r="BI1334" i="3"/>
  <c r="BH1334" i="3"/>
  <c r="BG1334" i="3"/>
  <c r="BF1334" i="3"/>
  <c r="T1334" i="3"/>
  <c r="R1334" i="3"/>
  <c r="P1334" i="3"/>
  <c r="BI1328" i="3"/>
  <c r="BH1328" i="3"/>
  <c r="BG1328" i="3"/>
  <c r="BF1328" i="3"/>
  <c r="T1328" i="3"/>
  <c r="R1328" i="3"/>
  <c r="P1328" i="3"/>
  <c r="BI1318" i="3"/>
  <c r="BH1318" i="3"/>
  <c r="BG1318" i="3"/>
  <c r="BF1318" i="3"/>
  <c r="T1318" i="3"/>
  <c r="R1318" i="3"/>
  <c r="P1318" i="3"/>
  <c r="BI1309" i="3"/>
  <c r="BH1309" i="3"/>
  <c r="BG1309" i="3"/>
  <c r="BF1309" i="3"/>
  <c r="T1309" i="3"/>
  <c r="R1309" i="3"/>
  <c r="P1309" i="3"/>
  <c r="BI1306" i="3"/>
  <c r="BH1306" i="3"/>
  <c r="BG1306" i="3"/>
  <c r="BF1306" i="3"/>
  <c r="T1306" i="3"/>
  <c r="R1306" i="3"/>
  <c r="P1306" i="3"/>
  <c r="BI1299" i="3"/>
  <c r="BH1299" i="3"/>
  <c r="BG1299" i="3"/>
  <c r="BF1299" i="3"/>
  <c r="T1299" i="3"/>
  <c r="R1299" i="3"/>
  <c r="P1299" i="3"/>
  <c r="BI1293" i="3"/>
  <c r="BH1293" i="3"/>
  <c r="BG1293" i="3"/>
  <c r="BF1293" i="3"/>
  <c r="T1293" i="3"/>
  <c r="R1293" i="3"/>
  <c r="P1293" i="3"/>
  <c r="BI1290" i="3"/>
  <c r="BH1290" i="3"/>
  <c r="BG1290" i="3"/>
  <c r="BF1290" i="3"/>
  <c r="T1290" i="3"/>
  <c r="R1290" i="3"/>
  <c r="P1290" i="3"/>
  <c r="BI1284" i="3"/>
  <c r="BH1284" i="3"/>
  <c r="BG1284" i="3"/>
  <c r="BF1284" i="3"/>
  <c r="T1284" i="3"/>
  <c r="R1284" i="3"/>
  <c r="P1284" i="3"/>
  <c r="BI1270" i="3"/>
  <c r="BH1270" i="3"/>
  <c r="BG1270" i="3"/>
  <c r="BF1270" i="3"/>
  <c r="T1270" i="3"/>
  <c r="R1270" i="3"/>
  <c r="P1270" i="3"/>
  <c r="BI1264" i="3"/>
  <c r="BH1264" i="3"/>
  <c r="BG1264" i="3"/>
  <c r="BF1264" i="3"/>
  <c r="T1264" i="3"/>
  <c r="R1264" i="3"/>
  <c r="P1264" i="3"/>
  <c r="BI1259" i="3"/>
  <c r="BH1259" i="3"/>
  <c r="BG1259" i="3"/>
  <c r="BF1259" i="3"/>
  <c r="T1259" i="3"/>
  <c r="R1259" i="3"/>
  <c r="P1259" i="3"/>
  <c r="BI1245" i="3"/>
  <c r="BH1245" i="3"/>
  <c r="BG1245" i="3"/>
  <c r="BF1245" i="3"/>
  <c r="T1245" i="3"/>
  <c r="R1245" i="3"/>
  <c r="P1245" i="3"/>
  <c r="BI1232" i="3"/>
  <c r="BH1232" i="3"/>
  <c r="BG1232" i="3"/>
  <c r="BF1232" i="3"/>
  <c r="T1232" i="3"/>
  <c r="R1232" i="3"/>
  <c r="P1232" i="3"/>
  <c r="BI1224" i="3"/>
  <c r="BH1224" i="3"/>
  <c r="BG1224" i="3"/>
  <c r="BF1224" i="3"/>
  <c r="T1224" i="3"/>
  <c r="R1224" i="3"/>
  <c r="P1224" i="3"/>
  <c r="BI1223" i="3"/>
  <c r="BH1223" i="3"/>
  <c r="BG1223" i="3"/>
  <c r="BF1223" i="3"/>
  <c r="T1223" i="3"/>
  <c r="R1223" i="3"/>
  <c r="P1223" i="3"/>
  <c r="BI1220" i="3"/>
  <c r="BH1220" i="3"/>
  <c r="BG1220" i="3"/>
  <c r="BF1220" i="3"/>
  <c r="T1220" i="3"/>
  <c r="R1220" i="3"/>
  <c r="P1220" i="3"/>
  <c r="BI1213" i="3"/>
  <c r="BH1213" i="3"/>
  <c r="BG1213" i="3"/>
  <c r="BF1213" i="3"/>
  <c r="T1213" i="3"/>
  <c r="R1213" i="3"/>
  <c r="P1213" i="3"/>
  <c r="BI1202" i="3"/>
  <c r="BH1202" i="3"/>
  <c r="BG1202" i="3"/>
  <c r="BF1202" i="3"/>
  <c r="T1202" i="3"/>
  <c r="R1202" i="3"/>
  <c r="P1202" i="3"/>
  <c r="BI1192" i="3"/>
  <c r="BH1192" i="3"/>
  <c r="BG1192" i="3"/>
  <c r="BF1192" i="3"/>
  <c r="T1192" i="3"/>
  <c r="R1192" i="3"/>
  <c r="P1192" i="3"/>
  <c r="BI1172" i="3"/>
  <c r="BH1172" i="3"/>
  <c r="BG1172" i="3"/>
  <c r="BF1172" i="3"/>
  <c r="T1172" i="3"/>
  <c r="R1172" i="3"/>
  <c r="P1172" i="3"/>
  <c r="BI1153" i="3"/>
  <c r="BH1153" i="3"/>
  <c r="BG1153" i="3"/>
  <c r="BF1153" i="3"/>
  <c r="T1153" i="3"/>
  <c r="R1153" i="3"/>
  <c r="P1153" i="3"/>
  <c r="BI1150" i="3"/>
  <c r="BH1150" i="3"/>
  <c r="BG1150" i="3"/>
  <c r="BF1150" i="3"/>
  <c r="T1150" i="3"/>
  <c r="R1150" i="3"/>
  <c r="P1150" i="3"/>
  <c r="BI1143" i="3"/>
  <c r="BH1143" i="3"/>
  <c r="BG1143" i="3"/>
  <c r="BF1143" i="3"/>
  <c r="T1143" i="3"/>
  <c r="R1143" i="3"/>
  <c r="P1143" i="3"/>
  <c r="BI1133" i="3"/>
  <c r="BH1133" i="3"/>
  <c r="BG1133" i="3"/>
  <c r="BF1133" i="3"/>
  <c r="T1133" i="3"/>
  <c r="R1133" i="3"/>
  <c r="P1133" i="3"/>
  <c r="BI1122" i="3"/>
  <c r="BH1122" i="3"/>
  <c r="BG1122" i="3"/>
  <c r="BF1122" i="3"/>
  <c r="T1122" i="3"/>
  <c r="R1122" i="3"/>
  <c r="P1122" i="3"/>
  <c r="BI1111" i="3"/>
  <c r="BH1111" i="3"/>
  <c r="BG1111" i="3"/>
  <c r="BF1111" i="3"/>
  <c r="T1111" i="3"/>
  <c r="R1111" i="3"/>
  <c r="P1111" i="3"/>
  <c r="BI1099" i="3"/>
  <c r="BH1099" i="3"/>
  <c r="BG1099" i="3"/>
  <c r="BF1099" i="3"/>
  <c r="T1099" i="3"/>
  <c r="R1099" i="3"/>
  <c r="P1099" i="3"/>
  <c r="BI1095" i="3"/>
  <c r="BH1095" i="3"/>
  <c r="BG1095" i="3"/>
  <c r="BF1095" i="3"/>
  <c r="T1095" i="3"/>
  <c r="T1094" i="3"/>
  <c r="R1095" i="3"/>
  <c r="R1094" i="3" s="1"/>
  <c r="P1095" i="3"/>
  <c r="P1094" i="3"/>
  <c r="BI1089" i="3"/>
  <c r="BH1089" i="3"/>
  <c r="BG1089" i="3"/>
  <c r="BF1089" i="3"/>
  <c r="T1089" i="3"/>
  <c r="R1089" i="3"/>
  <c r="P1089" i="3"/>
  <c r="BI1079" i="3"/>
  <c r="BH1079" i="3"/>
  <c r="BG1079" i="3"/>
  <c r="BF1079" i="3"/>
  <c r="T1079" i="3"/>
  <c r="R1079" i="3"/>
  <c r="P1079" i="3"/>
  <c r="BI1069" i="3"/>
  <c r="BH1069" i="3"/>
  <c r="BG1069" i="3"/>
  <c r="BF1069" i="3"/>
  <c r="T1069" i="3"/>
  <c r="R1069" i="3"/>
  <c r="P1069" i="3"/>
  <c r="BI1065" i="3"/>
  <c r="BH1065" i="3"/>
  <c r="BG1065" i="3"/>
  <c r="BF1065" i="3"/>
  <c r="T1065" i="3"/>
  <c r="R1065" i="3"/>
  <c r="P1065" i="3"/>
  <c r="BI1034" i="3"/>
  <c r="BH1034" i="3"/>
  <c r="BG1034" i="3"/>
  <c r="BF1034" i="3"/>
  <c r="T1034" i="3"/>
  <c r="R1034" i="3"/>
  <c r="P1034" i="3"/>
  <c r="BI1032" i="3"/>
  <c r="BH1032" i="3"/>
  <c r="BG1032" i="3"/>
  <c r="BF1032" i="3"/>
  <c r="T1032" i="3"/>
  <c r="R1032" i="3"/>
  <c r="P1032" i="3"/>
  <c r="BI1008" i="3"/>
  <c r="BH1008" i="3"/>
  <c r="BG1008" i="3"/>
  <c r="BF1008" i="3"/>
  <c r="T1008" i="3"/>
  <c r="R1008" i="3"/>
  <c r="P1008" i="3"/>
  <c r="BI998" i="3"/>
  <c r="BH998" i="3"/>
  <c r="BG998" i="3"/>
  <c r="BF998" i="3"/>
  <c r="T998" i="3"/>
  <c r="R998" i="3"/>
  <c r="P998" i="3"/>
  <c r="BI963" i="3"/>
  <c r="BH963" i="3"/>
  <c r="BG963" i="3"/>
  <c r="BF963" i="3"/>
  <c r="T963" i="3"/>
  <c r="R963" i="3"/>
  <c r="P963" i="3"/>
  <c r="BI956" i="3"/>
  <c r="BH956" i="3"/>
  <c r="BG956" i="3"/>
  <c r="BF956" i="3"/>
  <c r="T956" i="3"/>
  <c r="R956" i="3"/>
  <c r="P956" i="3"/>
  <c r="BI945" i="3"/>
  <c r="BH945" i="3"/>
  <c r="BG945" i="3"/>
  <c r="BF945" i="3"/>
  <c r="T945" i="3"/>
  <c r="R945" i="3"/>
  <c r="P945" i="3"/>
  <c r="BI910" i="3"/>
  <c r="BH910" i="3"/>
  <c r="BG910" i="3"/>
  <c r="BF910" i="3"/>
  <c r="T910" i="3"/>
  <c r="R910" i="3"/>
  <c r="P910" i="3"/>
  <c r="BI861" i="3"/>
  <c r="BH861" i="3"/>
  <c r="BG861" i="3"/>
  <c r="BF861" i="3"/>
  <c r="T861" i="3"/>
  <c r="R861" i="3"/>
  <c r="P861" i="3"/>
  <c r="BI844" i="3"/>
  <c r="BH844" i="3"/>
  <c r="BG844" i="3"/>
  <c r="BF844" i="3"/>
  <c r="T844" i="3"/>
  <c r="R844" i="3"/>
  <c r="P844" i="3"/>
  <c r="BI838" i="3"/>
  <c r="BH838" i="3"/>
  <c r="BG838" i="3"/>
  <c r="BF838" i="3"/>
  <c r="T838" i="3"/>
  <c r="R838" i="3"/>
  <c r="P838" i="3"/>
  <c r="BI830" i="3"/>
  <c r="BH830" i="3"/>
  <c r="BG830" i="3"/>
  <c r="BF830" i="3"/>
  <c r="T830" i="3"/>
  <c r="R830" i="3"/>
  <c r="P830" i="3"/>
  <c r="BI822" i="3"/>
  <c r="BH822" i="3"/>
  <c r="BG822" i="3"/>
  <c r="BF822" i="3"/>
  <c r="T822" i="3"/>
  <c r="R822" i="3"/>
  <c r="P822" i="3"/>
  <c r="BI816" i="3"/>
  <c r="BH816" i="3"/>
  <c r="BG816" i="3"/>
  <c r="BF816" i="3"/>
  <c r="T816" i="3"/>
  <c r="R816" i="3"/>
  <c r="P816" i="3"/>
  <c r="BI810" i="3"/>
  <c r="BH810" i="3"/>
  <c r="BG810" i="3"/>
  <c r="BF810" i="3"/>
  <c r="T810" i="3"/>
  <c r="R810" i="3"/>
  <c r="P810" i="3"/>
  <c r="BI802" i="3"/>
  <c r="BH802" i="3"/>
  <c r="BG802" i="3"/>
  <c r="BF802" i="3"/>
  <c r="T802" i="3"/>
  <c r="R802" i="3"/>
  <c r="P802" i="3"/>
  <c r="BI796" i="3"/>
  <c r="BH796" i="3"/>
  <c r="BG796" i="3"/>
  <c r="BF796" i="3"/>
  <c r="T796" i="3"/>
  <c r="R796" i="3"/>
  <c r="P796" i="3"/>
  <c r="BI770" i="3"/>
  <c r="BH770" i="3"/>
  <c r="BG770" i="3"/>
  <c r="BF770" i="3"/>
  <c r="T770" i="3"/>
  <c r="R770" i="3"/>
  <c r="P770" i="3"/>
  <c r="BI766" i="3"/>
  <c r="BH766" i="3"/>
  <c r="BG766" i="3"/>
  <c r="BF766" i="3"/>
  <c r="T766" i="3"/>
  <c r="R766" i="3"/>
  <c r="P766" i="3"/>
  <c r="BI761" i="3"/>
  <c r="BH761" i="3"/>
  <c r="BG761" i="3"/>
  <c r="BF761" i="3"/>
  <c r="T761" i="3"/>
  <c r="R761" i="3"/>
  <c r="P761" i="3"/>
  <c r="BI748" i="3"/>
  <c r="BH748" i="3"/>
  <c r="BG748" i="3"/>
  <c r="BF748" i="3"/>
  <c r="T748" i="3"/>
  <c r="R748" i="3"/>
  <c r="P748" i="3"/>
  <c r="BI741" i="3"/>
  <c r="BH741" i="3"/>
  <c r="BG741" i="3"/>
  <c r="BF741" i="3"/>
  <c r="T741" i="3"/>
  <c r="R741" i="3"/>
  <c r="P741" i="3"/>
  <c r="BI739" i="3"/>
  <c r="BH739" i="3"/>
  <c r="BG739" i="3"/>
  <c r="BF739" i="3"/>
  <c r="T739" i="3"/>
  <c r="R739" i="3"/>
  <c r="P739" i="3"/>
  <c r="BI735" i="3"/>
  <c r="BH735" i="3"/>
  <c r="BG735" i="3"/>
  <c r="BF735" i="3"/>
  <c r="T735" i="3"/>
  <c r="R735" i="3"/>
  <c r="P735" i="3"/>
  <c r="BI731" i="3"/>
  <c r="BH731" i="3"/>
  <c r="BG731" i="3"/>
  <c r="BF731" i="3"/>
  <c r="T731" i="3"/>
  <c r="R731" i="3"/>
  <c r="P731" i="3"/>
  <c r="BI726" i="3"/>
  <c r="BH726" i="3"/>
  <c r="BG726" i="3"/>
  <c r="BF726" i="3"/>
  <c r="T726" i="3"/>
  <c r="R726" i="3"/>
  <c r="P726" i="3"/>
  <c r="BI722" i="3"/>
  <c r="BH722" i="3"/>
  <c r="BG722" i="3"/>
  <c r="BF722" i="3"/>
  <c r="T722" i="3"/>
  <c r="R722" i="3"/>
  <c r="P722" i="3"/>
  <c r="BI717" i="3"/>
  <c r="BH717" i="3"/>
  <c r="BG717" i="3"/>
  <c r="BF717" i="3"/>
  <c r="T717" i="3"/>
  <c r="R717" i="3"/>
  <c r="P717" i="3"/>
  <c r="BI712" i="3"/>
  <c r="BH712" i="3"/>
  <c r="BG712" i="3"/>
  <c r="BF712" i="3"/>
  <c r="T712" i="3"/>
  <c r="R712" i="3"/>
  <c r="P712" i="3"/>
  <c r="BI709" i="3"/>
  <c r="BH709" i="3"/>
  <c r="BG709" i="3"/>
  <c r="BF709" i="3"/>
  <c r="T709" i="3"/>
  <c r="R709" i="3"/>
  <c r="P709" i="3"/>
  <c r="BI707" i="3"/>
  <c r="BH707" i="3"/>
  <c r="BG707" i="3"/>
  <c r="BF707" i="3"/>
  <c r="T707" i="3"/>
  <c r="R707" i="3"/>
  <c r="P707" i="3"/>
  <c r="BI705" i="3"/>
  <c r="BH705" i="3"/>
  <c r="BG705" i="3"/>
  <c r="BF705" i="3"/>
  <c r="T705" i="3"/>
  <c r="R705" i="3"/>
  <c r="P705" i="3"/>
  <c r="BI694" i="3"/>
  <c r="BH694" i="3"/>
  <c r="BG694" i="3"/>
  <c r="BF694" i="3"/>
  <c r="T694" i="3"/>
  <c r="R694" i="3"/>
  <c r="P694" i="3"/>
  <c r="BI691" i="3"/>
  <c r="BH691" i="3"/>
  <c r="BG691" i="3"/>
  <c r="BF691" i="3"/>
  <c r="T691" i="3"/>
  <c r="R691" i="3"/>
  <c r="P691" i="3"/>
  <c r="BI686" i="3"/>
  <c r="BH686" i="3"/>
  <c r="BG686" i="3"/>
  <c r="BF686" i="3"/>
  <c r="T686" i="3"/>
  <c r="R686" i="3"/>
  <c r="P686" i="3"/>
  <c r="BI683" i="3"/>
  <c r="BH683" i="3"/>
  <c r="BG683" i="3"/>
  <c r="BF683" i="3"/>
  <c r="T683" i="3"/>
  <c r="R683" i="3"/>
  <c r="P683" i="3"/>
  <c r="BI679" i="3"/>
  <c r="BH679" i="3"/>
  <c r="BG679" i="3"/>
  <c r="BF679" i="3"/>
  <c r="T679" i="3"/>
  <c r="R679" i="3"/>
  <c r="P679" i="3"/>
  <c r="BI666" i="3"/>
  <c r="BH666" i="3"/>
  <c r="BG666" i="3"/>
  <c r="BF666" i="3"/>
  <c r="T666" i="3"/>
  <c r="R666" i="3"/>
  <c r="P666" i="3"/>
  <c r="BI655" i="3"/>
  <c r="BH655" i="3"/>
  <c r="BG655" i="3"/>
  <c r="BF655" i="3"/>
  <c r="T655" i="3"/>
  <c r="R655" i="3"/>
  <c r="P655" i="3"/>
  <c r="BI647" i="3"/>
  <c r="BH647" i="3"/>
  <c r="BG647" i="3"/>
  <c r="BF647" i="3"/>
  <c r="T647" i="3"/>
  <c r="R647" i="3"/>
  <c r="P647" i="3"/>
  <c r="BI638" i="3"/>
  <c r="BH638" i="3"/>
  <c r="BG638" i="3"/>
  <c r="BF638" i="3"/>
  <c r="T638" i="3"/>
  <c r="R638" i="3"/>
  <c r="P638" i="3"/>
  <c r="BI623" i="3"/>
  <c r="BH623" i="3"/>
  <c r="BG623" i="3"/>
  <c r="BF623" i="3"/>
  <c r="T623" i="3"/>
  <c r="R623" i="3"/>
  <c r="P623" i="3"/>
  <c r="BI615" i="3"/>
  <c r="BH615" i="3"/>
  <c r="BG615" i="3"/>
  <c r="BF615" i="3"/>
  <c r="T615" i="3"/>
  <c r="R615" i="3"/>
  <c r="P615" i="3"/>
  <c r="BI611" i="3"/>
  <c r="BH611" i="3"/>
  <c r="BG611" i="3"/>
  <c r="BF611" i="3"/>
  <c r="T611" i="3"/>
  <c r="R611" i="3"/>
  <c r="P611" i="3"/>
  <c r="BI604" i="3"/>
  <c r="BH604" i="3"/>
  <c r="BG604" i="3"/>
  <c r="BF604" i="3"/>
  <c r="T604" i="3"/>
  <c r="R604" i="3"/>
  <c r="P604" i="3"/>
  <c r="BI601" i="3"/>
  <c r="BH601" i="3"/>
  <c r="BG601" i="3"/>
  <c r="BF601" i="3"/>
  <c r="T601" i="3"/>
  <c r="R601" i="3"/>
  <c r="P601" i="3"/>
  <c r="BI596" i="3"/>
  <c r="BH596" i="3"/>
  <c r="BG596" i="3"/>
  <c r="BF596" i="3"/>
  <c r="T596" i="3"/>
  <c r="R596" i="3"/>
  <c r="P596" i="3"/>
  <c r="BI593" i="3"/>
  <c r="BH593" i="3"/>
  <c r="BG593" i="3"/>
  <c r="BF593" i="3"/>
  <c r="T593" i="3"/>
  <c r="R593" i="3"/>
  <c r="P593" i="3"/>
  <c r="BI587" i="3"/>
  <c r="BH587" i="3"/>
  <c r="BG587" i="3"/>
  <c r="BF587" i="3"/>
  <c r="T587" i="3"/>
  <c r="R587" i="3"/>
  <c r="P587" i="3"/>
  <c r="BI580" i="3"/>
  <c r="BH580" i="3"/>
  <c r="BG580" i="3"/>
  <c r="BF580" i="3"/>
  <c r="T580" i="3"/>
  <c r="R580" i="3"/>
  <c r="P580" i="3"/>
  <c r="BI565" i="3"/>
  <c r="BH565" i="3"/>
  <c r="BG565" i="3"/>
  <c r="BF565" i="3"/>
  <c r="T565" i="3"/>
  <c r="R565" i="3"/>
  <c r="P565" i="3"/>
  <c r="BI556" i="3"/>
  <c r="BH556" i="3"/>
  <c r="BG556" i="3"/>
  <c r="BF556" i="3"/>
  <c r="T556" i="3"/>
  <c r="R556" i="3"/>
  <c r="P556" i="3"/>
  <c r="BI548" i="3"/>
  <c r="BH548" i="3"/>
  <c r="BG548" i="3"/>
  <c r="BF548" i="3"/>
  <c r="T548" i="3"/>
  <c r="R548" i="3"/>
  <c r="P548" i="3"/>
  <c r="BI541" i="3"/>
  <c r="BH541" i="3"/>
  <c r="BG541" i="3"/>
  <c r="BF541" i="3"/>
  <c r="T541" i="3"/>
  <c r="R541" i="3"/>
  <c r="P541" i="3"/>
  <c r="BI530" i="3"/>
  <c r="BH530" i="3"/>
  <c r="BG530" i="3"/>
  <c r="BF530" i="3"/>
  <c r="T530" i="3"/>
  <c r="R530" i="3"/>
  <c r="P530" i="3"/>
  <c r="BI520" i="3"/>
  <c r="BH520" i="3"/>
  <c r="BG520" i="3"/>
  <c r="BF520" i="3"/>
  <c r="T520" i="3"/>
  <c r="R520" i="3"/>
  <c r="P520" i="3"/>
  <c r="BI502" i="3"/>
  <c r="BH502" i="3"/>
  <c r="BG502" i="3"/>
  <c r="BF502" i="3"/>
  <c r="T502" i="3"/>
  <c r="R502" i="3"/>
  <c r="P502" i="3"/>
  <c r="BI490" i="3"/>
  <c r="BH490" i="3"/>
  <c r="BG490" i="3"/>
  <c r="BF490" i="3"/>
  <c r="T490" i="3"/>
  <c r="R490" i="3"/>
  <c r="P490" i="3"/>
  <c r="BI479" i="3"/>
  <c r="BH479" i="3"/>
  <c r="BG479" i="3"/>
  <c r="BF479" i="3"/>
  <c r="T479" i="3"/>
  <c r="R479" i="3"/>
  <c r="P479" i="3"/>
  <c r="BI477" i="3"/>
  <c r="BH477" i="3"/>
  <c r="BG477" i="3"/>
  <c r="BF477" i="3"/>
  <c r="T477" i="3"/>
  <c r="R477" i="3"/>
  <c r="P477" i="3"/>
  <c r="BI475" i="3"/>
  <c r="BH475" i="3"/>
  <c r="BG475" i="3"/>
  <c r="BF475" i="3"/>
  <c r="T475" i="3"/>
  <c r="R475" i="3"/>
  <c r="P475" i="3"/>
  <c r="BI473" i="3"/>
  <c r="BH473" i="3"/>
  <c r="BG473" i="3"/>
  <c r="BF473" i="3"/>
  <c r="T473" i="3"/>
  <c r="R473" i="3"/>
  <c r="P473" i="3"/>
  <c r="BI452" i="3"/>
  <c r="BH452" i="3"/>
  <c r="BG452" i="3"/>
  <c r="BF452" i="3"/>
  <c r="T452" i="3"/>
  <c r="R452" i="3"/>
  <c r="P452" i="3"/>
  <c r="BI440" i="3"/>
  <c r="BH440" i="3"/>
  <c r="BG440" i="3"/>
  <c r="BF440" i="3"/>
  <c r="T440" i="3"/>
  <c r="R440" i="3"/>
  <c r="P440" i="3"/>
  <c r="BI430" i="3"/>
  <c r="BH430" i="3"/>
  <c r="BG430" i="3"/>
  <c r="BF430" i="3"/>
  <c r="T430" i="3"/>
  <c r="R430" i="3"/>
  <c r="P430" i="3"/>
  <c r="BI415" i="3"/>
  <c r="BH415" i="3"/>
  <c r="BG415" i="3"/>
  <c r="BF415" i="3"/>
  <c r="T415" i="3"/>
  <c r="R415" i="3"/>
  <c r="P415" i="3"/>
  <c r="BI404" i="3"/>
  <c r="BH404" i="3"/>
  <c r="BG404" i="3"/>
  <c r="BF404" i="3"/>
  <c r="T404" i="3"/>
  <c r="R404" i="3"/>
  <c r="P404" i="3"/>
  <c r="BI393" i="3"/>
  <c r="BH393" i="3"/>
  <c r="BG393" i="3"/>
  <c r="BF393" i="3"/>
  <c r="T393" i="3"/>
  <c r="R393" i="3"/>
  <c r="P393" i="3"/>
  <c r="BI373" i="3"/>
  <c r="BH373" i="3"/>
  <c r="BG373" i="3"/>
  <c r="BF373" i="3"/>
  <c r="T373" i="3"/>
  <c r="R373" i="3"/>
  <c r="P373" i="3"/>
  <c r="BI365" i="3"/>
  <c r="BH365" i="3"/>
  <c r="BG365" i="3"/>
  <c r="BF365" i="3"/>
  <c r="T365" i="3"/>
  <c r="R365" i="3"/>
  <c r="P365" i="3"/>
  <c r="BI364" i="3"/>
  <c r="BH364" i="3"/>
  <c r="BG364" i="3"/>
  <c r="BF364" i="3"/>
  <c r="T364" i="3"/>
  <c r="R364" i="3"/>
  <c r="P364" i="3"/>
  <c r="BI360" i="3"/>
  <c r="BH360" i="3"/>
  <c r="BG360" i="3"/>
  <c r="BF360" i="3"/>
  <c r="T360" i="3"/>
  <c r="R360" i="3"/>
  <c r="P360" i="3"/>
  <c r="BI356" i="3"/>
  <c r="BH356" i="3"/>
  <c r="BG356" i="3"/>
  <c r="BF356" i="3"/>
  <c r="T356" i="3"/>
  <c r="R356" i="3"/>
  <c r="P356" i="3"/>
  <c r="BI352" i="3"/>
  <c r="BH352" i="3"/>
  <c r="BG352" i="3"/>
  <c r="BF352" i="3"/>
  <c r="T352" i="3"/>
  <c r="R352" i="3"/>
  <c r="P352" i="3"/>
  <c r="BI338" i="3"/>
  <c r="BH338" i="3"/>
  <c r="BG338" i="3"/>
  <c r="BF338" i="3"/>
  <c r="T338" i="3"/>
  <c r="R338" i="3"/>
  <c r="P338" i="3"/>
  <c r="BI332" i="3"/>
  <c r="BH332" i="3"/>
  <c r="BG332" i="3"/>
  <c r="BF332" i="3"/>
  <c r="T332" i="3"/>
  <c r="R332" i="3"/>
  <c r="P332" i="3"/>
  <c r="BI325" i="3"/>
  <c r="BH325" i="3"/>
  <c r="BG325" i="3"/>
  <c r="BF325" i="3"/>
  <c r="T325" i="3"/>
  <c r="R325" i="3"/>
  <c r="P325" i="3"/>
  <c r="BI320" i="3"/>
  <c r="BH320" i="3"/>
  <c r="BG320" i="3"/>
  <c r="BF320" i="3"/>
  <c r="T320" i="3"/>
  <c r="R320" i="3"/>
  <c r="P320" i="3"/>
  <c r="BI311" i="3"/>
  <c r="BH311" i="3"/>
  <c r="BG311" i="3"/>
  <c r="BF311" i="3"/>
  <c r="T311" i="3"/>
  <c r="R311" i="3"/>
  <c r="P311" i="3"/>
  <c r="BI304" i="3"/>
  <c r="BH304" i="3"/>
  <c r="BG304" i="3"/>
  <c r="BF304" i="3"/>
  <c r="T304" i="3"/>
  <c r="R304" i="3"/>
  <c r="P304" i="3"/>
  <c r="BI299" i="3"/>
  <c r="BH299" i="3"/>
  <c r="BG299" i="3"/>
  <c r="BF299" i="3"/>
  <c r="T299" i="3"/>
  <c r="R299" i="3"/>
  <c r="P299" i="3"/>
  <c r="BI292" i="3"/>
  <c r="BH292" i="3"/>
  <c r="BG292" i="3"/>
  <c r="BF292" i="3"/>
  <c r="T292" i="3"/>
  <c r="R292" i="3"/>
  <c r="P292" i="3"/>
  <c r="BI289" i="3"/>
  <c r="BH289" i="3"/>
  <c r="BG289" i="3"/>
  <c r="BF289" i="3"/>
  <c r="T289" i="3"/>
  <c r="R289" i="3"/>
  <c r="P289" i="3"/>
  <c r="BI282" i="3"/>
  <c r="BH282" i="3"/>
  <c r="BG282" i="3"/>
  <c r="BF282" i="3"/>
  <c r="T282" i="3"/>
  <c r="R282" i="3"/>
  <c r="P282" i="3"/>
  <c r="BI277" i="3"/>
  <c r="BH277" i="3"/>
  <c r="BG277" i="3"/>
  <c r="BF277" i="3"/>
  <c r="T277" i="3"/>
  <c r="R277" i="3"/>
  <c r="P277" i="3"/>
  <c r="BI268" i="3"/>
  <c r="BH268" i="3"/>
  <c r="BG268" i="3"/>
  <c r="BF268" i="3"/>
  <c r="T268" i="3"/>
  <c r="R268" i="3"/>
  <c r="P268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0" i="3"/>
  <c r="BH240" i="3"/>
  <c r="BG240" i="3"/>
  <c r="BF240" i="3"/>
  <c r="T240" i="3"/>
  <c r="R240" i="3"/>
  <c r="P240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26" i="3"/>
  <c r="BH226" i="3"/>
  <c r="BG226" i="3"/>
  <c r="BF226" i="3"/>
  <c r="T226" i="3"/>
  <c r="R226" i="3"/>
  <c r="P226" i="3"/>
  <c r="BI219" i="3"/>
  <c r="BH219" i="3"/>
  <c r="BG219" i="3"/>
  <c r="BF219" i="3"/>
  <c r="T219" i="3"/>
  <c r="R219" i="3"/>
  <c r="P219" i="3"/>
  <c r="BI212" i="3"/>
  <c r="BH212" i="3"/>
  <c r="BG212" i="3"/>
  <c r="BF212" i="3"/>
  <c r="T212" i="3"/>
  <c r="R212" i="3"/>
  <c r="P212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3" i="3"/>
  <c r="BH183" i="3"/>
  <c r="BG183" i="3"/>
  <c r="BF183" i="3"/>
  <c r="T183" i="3"/>
  <c r="R183" i="3"/>
  <c r="P183" i="3"/>
  <c r="BI169" i="3"/>
  <c r="BH169" i="3"/>
  <c r="BG169" i="3"/>
  <c r="BF169" i="3"/>
  <c r="T169" i="3"/>
  <c r="R169" i="3"/>
  <c r="P169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5" i="3"/>
  <c r="BH135" i="3"/>
  <c r="BG135" i="3"/>
  <c r="BF135" i="3"/>
  <c r="T135" i="3"/>
  <c r="R135" i="3"/>
  <c r="P135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1" i="3"/>
  <c r="BH121" i="3"/>
  <c r="BG121" i="3"/>
  <c r="BF121" i="3"/>
  <c r="T121" i="3"/>
  <c r="R121" i="3"/>
  <c r="P121" i="3"/>
  <c r="BI110" i="3"/>
  <c r="BH110" i="3"/>
  <c r="BG110" i="3"/>
  <c r="BF110" i="3"/>
  <c r="T110" i="3"/>
  <c r="R110" i="3"/>
  <c r="P110" i="3"/>
  <c r="J104" i="3"/>
  <c r="J103" i="3"/>
  <c r="F103" i="3"/>
  <c r="F101" i="3"/>
  <c r="E99" i="3"/>
  <c r="J59" i="3"/>
  <c r="J58" i="3"/>
  <c r="F58" i="3"/>
  <c r="F56" i="3"/>
  <c r="E54" i="3"/>
  <c r="J20" i="3"/>
  <c r="E20" i="3"/>
  <c r="F59" i="3" s="1"/>
  <c r="J19" i="3"/>
  <c r="J14" i="3"/>
  <c r="J56" i="3"/>
  <c r="E7" i="3"/>
  <c r="E50" i="3"/>
  <c r="J37" i="2"/>
  <c r="J36" i="2"/>
  <c r="AY55" i="1" s="1"/>
  <c r="J35" i="2"/>
  <c r="AX55" i="1"/>
  <c r="BI831" i="2"/>
  <c r="BH831" i="2"/>
  <c r="BG831" i="2"/>
  <c r="BF831" i="2"/>
  <c r="T831" i="2"/>
  <c r="R831" i="2"/>
  <c r="P831" i="2"/>
  <c r="BI830" i="2"/>
  <c r="BH830" i="2"/>
  <c r="BG830" i="2"/>
  <c r="BF830" i="2"/>
  <c r="T830" i="2"/>
  <c r="R830" i="2"/>
  <c r="P830" i="2"/>
  <c r="BI820" i="2"/>
  <c r="BH820" i="2"/>
  <c r="BG820" i="2"/>
  <c r="BF820" i="2"/>
  <c r="T820" i="2"/>
  <c r="R820" i="2"/>
  <c r="P820" i="2"/>
  <c r="BI816" i="2"/>
  <c r="BH816" i="2"/>
  <c r="BG816" i="2"/>
  <c r="BF816" i="2"/>
  <c r="T816" i="2"/>
  <c r="R816" i="2"/>
  <c r="P816" i="2"/>
  <c r="BI811" i="2"/>
  <c r="BH811" i="2"/>
  <c r="BG811" i="2"/>
  <c r="BF811" i="2"/>
  <c r="T811" i="2"/>
  <c r="R811" i="2"/>
  <c r="P811" i="2"/>
  <c r="BI807" i="2"/>
  <c r="BH807" i="2"/>
  <c r="BG807" i="2"/>
  <c r="BF807" i="2"/>
  <c r="T807" i="2"/>
  <c r="T806" i="2"/>
  <c r="R807" i="2"/>
  <c r="R806" i="2"/>
  <c r="P807" i="2"/>
  <c r="P806" i="2"/>
  <c r="BI801" i="2"/>
  <c r="BH801" i="2"/>
  <c r="BG801" i="2"/>
  <c r="BF801" i="2"/>
  <c r="T801" i="2"/>
  <c r="R801" i="2"/>
  <c r="P801" i="2"/>
  <c r="BI797" i="2"/>
  <c r="BH797" i="2"/>
  <c r="BG797" i="2"/>
  <c r="BF797" i="2"/>
  <c r="T797" i="2"/>
  <c r="R797" i="2"/>
  <c r="P797" i="2"/>
  <c r="BI794" i="2"/>
  <c r="BH794" i="2"/>
  <c r="BG794" i="2"/>
  <c r="BF794" i="2"/>
  <c r="T794" i="2"/>
  <c r="R794" i="2"/>
  <c r="P794" i="2"/>
  <c r="BI790" i="2"/>
  <c r="BH790" i="2"/>
  <c r="BG790" i="2"/>
  <c r="BF790" i="2"/>
  <c r="T790" i="2"/>
  <c r="R790" i="2"/>
  <c r="P790" i="2"/>
  <c r="BI787" i="2"/>
  <c r="BH787" i="2"/>
  <c r="BG787" i="2"/>
  <c r="BF787" i="2"/>
  <c r="T787" i="2"/>
  <c r="R787" i="2"/>
  <c r="P787" i="2"/>
  <c r="BI783" i="2"/>
  <c r="BH783" i="2"/>
  <c r="BG783" i="2"/>
  <c r="BF783" i="2"/>
  <c r="T783" i="2"/>
  <c r="R783" i="2"/>
  <c r="P783" i="2"/>
  <c r="BI780" i="2"/>
  <c r="BH780" i="2"/>
  <c r="BG780" i="2"/>
  <c r="BF780" i="2"/>
  <c r="T780" i="2"/>
  <c r="R780" i="2"/>
  <c r="P780" i="2"/>
  <c r="BI778" i="2"/>
  <c r="BH778" i="2"/>
  <c r="BG778" i="2"/>
  <c r="BF778" i="2"/>
  <c r="T778" i="2"/>
  <c r="R778" i="2"/>
  <c r="P778" i="2"/>
  <c r="BI776" i="2"/>
  <c r="BH776" i="2"/>
  <c r="BG776" i="2"/>
  <c r="BF776" i="2"/>
  <c r="T776" i="2"/>
  <c r="R776" i="2"/>
  <c r="P776" i="2"/>
  <c r="BI774" i="2"/>
  <c r="BH774" i="2"/>
  <c r="BG774" i="2"/>
  <c r="BF774" i="2"/>
  <c r="T774" i="2"/>
  <c r="R774" i="2"/>
  <c r="P774" i="2"/>
  <c r="BI767" i="2"/>
  <c r="BH767" i="2"/>
  <c r="BG767" i="2"/>
  <c r="BF767" i="2"/>
  <c r="T767" i="2"/>
  <c r="R767" i="2"/>
  <c r="P767" i="2"/>
  <c r="BI762" i="2"/>
  <c r="BH762" i="2"/>
  <c r="BG762" i="2"/>
  <c r="BF762" i="2"/>
  <c r="T762" i="2"/>
  <c r="R762" i="2"/>
  <c r="P762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2" i="2"/>
  <c r="BH752" i="2"/>
  <c r="BG752" i="2"/>
  <c r="BF752" i="2"/>
  <c r="T752" i="2"/>
  <c r="R752" i="2"/>
  <c r="P752" i="2"/>
  <c r="BI750" i="2"/>
  <c r="BH750" i="2"/>
  <c r="BG750" i="2"/>
  <c r="BF750" i="2"/>
  <c r="T750" i="2"/>
  <c r="R750" i="2"/>
  <c r="P750" i="2"/>
  <c r="BI745" i="2"/>
  <c r="BH745" i="2"/>
  <c r="BG745" i="2"/>
  <c r="BF745" i="2"/>
  <c r="T745" i="2"/>
  <c r="R745" i="2"/>
  <c r="P745" i="2"/>
  <c r="BI742" i="2"/>
  <c r="BH742" i="2"/>
  <c r="BG742" i="2"/>
  <c r="BF742" i="2"/>
  <c r="T742" i="2"/>
  <c r="R742" i="2"/>
  <c r="P742" i="2"/>
  <c r="BI740" i="2"/>
  <c r="BH740" i="2"/>
  <c r="BG740" i="2"/>
  <c r="BF740" i="2"/>
  <c r="T740" i="2"/>
  <c r="R740" i="2"/>
  <c r="P740" i="2"/>
  <c r="BI738" i="2"/>
  <c r="BH738" i="2"/>
  <c r="BG738" i="2"/>
  <c r="BF738" i="2"/>
  <c r="T738" i="2"/>
  <c r="R738" i="2"/>
  <c r="P738" i="2"/>
  <c r="BI736" i="2"/>
  <c r="BH736" i="2"/>
  <c r="BG736" i="2"/>
  <c r="BF736" i="2"/>
  <c r="T736" i="2"/>
  <c r="R736" i="2"/>
  <c r="P736" i="2"/>
  <c r="BI731" i="2"/>
  <c r="BH731" i="2"/>
  <c r="BG731" i="2"/>
  <c r="BF731" i="2"/>
  <c r="T731" i="2"/>
  <c r="R731" i="2"/>
  <c r="P731" i="2"/>
  <c r="BI729" i="2"/>
  <c r="BH729" i="2"/>
  <c r="BG729" i="2"/>
  <c r="BF729" i="2"/>
  <c r="T729" i="2"/>
  <c r="R729" i="2"/>
  <c r="P729" i="2"/>
  <c r="BI728" i="2"/>
  <c r="BH728" i="2"/>
  <c r="BG728" i="2"/>
  <c r="BF728" i="2"/>
  <c r="T728" i="2"/>
  <c r="R728" i="2"/>
  <c r="P728" i="2"/>
  <c r="BI726" i="2"/>
  <c r="BH726" i="2"/>
  <c r="BG726" i="2"/>
  <c r="BF726" i="2"/>
  <c r="T726" i="2"/>
  <c r="R726" i="2"/>
  <c r="P726" i="2"/>
  <c r="BI725" i="2"/>
  <c r="BH725" i="2"/>
  <c r="BG725" i="2"/>
  <c r="BF725" i="2"/>
  <c r="T725" i="2"/>
  <c r="R725" i="2"/>
  <c r="P725" i="2"/>
  <c r="BI724" i="2"/>
  <c r="BH724" i="2"/>
  <c r="BG724" i="2"/>
  <c r="BF724" i="2"/>
  <c r="T724" i="2"/>
  <c r="R724" i="2"/>
  <c r="P724" i="2"/>
  <c r="BI723" i="2"/>
  <c r="BH723" i="2"/>
  <c r="BG723" i="2"/>
  <c r="BF723" i="2"/>
  <c r="T723" i="2"/>
  <c r="R723" i="2"/>
  <c r="P723" i="2"/>
  <c r="BI721" i="2"/>
  <c r="BH721" i="2"/>
  <c r="BG721" i="2"/>
  <c r="BF721" i="2"/>
  <c r="T721" i="2"/>
  <c r="R721" i="2"/>
  <c r="P721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17" i="2"/>
  <c r="BH717" i="2"/>
  <c r="BG717" i="2"/>
  <c r="BF717" i="2"/>
  <c r="T717" i="2"/>
  <c r="R717" i="2"/>
  <c r="P717" i="2"/>
  <c r="BI715" i="2"/>
  <c r="BH715" i="2"/>
  <c r="BG715" i="2"/>
  <c r="BF715" i="2"/>
  <c r="T715" i="2"/>
  <c r="R715" i="2"/>
  <c r="P715" i="2"/>
  <c r="BI714" i="2"/>
  <c r="BH714" i="2"/>
  <c r="BG714" i="2"/>
  <c r="BF714" i="2"/>
  <c r="T714" i="2"/>
  <c r="R714" i="2"/>
  <c r="P714" i="2"/>
  <c r="BI713" i="2"/>
  <c r="BH713" i="2"/>
  <c r="BG713" i="2"/>
  <c r="BF713" i="2"/>
  <c r="T713" i="2"/>
  <c r="R713" i="2"/>
  <c r="P713" i="2"/>
  <c r="BI711" i="2"/>
  <c r="BH711" i="2"/>
  <c r="BG711" i="2"/>
  <c r="BF711" i="2"/>
  <c r="T711" i="2"/>
  <c r="R711" i="2"/>
  <c r="P711" i="2"/>
  <c r="BI710" i="2"/>
  <c r="BH710" i="2"/>
  <c r="BG710" i="2"/>
  <c r="BF710" i="2"/>
  <c r="T710" i="2"/>
  <c r="R710" i="2"/>
  <c r="P710" i="2"/>
  <c r="BI706" i="2"/>
  <c r="BH706" i="2"/>
  <c r="BG706" i="2"/>
  <c r="BF706" i="2"/>
  <c r="T706" i="2"/>
  <c r="R706" i="2"/>
  <c r="P706" i="2"/>
  <c r="BI705" i="2"/>
  <c r="BH705" i="2"/>
  <c r="BG705" i="2"/>
  <c r="BF705" i="2"/>
  <c r="T705" i="2"/>
  <c r="R705" i="2"/>
  <c r="P705" i="2"/>
  <c r="BI702" i="2"/>
  <c r="BH702" i="2"/>
  <c r="BG702" i="2"/>
  <c r="BF702" i="2"/>
  <c r="T702" i="2"/>
  <c r="R702" i="2"/>
  <c r="P702" i="2"/>
  <c r="BI701" i="2"/>
  <c r="BH701" i="2"/>
  <c r="BG701" i="2"/>
  <c r="BF701" i="2"/>
  <c r="T701" i="2"/>
  <c r="R701" i="2"/>
  <c r="P701" i="2"/>
  <c r="BI700" i="2"/>
  <c r="BH700" i="2"/>
  <c r="BG700" i="2"/>
  <c r="BF700" i="2"/>
  <c r="T700" i="2"/>
  <c r="R700" i="2"/>
  <c r="P700" i="2"/>
  <c r="BI698" i="2"/>
  <c r="BH698" i="2"/>
  <c r="BG698" i="2"/>
  <c r="BF698" i="2"/>
  <c r="T698" i="2"/>
  <c r="R698" i="2"/>
  <c r="P698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4" i="2"/>
  <c r="BH694" i="2"/>
  <c r="BG694" i="2"/>
  <c r="BF694" i="2"/>
  <c r="T694" i="2"/>
  <c r="R694" i="2"/>
  <c r="P694" i="2"/>
  <c r="BI693" i="2"/>
  <c r="BH693" i="2"/>
  <c r="BG693" i="2"/>
  <c r="BF693" i="2"/>
  <c r="T693" i="2"/>
  <c r="R693" i="2"/>
  <c r="P693" i="2"/>
  <c r="BI691" i="2"/>
  <c r="BH691" i="2"/>
  <c r="BG691" i="2"/>
  <c r="BF691" i="2"/>
  <c r="T691" i="2"/>
  <c r="R691" i="2"/>
  <c r="P691" i="2"/>
  <c r="BI690" i="2"/>
  <c r="BH690" i="2"/>
  <c r="BG690" i="2"/>
  <c r="BF690" i="2"/>
  <c r="T690" i="2"/>
  <c r="R690" i="2"/>
  <c r="P690" i="2"/>
  <c r="BI686" i="2"/>
  <c r="BH686" i="2"/>
  <c r="BG686" i="2"/>
  <c r="BF686" i="2"/>
  <c r="T686" i="2"/>
  <c r="R686" i="2"/>
  <c r="P686" i="2"/>
  <c r="BI685" i="2"/>
  <c r="BH685" i="2"/>
  <c r="BG685" i="2"/>
  <c r="BF685" i="2"/>
  <c r="T685" i="2"/>
  <c r="R685" i="2"/>
  <c r="P685" i="2"/>
  <c r="BI684" i="2"/>
  <c r="BH684" i="2"/>
  <c r="BG684" i="2"/>
  <c r="BF684" i="2"/>
  <c r="T684" i="2"/>
  <c r="R684" i="2"/>
  <c r="P684" i="2"/>
  <c r="BI682" i="2"/>
  <c r="BH682" i="2"/>
  <c r="BG682" i="2"/>
  <c r="BF682" i="2"/>
  <c r="T682" i="2"/>
  <c r="R682" i="2"/>
  <c r="P682" i="2"/>
  <c r="BI678" i="2"/>
  <c r="BH678" i="2"/>
  <c r="BG678" i="2"/>
  <c r="BF678" i="2"/>
  <c r="T678" i="2"/>
  <c r="R678" i="2"/>
  <c r="P678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3" i="2"/>
  <c r="BH673" i="2"/>
  <c r="BG673" i="2"/>
  <c r="BF673" i="2"/>
  <c r="T673" i="2"/>
  <c r="R673" i="2"/>
  <c r="P673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6" i="2"/>
  <c r="BH666" i="2"/>
  <c r="BG666" i="2"/>
  <c r="BF666" i="2"/>
  <c r="T666" i="2"/>
  <c r="R666" i="2"/>
  <c r="P666" i="2"/>
  <c r="BI665" i="2"/>
  <c r="BH665" i="2"/>
  <c r="BG665" i="2"/>
  <c r="BF665" i="2"/>
  <c r="T665" i="2"/>
  <c r="R665" i="2"/>
  <c r="P665" i="2"/>
  <c r="BI661" i="2"/>
  <c r="BH661" i="2"/>
  <c r="BG661" i="2"/>
  <c r="BF661" i="2"/>
  <c r="T661" i="2"/>
  <c r="R661" i="2"/>
  <c r="P661" i="2"/>
  <c r="BI658" i="2"/>
  <c r="BH658" i="2"/>
  <c r="BG658" i="2"/>
  <c r="BF658" i="2"/>
  <c r="T658" i="2"/>
  <c r="R658" i="2"/>
  <c r="P658" i="2"/>
  <c r="BI654" i="2"/>
  <c r="BH654" i="2"/>
  <c r="BG654" i="2"/>
  <c r="BF654" i="2"/>
  <c r="T654" i="2"/>
  <c r="R654" i="2"/>
  <c r="P654" i="2"/>
  <c r="BI653" i="2"/>
  <c r="BH653" i="2"/>
  <c r="BG653" i="2"/>
  <c r="BF653" i="2"/>
  <c r="T653" i="2"/>
  <c r="R653" i="2"/>
  <c r="P653" i="2"/>
  <c r="BI651" i="2"/>
  <c r="BH651" i="2"/>
  <c r="BG651" i="2"/>
  <c r="BF651" i="2"/>
  <c r="T651" i="2"/>
  <c r="R651" i="2"/>
  <c r="P651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R643" i="2"/>
  <c r="P643" i="2"/>
  <c r="BI642" i="2"/>
  <c r="BH642" i="2"/>
  <c r="BG642" i="2"/>
  <c r="BF642" i="2"/>
  <c r="T642" i="2"/>
  <c r="R642" i="2"/>
  <c r="P642" i="2"/>
  <c r="BI641" i="2"/>
  <c r="BH641" i="2"/>
  <c r="BG641" i="2"/>
  <c r="BF641" i="2"/>
  <c r="T641" i="2"/>
  <c r="R641" i="2"/>
  <c r="P641" i="2"/>
  <c r="BI640" i="2"/>
  <c r="BH640" i="2"/>
  <c r="BG640" i="2"/>
  <c r="BF640" i="2"/>
  <c r="T640" i="2"/>
  <c r="R640" i="2"/>
  <c r="P640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2" i="2"/>
  <c r="BH632" i="2"/>
  <c r="BG632" i="2"/>
  <c r="BF632" i="2"/>
  <c r="T632" i="2"/>
  <c r="R632" i="2"/>
  <c r="P632" i="2"/>
  <c r="BI631" i="2"/>
  <c r="BH631" i="2"/>
  <c r="BG631" i="2"/>
  <c r="BF631" i="2"/>
  <c r="T631" i="2"/>
  <c r="R631" i="2"/>
  <c r="P631" i="2"/>
  <c r="BI630" i="2"/>
  <c r="BH630" i="2"/>
  <c r="BG630" i="2"/>
  <c r="BF630" i="2"/>
  <c r="T630" i="2"/>
  <c r="R630" i="2"/>
  <c r="P630" i="2"/>
  <c r="BI629" i="2"/>
  <c r="BH629" i="2"/>
  <c r="BG629" i="2"/>
  <c r="BF629" i="2"/>
  <c r="T629" i="2"/>
  <c r="R629" i="2"/>
  <c r="P629" i="2"/>
  <c r="BI628" i="2"/>
  <c r="BH628" i="2"/>
  <c r="BG628" i="2"/>
  <c r="BF628" i="2"/>
  <c r="T628" i="2"/>
  <c r="R628" i="2"/>
  <c r="P628" i="2"/>
  <c r="BI627" i="2"/>
  <c r="BH627" i="2"/>
  <c r="BG627" i="2"/>
  <c r="BF627" i="2"/>
  <c r="T627" i="2"/>
  <c r="R627" i="2"/>
  <c r="P627" i="2"/>
  <c r="BI626" i="2"/>
  <c r="BH626" i="2"/>
  <c r="BG626" i="2"/>
  <c r="BF626" i="2"/>
  <c r="T626" i="2"/>
  <c r="R626" i="2"/>
  <c r="P626" i="2"/>
  <c r="BI624" i="2"/>
  <c r="BH624" i="2"/>
  <c r="BG624" i="2"/>
  <c r="BF624" i="2"/>
  <c r="T624" i="2"/>
  <c r="R624" i="2"/>
  <c r="P624" i="2"/>
  <c r="BI620" i="2"/>
  <c r="BH620" i="2"/>
  <c r="BG620" i="2"/>
  <c r="BF620" i="2"/>
  <c r="T620" i="2"/>
  <c r="R620" i="2"/>
  <c r="P620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08" i="2"/>
  <c r="BH608" i="2"/>
  <c r="BG608" i="2"/>
  <c r="BF608" i="2"/>
  <c r="T608" i="2"/>
  <c r="R608" i="2"/>
  <c r="P608" i="2"/>
  <c r="BI603" i="2"/>
  <c r="BH603" i="2"/>
  <c r="BG603" i="2"/>
  <c r="BF603" i="2"/>
  <c r="T603" i="2"/>
  <c r="R603" i="2"/>
  <c r="P603" i="2"/>
  <c r="BI593" i="2"/>
  <c r="BH593" i="2"/>
  <c r="BG593" i="2"/>
  <c r="BF593" i="2"/>
  <c r="T593" i="2"/>
  <c r="R593" i="2"/>
  <c r="P593" i="2"/>
  <c r="BI582" i="2"/>
  <c r="BH582" i="2"/>
  <c r="BG582" i="2"/>
  <c r="BF582" i="2"/>
  <c r="T582" i="2"/>
  <c r="R582" i="2"/>
  <c r="P582" i="2"/>
  <c r="BI569" i="2"/>
  <c r="BH569" i="2"/>
  <c r="BG569" i="2"/>
  <c r="BF569" i="2"/>
  <c r="T569" i="2"/>
  <c r="R569" i="2"/>
  <c r="P569" i="2"/>
  <c r="BI562" i="2"/>
  <c r="BH562" i="2"/>
  <c r="BG562" i="2"/>
  <c r="BF562" i="2"/>
  <c r="T562" i="2"/>
  <c r="R562" i="2"/>
  <c r="P562" i="2"/>
  <c r="BI556" i="2"/>
  <c r="BH556" i="2"/>
  <c r="BG556" i="2"/>
  <c r="BF556" i="2"/>
  <c r="T556" i="2"/>
  <c r="R556" i="2"/>
  <c r="P556" i="2"/>
  <c r="BI550" i="2"/>
  <c r="BH550" i="2"/>
  <c r="BG550" i="2"/>
  <c r="BF550" i="2"/>
  <c r="T550" i="2"/>
  <c r="R550" i="2"/>
  <c r="P550" i="2"/>
  <c r="BI545" i="2"/>
  <c r="BH545" i="2"/>
  <c r="BG545" i="2"/>
  <c r="BF545" i="2"/>
  <c r="T545" i="2"/>
  <c r="R545" i="2"/>
  <c r="P545" i="2"/>
  <c r="BI538" i="2"/>
  <c r="BH538" i="2"/>
  <c r="BG538" i="2"/>
  <c r="BF538" i="2"/>
  <c r="T538" i="2"/>
  <c r="R538" i="2"/>
  <c r="P538" i="2"/>
  <c r="BI533" i="2"/>
  <c r="BH533" i="2"/>
  <c r="BG533" i="2"/>
  <c r="BF533" i="2"/>
  <c r="T533" i="2"/>
  <c r="R533" i="2"/>
  <c r="P533" i="2"/>
  <c r="BI528" i="2"/>
  <c r="BH528" i="2"/>
  <c r="BG528" i="2"/>
  <c r="BF528" i="2"/>
  <c r="T528" i="2"/>
  <c r="R528" i="2"/>
  <c r="P528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R508" i="2"/>
  <c r="P508" i="2"/>
  <c r="BI503" i="2"/>
  <c r="BH503" i="2"/>
  <c r="BG503" i="2"/>
  <c r="BF503" i="2"/>
  <c r="T503" i="2"/>
  <c r="R503" i="2"/>
  <c r="P503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1" i="2"/>
  <c r="BH491" i="2"/>
  <c r="BG491" i="2"/>
  <c r="BF491" i="2"/>
  <c r="T491" i="2"/>
  <c r="R491" i="2"/>
  <c r="P491" i="2"/>
  <c r="BI487" i="2"/>
  <c r="BH487" i="2"/>
  <c r="BG487" i="2"/>
  <c r="BF487" i="2"/>
  <c r="T487" i="2"/>
  <c r="R487" i="2"/>
  <c r="P487" i="2"/>
  <c r="BI483" i="2"/>
  <c r="BH483" i="2"/>
  <c r="BG483" i="2"/>
  <c r="BF483" i="2"/>
  <c r="T483" i="2"/>
  <c r="R483" i="2"/>
  <c r="P483" i="2"/>
  <c r="BI476" i="2"/>
  <c r="BH476" i="2"/>
  <c r="BG476" i="2"/>
  <c r="BF476" i="2"/>
  <c r="T476" i="2"/>
  <c r="R476" i="2"/>
  <c r="P476" i="2"/>
  <c r="BI469" i="2"/>
  <c r="BH469" i="2"/>
  <c r="BG469" i="2"/>
  <c r="BF469" i="2"/>
  <c r="T469" i="2"/>
  <c r="R469" i="2"/>
  <c r="P469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57" i="2"/>
  <c r="BH457" i="2"/>
  <c r="BG457" i="2"/>
  <c r="BF457" i="2"/>
  <c r="T457" i="2"/>
  <c r="R457" i="2"/>
  <c r="P457" i="2"/>
  <c r="BI450" i="2"/>
  <c r="BH450" i="2"/>
  <c r="BG450" i="2"/>
  <c r="BF450" i="2"/>
  <c r="T450" i="2"/>
  <c r="R450" i="2"/>
  <c r="P450" i="2"/>
  <c r="BI445" i="2"/>
  <c r="BH445" i="2"/>
  <c r="BG445" i="2"/>
  <c r="BF445" i="2"/>
  <c r="T445" i="2"/>
  <c r="R445" i="2"/>
  <c r="P445" i="2"/>
  <c r="BI432" i="2"/>
  <c r="BH432" i="2"/>
  <c r="BG432" i="2"/>
  <c r="BF432" i="2"/>
  <c r="T432" i="2"/>
  <c r="R432" i="2"/>
  <c r="P432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1" i="2"/>
  <c r="BH411" i="2"/>
  <c r="BG411" i="2"/>
  <c r="BF411" i="2"/>
  <c r="T411" i="2"/>
  <c r="R411" i="2"/>
  <c r="P411" i="2"/>
  <c r="BI403" i="2"/>
  <c r="BH403" i="2"/>
  <c r="BG403" i="2"/>
  <c r="BF403" i="2"/>
  <c r="T403" i="2"/>
  <c r="R403" i="2"/>
  <c r="P403" i="2"/>
  <c r="BI398" i="2"/>
  <c r="BH398" i="2"/>
  <c r="BG398" i="2"/>
  <c r="BF398" i="2"/>
  <c r="T398" i="2"/>
  <c r="R398" i="2"/>
  <c r="P398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7" i="2"/>
  <c r="BH317" i="2"/>
  <c r="BG317" i="2"/>
  <c r="BF317" i="2"/>
  <c r="T317" i="2"/>
  <c r="R317" i="2"/>
  <c r="P317" i="2"/>
  <c r="BI310" i="2"/>
  <c r="BH310" i="2"/>
  <c r="BG310" i="2"/>
  <c r="BF310" i="2"/>
  <c r="T310" i="2"/>
  <c r="R310" i="2"/>
  <c r="P310" i="2"/>
  <c r="BI298" i="2"/>
  <c r="BH298" i="2"/>
  <c r="BG298" i="2"/>
  <c r="BF298" i="2"/>
  <c r="T298" i="2"/>
  <c r="R298" i="2"/>
  <c r="P298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R271" i="2"/>
  <c r="P271" i="2"/>
  <c r="BI265" i="2"/>
  <c r="BH265" i="2"/>
  <c r="BG265" i="2"/>
  <c r="BF265" i="2"/>
  <c r="T265" i="2"/>
  <c r="R265" i="2"/>
  <c r="P265" i="2"/>
  <c r="BI259" i="2"/>
  <c r="BH259" i="2"/>
  <c r="BG259" i="2"/>
  <c r="BF259" i="2"/>
  <c r="T259" i="2"/>
  <c r="R259" i="2"/>
  <c r="P259" i="2"/>
  <c r="BI253" i="2"/>
  <c r="BH253" i="2"/>
  <c r="BG253" i="2"/>
  <c r="BF253" i="2"/>
  <c r="T253" i="2"/>
  <c r="R253" i="2"/>
  <c r="P253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1" i="2"/>
  <c r="BH221" i="2"/>
  <c r="BG221" i="2"/>
  <c r="BF221" i="2"/>
  <c r="T221" i="2"/>
  <c r="R221" i="2"/>
  <c r="P221" i="2"/>
  <c r="BI215" i="2"/>
  <c r="BH215" i="2"/>
  <c r="BG215" i="2"/>
  <c r="BF215" i="2"/>
  <c r="T215" i="2"/>
  <c r="R215" i="2"/>
  <c r="P215" i="2"/>
  <c r="BI209" i="2"/>
  <c r="BH209" i="2"/>
  <c r="BG209" i="2"/>
  <c r="BF209" i="2"/>
  <c r="T209" i="2"/>
  <c r="R209" i="2"/>
  <c r="P209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67" i="2"/>
  <c r="BH167" i="2"/>
  <c r="BG167" i="2"/>
  <c r="BF167" i="2"/>
  <c r="T167" i="2"/>
  <c r="R167" i="2"/>
  <c r="P167" i="2"/>
  <c r="BI160" i="2"/>
  <c r="BH160" i="2"/>
  <c r="BG160" i="2"/>
  <c r="BF160" i="2"/>
  <c r="T160" i="2"/>
  <c r="R160" i="2"/>
  <c r="P160" i="2"/>
  <c r="BI151" i="2"/>
  <c r="BH151" i="2"/>
  <c r="BG151" i="2"/>
  <c r="BF151" i="2"/>
  <c r="T151" i="2"/>
  <c r="R151" i="2"/>
  <c r="P151" i="2"/>
  <c r="BI141" i="2"/>
  <c r="BH141" i="2"/>
  <c r="BG141" i="2"/>
  <c r="BF141" i="2"/>
  <c r="T141" i="2"/>
  <c r="R141" i="2"/>
  <c r="P141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09" i="2"/>
  <c r="BH109" i="2"/>
  <c r="BG109" i="2"/>
  <c r="BF109" i="2"/>
  <c r="T109" i="2"/>
  <c r="R109" i="2"/>
  <c r="P109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F37" i="2" s="1"/>
  <c r="BH94" i="2"/>
  <c r="F36" i="2" s="1"/>
  <c r="BG94" i="2"/>
  <c r="F35" i="2" s="1"/>
  <c r="BF94" i="2"/>
  <c r="F34" i="2"/>
  <c r="T94" i="2"/>
  <c r="R94" i="2"/>
  <c r="P94" i="2"/>
  <c r="J88" i="2"/>
  <c r="J87" i="2"/>
  <c r="F87" i="2"/>
  <c r="F85" i="2"/>
  <c r="E83" i="2"/>
  <c r="J55" i="2"/>
  <c r="J54" i="2"/>
  <c r="F54" i="2"/>
  <c r="F52" i="2"/>
  <c r="E50" i="2"/>
  <c r="J18" i="2"/>
  <c r="E18" i="2"/>
  <c r="F55" i="2"/>
  <c r="J17" i="2"/>
  <c r="J12" i="2"/>
  <c r="J85" i="2" s="1"/>
  <c r="E7" i="2"/>
  <c r="E81" i="2"/>
  <c r="L50" i="1"/>
  <c r="AM50" i="1"/>
  <c r="AM49" i="1"/>
  <c r="L49" i="1"/>
  <c r="AM47" i="1"/>
  <c r="L47" i="1"/>
  <c r="L45" i="1"/>
  <c r="L44" i="1"/>
  <c r="J780" i="2"/>
  <c r="J186" i="2"/>
  <c r="BK116" i="2"/>
  <c r="J830" i="3"/>
  <c r="BK1192" i="3"/>
  <c r="J1465" i="3"/>
  <c r="J1354" i="3"/>
  <c r="BK97" i="4"/>
  <c r="J174" i="7"/>
  <c r="BK169" i="7"/>
  <c r="BK195" i="9"/>
  <c r="J102" i="11"/>
  <c r="BK133" i="12"/>
  <c r="J582" i="2"/>
  <c r="J1547" i="3"/>
  <c r="J352" i="3"/>
  <c r="BK462" i="2"/>
  <c r="J745" i="2"/>
  <c r="BK516" i="2"/>
  <c r="J469" i="2"/>
  <c r="J372" i="2"/>
  <c r="J360" i="3"/>
  <c r="BK336" i="7"/>
  <c r="J372" i="7"/>
  <c r="J195" i="9"/>
  <c r="BK125" i="11"/>
  <c r="BK201" i="12"/>
  <c r="BK165" i="13"/>
  <c r="BK636" i="2"/>
  <c r="J498" i="2"/>
  <c r="J1192" i="3"/>
  <c r="J910" i="3"/>
  <c r="BK1328" i="3"/>
  <c r="BK1224" i="3"/>
  <c r="J1299" i="3"/>
  <c r="BK99" i="4"/>
  <c r="BK172" i="5"/>
  <c r="J316" i="6"/>
  <c r="J283" i="6"/>
  <c r="J218" i="9"/>
  <c r="BK194" i="12"/>
  <c r="J367" i="2"/>
  <c r="J1636" i="3"/>
  <c r="J1232" i="3"/>
  <c r="J126" i="4"/>
  <c r="BK96" i="8"/>
  <c r="BK201" i="9"/>
  <c r="BK179" i="11"/>
  <c r="BK146" i="13"/>
  <c r="BK811" i="2"/>
  <c r="J790" i="2"/>
  <c r="J718" i="2"/>
  <c r="BK695" i="2"/>
  <c r="BK651" i="2"/>
  <c r="BK501" i="2"/>
  <c r="BK151" i="2"/>
  <c r="BK750" i="2"/>
  <c r="BK608" i="2"/>
  <c r="J196" i="2"/>
  <c r="J128" i="3"/>
  <c r="BK601" i="3"/>
  <c r="J1576" i="3"/>
  <c r="J1459" i="3"/>
  <c r="BK188" i="4"/>
  <c r="BK221" i="5"/>
  <c r="BK361" i="7"/>
  <c r="J446" i="7"/>
  <c r="J108" i="8"/>
  <c r="J139" i="11"/>
  <c r="J122" i="11"/>
  <c r="J131" i="12"/>
  <c r="J202" i="12"/>
  <c r="J126" i="13"/>
  <c r="J767" i="2"/>
  <c r="J693" i="2"/>
  <c r="J496" i="2"/>
  <c r="BK736" i="2"/>
  <c r="BK654" i="2"/>
  <c r="BK508" i="2"/>
  <c r="J151" i="2"/>
  <c r="BK587" i="3"/>
  <c r="BK183" i="3"/>
  <c r="BK1034" i="3"/>
  <c r="BK1380" i="3"/>
  <c r="BK1567" i="3"/>
  <c r="BK201" i="6"/>
  <c r="BK102" i="8"/>
  <c r="J113" i="9"/>
  <c r="BK217" i="12"/>
  <c r="BK140" i="13"/>
  <c r="BK752" i="2"/>
  <c r="BK691" i="2"/>
  <c r="J528" i="2"/>
  <c r="J666" i="2"/>
  <c r="BK528" i="2"/>
  <c r="J1065" i="3"/>
  <c r="J601" i="3"/>
  <c r="J163" i="3"/>
  <c r="BK1498" i="3"/>
  <c r="J194" i="3"/>
  <c r="J103" i="4"/>
  <c r="J207" i="5"/>
  <c r="BK134" i="6"/>
  <c r="BK375" i="6"/>
  <c r="J168" i="6"/>
  <c r="J354" i="7"/>
  <c r="J420" i="7"/>
  <c r="J117" i="8"/>
  <c r="BK123" i="9"/>
  <c r="J124" i="11"/>
  <c r="J213" i="12"/>
  <c r="BK179" i="13"/>
  <c r="BK723" i="2"/>
  <c r="J608" i="2"/>
  <c r="J816" i="3"/>
  <c r="BK490" i="3"/>
  <c r="BK1595" i="3"/>
  <c r="J233" i="4"/>
  <c r="J122" i="7"/>
  <c r="J133" i="7"/>
  <c r="BK235" i="7"/>
  <c r="BK149" i="9"/>
  <c r="J92" i="11"/>
  <c r="BK364" i="2"/>
  <c r="BK1223" i="3"/>
  <c r="BK1089" i="3"/>
  <c r="BK230" i="4"/>
  <c r="BK417" i="7"/>
  <c r="J250" i="7"/>
  <c r="BK161" i="9"/>
  <c r="BK220" i="12"/>
  <c r="J182" i="13"/>
  <c r="J701" i="2"/>
  <c r="J188" i="2"/>
  <c r="J398" i="2"/>
  <c r="BK457" i="2"/>
  <c r="J282" i="3"/>
  <c r="J204" i="3"/>
  <c r="J1034" i="3"/>
  <c r="BK1343" i="3"/>
  <c r="J822" i="3"/>
  <c r="J1569" i="3"/>
  <c r="BK226" i="3"/>
  <c r="BK108" i="4"/>
  <c r="BK211" i="6"/>
  <c r="J310" i="6"/>
  <c r="J105" i="7"/>
  <c r="J417" i="7"/>
  <c r="J197" i="9"/>
  <c r="J108" i="11"/>
  <c r="J219" i="12"/>
  <c r="BK603" i="2"/>
  <c r="BK199" i="6"/>
  <c r="BK176" i="6"/>
  <c r="BK426" i="7"/>
  <c r="BK332" i="7"/>
  <c r="BK107" i="9"/>
  <c r="J177" i="11"/>
  <c r="BK94" i="12"/>
  <c r="BK160" i="13"/>
  <c r="J705" i="3"/>
  <c r="BK223" i="4"/>
  <c r="BK177" i="5"/>
  <c r="BK281" i="7"/>
  <c r="J281" i="7"/>
  <c r="BK136" i="8"/>
  <c r="BK218" i="9"/>
  <c r="BK128" i="11"/>
  <c r="BK118" i="12"/>
  <c r="J89" i="13"/>
  <c r="BK503" i="2"/>
  <c r="J1172" i="3"/>
  <c r="J1480" i="3"/>
  <c r="BK159" i="5"/>
  <c r="J239" i="6"/>
  <c r="J379" i="6"/>
  <c r="BK98" i="6"/>
  <c r="J320" i="7"/>
  <c r="J162" i="7"/>
  <c r="BK230" i="9"/>
  <c r="J149" i="11"/>
  <c r="J96" i="12"/>
  <c r="J222" i="12"/>
  <c r="BK776" i="2"/>
  <c r="J685" i="2"/>
  <c r="BK196" i="2"/>
  <c r="BK593" i="2"/>
  <c r="BK200" i="2"/>
  <c r="BK1153" i="3"/>
  <c r="BK151" i="3"/>
  <c r="J332" i="3"/>
  <c r="J1541" i="3"/>
  <c r="J205" i="4"/>
  <c r="J110" i="4"/>
  <c r="J262" i="6"/>
  <c r="J183" i="6"/>
  <c r="BK260" i="6"/>
  <c r="BK320" i="7"/>
  <c r="J449" i="7"/>
  <c r="BK113" i="8"/>
  <c r="BK225" i="9"/>
  <c r="J111" i="11"/>
  <c r="BK222" i="12"/>
  <c r="J183" i="13"/>
  <c r="J94" i="2"/>
  <c r="J98" i="2"/>
  <c r="J707" i="3"/>
  <c r="J151" i="3"/>
  <c r="J1391" i="3"/>
  <c r="BK1540" i="3"/>
  <c r="BK227" i="4"/>
  <c r="BK413" i="6"/>
  <c r="J377" i="6"/>
  <c r="BK345" i="6"/>
  <c r="J86" i="9"/>
  <c r="BK174" i="11"/>
  <c r="BK206" i="12"/>
  <c r="J304" i="3"/>
  <c r="BK1334" i="3"/>
  <c r="BK1447" i="3"/>
  <c r="J221" i="5"/>
  <c r="BK227" i="9"/>
  <c r="BK181" i="11"/>
  <c r="J134" i="12"/>
  <c r="J221" i="2"/>
  <c r="J682" i="2"/>
  <c r="BK640" i="2"/>
  <c r="BK432" i="2"/>
  <c r="BK611" i="3"/>
  <c r="BK311" i="3"/>
  <c r="BK1471" i="3"/>
  <c r="BK838" i="3"/>
  <c r="BK679" i="3"/>
  <c r="J634" i="2"/>
  <c r="BK794" i="2"/>
  <c r="BK403" i="2"/>
  <c r="BK232" i="2"/>
  <c r="BK822" i="3"/>
  <c r="J844" i="3"/>
  <c r="J233" i="3"/>
  <c r="BK1499" i="3"/>
  <c r="BK1492" i="3"/>
  <c r="BK99" i="5"/>
  <c r="BK139" i="8"/>
  <c r="BK89" i="11"/>
  <c r="J137" i="12"/>
  <c r="J138" i="12"/>
  <c r="BK102" i="2"/>
  <c r="BK702" i="2"/>
  <c r="BK483" i="2"/>
  <c r="BK718" i="2"/>
  <c r="BK635" i="2"/>
  <c r="BK227" i="2"/>
  <c r="J691" i="3"/>
  <c r="J726" i="3"/>
  <c r="J475" i="3"/>
  <c r="J1557" i="3"/>
  <c r="BK215" i="4"/>
  <c r="J168" i="5"/>
  <c r="J140" i="6"/>
  <c r="J281" i="6"/>
  <c r="J272" i="6"/>
  <c r="BK142" i="7"/>
  <c r="J116" i="7"/>
  <c r="J369" i="7"/>
  <c r="BK206" i="9"/>
  <c r="J214" i="12"/>
  <c r="J140" i="12"/>
  <c r="J362" i="2"/>
  <c r="J390" i="2"/>
  <c r="J647" i="3"/>
  <c r="J1472" i="3"/>
  <c r="BK1318" i="3"/>
  <c r="BK112" i="4"/>
  <c r="BK105" i="7"/>
  <c r="BK201" i="7"/>
  <c r="J133" i="8"/>
  <c r="BK197" i="9"/>
  <c r="J121" i="11"/>
  <c r="J637" i="2"/>
  <c r="BK110" i="3"/>
  <c r="BK1232" i="3"/>
  <c r="BK193" i="4"/>
  <c r="BK184" i="5"/>
  <c r="J219" i="7"/>
  <c r="J110" i="8"/>
  <c r="BK147" i="12"/>
  <c r="J194" i="13"/>
  <c r="BK720" i="2"/>
  <c r="J432" i="2"/>
  <c r="J364" i="2"/>
  <c r="J380" i="2"/>
  <c r="J1202" i="3"/>
  <c r="J770" i="3"/>
  <c r="BK259" i="3"/>
  <c r="BK655" i="3"/>
  <c r="J1447" i="3"/>
  <c r="J210" i="4"/>
  <c r="J393" i="6"/>
  <c r="J289" i="6"/>
  <c r="J267" i="7"/>
  <c r="BK119" i="8"/>
  <c r="J215" i="9"/>
  <c r="BK180" i="11"/>
  <c r="J93" i="12"/>
  <c r="BK225" i="12"/>
  <c r="BK353" i="2"/>
  <c r="BK251" i="6"/>
  <c r="BK114" i="6"/>
  <c r="BK401" i="6"/>
  <c r="BK195" i="7"/>
  <c r="BK387" i="7"/>
  <c r="J201" i="9"/>
  <c r="BK172" i="12"/>
  <c r="BK213" i="12"/>
  <c r="J202" i="13"/>
  <c r="BK104" i="2"/>
  <c r="BK717" i="2"/>
  <c r="BK419" i="2"/>
  <c r="J533" i="2"/>
  <c r="BK417" i="2"/>
  <c r="BK963" i="3"/>
  <c r="BK502" i="3"/>
  <c r="BK1032" i="3"/>
  <c r="J1474" i="3"/>
  <c r="BK233" i="4"/>
  <c r="J202" i="4"/>
  <c r="BK223" i="5"/>
  <c r="BK147" i="6"/>
  <c r="J401" i="6"/>
  <c r="BK209" i="7"/>
  <c r="BK276" i="7"/>
  <c r="J217" i="9"/>
  <c r="BK108" i="11"/>
  <c r="BK106" i="12"/>
  <c r="J146" i="12"/>
  <c r="BK170" i="13"/>
  <c r="J725" i="2"/>
  <c r="J629" i="2"/>
  <c r="J728" i="2"/>
  <c r="BK642" i="2"/>
  <c r="J501" i="2"/>
  <c r="BK638" i="3"/>
  <c r="J146" i="3"/>
  <c r="J1264" i="3"/>
  <c r="J1450" i="3"/>
  <c r="BK210" i="4"/>
  <c r="J148" i="5"/>
  <c r="J124" i="5"/>
  <c r="J98" i="6"/>
  <c r="J199" i="6"/>
  <c r="BK403" i="7"/>
  <c r="J151" i="7"/>
  <c r="J100" i="9"/>
  <c r="J127" i="11"/>
  <c r="BK163" i="12"/>
  <c r="J538" i="2"/>
  <c r="BK321" i="2"/>
  <c r="BK530" i="3"/>
  <c r="BK430" i="3"/>
  <c r="BK861" i="3"/>
  <c r="J739" i="3"/>
  <c r="J191" i="4"/>
  <c r="J240" i="6"/>
  <c r="BK115" i="6"/>
  <c r="BK134" i="8"/>
  <c r="BK234" i="9"/>
  <c r="BK178" i="11"/>
  <c r="J160" i="12"/>
  <c r="BK178" i="13"/>
  <c r="BK593" i="3"/>
  <c r="J393" i="3"/>
  <c r="J228" i="4"/>
  <c r="J341" i="7"/>
  <c r="J117" i="11"/>
  <c r="J181" i="12"/>
  <c r="J661" i="2"/>
  <c r="J349" i="2"/>
  <c r="J212" i="3"/>
  <c r="J1008" i="3"/>
  <c r="J722" i="3"/>
  <c r="BK1383" i="3"/>
  <c r="BK1456" i="3"/>
  <c r="J178" i="5"/>
  <c r="J442" i="7"/>
  <c r="J155" i="7"/>
  <c r="BK220" i="9"/>
  <c r="BK114" i="11"/>
  <c r="J210" i="12"/>
  <c r="BK496" i="2"/>
  <c r="BK728" i="2"/>
  <c r="BK673" i="2"/>
  <c r="J445" i="2"/>
  <c r="J706" i="2"/>
  <c r="J491" i="2"/>
  <c r="BK499" i="2"/>
  <c r="J268" i="3"/>
  <c r="J766" i="3"/>
  <c r="BK282" i="3"/>
  <c r="J1486" i="3"/>
  <c r="J132" i="5"/>
  <c r="J98" i="8"/>
  <c r="BK115" i="12"/>
  <c r="J184" i="13"/>
  <c r="J830" i="2"/>
  <c r="J715" i="2"/>
  <c r="BK398" i="2"/>
  <c r="J757" i="2"/>
  <c r="J647" i="2"/>
  <c r="J411" i="2"/>
  <c r="J541" i="3"/>
  <c r="J142" i="3"/>
  <c r="BK1647" i="3"/>
  <c r="J1340" i="3"/>
  <c r="J227" i="4"/>
  <c r="BK120" i="5"/>
  <c r="J246" i="6"/>
  <c r="BK398" i="6"/>
  <c r="J133" i="6"/>
  <c r="J350" i="7"/>
  <c r="J364" i="7"/>
  <c r="BK120" i="7"/>
  <c r="BK170" i="11"/>
  <c r="BK214" i="12"/>
  <c r="BK141" i="12"/>
  <c r="BK620" i="2"/>
  <c r="J642" i="2"/>
  <c r="BK188" i="2"/>
  <c r="J502" i="3"/>
  <c r="J1357" i="3"/>
  <c r="BK225" i="4"/>
  <c r="BK299" i="7"/>
  <c r="BK208" i="7"/>
  <c r="J403" i="7"/>
  <c r="BK133" i="8"/>
  <c r="J88" i="10"/>
  <c r="BK121" i="11"/>
  <c r="J127" i="12"/>
  <c r="BK209" i="2"/>
  <c r="J1309" i="3"/>
  <c r="J1318" i="3"/>
  <c r="BK284" i="7"/>
  <c r="J255" i="7"/>
  <c r="BK100" i="9"/>
  <c r="BK91" i="11"/>
  <c r="J178" i="12"/>
  <c r="BK183" i="13"/>
  <c r="BK714" i="2"/>
  <c r="BK665" i="2"/>
  <c r="J96" i="2"/>
  <c r="J624" i="2"/>
  <c r="BK683" i="3"/>
  <c r="BK623" i="3"/>
  <c r="J565" i="3"/>
  <c r="J1427" i="3"/>
  <c r="BK1284" i="3"/>
  <c r="J226" i="4"/>
  <c r="J162" i="6"/>
  <c r="J296" i="6"/>
  <c r="BK261" i="7"/>
  <c r="J146" i="7"/>
  <c r="BK124" i="11"/>
  <c r="J201" i="12"/>
  <c r="BK143" i="12"/>
  <c r="BK487" i="2"/>
  <c r="BK389" i="6"/>
  <c r="J309" i="6"/>
  <c r="J284" i="7"/>
  <c r="BK176" i="7"/>
  <c r="BK174" i="7"/>
  <c r="BK113" i="9"/>
  <c r="J162" i="11"/>
  <c r="BK112" i="12"/>
  <c r="J170" i="13"/>
  <c r="BK624" i="2"/>
  <c r="J643" i="2"/>
  <c r="J508" i="2"/>
  <c r="BK373" i="3"/>
  <c r="J1464" i="3"/>
  <c r="BK1372" i="3"/>
  <c r="J235" i="4"/>
  <c r="BK199" i="4"/>
  <c r="J377" i="7"/>
  <c r="J313" i="7"/>
  <c r="J105" i="9"/>
  <c r="BK138" i="11"/>
  <c r="BK219" i="12"/>
  <c r="J139" i="13"/>
  <c r="J1567" i="3"/>
  <c r="J1573" i="3"/>
  <c r="BK191" i="4"/>
  <c r="J188" i="4"/>
  <c r="J113" i="5"/>
  <c r="BK351" i="6"/>
  <c r="J190" i="6"/>
  <c r="BK282" i="6"/>
  <c r="J346" i="7"/>
  <c r="BK390" i="7"/>
  <c r="J192" i="9"/>
  <c r="BK132" i="11"/>
  <c r="J90" i="12"/>
  <c r="J179" i="13"/>
  <c r="J759" i="2"/>
  <c r="BK653" i="2"/>
  <c r="J702" i="2"/>
  <c r="BK176" i="2"/>
  <c r="J351" i="2"/>
  <c r="J321" i="2"/>
  <c r="J679" i="3"/>
  <c r="BK1143" i="3"/>
  <c r="J1475" i="3"/>
  <c r="BK202" i="4"/>
  <c r="BK229" i="5"/>
  <c r="J345" i="6"/>
  <c r="BK141" i="6"/>
  <c r="BK325" i="6"/>
  <c r="J187" i="7"/>
  <c r="J361" i="7"/>
  <c r="J394" i="7"/>
  <c r="J212" i="9"/>
  <c r="BK166" i="11"/>
  <c r="BK210" i="12"/>
  <c r="J157" i="12"/>
  <c r="BK411" i="2"/>
  <c r="BK387" i="2"/>
  <c r="BK705" i="3"/>
  <c r="J356" i="3"/>
  <c r="J1419" i="3"/>
  <c r="J1504" i="3"/>
  <c r="J1293" i="3"/>
  <c r="BK240" i="4"/>
  <c r="J380" i="6"/>
  <c r="J116" i="6"/>
  <c r="J128" i="8"/>
  <c r="J89" i="10"/>
  <c r="BK157" i="11"/>
  <c r="J106" i="12"/>
  <c r="J256" i="3"/>
  <c r="J1372" i="3"/>
  <c r="J1516" i="3"/>
  <c r="BK229" i="4"/>
  <c r="J105" i="8"/>
  <c r="J161" i="11"/>
  <c r="J133" i="12"/>
  <c r="BK182" i="2"/>
  <c r="BK705" i="2"/>
  <c r="BK388" i="2"/>
  <c r="J259" i="2"/>
  <c r="J717" i="3"/>
  <c r="BK1122" i="3"/>
  <c r="J731" i="3"/>
  <c r="BK1335" i="3"/>
  <c r="J155" i="3"/>
  <c r="BK144" i="3"/>
  <c r="J194" i="4"/>
  <c r="BK154" i="5"/>
  <c r="BK267" i="7"/>
  <c r="J398" i="7"/>
  <c r="BK122" i="8"/>
  <c r="J132" i="11"/>
  <c r="J147" i="12"/>
  <c r="J142" i="12"/>
  <c r="J165" i="13"/>
  <c r="BK277" i="2"/>
  <c r="BK698" i="2"/>
  <c r="J627" i="2"/>
  <c r="J776" i="2"/>
  <c r="J690" i="2"/>
  <c r="BK631" i="2"/>
  <c r="J603" i="2"/>
  <c r="BK146" i="3"/>
  <c r="BK473" i="3"/>
  <c r="BK1486" i="3"/>
  <c r="BK741" i="3"/>
  <c r="J120" i="5"/>
  <c r="BK294" i="7"/>
  <c r="BK192" i="9"/>
  <c r="J121" i="12"/>
  <c r="BK190" i="12"/>
  <c r="BK185" i="13"/>
  <c r="BK787" i="2"/>
  <c r="BK682" i="2"/>
  <c r="J121" i="2"/>
  <c r="BK697" i="2"/>
  <c r="J387" i="2"/>
  <c r="BK324" i="2"/>
  <c r="BK320" i="3"/>
  <c r="J1439" i="3"/>
  <c r="BK289" i="3"/>
  <c r="J204" i="4"/>
  <c r="BK216" i="5"/>
  <c r="BK333" i="6"/>
  <c r="BK246" i="6"/>
  <c r="BK406" i="6"/>
  <c r="J329" i="7"/>
  <c r="BK162" i="7"/>
  <c r="J228" i="7"/>
  <c r="J206" i="9"/>
  <c r="BK174" i="12"/>
  <c r="J160" i="13"/>
  <c r="J678" i="2"/>
  <c r="BK735" i="3"/>
  <c r="BK1427" i="3"/>
  <c r="J172" i="5"/>
  <c r="BK318" i="7"/>
  <c r="J140" i="8"/>
  <c r="BK199" i="9"/>
  <c r="BK146" i="11"/>
  <c r="BK148" i="12"/>
  <c r="BK1480" i="3"/>
  <c r="J452" i="3"/>
  <c r="BK136" i="4"/>
  <c r="J153" i="5"/>
  <c r="BK442" i="7"/>
  <c r="BK205" i="9"/>
  <c r="J146" i="11"/>
  <c r="BK109" i="12"/>
  <c r="J150" i="12"/>
  <c r="J752" i="2"/>
  <c r="BK675" i="2"/>
  <c r="J632" i="2"/>
  <c r="J324" i="2"/>
  <c r="J1223" i="3"/>
  <c r="J604" i="3"/>
  <c r="BK1465" i="3"/>
  <c r="BK1375" i="3"/>
  <c r="BK365" i="3"/>
  <c r="J164" i="4"/>
  <c r="J232" i="6"/>
  <c r="J211" i="6"/>
  <c r="J426" i="7"/>
  <c r="J109" i="9"/>
  <c r="BK169" i="11"/>
  <c r="J198" i="12"/>
  <c r="BK182" i="13"/>
  <c r="BK140" i="6"/>
  <c r="J201" i="6"/>
  <c r="J297" i="6"/>
  <c r="BK420" i="7"/>
  <c r="J102" i="8"/>
  <c r="BK144" i="9"/>
  <c r="J180" i="11"/>
  <c r="BK145" i="12"/>
  <c r="J145" i="12"/>
  <c r="J95" i="13"/>
  <c r="J385" i="2"/>
  <c r="BK710" i="2"/>
  <c r="BK638" i="2"/>
  <c r="BK807" i="2"/>
  <c r="BK580" i="3"/>
  <c r="J169" i="3"/>
  <c r="J1616" i="3"/>
  <c r="BK1366" i="3"/>
  <c r="J177" i="5"/>
  <c r="BK239" i="7"/>
  <c r="BK228" i="9"/>
  <c r="J131" i="11"/>
  <c r="J112" i="12"/>
  <c r="BK184" i="12"/>
  <c r="BK360" i="2"/>
  <c r="J219" i="3"/>
  <c r="J1380" i="3"/>
  <c r="J229" i="4"/>
  <c r="J178" i="13"/>
  <c r="BK780" i="2"/>
  <c r="BK641" i="2"/>
  <c r="BK740" i="2"/>
  <c r="J811" i="2"/>
  <c r="BK133" i="2"/>
  <c r="BK1079" i="3"/>
  <c r="BK1008" i="3"/>
  <c r="BK1354" i="3"/>
  <c r="BK292" i="3"/>
  <c r="J112" i="4"/>
  <c r="J154" i="5"/>
  <c r="BK189" i="6"/>
  <c r="BK150" i="6"/>
  <c r="J290" i="6"/>
  <c r="BK313" i="7"/>
  <c r="J261" i="7"/>
  <c r="BK215" i="9"/>
  <c r="J184" i="12"/>
  <c r="BK151" i="12"/>
  <c r="BK520" i="2"/>
  <c r="BK298" i="2"/>
  <c r="BK200" i="3"/>
  <c r="BK1516" i="3"/>
  <c r="J1363" i="3"/>
  <c r="BK694" i="3"/>
  <c r="J154" i="4"/>
  <c r="BK169" i="6"/>
  <c r="BK182" i="6"/>
  <c r="J204" i="9"/>
  <c r="BK120" i="11"/>
  <c r="BK166" i="12"/>
  <c r="J140" i="13"/>
  <c r="BK1111" i="3"/>
  <c r="J810" i="3"/>
  <c r="BK184" i="4"/>
  <c r="J136" i="8"/>
  <c r="J144" i="9"/>
  <c r="J194" i="12"/>
  <c r="J205" i="12"/>
  <c r="J159" i="13"/>
  <c r="J171" i="13"/>
  <c r="BK820" i="2"/>
  <c r="BK724" i="2"/>
  <c r="BK690" i="2"/>
  <c r="BK632" i="2"/>
  <c r="J783" i="2"/>
  <c r="J516" i="2"/>
  <c r="AS65" i="1"/>
  <c r="J289" i="3"/>
  <c r="J1089" i="3"/>
  <c r="BK1459" i="3"/>
  <c r="BK235" i="4"/>
  <c r="BK181" i="7"/>
  <c r="J167" i="2"/>
  <c r="J676" i="2"/>
  <c r="BK569" i="2"/>
  <c r="J281" i="2"/>
  <c r="BK1213" i="3"/>
  <c r="J741" i="3"/>
  <c r="BK1245" i="3"/>
  <c r="J1390" i="3"/>
  <c r="BK350" i="7"/>
  <c r="J113" i="8"/>
  <c r="J234" i="9"/>
  <c r="J130" i="11"/>
  <c r="BK127" i="12"/>
  <c r="J630" i="2"/>
  <c r="J697" i="2"/>
  <c r="J636" i="2"/>
  <c r="J742" i="2"/>
  <c r="BK614" i="2"/>
  <c r="BK317" i="2"/>
  <c r="BK232" i="3"/>
  <c r="J686" i="3"/>
  <c r="BK910" i="3"/>
  <c r="BK231" i="4"/>
  <c r="J94" i="5"/>
  <c r="BK316" i="6"/>
  <c r="J420" i="6"/>
  <c r="BK370" i="6"/>
  <c r="BK190" i="6"/>
  <c r="J311" i="7"/>
  <c r="BK105" i="8"/>
  <c r="J114" i="11"/>
  <c r="J94" i="12"/>
  <c r="J736" i="2"/>
  <c r="J671" i="2"/>
  <c r="BK739" i="3"/>
  <c r="J1416" i="3"/>
  <c r="J838" i="3"/>
  <c r="BK92" i="4"/>
  <c r="BK291" i="7"/>
  <c r="BK341" i="7"/>
  <c r="J227" i="9"/>
  <c r="BK122" i="11"/>
  <c r="BK91" i="12"/>
  <c r="BK1513" i="3"/>
  <c r="BK1526" i="3"/>
  <c r="BK162" i="4"/>
  <c r="J169" i="7"/>
  <c r="J99" i="8"/>
  <c r="BK237" i="9"/>
  <c r="J175" i="11"/>
  <c r="BK224" i="12"/>
  <c r="BK726" i="2"/>
  <c r="BK615" i="2"/>
  <c r="J232" i="2"/>
  <c r="BK731" i="3"/>
  <c r="J735" i="3"/>
  <c r="J365" i="3"/>
  <c r="BK1616" i="3"/>
  <c r="BK1264" i="3"/>
  <c r="BK1493" i="3"/>
  <c r="J97" i="4"/>
  <c r="BK160" i="5"/>
  <c r="J114" i="6"/>
  <c r="BK168" i="6"/>
  <c r="J239" i="7"/>
  <c r="BK203" i="9"/>
  <c r="J153" i="11"/>
  <c r="BK181" i="12"/>
  <c r="BK150" i="12"/>
  <c r="J201" i="13"/>
  <c r="J383" i="6"/>
  <c r="BK117" i="6"/>
  <c r="BK228" i="7"/>
  <c r="J139" i="8"/>
  <c r="J230" i="9"/>
  <c r="J89" i="11"/>
  <c r="J224" i="12"/>
  <c r="BK158" i="13"/>
  <c r="BK790" i="2"/>
  <c r="BK512" i="2"/>
  <c r="J176" i="2"/>
  <c r="J232" i="3"/>
  <c r="BK1573" i="3"/>
  <c r="BK1568" i="3"/>
  <c r="J92" i="4"/>
  <c r="BK255" i="7"/>
  <c r="J432" i="7"/>
  <c r="J149" i="9"/>
  <c r="BK105" i="9"/>
  <c r="J148" i="12"/>
  <c r="J223" i="12"/>
  <c r="J464" i="2"/>
  <c r="BK1439" i="3"/>
  <c r="BK103" i="4"/>
  <c r="BK179" i="5"/>
  <c r="BK290" i="6"/>
  <c r="BK296" i="6"/>
  <c r="BK107" i="7"/>
  <c r="BK189" i="7"/>
  <c r="BK385" i="7"/>
  <c r="BK181" i="9"/>
  <c r="J178" i="11"/>
  <c r="BK138" i="12"/>
  <c r="BK184" i="13"/>
  <c r="J797" i="2"/>
  <c r="J740" i="2"/>
  <c r="AS56" i="1"/>
  <c r="BK550" i="2"/>
  <c r="BK332" i="3"/>
  <c r="J580" i="3"/>
  <c r="BK325" i="3"/>
  <c r="J615" i="3"/>
  <c r="J212" i="4"/>
  <c r="J212" i="5"/>
  <c r="J390" i="6"/>
  <c r="J375" i="6"/>
  <c r="BK390" i="6"/>
  <c r="BK369" i="7"/>
  <c r="J137" i="7"/>
  <c r="BK134" i="9"/>
  <c r="BK105" i="11"/>
  <c r="BK88" i="12"/>
  <c r="J545" i="2"/>
  <c r="BK369" i="2"/>
  <c r="J240" i="3"/>
  <c r="BK130" i="3"/>
  <c r="BK1472" i="3"/>
  <c r="J666" i="3"/>
  <c r="J222" i="4"/>
  <c r="BK153" i="5"/>
  <c r="J223" i="6"/>
  <c r="BK435" i="7"/>
  <c r="J99" i="11"/>
  <c r="J187" i="12"/>
  <c r="BK131" i="12"/>
  <c r="J1493" i="3"/>
  <c r="BK541" i="3"/>
  <c r="BK218" i="4"/>
  <c r="BK112" i="8"/>
  <c r="BK204" i="9"/>
  <c r="J179" i="11"/>
  <c r="BK88" i="13"/>
  <c r="J102" i="13"/>
  <c r="J731" i="2"/>
  <c r="BK701" i="2"/>
  <c r="J665" i="2"/>
  <c r="J614" i="2"/>
  <c r="J801" i="2"/>
  <c r="BK731" i="2"/>
  <c r="BK626" i="2"/>
  <c r="BK392" i="2"/>
  <c r="J310" i="2"/>
  <c r="J1133" i="3"/>
  <c r="BK761" i="3"/>
  <c r="BK1502" i="3"/>
  <c r="J1595" i="3"/>
  <c r="BK1363" i="3"/>
  <c r="J231" i="4"/>
  <c r="J195" i="7"/>
  <c r="BK112" i="7"/>
  <c r="J96" i="8"/>
  <c r="J93" i="9"/>
  <c r="BK88" i="11"/>
  <c r="J99" i="12"/>
  <c r="BK140" i="12"/>
  <c r="J641" i="2"/>
  <c r="J778" i="2"/>
  <c r="BK706" i="2"/>
  <c r="BK259" i="2"/>
  <c r="BK715" i="2"/>
  <c r="BK801" i="2"/>
  <c r="BK281" i="2"/>
  <c r="BK707" i="3"/>
  <c r="J1224" i="3"/>
  <c r="J404" i="3"/>
  <c r="J477" i="3"/>
  <c r="J190" i="3"/>
  <c r="BK377" i="7"/>
  <c r="BK153" i="9"/>
  <c r="BK135" i="11"/>
  <c r="BK205" i="12"/>
  <c r="BK177" i="13"/>
  <c r="BK738" i="2"/>
  <c r="BK676" i="2"/>
  <c r="BK192" i="2"/>
  <c r="BK445" i="2"/>
  <c r="J378" i="2"/>
  <c r="BK647" i="3"/>
  <c r="J415" i="3"/>
  <c r="J338" i="3"/>
  <c r="BK1419" i="3"/>
  <c r="J99" i="4"/>
  <c r="BK148" i="5"/>
  <c r="J210" i="6"/>
  <c r="BK377" i="6"/>
  <c r="BK159" i="6"/>
  <c r="J414" i="7"/>
  <c r="J382" i="7"/>
  <c r="BK126" i="8"/>
  <c r="BK123" i="11"/>
  <c r="J174" i="12"/>
  <c r="BK159" i="13"/>
  <c r="J705" i="2"/>
  <c r="BK349" i="2"/>
  <c r="BK1504" i="3"/>
  <c r="J956" i="3"/>
  <c r="J520" i="3"/>
  <c r="J108" i="5"/>
  <c r="BK206" i="7"/>
  <c r="BK354" i="7"/>
  <c r="BK93" i="9"/>
  <c r="J126" i="11"/>
  <c r="J95" i="12"/>
  <c r="BK1340" i="3"/>
  <c r="J1471" i="3"/>
  <c r="BK1464" i="3"/>
  <c r="BK121" i="4"/>
  <c r="J318" i="7"/>
  <c r="J185" i="9"/>
  <c r="BK163" i="11"/>
  <c r="BK197" i="12"/>
  <c r="BK101" i="13"/>
  <c r="J738" i="2"/>
  <c r="BK556" i="2"/>
  <c r="J518" i="2"/>
  <c r="BK141" i="2"/>
  <c r="BK186" i="2"/>
  <c r="J1220" i="3"/>
  <c r="J121" i="3"/>
  <c r="J1499" i="3"/>
  <c r="J1539" i="3"/>
  <c r="J945" i="3"/>
  <c r="BK222" i="4"/>
  <c r="BK379" i="6"/>
  <c r="BK261" i="6"/>
  <c r="J120" i="7"/>
  <c r="J97" i="8"/>
  <c r="J123" i="11"/>
  <c r="J89" i="12"/>
  <c r="BK121" i="12"/>
  <c r="BK464" i="2"/>
  <c r="J694" i="2"/>
  <c r="BK469" i="2"/>
  <c r="J183" i="3"/>
  <c r="J556" i="3"/>
  <c r="BK748" i="3"/>
  <c r="BK722" i="3"/>
  <c r="BK228" i="4"/>
  <c r="BK250" i="7"/>
  <c r="J422" i="7"/>
  <c r="BK125" i="8"/>
  <c r="J176" i="11"/>
  <c r="BK139" i="12"/>
  <c r="BK82" i="13"/>
  <c r="BK215" i="2"/>
  <c r="J1375" i="3"/>
  <c r="BK1150" i="3"/>
  <c r="BK149" i="4"/>
  <c r="J140" i="5"/>
  <c r="J159" i="6"/>
  <c r="J321" i="6"/>
  <c r="BK382" i="7"/>
  <c r="BK422" i="7"/>
  <c r="J122" i="8"/>
  <c r="J152" i="11"/>
  <c r="BK130" i="11"/>
  <c r="J217" i="12"/>
  <c r="BK627" i="2"/>
  <c r="BK729" i="2"/>
  <c r="J462" i="2"/>
  <c r="J691" i="2"/>
  <c r="BK390" i="2"/>
  <c r="J253" i="2"/>
  <c r="BK204" i="3"/>
  <c r="J802" i="3"/>
  <c r="BK1351" i="3"/>
  <c r="J1328" i="3"/>
  <c r="J207" i="4"/>
  <c r="BK118" i="5"/>
  <c r="J101" i="5"/>
  <c r="J233" i="6"/>
  <c r="J176" i="7"/>
  <c r="BK142" i="8"/>
  <c r="J91" i="10"/>
  <c r="BK103" i="12"/>
  <c r="BK194" i="13"/>
  <c r="J182" i="2"/>
  <c r="BK167" i="2"/>
  <c r="BK126" i="3"/>
  <c r="BK161" i="3"/>
  <c r="BK128" i="3"/>
  <c r="BK1547" i="3"/>
  <c r="BK299" i="3"/>
  <c r="J162" i="4"/>
  <c r="BK310" i="6"/>
  <c r="BK175" i="6"/>
  <c r="J237" i="9"/>
  <c r="BK149" i="11"/>
  <c r="J129" i="12"/>
  <c r="BK956" i="3"/>
  <c r="BK1095" i="3"/>
  <c r="BK1391" i="3"/>
  <c r="BK165" i="5"/>
  <c r="BK97" i="8"/>
  <c r="BK86" i="9"/>
  <c r="BK178" i="12"/>
  <c r="J191" i="12"/>
  <c r="J450" i="2"/>
  <c r="J695" i="2"/>
  <c r="BK100" i="2"/>
  <c r="BK367" i="2"/>
  <c r="J548" i="3"/>
  <c r="J440" i="3"/>
  <c r="BK135" i="3"/>
  <c r="J1284" i="3"/>
  <c r="BK1501" i="3"/>
  <c r="BK121" i="3"/>
  <c r="J240" i="4"/>
  <c r="J209" i="7"/>
  <c r="J214" i="7"/>
  <c r="BK131" i="8"/>
  <c r="J186" i="9"/>
  <c r="J140" i="11"/>
  <c r="J124" i="12"/>
  <c r="BK376" i="2"/>
  <c r="J720" i="2"/>
  <c r="BK661" i="2"/>
  <c r="J200" i="2"/>
  <c r="BK533" i="2"/>
  <c r="J353" i="2"/>
  <c r="BK440" i="3"/>
  <c r="BK338" i="3"/>
  <c r="J623" i="3"/>
  <c r="J748" i="3"/>
  <c r="J118" i="5"/>
  <c r="BK151" i="7"/>
  <c r="J181" i="9"/>
  <c r="J143" i="11"/>
  <c r="BK157" i="12"/>
  <c r="BK181" i="13"/>
  <c r="J816" i="2"/>
  <c r="J711" i="2"/>
  <c r="BK628" i="2"/>
  <c r="J729" i="2"/>
  <c r="BK518" i="2"/>
  <c r="J160" i="2"/>
  <c r="J110" i="3"/>
  <c r="BK219" i="3"/>
  <c r="J1079" i="3"/>
  <c r="BK1557" i="3"/>
  <c r="BK205" i="4"/>
  <c r="J179" i="5"/>
  <c r="BK166" i="5"/>
  <c r="BK183" i="6"/>
  <c r="J169" i="6"/>
  <c r="BK116" i="6"/>
  <c r="BK414" i="7"/>
  <c r="BK244" i="7"/>
  <c r="BK305" i="7"/>
  <c r="J107" i="7"/>
  <c r="J228" i="9"/>
  <c r="J170" i="11"/>
  <c r="J151" i="12"/>
  <c r="BK90" i="12"/>
  <c r="BK830" i="2"/>
  <c r="BK637" i="2"/>
  <c r="BK717" i="3"/>
  <c r="BK475" i="3"/>
  <c r="BK1474" i="3"/>
  <c r="J194" i="5"/>
  <c r="J435" i="7"/>
  <c r="J183" i="7"/>
  <c r="BK212" i="9"/>
  <c r="J199" i="9"/>
  <c r="BK176" i="11"/>
  <c r="J136" i="12"/>
  <c r="J88" i="13"/>
  <c r="J1153" i="3"/>
  <c r="J1513" i="3"/>
  <c r="J200" i="3"/>
  <c r="BK268" i="3"/>
  <c r="J149" i="4"/>
  <c r="BK214" i="7"/>
  <c r="BK219" i="7"/>
  <c r="BK191" i="9"/>
  <c r="BK175" i="11"/>
  <c r="BK198" i="12"/>
  <c r="BK797" i="2"/>
  <c r="BK693" i="2"/>
  <c r="J499" i="2"/>
  <c r="BK385" i="2"/>
  <c r="J265" i="2"/>
  <c r="J292" i="3"/>
  <c r="BK452" i="3"/>
  <c r="J1647" i="3"/>
  <c r="BK1293" i="3"/>
  <c r="J530" i="3"/>
  <c r="J99" i="5"/>
  <c r="J200" i="6"/>
  <c r="J406" i="7"/>
  <c r="BK122" i="7"/>
  <c r="BK128" i="8"/>
  <c r="BK99" i="11"/>
  <c r="BK191" i="12"/>
  <c r="BK180" i="13"/>
  <c r="BK233" i="6"/>
  <c r="BK232" i="6"/>
  <c r="BK281" i="6"/>
  <c r="J332" i="7"/>
  <c r="BK221" i="7"/>
  <c r="BK118" i="8"/>
  <c r="BK143" i="11"/>
  <c r="J206" i="12"/>
  <c r="BK96" i="12"/>
  <c r="J209" i="2"/>
  <c r="J569" i="2"/>
  <c r="J374" i="2"/>
  <c r="BK271" i="2"/>
  <c r="J247" i="3"/>
  <c r="BK1299" i="3"/>
  <c r="J1032" i="3"/>
  <c r="J1501" i="3"/>
  <c r="J237" i="4"/>
  <c r="J325" i="7"/>
  <c r="BK446" i="7"/>
  <c r="BK140" i="8"/>
  <c r="BK217" i="9"/>
  <c r="BK129" i="11"/>
  <c r="J173" i="12"/>
  <c r="BK831" i="2"/>
  <c r="J116" i="2"/>
  <c r="BK596" i="3"/>
  <c r="BK1450" i="3"/>
  <c r="J213" i="4"/>
  <c r="J145" i="5"/>
  <c r="J406" i="6"/>
  <c r="BK329" i="6"/>
  <c r="J329" i="6"/>
  <c r="BK394" i="7"/>
  <c r="BK437" i="7"/>
  <c r="J112" i="8"/>
  <c r="BK186" i="9"/>
  <c r="BK152" i="11"/>
  <c r="J115" i="12"/>
  <c r="BK207" i="12"/>
  <c r="BK96" i="2"/>
  <c r="J700" i="2"/>
  <c r="J388" i="2"/>
  <c r="J673" i="2"/>
  <c r="BK634" i="2"/>
  <c r="J483" i="2"/>
  <c r="J709" i="3"/>
  <c r="J1526" i="3"/>
  <c r="J1568" i="3"/>
  <c r="J226" i="3"/>
  <c r="J193" i="4"/>
  <c r="BK140" i="5"/>
  <c r="J165" i="5"/>
  <c r="BK380" i="6"/>
  <c r="J117" i="6"/>
  <c r="J235" i="7"/>
  <c r="J374" i="7"/>
  <c r="BK95" i="8"/>
  <c r="BK207" i="9"/>
  <c r="J93" i="11"/>
  <c r="J166" i="12"/>
  <c r="BK491" i="2"/>
  <c r="BK253" i="2"/>
  <c r="BK256" i="3"/>
  <c r="BK712" i="3"/>
  <c r="BK479" i="3"/>
  <c r="J1213" i="3"/>
  <c r="J1481" i="3"/>
  <c r="BK135" i="5"/>
  <c r="BK309" i="6"/>
  <c r="J429" i="6"/>
  <c r="J220" i="9"/>
  <c r="BK131" i="11"/>
  <c r="BK142" i="12"/>
  <c r="J218" i="12"/>
  <c r="J807" i="2"/>
  <c r="AS61" i="1"/>
  <c r="BK726" i="3"/>
  <c r="J963" i="3"/>
  <c r="BK360" i="3"/>
  <c r="J126" i="5"/>
  <c r="J216" i="5"/>
  <c r="J402" i="6"/>
  <c r="BK240" i="6"/>
  <c r="J118" i="6"/>
  <c r="BK153" i="7"/>
  <c r="J294" i="7"/>
  <c r="J214" i="9"/>
  <c r="BK202" i="12"/>
  <c r="BK144" i="12"/>
  <c r="J714" i="2"/>
  <c r="J631" i="2"/>
  <c r="BK766" i="3"/>
  <c r="J1563" i="3"/>
  <c r="BK565" i="3"/>
  <c r="BK110" i="4"/>
  <c r="J357" i="7"/>
  <c r="J112" i="7"/>
  <c r="J91" i="9"/>
  <c r="J138" i="11"/>
  <c r="J512" i="2"/>
  <c r="BK277" i="3"/>
  <c r="J1540" i="3"/>
  <c r="BK796" i="3"/>
  <c r="BK132" i="5"/>
  <c r="BK372" i="7"/>
  <c r="J95" i="9"/>
  <c r="J158" i="11"/>
  <c r="J90" i="11"/>
  <c r="BK134" i="12"/>
  <c r="J298" i="2"/>
  <c r="J653" i="2"/>
  <c r="J487" i="2"/>
  <c r="J100" i="2"/>
  <c r="BK194" i="3"/>
  <c r="BK415" i="3"/>
  <c r="J683" i="3"/>
  <c r="BK1220" i="3"/>
  <c r="BK212" i="3"/>
  <c r="J1502" i="3"/>
  <c r="J144" i="4"/>
  <c r="J202" i="5"/>
  <c r="J141" i="6"/>
  <c r="BK239" i="6"/>
  <c r="J305" i="7"/>
  <c r="BK346" i="7"/>
  <c r="BK108" i="8"/>
  <c r="BK88" i="10"/>
  <c r="BK102" i="11"/>
  <c r="BK136" i="12"/>
  <c r="J175" i="12"/>
  <c r="BK121" i="2"/>
  <c r="J370" i="6"/>
  <c r="BK402" i="6"/>
  <c r="BK273" i="7"/>
  <c r="J430" i="7"/>
  <c r="BK98" i="8"/>
  <c r="J107" i="9"/>
  <c r="J166" i="11"/>
  <c r="BK124" i="12"/>
  <c r="J139" i="12"/>
  <c r="J762" i="2"/>
  <c r="BK671" i="2"/>
  <c r="BK629" i="2"/>
  <c r="J861" i="3"/>
  <c r="BK770" i="3"/>
  <c r="BK1527" i="3"/>
  <c r="J364" i="3"/>
  <c r="J160" i="5"/>
  <c r="J428" i="7"/>
  <c r="BK428" i="7"/>
  <c r="J139" i="9"/>
  <c r="BK153" i="11"/>
  <c r="J143" i="12"/>
  <c r="BK92" i="12"/>
  <c r="BK171" i="13"/>
  <c r="BK1309" i="3"/>
  <c r="J325" i="3"/>
  <c r="BK144" i="4"/>
  <c r="BK383" i="6"/>
  <c r="J147" i="6"/>
  <c r="J282" i="6"/>
  <c r="BK220" i="6"/>
  <c r="BK128" i="7"/>
  <c r="BK121" i="8"/>
  <c r="BK90" i="10"/>
  <c r="BK117" i="11"/>
  <c r="J207" i="12"/>
  <c r="J100" i="12"/>
  <c r="BK816" i="2"/>
  <c r="J635" i="2"/>
  <c r="J369" i="2"/>
  <c r="J658" i="2"/>
  <c r="J556" i="2"/>
  <c r="J1150" i="3"/>
  <c r="BK404" i="3"/>
  <c r="J1456" i="3"/>
  <c r="J1335" i="3"/>
  <c r="J277" i="3"/>
  <c r="J223" i="5"/>
  <c r="BK168" i="5"/>
  <c r="J413" i="6"/>
  <c r="J176" i="6"/>
  <c r="J414" i="6"/>
  <c r="J128" i="7"/>
  <c r="BK117" i="8"/>
  <c r="J105" i="11"/>
  <c r="J125" i="11"/>
  <c r="BK102" i="13"/>
  <c r="J628" i="2"/>
  <c r="J593" i="2"/>
  <c r="J761" i="3"/>
  <c r="BK364" i="3"/>
  <c r="J1433" i="3"/>
  <c r="BK356" i="3"/>
  <c r="J108" i="4"/>
  <c r="BK271" i="6"/>
  <c r="J175" i="6"/>
  <c r="BK124" i="8"/>
  <c r="J169" i="11"/>
  <c r="BK95" i="13"/>
  <c r="J317" i="2"/>
  <c r="BK1433" i="3"/>
  <c r="J1527" i="3"/>
  <c r="J218" i="4"/>
  <c r="J111" i="8"/>
  <c r="J161" i="9"/>
  <c r="BK93" i="12"/>
  <c r="BK160" i="12"/>
  <c r="BK98" i="12"/>
  <c r="BK201" i="13"/>
  <c r="J141" i="2"/>
  <c r="BK762" i="2"/>
  <c r="J710" i="2"/>
  <c r="J675" i="2"/>
  <c r="J638" i="2"/>
  <c r="BK372" i="2"/>
  <c r="J723" i="2"/>
  <c r="BK495" i="2"/>
  <c r="BK380" i="2"/>
  <c r="BK98" i="2"/>
  <c r="J161" i="3"/>
  <c r="J587" i="3"/>
  <c r="J712" i="3"/>
  <c r="BK213" i="4"/>
  <c r="J225" i="7"/>
  <c r="BK406" i="7"/>
  <c r="J134" i="8"/>
  <c r="J123" i="9"/>
  <c r="BK162" i="11"/>
  <c r="BK175" i="12"/>
  <c r="J109" i="12"/>
  <c r="J158" i="13"/>
  <c r="BK109" i="2"/>
  <c r="J750" i="2"/>
  <c r="BK647" i="2"/>
  <c r="BK759" i="2"/>
  <c r="BK450" i="2"/>
  <c r="J376" i="2"/>
  <c r="BK247" i="3"/>
  <c r="BK810" i="3"/>
  <c r="BK1172" i="3"/>
  <c r="BK477" i="3"/>
  <c r="J1306" i="3"/>
  <c r="J220" i="6"/>
  <c r="BK185" i="9"/>
  <c r="J129" i="11"/>
  <c r="BK169" i="12"/>
  <c r="BK189" i="13"/>
  <c r="BK265" i="2"/>
  <c r="J726" i="2"/>
  <c r="J654" i="2"/>
  <c r="BK778" i="2"/>
  <c r="BK678" i="2"/>
  <c r="BK498" i="2"/>
  <c r="J109" i="2"/>
  <c r="J320" i="3"/>
  <c r="J490" i="3"/>
  <c r="J1351" i="3"/>
  <c r="BK1065" i="3"/>
  <c r="J121" i="4"/>
  <c r="J135" i="5"/>
  <c r="BK221" i="6"/>
  <c r="J261" i="6"/>
  <c r="J115" i="6"/>
  <c r="J244" i="7"/>
  <c r="J125" i="8"/>
  <c r="BK92" i="11"/>
  <c r="J128" i="11"/>
  <c r="BK202" i="13"/>
  <c r="BK658" i="2"/>
  <c r="BK725" i="2"/>
  <c r="J831" i="2"/>
  <c r="J277" i="2"/>
  <c r="J311" i="3"/>
  <c r="J157" i="3"/>
  <c r="J299" i="3"/>
  <c r="J259" i="3"/>
  <c r="BK207" i="4"/>
  <c r="BK212" i="5"/>
  <c r="BK380" i="7"/>
  <c r="J92" i="8"/>
  <c r="BK140" i="11"/>
  <c r="J197" i="12"/>
  <c r="J200" i="13"/>
  <c r="BK1357" i="3"/>
  <c r="J1111" i="3"/>
  <c r="BK1539" i="3"/>
  <c r="J223" i="4"/>
  <c r="BK199" i="5"/>
  <c r="J428" i="6"/>
  <c r="BK428" i="6"/>
  <c r="J390" i="7"/>
  <c r="J221" i="7"/>
  <c r="BK430" i="7"/>
  <c r="J191" i="9"/>
  <c r="BK139" i="11"/>
  <c r="J92" i="12"/>
  <c r="J101" i="13"/>
  <c r="J133" i="2"/>
  <c r="BK670" i="2"/>
  <c r="J721" i="2"/>
  <c r="J457" i="2"/>
  <c r="J615" i="2"/>
  <c r="J593" i="3"/>
  <c r="BK169" i="3"/>
  <c r="BK1481" i="3"/>
  <c r="BK830" i="3"/>
  <c r="BK212" i="4"/>
  <c r="BK194" i="5"/>
  <c r="BK202" i="5"/>
  <c r="J134" i="6"/>
  <c r="J351" i="6"/>
  <c r="J271" i="6"/>
  <c r="J208" i="7"/>
  <c r="J299" i="7"/>
  <c r="J116" i="8"/>
  <c r="J203" i="9"/>
  <c r="J98" i="12"/>
  <c r="BK100" i="12"/>
  <c r="J651" i="2"/>
  <c r="J419" i="2"/>
  <c r="J192" i="2"/>
  <c r="BK998" i="3"/>
  <c r="BK304" i="3"/>
  <c r="J130" i="3"/>
  <c r="BK1390" i="3"/>
  <c r="BK197" i="4"/>
  <c r="BK145" i="5"/>
  <c r="BK420" i="6"/>
  <c r="BK95" i="9"/>
  <c r="J163" i="12"/>
  <c r="BK221" i="12"/>
  <c r="BK562" i="2"/>
  <c r="BK1509" i="3"/>
  <c r="J473" i="3"/>
  <c r="BK190" i="3"/>
  <c r="J336" i="7"/>
  <c r="BK91" i="10"/>
  <c r="BK129" i="12"/>
  <c r="J103" i="12"/>
  <c r="J713" i="2"/>
  <c r="BK630" i="2"/>
  <c r="BK126" i="2"/>
  <c r="J479" i="3"/>
  <c r="J1095" i="3"/>
  <c r="BK1099" i="3"/>
  <c r="J655" i="3"/>
  <c r="BK1290" i="3"/>
  <c r="BK164" i="4"/>
  <c r="J380" i="7"/>
  <c r="BK199" i="7"/>
  <c r="BK325" i="7"/>
  <c r="J153" i="9"/>
  <c r="BK161" i="11"/>
  <c r="J220" i="12"/>
  <c r="BK218" i="12"/>
  <c r="BK132" i="12"/>
  <c r="J820" i="2"/>
  <c r="BK713" i="2"/>
  <c r="BK545" i="2"/>
  <c r="J620" i="2"/>
  <c r="J417" i="2"/>
  <c r="J403" i="2"/>
  <c r="J611" i="3"/>
  <c r="BK666" i="3"/>
  <c r="BK1541" i="3"/>
  <c r="BK1259" i="3"/>
  <c r="BK157" i="3"/>
  <c r="J325" i="6"/>
  <c r="J206" i="7"/>
  <c r="J205" i="9"/>
  <c r="BK126" i="11"/>
  <c r="J132" i="12"/>
  <c r="J97" i="12"/>
  <c r="J1270" i="3"/>
  <c r="BK686" i="3"/>
  <c r="J225" i="4"/>
  <c r="BK126" i="5"/>
  <c r="J398" i="6"/>
  <c r="J260" i="6"/>
  <c r="J189" i="6"/>
  <c r="BK283" i="6"/>
  <c r="J199" i="7"/>
  <c r="BK374" i="7"/>
  <c r="BK91" i="9"/>
  <c r="BK177" i="11"/>
  <c r="BK95" i="12"/>
  <c r="BK97" i="12"/>
  <c r="BK757" i="2"/>
  <c r="BK686" i="2"/>
  <c r="BK160" i="2"/>
  <c r="J430" i="3"/>
  <c r="J1509" i="3"/>
  <c r="BK154" i="4"/>
  <c r="J201" i="7"/>
  <c r="J437" i="7"/>
  <c r="J142" i="8"/>
  <c r="J173" i="11"/>
  <c r="BK149" i="12"/>
  <c r="J135" i="12"/>
  <c r="BK745" i="2"/>
  <c r="BK685" i="2"/>
  <c r="J360" i="2"/>
  <c r="J596" i="3"/>
  <c r="BK393" i="3"/>
  <c r="J1334" i="3"/>
  <c r="J998" i="3"/>
  <c r="J142" i="7"/>
  <c r="J387" i="7"/>
  <c r="BK111" i="8"/>
  <c r="BK232" i="9"/>
  <c r="BK173" i="11"/>
  <c r="J141" i="12"/>
  <c r="J146" i="13"/>
  <c r="BK240" i="3"/>
  <c r="J1245" i="3"/>
  <c r="BK116" i="4"/>
  <c r="BK94" i="5"/>
  <c r="BK210" i="6"/>
  <c r="BK321" i="6"/>
  <c r="BK162" i="6"/>
  <c r="J221" i="6"/>
  <c r="J189" i="7"/>
  <c r="BK357" i="7"/>
  <c r="BK110" i="8"/>
  <c r="J207" i="9"/>
  <c r="BK93" i="11"/>
  <c r="J149" i="12"/>
  <c r="BK351" i="2"/>
  <c r="J717" i="2"/>
  <c r="J550" i="2"/>
  <c r="J392" i="2"/>
  <c r="J271" i="2"/>
  <c r="BK233" i="3"/>
  <c r="J796" i="3"/>
  <c r="J373" i="3"/>
  <c r="BK1569" i="3"/>
  <c r="J1492" i="3"/>
  <c r="J1069" i="3"/>
  <c r="BK126" i="4"/>
  <c r="BK207" i="5"/>
  <c r="BK101" i="5"/>
  <c r="BK289" i="6"/>
  <c r="J333" i="6"/>
  <c r="BK200" i="6"/>
  <c r="J182" i="6"/>
  <c r="J153" i="7"/>
  <c r="J118" i="8"/>
  <c r="BK154" i="11"/>
  <c r="BK187" i="12"/>
  <c r="J177" i="13"/>
  <c r="J495" i="2"/>
  <c r="J88" i="12"/>
  <c r="J82" i="13"/>
  <c r="BK802" i="3"/>
  <c r="BK1202" i="3"/>
  <c r="J1143" i="3"/>
  <c r="J159" i="5"/>
  <c r="BK139" i="9"/>
  <c r="BK111" i="11"/>
  <c r="J144" i="12"/>
  <c r="BK767" i="2"/>
  <c r="BK582" i="2"/>
  <c r="BK476" i="2"/>
  <c r="J250" i="3"/>
  <c r="BK250" i="3"/>
  <c r="BK352" i="3"/>
  <c r="J1510" i="3"/>
  <c r="BK1563" i="3"/>
  <c r="J197" i="4"/>
  <c r="BK237" i="4"/>
  <c r="J181" i="7"/>
  <c r="BK311" i="7"/>
  <c r="J232" i="9"/>
  <c r="J134" i="9"/>
  <c r="J91" i="11"/>
  <c r="J225" i="12"/>
  <c r="BK139" i="13"/>
  <c r="J794" i="2"/>
  <c r="BK684" i="2"/>
  <c r="BK94" i="2"/>
  <c r="J698" i="2"/>
  <c r="BK221" i="2"/>
  <c r="J104" i="2"/>
  <c r="BK691" i="3"/>
  <c r="BK1403" i="3"/>
  <c r="BK1636" i="3"/>
  <c r="J1122" i="3"/>
  <c r="BK137" i="7"/>
  <c r="J141" i="8"/>
  <c r="J163" i="11"/>
  <c r="BK137" i="12"/>
  <c r="J172" i="12"/>
  <c r="J520" i="2"/>
  <c r="J774" i="2"/>
  <c r="BK666" i="2"/>
  <c r="BK310" i="2"/>
  <c r="BK711" i="2"/>
  <c r="BK362" i="2"/>
  <c r="BK709" i="3"/>
  <c r="BK155" i="3"/>
  <c r="BK1487" i="3"/>
  <c r="J1290" i="3"/>
  <c r="BK204" i="4"/>
  <c r="BK124" i="5"/>
  <c r="BK108" i="5"/>
  <c r="BK89" i="13"/>
  <c r="BK783" i="2"/>
  <c r="BK694" i="2"/>
  <c r="BK1069" i="3"/>
  <c r="BK1306" i="3"/>
  <c r="J135" i="3"/>
  <c r="J230" i="4"/>
  <c r="BK146" i="7"/>
  <c r="BK432" i="7"/>
  <c r="BK183" i="7"/>
  <c r="BK214" i="9"/>
  <c r="BK154" i="12"/>
  <c r="J221" i="12"/>
  <c r="BK774" i="2"/>
  <c r="J684" i="2"/>
  <c r="BK538" i="2"/>
  <c r="J562" i="2"/>
  <c r="J694" i="3"/>
  <c r="BK816" i="3"/>
  <c r="J126" i="3"/>
  <c r="J1487" i="3"/>
  <c r="J1403" i="3"/>
  <c r="BK194" i="4"/>
  <c r="J199" i="5"/>
  <c r="J150" i="6"/>
  <c r="BK262" i="6"/>
  <c r="J385" i="7"/>
  <c r="J225" i="9"/>
  <c r="BK90" i="11"/>
  <c r="J118" i="12"/>
  <c r="J180" i="13"/>
  <c r="BK113" i="5"/>
  <c r="BK118" i="6"/>
  <c r="BK398" i="7"/>
  <c r="J273" i="7"/>
  <c r="J131" i="8"/>
  <c r="BK118" i="9"/>
  <c r="J120" i="11"/>
  <c r="BK146" i="12"/>
  <c r="BK126" i="13"/>
  <c r="BK700" i="2"/>
  <c r="J503" i="2"/>
  <c r="BK548" i="3"/>
  <c r="BK844" i="3"/>
  <c r="BK615" i="3"/>
  <c r="BK1475" i="3"/>
  <c r="J215" i="4"/>
  <c r="BK449" i="7"/>
  <c r="J126" i="8"/>
  <c r="BK127" i="11"/>
  <c r="J169" i="12"/>
  <c r="J130" i="12"/>
  <c r="BK99" i="12"/>
  <c r="J185" i="13"/>
  <c r="BK604" i="3"/>
  <c r="BK1576" i="3"/>
  <c r="J199" i="4"/>
  <c r="J189" i="5"/>
  <c r="J119" i="8"/>
  <c r="J96" i="11"/>
  <c r="J154" i="12"/>
  <c r="J670" i="2"/>
  <c r="J215" i="2"/>
  <c r="J638" i="3"/>
  <c r="J1099" i="3"/>
  <c r="J1383" i="3"/>
  <c r="BK1270" i="3"/>
  <c r="J116" i="4"/>
  <c r="BK189" i="5"/>
  <c r="BK155" i="7"/>
  <c r="BK364" i="7"/>
  <c r="BK92" i="8"/>
  <c r="J208" i="9"/>
  <c r="BK96" i="11"/>
  <c r="J128" i="12"/>
  <c r="J190" i="12"/>
  <c r="J189" i="13"/>
  <c r="BK742" i="2"/>
  <c r="J640" i="2"/>
  <c r="BK378" i="2"/>
  <c r="J724" i="2"/>
  <c r="J126" i="2"/>
  <c r="J102" i="2"/>
  <c r="BK556" i="3"/>
  <c r="J144" i="3"/>
  <c r="BK163" i="3"/>
  <c r="J1343" i="3"/>
  <c r="J229" i="5"/>
  <c r="J95" i="8"/>
  <c r="BK208" i="9"/>
  <c r="J181" i="11"/>
  <c r="BK173" i="12"/>
  <c r="BK130" i="12"/>
  <c r="BK374" i="2"/>
  <c r="BK721" i="2"/>
  <c r="BK643" i="2"/>
  <c r="J787" i="2"/>
  <c r="J686" i="2"/>
  <c r="J626" i="2"/>
  <c r="J227" i="2"/>
  <c r="BK1133" i="3"/>
  <c r="BK142" i="3"/>
  <c r="J1498" i="3"/>
  <c r="BK1510" i="3"/>
  <c r="BK178" i="5"/>
  <c r="J184" i="5"/>
  <c r="BK133" i="6"/>
  <c r="BK297" i="6"/>
  <c r="BK414" i="6"/>
  <c r="BK393" i="6"/>
  <c r="J276" i="7"/>
  <c r="BK133" i="7"/>
  <c r="BK141" i="8"/>
  <c r="BK89" i="10"/>
  <c r="BK158" i="11"/>
  <c r="BK223" i="12"/>
  <c r="J181" i="13"/>
  <c r="J476" i="2"/>
  <c r="BK520" i="3"/>
  <c r="J1259" i="3"/>
  <c r="J184" i="4"/>
  <c r="BK329" i="7"/>
  <c r="BK116" i="7"/>
  <c r="BK116" i="8"/>
  <c r="BK109" i="9"/>
  <c r="J135" i="11"/>
  <c r="BK89" i="12"/>
  <c r="J1366" i="3"/>
  <c r="BK1416" i="3"/>
  <c r="BK226" i="4"/>
  <c r="BK187" i="7"/>
  <c r="J124" i="8"/>
  <c r="J90" i="10"/>
  <c r="J174" i="11"/>
  <c r="BK128" i="12"/>
  <c r="BK945" i="3"/>
  <c r="J136" i="4"/>
  <c r="J166" i="5"/>
  <c r="J389" i="6"/>
  <c r="BK429" i="6"/>
  <c r="BK225" i="7"/>
  <c r="BK99" i="8"/>
  <c r="J118" i="9"/>
  <c r="J154" i="11"/>
  <c r="J91" i="12"/>
  <c r="BK200" i="13"/>
  <c r="BK272" i="6"/>
  <c r="BK223" i="6"/>
  <c r="J251" i="6"/>
  <c r="J291" i="7"/>
  <c r="J121" i="8"/>
  <c r="J157" i="11"/>
  <c r="J88" i="11"/>
  <c r="BK135" i="12"/>
  <c r="J34" i="2" l="1"/>
  <c r="P456" i="2"/>
  <c r="P475" i="2"/>
  <c r="R475" i="2"/>
  <c r="P502" i="2"/>
  <c r="BK109" i="3"/>
  <c r="J109" i="3"/>
  <c r="J65" i="3"/>
  <c r="BK678" i="3"/>
  <c r="J678" i="3" s="1"/>
  <c r="J72" i="3" s="1"/>
  <c r="T1308" i="3"/>
  <c r="BK1515" i="3"/>
  <c r="J1515" i="3"/>
  <c r="J82" i="3"/>
  <c r="T196" i="4"/>
  <c r="T90" i="4" s="1"/>
  <c r="T89" i="4" s="1"/>
  <c r="P147" i="5"/>
  <c r="T378" i="6"/>
  <c r="T382" i="6"/>
  <c r="BK104" i="7"/>
  <c r="J104" i="7"/>
  <c r="J65" i="7" s="1"/>
  <c r="BK154" i="7"/>
  <c r="J154" i="7" s="1"/>
  <c r="J67" i="7" s="1"/>
  <c r="BK227" i="7"/>
  <c r="J227" i="7" s="1"/>
  <c r="J69" i="7" s="1"/>
  <c r="BK349" i="7"/>
  <c r="J349" i="7" s="1"/>
  <c r="J74" i="7" s="1"/>
  <c r="T397" i="7"/>
  <c r="P441" i="7"/>
  <c r="R138" i="8"/>
  <c r="R137" i="8" s="1"/>
  <c r="R89" i="8" s="1"/>
  <c r="T85" i="9"/>
  <c r="R93" i="2"/>
  <c r="R532" i="2"/>
  <c r="BK777" i="2"/>
  <c r="J777" i="2" s="1"/>
  <c r="J68" i="2" s="1"/>
  <c r="P109" i="3"/>
  <c r="BK351" i="3"/>
  <c r="J351" i="3"/>
  <c r="J66" i="3"/>
  <c r="R351" i="3"/>
  <c r="R519" i="3"/>
  <c r="R1098" i="3"/>
  <c r="BK1426" i="3"/>
  <c r="R1449" i="3"/>
  <c r="R1575" i="3"/>
  <c r="P196" i="4"/>
  <c r="BK93" i="5"/>
  <c r="J93" i="5" s="1"/>
  <c r="J65" i="5" s="1"/>
  <c r="P139" i="5"/>
  <c r="BK382" i="6"/>
  <c r="J382" i="6"/>
  <c r="J70" i="6" s="1"/>
  <c r="R382" i="6"/>
  <c r="BK127" i="7"/>
  <c r="J127" i="7" s="1"/>
  <c r="J66" i="7" s="1"/>
  <c r="BK205" i="7"/>
  <c r="J205" i="7" s="1"/>
  <c r="J68" i="7" s="1"/>
  <c r="T227" i="7"/>
  <c r="T349" i="7"/>
  <c r="T419" i="7"/>
  <c r="T441" i="7"/>
  <c r="BK85" i="9"/>
  <c r="J85" i="9"/>
  <c r="J61" i="9" s="1"/>
  <c r="BK87" i="10"/>
  <c r="J87" i="10" s="1"/>
  <c r="J64" i="10" s="1"/>
  <c r="R456" i="2"/>
  <c r="BK532" i="2"/>
  <c r="J532" i="2" s="1"/>
  <c r="J65" i="2" s="1"/>
  <c r="R756" i="2"/>
  <c r="R678" i="3"/>
  <c r="T1382" i="3"/>
  <c r="P1458" i="3"/>
  <c r="R196" i="4"/>
  <c r="R90" i="4" s="1"/>
  <c r="R89" i="4" s="1"/>
  <c r="T93" i="5"/>
  <c r="BK97" i="6"/>
  <c r="J97" i="6" s="1"/>
  <c r="J65" i="6" s="1"/>
  <c r="P382" i="6"/>
  <c r="BK238" i="7"/>
  <c r="J238" i="7"/>
  <c r="J70" i="7"/>
  <c r="P196" i="9"/>
  <c r="R87" i="11"/>
  <c r="R86" i="11" s="1"/>
  <c r="T87" i="12"/>
  <c r="T86" i="12"/>
  <c r="BK623" i="2"/>
  <c r="J623" i="2"/>
  <c r="J66" i="2"/>
  <c r="T777" i="2"/>
  <c r="T372" i="3"/>
  <c r="R564" i="3"/>
  <c r="P614" i="3"/>
  <c r="BK646" i="3"/>
  <c r="J646" i="3" s="1"/>
  <c r="J71" i="3" s="1"/>
  <c r="T646" i="3"/>
  <c r="P1308" i="3"/>
  <c r="R1426" i="3"/>
  <c r="P1515" i="3"/>
  <c r="T147" i="5"/>
  <c r="P405" i="6"/>
  <c r="P404" i="6" s="1"/>
  <c r="R104" i="7"/>
  <c r="T154" i="7"/>
  <c r="P324" i="7"/>
  <c r="BK379" i="7"/>
  <c r="J379" i="7" s="1"/>
  <c r="J75" i="7" s="1"/>
  <c r="R419" i="7"/>
  <c r="R91" i="8"/>
  <c r="R90" i="8"/>
  <c r="BK87" i="12"/>
  <c r="BK86" i="12" s="1"/>
  <c r="J86" i="12" s="1"/>
  <c r="J32" i="12" s="1"/>
  <c r="BK456" i="2"/>
  <c r="J456" i="2" s="1"/>
  <c r="J62" i="2" s="1"/>
  <c r="T532" i="2"/>
  <c r="T756" i="2"/>
  <c r="T109" i="3"/>
  <c r="T351" i="3"/>
  <c r="P519" i="3"/>
  <c r="P1098" i="3"/>
  <c r="BK1458" i="3"/>
  <c r="J1458" i="3"/>
  <c r="J81" i="3"/>
  <c r="BK1575" i="3"/>
  <c r="J1575" i="3" s="1"/>
  <c r="J83" i="3" s="1"/>
  <c r="BK91" i="4"/>
  <c r="J91" i="4"/>
  <c r="J65" i="4" s="1"/>
  <c r="T139" i="5"/>
  <c r="T97" i="6"/>
  <c r="T96" i="6" s="1"/>
  <c r="R378" i="6"/>
  <c r="T392" i="6"/>
  <c r="P104" i="7"/>
  <c r="P154" i="7"/>
  <c r="BK324" i="7"/>
  <c r="J324" i="7"/>
  <c r="J71" i="7"/>
  <c r="T379" i="7"/>
  <c r="R434" i="7"/>
  <c r="BK196" i="9"/>
  <c r="J196" i="9"/>
  <c r="J63" i="9"/>
  <c r="P87" i="10"/>
  <c r="P86" i="10"/>
  <c r="AU66" i="1"/>
  <c r="P87" i="11"/>
  <c r="P86" i="11" s="1"/>
  <c r="AU67" i="1" s="1"/>
  <c r="R623" i="2"/>
  <c r="BK810" i="2"/>
  <c r="BK809" i="2" s="1"/>
  <c r="J809" i="2" s="1"/>
  <c r="J70" i="2" s="1"/>
  <c r="R109" i="3"/>
  <c r="P351" i="3"/>
  <c r="BK519" i="3"/>
  <c r="J519" i="3"/>
  <c r="J68" i="3"/>
  <c r="T1098" i="3"/>
  <c r="T1515" i="3"/>
  <c r="R147" i="5"/>
  <c r="P332" i="6"/>
  <c r="R405" i="6"/>
  <c r="R404" i="6" s="1"/>
  <c r="R127" i="7"/>
  <c r="R205" i="7"/>
  <c r="R324" i="7"/>
  <c r="R379" i="7"/>
  <c r="R348" i="7" s="1"/>
  <c r="BK434" i="7"/>
  <c r="J434" i="7" s="1"/>
  <c r="J78" i="7" s="1"/>
  <c r="T138" i="8"/>
  <c r="T137" i="8"/>
  <c r="P85" i="9"/>
  <c r="P84" i="9" s="1"/>
  <c r="P83" i="9" s="1"/>
  <c r="AU64" i="1" s="1"/>
  <c r="T87" i="10"/>
  <c r="T86" i="10" s="1"/>
  <c r="T93" i="2"/>
  <c r="P532" i="2"/>
  <c r="P777" i="2"/>
  <c r="P372" i="3"/>
  <c r="BK564" i="3"/>
  <c r="J564" i="3"/>
  <c r="J69" i="3" s="1"/>
  <c r="BK1098" i="3"/>
  <c r="BK1097" i="3" s="1"/>
  <c r="J1097" i="3" s="1"/>
  <c r="J74" i="3" s="1"/>
  <c r="R1382" i="3"/>
  <c r="R1458" i="3"/>
  <c r="BK196" i="4"/>
  <c r="J196" i="4" s="1"/>
  <c r="J66" i="4" s="1"/>
  <c r="R139" i="5"/>
  <c r="P97" i="6"/>
  <c r="P96" i="6" s="1"/>
  <c r="BK378" i="6"/>
  <c r="J378" i="6"/>
  <c r="J69" i="6"/>
  <c r="T405" i="6"/>
  <c r="T404" i="6" s="1"/>
  <c r="T238" i="7"/>
  <c r="BK397" i="7"/>
  <c r="J397" i="7" s="1"/>
  <c r="J76" i="7" s="1"/>
  <c r="BK441" i="7"/>
  <c r="J441" i="7"/>
  <c r="J79" i="7" s="1"/>
  <c r="BK93" i="2"/>
  <c r="J93" i="2" s="1"/>
  <c r="J61" i="2" s="1"/>
  <c r="T456" i="2"/>
  <c r="BK502" i="2"/>
  <c r="J502" i="2"/>
  <c r="J64" i="2"/>
  <c r="T502" i="2"/>
  <c r="P756" i="2"/>
  <c r="T810" i="2"/>
  <c r="T809" i="2"/>
  <c r="T678" i="3"/>
  <c r="P1382" i="3"/>
  <c r="BK1449" i="3"/>
  <c r="J1449" i="3"/>
  <c r="J80" i="3" s="1"/>
  <c r="T1449" i="3"/>
  <c r="P1575" i="3"/>
  <c r="T91" i="4"/>
  <c r="BK139" i="5"/>
  <c r="J139" i="5"/>
  <c r="J66" i="5" s="1"/>
  <c r="R97" i="6"/>
  <c r="R96" i="6" s="1"/>
  <c r="P378" i="6"/>
  <c r="BK392" i="6"/>
  <c r="J392" i="6" s="1"/>
  <c r="J71" i="6" s="1"/>
  <c r="P238" i="7"/>
  <c r="P138" i="8"/>
  <c r="P137" i="8" s="1"/>
  <c r="P89" i="8" s="1"/>
  <c r="AU63" i="1" s="1"/>
  <c r="P87" i="12"/>
  <c r="P86" i="12"/>
  <c r="AU68" i="1"/>
  <c r="T127" i="7"/>
  <c r="P205" i="7"/>
  <c r="R227" i="7"/>
  <c r="P349" i="7"/>
  <c r="R397" i="7"/>
  <c r="P434" i="7"/>
  <c r="BK138" i="8"/>
  <c r="J138" i="8"/>
  <c r="J67" i="8" s="1"/>
  <c r="R196" i="9"/>
  <c r="R84" i="9" s="1"/>
  <c r="R83" i="9" s="1"/>
  <c r="P93" i="2"/>
  <c r="BK475" i="2"/>
  <c r="J475" i="2" s="1"/>
  <c r="J63" i="2" s="1"/>
  <c r="T475" i="2"/>
  <c r="R502" i="2"/>
  <c r="BK756" i="2"/>
  <c r="J756" i="2"/>
  <c r="J67" i="2"/>
  <c r="R810" i="2"/>
  <c r="R809" i="2" s="1"/>
  <c r="BK372" i="3"/>
  <c r="J372" i="3"/>
  <c r="J67" i="3"/>
  <c r="T519" i="3"/>
  <c r="T564" i="3"/>
  <c r="T614" i="3"/>
  <c r="P646" i="3"/>
  <c r="BK1308" i="3"/>
  <c r="J1308" i="3" s="1"/>
  <c r="J76" i="3" s="1"/>
  <c r="P1426" i="3"/>
  <c r="R1515" i="3"/>
  <c r="P93" i="5"/>
  <c r="P92" i="5" s="1"/>
  <c r="P91" i="5" s="1"/>
  <c r="AU59" i="1" s="1"/>
  <c r="R332" i="6"/>
  <c r="BK405" i="6"/>
  <c r="J405" i="6" s="1"/>
  <c r="J73" i="6" s="1"/>
  <c r="P127" i="7"/>
  <c r="T205" i="7"/>
  <c r="T324" i="7"/>
  <c r="P379" i="7"/>
  <c r="BK419" i="7"/>
  <c r="J419" i="7" s="1"/>
  <c r="J77" i="7" s="1"/>
  <c r="R441" i="7"/>
  <c r="BK91" i="8"/>
  <c r="J91" i="8"/>
  <c r="J65" i="8" s="1"/>
  <c r="T196" i="9"/>
  <c r="T87" i="11"/>
  <c r="T86" i="11" s="1"/>
  <c r="P81" i="13"/>
  <c r="P80" i="13" s="1"/>
  <c r="AU69" i="1" s="1"/>
  <c r="P623" i="2"/>
  <c r="R777" i="2"/>
  <c r="R372" i="3"/>
  <c r="P564" i="3"/>
  <c r="BK614" i="3"/>
  <c r="J614" i="3" s="1"/>
  <c r="J70" i="3" s="1"/>
  <c r="R614" i="3"/>
  <c r="R646" i="3"/>
  <c r="R1308" i="3"/>
  <c r="T1426" i="3"/>
  <c r="P1449" i="3"/>
  <c r="T1575" i="3"/>
  <c r="P91" i="4"/>
  <c r="P90" i="4" s="1"/>
  <c r="P89" i="4" s="1"/>
  <c r="AU58" i="1" s="1"/>
  <c r="BK147" i="5"/>
  <c r="BK332" i="6"/>
  <c r="J332" i="6"/>
  <c r="J68" i="6"/>
  <c r="P392" i="6"/>
  <c r="T104" i="7"/>
  <c r="T103" i="7"/>
  <c r="R154" i="7"/>
  <c r="P227" i="7"/>
  <c r="R349" i="7"/>
  <c r="P419" i="7"/>
  <c r="P91" i="8"/>
  <c r="P90" i="8"/>
  <c r="R87" i="10"/>
  <c r="R86" i="10" s="1"/>
  <c r="R81" i="13"/>
  <c r="R80" i="13"/>
  <c r="T623" i="2"/>
  <c r="P810" i="2"/>
  <c r="P809" i="2"/>
  <c r="P678" i="3"/>
  <c r="BK1382" i="3"/>
  <c r="J1382" i="3" s="1"/>
  <c r="J77" i="3" s="1"/>
  <c r="T1458" i="3"/>
  <c r="R91" i="4"/>
  <c r="R93" i="5"/>
  <c r="R92" i="5" s="1"/>
  <c r="R91" i="5" s="1"/>
  <c r="T332" i="6"/>
  <c r="R392" i="6"/>
  <c r="R238" i="7"/>
  <c r="P397" i="7"/>
  <c r="T434" i="7"/>
  <c r="T91" i="8"/>
  <c r="T90" i="8" s="1"/>
  <c r="T89" i="8" s="1"/>
  <c r="R85" i="9"/>
  <c r="BK87" i="11"/>
  <c r="J87" i="11"/>
  <c r="J64" i="11" s="1"/>
  <c r="R87" i="12"/>
  <c r="R86" i="12" s="1"/>
  <c r="BK81" i="13"/>
  <c r="J81" i="13"/>
  <c r="J60" i="13" s="1"/>
  <c r="T81" i="13"/>
  <c r="T80" i="13"/>
  <c r="BK1418" i="3"/>
  <c r="J1418" i="3" s="1"/>
  <c r="J78" i="3" s="1"/>
  <c r="BK328" i="6"/>
  <c r="J328" i="6"/>
  <c r="J66" i="6" s="1"/>
  <c r="BK806" i="2"/>
  <c r="J806" i="2"/>
  <c r="J69" i="2" s="1"/>
  <c r="BK345" i="7"/>
  <c r="J345" i="7" s="1"/>
  <c r="J72" i="7" s="1"/>
  <c r="BK194" i="9"/>
  <c r="J194" i="9" s="1"/>
  <c r="J62" i="9" s="1"/>
  <c r="BK222" i="5"/>
  <c r="J222" i="5" s="1"/>
  <c r="J68" i="5" s="1"/>
  <c r="BK448" i="7"/>
  <c r="J448" i="7"/>
  <c r="J80" i="7"/>
  <c r="BK228" i="5"/>
  <c r="J228" i="5"/>
  <c r="J69" i="5"/>
  <c r="BK1094" i="3"/>
  <c r="J1094" i="3" s="1"/>
  <c r="J73" i="3" s="1"/>
  <c r="BK1635" i="3"/>
  <c r="J1635" i="3"/>
  <c r="J85" i="3" s="1"/>
  <c r="BK239" i="4"/>
  <c r="J239" i="4"/>
  <c r="J67" i="4" s="1"/>
  <c r="BE139" i="13"/>
  <c r="E70" i="13"/>
  <c r="BE178" i="13"/>
  <c r="BE200" i="13"/>
  <c r="BE88" i="13"/>
  <c r="BE95" i="13"/>
  <c r="BE189" i="13"/>
  <c r="F55" i="13"/>
  <c r="BE177" i="13"/>
  <c r="BE201" i="13"/>
  <c r="BE82" i="13"/>
  <c r="BE159" i="13"/>
  <c r="BE181" i="13"/>
  <c r="BE202" i="13"/>
  <c r="BE102" i="13"/>
  <c r="BE182" i="13"/>
  <c r="BE158" i="13"/>
  <c r="BE165" i="13"/>
  <c r="BE171" i="13"/>
  <c r="BE179" i="13"/>
  <c r="BE183" i="13"/>
  <c r="BE160" i="13"/>
  <c r="BE184" i="13"/>
  <c r="J74" i="13"/>
  <c r="BE126" i="13"/>
  <c r="BE170" i="13"/>
  <c r="BE101" i="13"/>
  <c r="BE146" i="13"/>
  <c r="BE180" i="13"/>
  <c r="BE185" i="13"/>
  <c r="BE89" i="13"/>
  <c r="BE140" i="13"/>
  <c r="BE194" i="13"/>
  <c r="BE96" i="12"/>
  <c r="BE98" i="12"/>
  <c r="BE100" i="12"/>
  <c r="BE136" i="12"/>
  <c r="BE157" i="12"/>
  <c r="BE202" i="12"/>
  <c r="J56" i="12"/>
  <c r="BE88" i="12"/>
  <c r="BE95" i="12"/>
  <c r="BE118" i="12"/>
  <c r="BE124" i="12"/>
  <c r="BE129" i="12"/>
  <c r="BE133" i="12"/>
  <c r="BE144" i="12"/>
  <c r="BE149" i="12"/>
  <c r="BE151" i="12"/>
  <c r="BE172" i="12"/>
  <c r="BE210" i="12"/>
  <c r="BE221" i="12"/>
  <c r="BE89" i="12"/>
  <c r="BE94" i="12"/>
  <c r="BE97" i="12"/>
  <c r="BE134" i="12"/>
  <c r="BE213" i="12"/>
  <c r="BE214" i="12"/>
  <c r="BE217" i="12"/>
  <c r="BE219" i="12"/>
  <c r="BE112" i="12"/>
  <c r="BE131" i="12"/>
  <c r="BE132" i="12"/>
  <c r="BE135" i="12"/>
  <c r="BE147" i="12"/>
  <c r="BE178" i="12"/>
  <c r="BE222" i="12"/>
  <c r="BE224" i="12"/>
  <c r="BE106" i="12"/>
  <c r="BE142" i="12"/>
  <c r="BE154" i="12"/>
  <c r="BE174" i="12"/>
  <c r="BE198" i="12"/>
  <c r="BE223" i="12"/>
  <c r="BE225" i="12"/>
  <c r="E50" i="12"/>
  <c r="BE92" i="12"/>
  <c r="BE99" i="12"/>
  <c r="BE103" i="12"/>
  <c r="BE128" i="12"/>
  <c r="BE140" i="12"/>
  <c r="BE163" i="12"/>
  <c r="BE181" i="12"/>
  <c r="BE191" i="12"/>
  <c r="BE201" i="12"/>
  <c r="BE91" i="12"/>
  <c r="BE130" i="12"/>
  <c r="BE175" i="12"/>
  <c r="BE220" i="12"/>
  <c r="BE93" i="12"/>
  <c r="BE121" i="12"/>
  <c r="BE127" i="12"/>
  <c r="BE137" i="12"/>
  <c r="BE148" i="12"/>
  <c r="BE187" i="12"/>
  <c r="BE109" i="12"/>
  <c r="BE190" i="12"/>
  <c r="BE194" i="12"/>
  <c r="BE205" i="12"/>
  <c r="BE90" i="12"/>
  <c r="BE145" i="12"/>
  <c r="BE150" i="12"/>
  <c r="BE173" i="12"/>
  <c r="BE207" i="12"/>
  <c r="BE218" i="12"/>
  <c r="F59" i="12"/>
  <c r="BE115" i="12"/>
  <c r="BE141" i="12"/>
  <c r="BE143" i="12"/>
  <c r="BE146" i="12"/>
  <c r="BE160" i="12"/>
  <c r="BE169" i="12"/>
  <c r="BE197" i="12"/>
  <c r="BE138" i="12"/>
  <c r="BE139" i="12"/>
  <c r="BE166" i="12"/>
  <c r="BE184" i="12"/>
  <c r="BE206" i="12"/>
  <c r="BK86" i="10"/>
  <c r="J86" i="10" s="1"/>
  <c r="J32" i="10" s="1"/>
  <c r="BE88" i="11"/>
  <c r="BE96" i="11"/>
  <c r="BE108" i="11"/>
  <c r="BE114" i="11"/>
  <c r="BE105" i="11"/>
  <c r="BE122" i="11"/>
  <c r="BE111" i="11"/>
  <c r="BE127" i="11"/>
  <c r="BE131" i="11"/>
  <c r="BE138" i="11"/>
  <c r="BE140" i="11"/>
  <c r="BE173" i="11"/>
  <c r="F59" i="11"/>
  <c r="BE130" i="11"/>
  <c r="BE146" i="11"/>
  <c r="BE153" i="11"/>
  <c r="BE166" i="11"/>
  <c r="BE177" i="11"/>
  <c r="BE178" i="11"/>
  <c r="BE181" i="11"/>
  <c r="BE123" i="11"/>
  <c r="BE154" i="11"/>
  <c r="BE176" i="11"/>
  <c r="BE180" i="11"/>
  <c r="J56" i="11"/>
  <c r="BE92" i="11"/>
  <c r="BE102" i="11"/>
  <c r="BE120" i="11"/>
  <c r="BE126" i="11"/>
  <c r="BE179" i="11"/>
  <c r="BE125" i="11"/>
  <c r="BE135" i="11"/>
  <c r="BE139" i="11"/>
  <c r="BE149" i="11"/>
  <c r="BE157" i="11"/>
  <c r="BE163" i="11"/>
  <c r="BE91" i="11"/>
  <c r="BE117" i="11"/>
  <c r="BE143" i="11"/>
  <c r="BE152" i="11"/>
  <c r="BE162" i="11"/>
  <c r="BE174" i="11"/>
  <c r="BE90" i="11"/>
  <c r="BE170" i="11"/>
  <c r="BE124" i="11"/>
  <c r="BE129" i="11"/>
  <c r="BE132" i="11"/>
  <c r="BE175" i="11"/>
  <c r="E50" i="11"/>
  <c r="BE93" i="11"/>
  <c r="BE99" i="11"/>
  <c r="BE121" i="11"/>
  <c r="BE89" i="11"/>
  <c r="BE128" i="11"/>
  <c r="BE158" i="11"/>
  <c r="BE161" i="11"/>
  <c r="BE169" i="11"/>
  <c r="E74" i="10"/>
  <c r="BE90" i="10"/>
  <c r="J56" i="10"/>
  <c r="BE88" i="10"/>
  <c r="F59" i="10"/>
  <c r="BE89" i="10"/>
  <c r="BE91" i="10"/>
  <c r="BE197" i="9"/>
  <c r="BE205" i="9"/>
  <c r="BE214" i="9"/>
  <c r="BE227" i="9"/>
  <c r="F55" i="9"/>
  <c r="BE93" i="9"/>
  <c r="BE161" i="9"/>
  <c r="BE181" i="9"/>
  <c r="BE204" i="9"/>
  <c r="BE208" i="9"/>
  <c r="BE212" i="9"/>
  <c r="BE225" i="9"/>
  <c r="BE91" i="9"/>
  <c r="BE100" i="9"/>
  <c r="BE118" i="9"/>
  <c r="BE149" i="9"/>
  <c r="BE203" i="9"/>
  <c r="BE207" i="9"/>
  <c r="BE228" i="9"/>
  <c r="BE230" i="9"/>
  <c r="BE234" i="9"/>
  <c r="BE237" i="9"/>
  <c r="BE109" i="9"/>
  <c r="BE123" i="9"/>
  <c r="E73" i="9"/>
  <c r="BE191" i="9"/>
  <c r="BE217" i="9"/>
  <c r="BE220" i="9"/>
  <c r="BE186" i="9"/>
  <c r="BE86" i="9"/>
  <c r="BE95" i="9"/>
  <c r="BK90" i="8"/>
  <c r="J90" i="8" s="1"/>
  <c r="J64" i="8" s="1"/>
  <c r="J52" i="9"/>
  <c r="BE105" i="9"/>
  <c r="BE199" i="9"/>
  <c r="BE232" i="9"/>
  <c r="BK137" i="8"/>
  <c r="J137" i="8" s="1"/>
  <c r="J66" i="8" s="1"/>
  <c r="BE134" i="9"/>
  <c r="BE185" i="9"/>
  <c r="BE201" i="9"/>
  <c r="BE206" i="9"/>
  <c r="BE215" i="9"/>
  <c r="BE218" i="9"/>
  <c r="BE107" i="9"/>
  <c r="BE113" i="9"/>
  <c r="BE144" i="9"/>
  <c r="BE153" i="9"/>
  <c r="BE139" i="9"/>
  <c r="BE192" i="9"/>
  <c r="BE195" i="9"/>
  <c r="BE111" i="8"/>
  <c r="BE116" i="8"/>
  <c r="E77" i="8"/>
  <c r="BE95" i="8"/>
  <c r="BE108" i="8"/>
  <c r="BE122" i="8"/>
  <c r="BE97" i="8"/>
  <c r="BE118" i="8"/>
  <c r="BE121" i="8"/>
  <c r="BE131" i="8"/>
  <c r="BE133" i="8"/>
  <c r="BE139" i="8"/>
  <c r="BE142" i="8"/>
  <c r="BE119" i="8"/>
  <c r="F59" i="8"/>
  <c r="BE98" i="8"/>
  <c r="BE105" i="8"/>
  <c r="BE92" i="8"/>
  <c r="BE117" i="8"/>
  <c r="BE124" i="8"/>
  <c r="BE140" i="8"/>
  <c r="BE96" i="8"/>
  <c r="J56" i="8"/>
  <c r="BE112" i="8"/>
  <c r="BE102" i="8"/>
  <c r="BE126" i="8"/>
  <c r="BE141" i="8"/>
  <c r="BE110" i="8"/>
  <c r="BE113" i="8"/>
  <c r="BE125" i="8"/>
  <c r="BE128" i="8"/>
  <c r="BE136" i="8"/>
  <c r="BE99" i="8"/>
  <c r="BE134" i="8"/>
  <c r="BE137" i="7"/>
  <c r="J56" i="7"/>
  <c r="BE128" i="7"/>
  <c r="BE201" i="7"/>
  <c r="BE320" i="7"/>
  <c r="BE414" i="7"/>
  <c r="BE435" i="7"/>
  <c r="E50" i="7"/>
  <c r="BE225" i="7"/>
  <c r="BE244" i="7"/>
  <c r="BE261" i="7"/>
  <c r="BE369" i="7"/>
  <c r="BE426" i="7"/>
  <c r="BE428" i="7"/>
  <c r="BE437" i="7"/>
  <c r="BE442" i="7"/>
  <c r="BE146" i="7"/>
  <c r="BE153" i="7"/>
  <c r="BE214" i="7"/>
  <c r="BE255" i="7"/>
  <c r="BE267" i="7"/>
  <c r="BE284" i="7"/>
  <c r="BE311" i="7"/>
  <c r="BE329" i="7"/>
  <c r="BE364" i="7"/>
  <c r="BE430" i="7"/>
  <c r="BE151" i="7"/>
  <c r="BE189" i="7"/>
  <c r="BE208" i="7"/>
  <c r="BE235" i="7"/>
  <c r="BE250" i="7"/>
  <c r="BE273" i="7"/>
  <c r="BE294" i="7"/>
  <c r="BE361" i="7"/>
  <c r="BE432" i="7"/>
  <c r="BE446" i="7"/>
  <c r="BE449" i="7"/>
  <c r="F99" i="7"/>
  <c r="BE120" i="7"/>
  <c r="BE133" i="7"/>
  <c r="BE142" i="7"/>
  <c r="BE169" i="7"/>
  <c r="BE281" i="7"/>
  <c r="BE291" i="7"/>
  <c r="BE299" i="7"/>
  <c r="BE350" i="7"/>
  <c r="BE380" i="7"/>
  <c r="BE385" i="7"/>
  <c r="BE105" i="7"/>
  <c r="BE116" i="7"/>
  <c r="BE122" i="7"/>
  <c r="BE174" i="7"/>
  <c r="BE209" i="7"/>
  <c r="BE318" i="7"/>
  <c r="BE325" i="7"/>
  <c r="BE341" i="7"/>
  <c r="BE372" i="7"/>
  <c r="BE394" i="7"/>
  <c r="BE406" i="7"/>
  <c r="BE195" i="7"/>
  <c r="BE219" i="7"/>
  <c r="BE276" i="7"/>
  <c r="BE374" i="7"/>
  <c r="BE390" i="7"/>
  <c r="BE422" i="7"/>
  <c r="BE112" i="7"/>
  <c r="BE155" i="7"/>
  <c r="BE162" i="7"/>
  <c r="BE181" i="7"/>
  <c r="BE187" i="7"/>
  <c r="BE199" i="7"/>
  <c r="BE228" i="7"/>
  <c r="BE387" i="7"/>
  <c r="BE398" i="7"/>
  <c r="BE107" i="7"/>
  <c r="BE206" i="7"/>
  <c r="BE305" i="7"/>
  <c r="BE313" i="7"/>
  <c r="BE336" i="7"/>
  <c r="BE346" i="7"/>
  <c r="BE354" i="7"/>
  <c r="BE420" i="7"/>
  <c r="BE183" i="7"/>
  <c r="BE221" i="7"/>
  <c r="BE239" i="7"/>
  <c r="BE357" i="7"/>
  <c r="BE377" i="7"/>
  <c r="BE403" i="7"/>
  <c r="BE176" i="7"/>
  <c r="BE332" i="7"/>
  <c r="BE382" i="7"/>
  <c r="BE417" i="7"/>
  <c r="BE239" i="6"/>
  <c r="E83" i="6"/>
  <c r="BE261" i="6"/>
  <c r="BE296" i="6"/>
  <c r="BE333" i="6"/>
  <c r="BE370" i="6"/>
  <c r="BE380" i="6"/>
  <c r="F59" i="6"/>
  <c r="BE140" i="6"/>
  <c r="BE282" i="6"/>
  <c r="BE402" i="6"/>
  <c r="BE406" i="6"/>
  <c r="BE428" i="6"/>
  <c r="BE133" i="6"/>
  <c r="BE240" i="6"/>
  <c r="BE262" i="6"/>
  <c r="BE316" i="6"/>
  <c r="BE383" i="6"/>
  <c r="BE390" i="6"/>
  <c r="BE393" i="6"/>
  <c r="BE429" i="6"/>
  <c r="BE159" i="6"/>
  <c r="BE220" i="6"/>
  <c r="BE272" i="6"/>
  <c r="BE309" i="6"/>
  <c r="J56" i="6"/>
  <c r="BE114" i="6"/>
  <c r="BE134" i="6"/>
  <c r="BE141" i="6"/>
  <c r="BE169" i="6"/>
  <c r="BE199" i="6"/>
  <c r="BE210" i="6"/>
  <c r="BE232" i="6"/>
  <c r="BE246" i="6"/>
  <c r="BE290" i="6"/>
  <c r="BE321" i="6"/>
  <c r="BE329" i="6"/>
  <c r="BE116" i="6"/>
  <c r="BE117" i="6"/>
  <c r="BE118" i="6"/>
  <c r="BE162" i="6"/>
  <c r="BE175" i="6"/>
  <c r="BE183" i="6"/>
  <c r="BE281" i="6"/>
  <c r="BE325" i="6"/>
  <c r="BE375" i="6"/>
  <c r="BE379" i="6"/>
  <c r="BE414" i="6"/>
  <c r="BE115" i="6"/>
  <c r="BE201" i="6"/>
  <c r="BE251" i="6"/>
  <c r="BE283" i="6"/>
  <c r="BE351" i="6"/>
  <c r="BE413" i="6"/>
  <c r="BE182" i="6"/>
  <c r="BE189" i="6"/>
  <c r="BE200" i="6"/>
  <c r="BE223" i="6"/>
  <c r="BE260" i="6"/>
  <c r="BE389" i="6"/>
  <c r="BE398" i="6"/>
  <c r="BE98" i="6"/>
  <c r="BE147" i="6"/>
  <c r="BE150" i="6"/>
  <c r="BE176" i="6"/>
  <c r="BE190" i="6"/>
  <c r="BE211" i="6"/>
  <c r="BE233" i="6"/>
  <c r="BE310" i="6"/>
  <c r="BE345" i="6"/>
  <c r="BE168" i="6"/>
  <c r="BE221" i="6"/>
  <c r="BE271" i="6"/>
  <c r="BE289" i="6"/>
  <c r="BE297" i="6"/>
  <c r="BE377" i="6"/>
  <c r="BE401" i="6"/>
  <c r="BE420" i="6"/>
  <c r="E50" i="5"/>
  <c r="BE165" i="5"/>
  <c r="BE140" i="5"/>
  <c r="BE148" i="5"/>
  <c r="BE178" i="5"/>
  <c r="BE124" i="5"/>
  <c r="BE145" i="5"/>
  <c r="BE118" i="5"/>
  <c r="BE168" i="5"/>
  <c r="BE207" i="5"/>
  <c r="BE221" i="5"/>
  <c r="BE229" i="5"/>
  <c r="J56" i="5"/>
  <c r="BE172" i="5"/>
  <c r="BE177" i="5"/>
  <c r="BE184" i="5"/>
  <c r="F88" i="5"/>
  <c r="BE199" i="5"/>
  <c r="BE135" i="5"/>
  <c r="BE216" i="5"/>
  <c r="BE223" i="5"/>
  <c r="BE99" i="5"/>
  <c r="BE159" i="5"/>
  <c r="BE160" i="5"/>
  <c r="BE179" i="5"/>
  <c r="BE189" i="5"/>
  <c r="BE212" i="5"/>
  <c r="BE113" i="5"/>
  <c r="BE120" i="5"/>
  <c r="BE132" i="5"/>
  <c r="BE154" i="5"/>
  <c r="BE194" i="5"/>
  <c r="BE94" i="5"/>
  <c r="BE108" i="5"/>
  <c r="BE126" i="5"/>
  <c r="BE153" i="5"/>
  <c r="BE202" i="5"/>
  <c r="BE101" i="5"/>
  <c r="BE166" i="5"/>
  <c r="J83" i="4"/>
  <c r="BE112" i="4"/>
  <c r="BE194" i="4"/>
  <c r="BE215" i="4"/>
  <c r="BE237" i="4"/>
  <c r="BE240" i="4"/>
  <c r="BE110" i="4"/>
  <c r="BE121" i="4"/>
  <c r="BE154" i="4"/>
  <c r="BE191" i="4"/>
  <c r="BE204" i="4"/>
  <c r="BE212" i="4"/>
  <c r="BE126" i="4"/>
  <c r="BE218" i="4"/>
  <c r="BE225" i="4"/>
  <c r="BE229" i="4"/>
  <c r="BK1634" i="3"/>
  <c r="J1634" i="3"/>
  <c r="J84" i="3"/>
  <c r="F59" i="4"/>
  <c r="BE136" i="4"/>
  <c r="BE144" i="4"/>
  <c r="BE164" i="4"/>
  <c r="BE184" i="4"/>
  <c r="BE193" i="4"/>
  <c r="BE92" i="4"/>
  <c r="BE202" i="4"/>
  <c r="BE207" i="4"/>
  <c r="BE233" i="4"/>
  <c r="E77" i="4"/>
  <c r="BE99" i="4"/>
  <c r="BE197" i="4"/>
  <c r="BE205" i="4"/>
  <c r="BE213" i="4"/>
  <c r="BE222" i="4"/>
  <c r="BE235" i="4"/>
  <c r="BE97" i="4"/>
  <c r="BE199" i="4"/>
  <c r="BE210" i="4"/>
  <c r="BE226" i="4"/>
  <c r="BE227" i="4"/>
  <c r="BE230" i="4"/>
  <c r="BE108" i="4"/>
  <c r="BE116" i="4"/>
  <c r="BE149" i="4"/>
  <c r="BE162" i="4"/>
  <c r="BE188" i="4"/>
  <c r="BE228" i="4"/>
  <c r="BE231" i="4"/>
  <c r="BE103" i="4"/>
  <c r="BE223" i="4"/>
  <c r="E95" i="3"/>
  <c r="F104" i="3"/>
  <c r="BE163" i="3"/>
  <c r="BE194" i="3"/>
  <c r="BE204" i="3"/>
  <c r="BE332" i="3"/>
  <c r="BE365" i="3"/>
  <c r="BE415" i="3"/>
  <c r="BE477" i="3"/>
  <c r="BE587" i="3"/>
  <c r="BE601" i="3"/>
  <c r="BE686" i="3"/>
  <c r="BE741" i="3"/>
  <c r="BE802" i="3"/>
  <c r="BE810" i="3"/>
  <c r="BE844" i="3"/>
  <c r="BE998" i="3"/>
  <c r="BE1220" i="3"/>
  <c r="BE1224" i="3"/>
  <c r="BE1309" i="3"/>
  <c r="BE1343" i="3"/>
  <c r="BE1363" i="3"/>
  <c r="BE1372" i="3"/>
  <c r="BE1380" i="3"/>
  <c r="BE1383" i="3"/>
  <c r="BE1433" i="3"/>
  <c r="BE1439" i="3"/>
  <c r="BE1447" i="3"/>
  <c r="BE1465" i="3"/>
  <c r="BE1486" i="3"/>
  <c r="BE1504" i="3"/>
  <c r="BE1513" i="3"/>
  <c r="BE1547" i="3"/>
  <c r="BE1567" i="3"/>
  <c r="BE155" i="3"/>
  <c r="BE240" i="3"/>
  <c r="BE473" i="3"/>
  <c r="BE580" i="3"/>
  <c r="BE691" i="3"/>
  <c r="BE707" i="3"/>
  <c r="BE717" i="3"/>
  <c r="BE1032" i="3"/>
  <c r="BE1095" i="3"/>
  <c r="BE1150" i="3"/>
  <c r="BE1223" i="3"/>
  <c r="BE1270" i="3"/>
  <c r="BE1293" i="3"/>
  <c r="BE1335" i="3"/>
  <c r="BE1351" i="3"/>
  <c r="BE1366" i="3"/>
  <c r="BE1391" i="3"/>
  <c r="BE1456" i="3"/>
  <c r="BE1472" i="3"/>
  <c r="BE1492" i="3"/>
  <c r="BE1493" i="3"/>
  <c r="BE1499" i="3"/>
  <c r="BE1501" i="3"/>
  <c r="BE1526" i="3"/>
  <c r="BE1569" i="3"/>
  <c r="BE1576" i="3"/>
  <c r="BE146" i="3"/>
  <c r="BE250" i="3"/>
  <c r="BE268" i="3"/>
  <c r="BE360" i="3"/>
  <c r="BE475" i="3"/>
  <c r="BE530" i="3"/>
  <c r="BE548" i="3"/>
  <c r="BE615" i="3"/>
  <c r="BE638" i="3"/>
  <c r="BE735" i="3"/>
  <c r="BE1299" i="3"/>
  <c r="BE1328" i="3"/>
  <c r="BE1334" i="3"/>
  <c r="BE1340" i="3"/>
  <c r="BE1416" i="3"/>
  <c r="BE1419" i="3"/>
  <c r="BE1480" i="3"/>
  <c r="BE1487" i="3"/>
  <c r="BE1502" i="3"/>
  <c r="BE1516" i="3"/>
  <c r="BE1527" i="3"/>
  <c r="BE1539" i="3"/>
  <c r="BE1541" i="3"/>
  <c r="BE1557" i="3"/>
  <c r="BE1568" i="3"/>
  <c r="BE1573" i="3"/>
  <c r="J810" i="2"/>
  <c r="J71" i="2"/>
  <c r="BE121" i="3"/>
  <c r="BE151" i="3"/>
  <c r="BE157" i="3"/>
  <c r="BE200" i="3"/>
  <c r="BE256" i="3"/>
  <c r="BE277" i="3"/>
  <c r="BE320" i="3"/>
  <c r="BE683" i="3"/>
  <c r="BE731" i="3"/>
  <c r="BE830" i="3"/>
  <c r="BE1079" i="3"/>
  <c r="BE1245" i="3"/>
  <c r="BE1264" i="3"/>
  <c r="BE1284" i="3"/>
  <c r="BE1357" i="3"/>
  <c r="BE1390" i="3"/>
  <c r="BE1403" i="3"/>
  <c r="BE1464" i="3"/>
  <c r="BE1471" i="3"/>
  <c r="BE1474" i="3"/>
  <c r="BE1509" i="3"/>
  <c r="BE144" i="3"/>
  <c r="BE169" i="3"/>
  <c r="BE233" i="3"/>
  <c r="BE282" i="3"/>
  <c r="BE311" i="3"/>
  <c r="BE338" i="3"/>
  <c r="BE404" i="3"/>
  <c r="BE623" i="3"/>
  <c r="BE722" i="3"/>
  <c r="BE770" i="3"/>
  <c r="BE822" i="3"/>
  <c r="BE945" i="3"/>
  <c r="BE963" i="3"/>
  <c r="BE1259" i="3"/>
  <c r="BE1290" i="3"/>
  <c r="BE1306" i="3"/>
  <c r="BE1318" i="3"/>
  <c r="BE1354" i="3"/>
  <c r="BE1375" i="3"/>
  <c r="BE1427" i="3"/>
  <c r="BE1450" i="3"/>
  <c r="BE1459" i="3"/>
  <c r="BE1475" i="3"/>
  <c r="BE1481" i="3"/>
  <c r="BE1498" i="3"/>
  <c r="BE1510" i="3"/>
  <c r="BE1540" i="3"/>
  <c r="BE1563" i="3"/>
  <c r="BE1595" i="3"/>
  <c r="BE1616" i="3"/>
  <c r="BE1636" i="3"/>
  <c r="BE1647" i="3"/>
  <c r="J101" i="3"/>
  <c r="BE130" i="3"/>
  <c r="BE259" i="3"/>
  <c r="BE364" i="3"/>
  <c r="BE393" i="3"/>
  <c r="BE490" i="3"/>
  <c r="BE502" i="3"/>
  <c r="BE520" i="3"/>
  <c r="BE541" i="3"/>
  <c r="BE565" i="3"/>
  <c r="BE705" i="3"/>
  <c r="BE712" i="3"/>
  <c r="BE1089" i="3"/>
  <c r="BE1122" i="3"/>
  <c r="BE1143" i="3"/>
  <c r="BE142" i="3"/>
  <c r="BE219" i="3"/>
  <c r="BE247" i="3"/>
  <c r="BE304" i="3"/>
  <c r="BE352" i="3"/>
  <c r="BE430" i="3"/>
  <c r="BE479" i="3"/>
  <c r="BE596" i="3"/>
  <c r="BE604" i="3"/>
  <c r="BE709" i="3"/>
  <c r="BE1065" i="3"/>
  <c r="BE1111" i="3"/>
  <c r="BE1213" i="3"/>
  <c r="BE126" i="3"/>
  <c r="BE212" i="3"/>
  <c r="BE292" i="3"/>
  <c r="BE325" i="3"/>
  <c r="BE694" i="3"/>
  <c r="BE739" i="3"/>
  <c r="BE748" i="3"/>
  <c r="BE861" i="3"/>
  <c r="BE956" i="3"/>
  <c r="BE135" i="3"/>
  <c r="BE232" i="3"/>
  <c r="BE679" i="3"/>
  <c r="BE761" i="3"/>
  <c r="BE796" i="3"/>
  <c r="BE910" i="3"/>
  <c r="BE1008" i="3"/>
  <c r="BE1133" i="3"/>
  <c r="BE1232" i="3"/>
  <c r="BE110" i="3"/>
  <c r="BE226" i="3"/>
  <c r="BE299" i="3"/>
  <c r="BE373" i="3"/>
  <c r="BE611" i="3"/>
  <c r="BE816" i="3"/>
  <c r="BE838" i="3"/>
  <c r="BE1034" i="3"/>
  <c r="BE1099" i="3"/>
  <c r="BE183" i="3"/>
  <c r="BE190" i="3"/>
  <c r="BE289" i="3"/>
  <c r="BE356" i="3"/>
  <c r="BE440" i="3"/>
  <c r="BE556" i="3"/>
  <c r="BE647" i="3"/>
  <c r="BE666" i="3"/>
  <c r="BE726" i="3"/>
  <c r="BE1192" i="3"/>
  <c r="BE128" i="3"/>
  <c r="BE161" i="3"/>
  <c r="BE452" i="3"/>
  <c r="BE593" i="3"/>
  <c r="BE655" i="3"/>
  <c r="BE766" i="3"/>
  <c r="BE1069" i="3"/>
  <c r="BE1153" i="3"/>
  <c r="BE1172" i="3"/>
  <c r="BE1202" i="3"/>
  <c r="BE102" i="2"/>
  <c r="BE151" i="2"/>
  <c r="BE160" i="2"/>
  <c r="BE196" i="2"/>
  <c r="BE209" i="2"/>
  <c r="BE253" i="2"/>
  <c r="BE360" i="2"/>
  <c r="BE364" i="2"/>
  <c r="BE367" i="2"/>
  <c r="BE378" i="2"/>
  <c r="BE388" i="2"/>
  <c r="BE476" i="2"/>
  <c r="BE491" i="2"/>
  <c r="BE496" i="2"/>
  <c r="BE501" i="2"/>
  <c r="BE503" i="2"/>
  <c r="BE538" i="2"/>
  <c r="BE556" i="2"/>
  <c r="BE582" i="2"/>
  <c r="BE614" i="2"/>
  <c r="BE620" i="2"/>
  <c r="BE627" i="2"/>
  <c r="BE629" i="2"/>
  <c r="BE801" i="2"/>
  <c r="E48" i="2"/>
  <c r="J52" i="2"/>
  <c r="F88" i="2"/>
  <c r="BE94" i="2"/>
  <c r="BE176" i="2"/>
  <c r="BE200" i="2"/>
  <c r="BE215" i="2"/>
  <c r="BE227" i="2"/>
  <c r="BE281" i="2"/>
  <c r="BE298" i="2"/>
  <c r="BE317" i="2"/>
  <c r="BE403" i="2"/>
  <c r="BE411" i="2"/>
  <c r="BE417" i="2"/>
  <c r="BE432" i="2"/>
  <c r="BE450" i="2"/>
  <c r="BE457" i="2"/>
  <c r="BE462" i="2"/>
  <c r="BE518" i="2"/>
  <c r="BE545" i="2"/>
  <c r="BE615" i="2"/>
  <c r="BE628" i="2"/>
  <c r="BE630" i="2"/>
  <c r="BE638" i="2"/>
  <c r="BE807" i="2"/>
  <c r="BE831" i="2"/>
  <c r="AW55" i="1"/>
  <c r="BE98" i="2"/>
  <c r="BE109" i="2"/>
  <c r="BE121" i="2"/>
  <c r="BE133" i="2"/>
  <c r="BE167" i="2"/>
  <c r="BE182" i="2"/>
  <c r="BE188" i="2"/>
  <c r="BE374" i="2"/>
  <c r="BE385" i="2"/>
  <c r="BE390" i="2"/>
  <c r="BE398" i="2"/>
  <c r="BE464" i="2"/>
  <c r="BE487" i="2"/>
  <c r="BE498" i="2"/>
  <c r="BE516" i="2"/>
  <c r="BE528" i="2"/>
  <c r="BE550" i="2"/>
  <c r="BE562" i="2"/>
  <c r="BE608" i="2"/>
  <c r="BE624" i="2"/>
  <c r="BE637" i="2"/>
  <c r="BE653" i="2"/>
  <c r="BE661" i="2"/>
  <c r="BE670" i="2"/>
  <c r="BE671" i="2"/>
  <c r="BE673" i="2"/>
  <c r="BE676" i="2"/>
  <c r="BE684" i="2"/>
  <c r="BE691" i="2"/>
  <c r="BE695" i="2"/>
  <c r="BE698" i="2"/>
  <c r="BE702" i="2"/>
  <c r="BE706" i="2"/>
  <c r="BE710" i="2"/>
  <c r="BE713" i="2"/>
  <c r="BE714" i="2"/>
  <c r="BE715" i="2"/>
  <c r="BE718" i="2"/>
  <c r="BE720" i="2"/>
  <c r="BE724" i="2"/>
  <c r="BE729" i="2"/>
  <c r="BE731" i="2"/>
  <c r="BE738" i="2"/>
  <c r="BE745" i="2"/>
  <c r="BE757" i="2"/>
  <c r="BE762" i="2"/>
  <c r="BE767" i="2"/>
  <c r="BE776" i="2"/>
  <c r="BE778" i="2"/>
  <c r="BE780" i="2"/>
  <c r="BE783" i="2"/>
  <c r="BE790" i="2"/>
  <c r="BE797" i="2"/>
  <c r="BC55" i="1"/>
  <c r="BA55" i="1"/>
  <c r="BE96" i="2"/>
  <c r="BE116" i="2"/>
  <c r="BE141" i="2"/>
  <c r="BE186" i="2"/>
  <c r="BE192" i="2"/>
  <c r="BE221" i="2"/>
  <c r="BE232" i="2"/>
  <c r="BE259" i="2"/>
  <c r="BE265" i="2"/>
  <c r="BE271" i="2"/>
  <c r="BE277" i="2"/>
  <c r="BE351" i="2"/>
  <c r="BE353" i="2"/>
  <c r="BE362" i="2"/>
  <c r="BE376" i="2"/>
  <c r="BE380" i="2"/>
  <c r="BE387" i="2"/>
  <c r="BE392" i="2"/>
  <c r="BE469" i="2"/>
  <c r="BE495" i="2"/>
  <c r="BE499" i="2"/>
  <c r="BE512" i="2"/>
  <c r="BE520" i="2"/>
  <c r="BE603" i="2"/>
  <c r="BE631" i="2"/>
  <c r="BE634" i="2"/>
  <c r="BE635" i="2"/>
  <c r="BE640" i="2"/>
  <c r="BE641" i="2"/>
  <c r="BE642" i="2"/>
  <c r="BE643" i="2"/>
  <c r="BE647" i="2"/>
  <c r="BE651" i="2"/>
  <c r="BE654" i="2"/>
  <c r="BE658" i="2"/>
  <c r="BE665" i="2"/>
  <c r="BE666" i="2"/>
  <c r="BE675" i="2"/>
  <c r="BE678" i="2"/>
  <c r="BE682" i="2"/>
  <c r="BE685" i="2"/>
  <c r="BE686" i="2"/>
  <c r="BE690" i="2"/>
  <c r="BE693" i="2"/>
  <c r="BE694" i="2"/>
  <c r="BE697" i="2"/>
  <c r="BE700" i="2"/>
  <c r="BE701" i="2"/>
  <c r="BE705" i="2"/>
  <c r="BE711" i="2"/>
  <c r="BE717" i="2"/>
  <c r="BE721" i="2"/>
  <c r="BE723" i="2"/>
  <c r="BE725" i="2"/>
  <c r="BE726" i="2"/>
  <c r="BE728" i="2"/>
  <c r="BE736" i="2"/>
  <c r="BE740" i="2"/>
  <c r="BE742" i="2"/>
  <c r="BE750" i="2"/>
  <c r="BE752" i="2"/>
  <c r="BE759" i="2"/>
  <c r="BE774" i="2"/>
  <c r="BE787" i="2"/>
  <c r="BE794" i="2"/>
  <c r="BE811" i="2"/>
  <c r="BE816" i="2"/>
  <c r="BE820" i="2"/>
  <c r="BE830" i="2"/>
  <c r="BB55" i="1"/>
  <c r="BE100" i="2"/>
  <c r="BE104" i="2"/>
  <c r="BE126" i="2"/>
  <c r="BE310" i="2"/>
  <c r="BE321" i="2"/>
  <c r="BE324" i="2"/>
  <c r="BE349" i="2"/>
  <c r="BE369" i="2"/>
  <c r="BE372" i="2"/>
  <c r="BE419" i="2"/>
  <c r="BE445" i="2"/>
  <c r="BE483" i="2"/>
  <c r="BE508" i="2"/>
  <c r="BE533" i="2"/>
  <c r="BE569" i="2"/>
  <c r="BE593" i="2"/>
  <c r="BE626" i="2"/>
  <c r="BE632" i="2"/>
  <c r="BE636" i="2"/>
  <c r="BD55" i="1"/>
  <c r="F39" i="4"/>
  <c r="BD58" i="1"/>
  <c r="J36" i="6"/>
  <c r="AW60" i="1"/>
  <c r="F39" i="5"/>
  <c r="BD59" i="1" s="1"/>
  <c r="F37" i="12"/>
  <c r="BB68" i="1" s="1"/>
  <c r="F36" i="5"/>
  <c r="BA59" i="1"/>
  <c r="F37" i="7"/>
  <c r="BB62" i="1"/>
  <c r="F36" i="12"/>
  <c r="BA68" i="1" s="1"/>
  <c r="J34" i="13"/>
  <c r="AW69" i="1" s="1"/>
  <c r="F37" i="6"/>
  <c r="BB60" i="1"/>
  <c r="J36" i="7"/>
  <c r="AW62" i="1"/>
  <c r="F39" i="6"/>
  <c r="BD60" i="1" s="1"/>
  <c r="F39" i="8"/>
  <c r="BD63" i="1" s="1"/>
  <c r="F35" i="13"/>
  <c r="BB69" i="1"/>
  <c r="F37" i="10"/>
  <c r="BB66" i="1"/>
  <c r="F34" i="13"/>
  <c r="BA69" i="1" s="1"/>
  <c r="F37" i="8"/>
  <c r="BB63" i="1" s="1"/>
  <c r="F38" i="8"/>
  <c r="BC63" i="1"/>
  <c r="F39" i="11"/>
  <c r="BD67" i="1"/>
  <c r="J36" i="11"/>
  <c r="AW67" i="1" s="1"/>
  <c r="F38" i="10"/>
  <c r="BC66" i="1" s="1"/>
  <c r="F39" i="12"/>
  <c r="BD68" i="1"/>
  <c r="F38" i="3"/>
  <c r="BC57" i="1"/>
  <c r="F37" i="9"/>
  <c r="BD64" i="1" s="1"/>
  <c r="J36" i="4"/>
  <c r="AW58" i="1" s="1"/>
  <c r="F35" i="9"/>
  <c r="BB64" i="1"/>
  <c r="F38" i="6"/>
  <c r="BC60" i="1"/>
  <c r="J34" i="9"/>
  <c r="AW64" i="1" s="1"/>
  <c r="F39" i="7"/>
  <c r="BD62" i="1" s="1"/>
  <c r="F39" i="3"/>
  <c r="BD57" i="1"/>
  <c r="F39" i="10"/>
  <c r="BD66" i="1"/>
  <c r="F38" i="7"/>
  <c r="BC62" i="1" s="1"/>
  <c r="F37" i="13"/>
  <c r="BD69" i="1" s="1"/>
  <c r="F38" i="11"/>
  <c r="BC67" i="1"/>
  <c r="J36" i="10"/>
  <c r="AW66" i="1"/>
  <c r="F38" i="12"/>
  <c r="BC68" i="1" s="1"/>
  <c r="F36" i="6"/>
  <c r="BA60" i="1" s="1"/>
  <c r="F36" i="8"/>
  <c r="BA63" i="1"/>
  <c r="F37" i="11"/>
  <c r="BB67" i="1"/>
  <c r="F38" i="5"/>
  <c r="BC59" i="1" s="1"/>
  <c r="J36" i="8"/>
  <c r="AW63" i="1" s="1"/>
  <c r="F36" i="10"/>
  <c r="BA66" i="1"/>
  <c r="F37" i="4"/>
  <c r="BB58" i="1"/>
  <c r="F36" i="11"/>
  <c r="BA67" i="1" s="1"/>
  <c r="F37" i="3"/>
  <c r="BB57" i="1" s="1"/>
  <c r="F36" i="13"/>
  <c r="BC69" i="1"/>
  <c r="F34" i="9"/>
  <c r="BA64" i="1"/>
  <c r="J36" i="12"/>
  <c r="AW68" i="1" s="1"/>
  <c r="F38" i="4"/>
  <c r="BC58" i="1" s="1"/>
  <c r="F36" i="3"/>
  <c r="BA57" i="1"/>
  <c r="F36" i="4"/>
  <c r="BA58" i="1"/>
  <c r="F37" i="5"/>
  <c r="BB59" i="1" s="1"/>
  <c r="AS54" i="1"/>
  <c r="J36" i="5"/>
  <c r="AW59" i="1"/>
  <c r="F36" i="9"/>
  <c r="BC64" i="1"/>
  <c r="F36" i="7"/>
  <c r="BA62" i="1" s="1"/>
  <c r="J36" i="3"/>
  <c r="AW57" i="1"/>
  <c r="BK90" i="4" l="1"/>
  <c r="J90" i="4" s="1"/>
  <c r="J64" i="4" s="1"/>
  <c r="BK92" i="5"/>
  <c r="BK91" i="5" s="1"/>
  <c r="J91" i="5" s="1"/>
  <c r="J63" i="5" s="1"/>
  <c r="BK331" i="6"/>
  <c r="J331" i="6"/>
  <c r="J67" i="6" s="1"/>
  <c r="T331" i="6"/>
  <c r="T95" i="6" s="1"/>
  <c r="BK84" i="9"/>
  <c r="BK83" i="9" s="1"/>
  <c r="J83" i="9" s="1"/>
  <c r="J30" i="9" s="1"/>
  <c r="AG64" i="1" s="1"/>
  <c r="BK404" i="6"/>
  <c r="J404" i="6"/>
  <c r="J72" i="6"/>
  <c r="BK348" i="7"/>
  <c r="J348" i="7"/>
  <c r="J73" i="7"/>
  <c r="J1098" i="3"/>
  <c r="J75" i="3" s="1"/>
  <c r="J87" i="12"/>
  <c r="J64" i="12"/>
  <c r="BK103" i="7"/>
  <c r="J103" i="7" s="1"/>
  <c r="J64" i="7" s="1"/>
  <c r="BK96" i="6"/>
  <c r="J96" i="6" s="1"/>
  <c r="J64" i="6" s="1"/>
  <c r="J1426" i="3"/>
  <c r="J79" i="3"/>
  <c r="BK86" i="11"/>
  <c r="J86" i="11" s="1"/>
  <c r="J147" i="5"/>
  <c r="J67" i="5" s="1"/>
  <c r="P92" i="2"/>
  <c r="T1097" i="3"/>
  <c r="P1097" i="3"/>
  <c r="R103" i="7"/>
  <c r="R102" i="7"/>
  <c r="T348" i="7"/>
  <c r="T102" i="7" s="1"/>
  <c r="R331" i="6"/>
  <c r="R95" i="6"/>
  <c r="P348" i="7"/>
  <c r="T84" i="9"/>
  <c r="T83" i="9" s="1"/>
  <c r="BK92" i="2"/>
  <c r="J92" i="2"/>
  <c r="J60" i="2" s="1"/>
  <c r="R108" i="3"/>
  <c r="P331" i="6"/>
  <c r="P95" i="6"/>
  <c r="AU60" i="1"/>
  <c r="T108" i="3"/>
  <c r="T107" i="3"/>
  <c r="T92" i="5"/>
  <c r="T91" i="5" s="1"/>
  <c r="BK108" i="3"/>
  <c r="J108" i="3"/>
  <c r="J64" i="3" s="1"/>
  <c r="P103" i="7"/>
  <c r="P102" i="7" s="1"/>
  <c r="AU62" i="1" s="1"/>
  <c r="AU61" i="1" s="1"/>
  <c r="R1097" i="3"/>
  <c r="P91" i="2"/>
  <c r="AU55" i="1"/>
  <c r="P108" i="3"/>
  <c r="P107" i="3"/>
  <c r="AU57" i="1" s="1"/>
  <c r="R92" i="2"/>
  <c r="R91" i="2"/>
  <c r="T92" i="2"/>
  <c r="T91" i="2" s="1"/>
  <c r="BK80" i="13"/>
  <c r="J80" i="13" s="1"/>
  <c r="J59" i="13" s="1"/>
  <c r="AG68" i="1"/>
  <c r="J63" i="12"/>
  <c r="AG66" i="1"/>
  <c r="J63" i="10"/>
  <c r="BK89" i="8"/>
  <c r="J89" i="8"/>
  <c r="J63" i="8"/>
  <c r="J92" i="5"/>
  <c r="J64" i="5"/>
  <c r="BK89" i="4"/>
  <c r="J89" i="4"/>
  <c r="J32" i="4"/>
  <c r="AG58" i="1" s="1"/>
  <c r="BK107" i="3"/>
  <c r="J107" i="3"/>
  <c r="J32" i="3" s="1"/>
  <c r="AG57" i="1" s="1"/>
  <c r="BA56" i="1"/>
  <c r="AW56" i="1"/>
  <c r="J33" i="2"/>
  <c r="AV55" i="1" s="1"/>
  <c r="AT55" i="1" s="1"/>
  <c r="BC65" i="1"/>
  <c r="AY65" i="1" s="1"/>
  <c r="F35" i="3"/>
  <c r="AZ57" i="1" s="1"/>
  <c r="BC61" i="1"/>
  <c r="AY61" i="1"/>
  <c r="J35" i="3"/>
  <c r="AV57" i="1"/>
  <c r="AT57" i="1"/>
  <c r="F33" i="9"/>
  <c r="AZ64" i="1"/>
  <c r="F35" i="8"/>
  <c r="AZ63" i="1"/>
  <c r="BB56" i="1"/>
  <c r="AX56" i="1" s="1"/>
  <c r="BD61" i="1"/>
  <c r="J35" i="8"/>
  <c r="AV63" i="1" s="1"/>
  <c r="AT63" i="1" s="1"/>
  <c r="J35" i="10"/>
  <c r="AV66" i="1" s="1"/>
  <c r="AT66" i="1" s="1"/>
  <c r="AN66" i="1" s="1"/>
  <c r="F35" i="11"/>
  <c r="AZ67" i="1"/>
  <c r="BD65" i="1"/>
  <c r="BD56" i="1"/>
  <c r="F35" i="7"/>
  <c r="AZ62" i="1" s="1"/>
  <c r="J35" i="4"/>
  <c r="AV58" i="1"/>
  <c r="AT58" i="1" s="1"/>
  <c r="BB61" i="1"/>
  <c r="AX61" i="1" s="1"/>
  <c r="J32" i="5"/>
  <c r="AG59" i="1" s="1"/>
  <c r="F35" i="6"/>
  <c r="AZ60" i="1"/>
  <c r="BA61" i="1"/>
  <c r="AW61" i="1" s="1"/>
  <c r="AU65" i="1"/>
  <c r="F35" i="4"/>
  <c r="AZ58" i="1"/>
  <c r="BC56" i="1"/>
  <c r="AY56" i="1" s="1"/>
  <c r="J33" i="9"/>
  <c r="AV64" i="1"/>
  <c r="AT64" i="1" s="1"/>
  <c r="J35" i="12"/>
  <c r="AV68" i="1" s="1"/>
  <c r="AT68" i="1" s="1"/>
  <c r="AN68" i="1" s="1"/>
  <c r="BA65" i="1"/>
  <c r="AW65" i="1"/>
  <c r="J35" i="5"/>
  <c r="AV59" i="1"/>
  <c r="AT59" i="1"/>
  <c r="F35" i="12"/>
  <c r="AZ68" i="1"/>
  <c r="BB65" i="1"/>
  <c r="AX65" i="1" s="1"/>
  <c r="J35" i="7"/>
  <c r="AV62" i="1" s="1"/>
  <c r="AT62" i="1" s="1"/>
  <c r="F33" i="13"/>
  <c r="AZ69" i="1" s="1"/>
  <c r="J35" i="11"/>
  <c r="AV67" i="1" s="1"/>
  <c r="AT67" i="1" s="1"/>
  <c r="F35" i="10"/>
  <c r="AZ66" i="1" s="1"/>
  <c r="J33" i="13"/>
  <c r="AV69" i="1"/>
  <c r="AT69" i="1" s="1"/>
  <c r="F33" i="2"/>
  <c r="AZ55" i="1" s="1"/>
  <c r="F35" i="5"/>
  <c r="AZ59" i="1"/>
  <c r="J35" i="6"/>
  <c r="AV60" i="1"/>
  <c r="AT60" i="1"/>
  <c r="J63" i="11" l="1"/>
  <c r="J32" i="11"/>
  <c r="AG67" i="1" s="1"/>
  <c r="AG65" i="1" s="1"/>
  <c r="BK95" i="6"/>
  <c r="J95" i="6" s="1"/>
  <c r="J63" i="6" s="1"/>
  <c r="J84" i="9"/>
  <c r="J60" i="9" s="1"/>
  <c r="BK102" i="7"/>
  <c r="J102" i="7"/>
  <c r="J63" i="7" s="1"/>
  <c r="R107" i="3"/>
  <c r="BK91" i="2"/>
  <c r="J91" i="2"/>
  <c r="J59" i="2"/>
  <c r="AN67" i="1"/>
  <c r="J41" i="12"/>
  <c r="J41" i="11"/>
  <c r="AN64" i="1"/>
  <c r="J59" i="9"/>
  <c r="J41" i="10"/>
  <c r="J39" i="9"/>
  <c r="AN59" i="1"/>
  <c r="AN58" i="1"/>
  <c r="J63" i="4"/>
  <c r="J41" i="5"/>
  <c r="AN57" i="1"/>
  <c r="J63" i="3"/>
  <c r="J41" i="4"/>
  <c r="J41" i="3"/>
  <c r="AU56" i="1"/>
  <c r="BD54" i="1"/>
  <c r="W33" i="1"/>
  <c r="J30" i="13"/>
  <c r="AG69" i="1"/>
  <c r="BC54" i="1"/>
  <c r="W32" i="1" s="1"/>
  <c r="BA54" i="1"/>
  <c r="AW54" i="1"/>
  <c r="AK30" i="1" s="1"/>
  <c r="J32" i="6"/>
  <c r="AG60" i="1"/>
  <c r="AN60" i="1"/>
  <c r="AZ56" i="1"/>
  <c r="AV56" i="1" s="1"/>
  <c r="AT56" i="1" s="1"/>
  <c r="AZ65" i="1"/>
  <c r="AV65" i="1" s="1"/>
  <c r="AT65" i="1" s="1"/>
  <c r="AN65" i="1" s="1"/>
  <c r="J32" i="7"/>
  <c r="AG62" i="1"/>
  <c r="AZ61" i="1"/>
  <c r="AV61" i="1"/>
  <c r="AT61" i="1"/>
  <c r="J32" i="8"/>
  <c r="AG63" i="1"/>
  <c r="AN63" i="1"/>
  <c r="BB54" i="1"/>
  <c r="AX54" i="1"/>
  <c r="J39" i="13" l="1"/>
  <c r="J41" i="8"/>
  <c r="J41" i="7"/>
  <c r="AN62" i="1"/>
  <c r="J41" i="6"/>
  <c r="AN69" i="1"/>
  <c r="J30" i="2"/>
  <c r="AG55" i="1" s="1"/>
  <c r="AN55" i="1" s="1"/>
  <c r="W31" i="1"/>
  <c r="AZ54" i="1"/>
  <c r="AV54" i="1" s="1"/>
  <c r="AK29" i="1" s="1"/>
  <c r="W30" i="1"/>
  <c r="AU54" i="1"/>
  <c r="AG56" i="1"/>
  <c r="AN56" i="1" s="1"/>
  <c r="AY54" i="1"/>
  <c r="AG61" i="1"/>
  <c r="J39" i="2" l="1"/>
  <c r="AN61" i="1"/>
  <c r="AG54" i="1"/>
  <c r="AK26" i="1"/>
  <c r="AT54" i="1"/>
  <c r="AN54" i="1"/>
  <c r="W29" i="1"/>
  <c r="AK35" i="1" l="1"/>
</calcChain>
</file>

<file path=xl/sharedStrings.xml><?xml version="1.0" encoding="utf-8"?>
<sst xmlns="http://schemas.openxmlformats.org/spreadsheetml/2006/main" count="40330" uniqueCount="3818">
  <si>
    <t>Export Komplet</t>
  </si>
  <si>
    <t>VZ</t>
  </si>
  <si>
    <t>2.0</t>
  </si>
  <si>
    <t>ZAMOK</t>
  </si>
  <si>
    <t>False</t>
  </si>
  <si>
    <t>{a0c66370-f760-49be-9362-f4b19ada3036}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</si>
  <si>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</si>
  <si>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</si>
  <si>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</si>
  <si>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</si>
  <si>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</si>
  <si>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</si>
  <si>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</si>
  <si>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</si>
  <si>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0610/002M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</si>
  <si>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</si>
  <si>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</si>
  <si>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Vodovod Hrusice- připojení na VDJ Peleška</t>
  </si>
  <si>
    <t>KSO:</t>
  </si>
  <si>
    <t/>
  </si>
  <si>
    <t>CC-CZ:</t>
  </si>
  <si>
    <t>Místo:</t>
  </si>
  <si>
    <t>Hrusice</t>
  </si>
  <si>
    <t>Datum:</t>
  </si>
  <si>
    <t>Zadavatel:</t>
  </si>
  <si>
    <t>IČ:</t>
  </si>
  <si>
    <t>Obec Hrusice</t>
  </si>
  <si>
    <t>DIČ:</t>
  </si>
  <si>
    <t>Účastník:</t>
  </si>
  <si>
    <t>Projektant:</t>
  </si>
  <si>
    <t>Vodohospodářský rozvoj a výstavba a.s., Praha</t>
  </si>
  <si>
    <t>True</t>
  </si>
  <si>
    <t>Zpracovatel:</t>
  </si>
  <si>
    <t>VRV a.s.</t>
  </si>
  <si>
    <t>Poznámka:</t>
  </si>
  <si>
    <t xml:space="preserve">"Soupis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Pro připokládané vodovodní řady jsou pomocné konstrukce při zabezpečení výkopu (přechodové lávky, mobilní oplocení atd.), zřízení a odstranění pažení, přesahy povrchů, homogenizace atd. součástí výkazu výměr řadu, se kterým připokládaný řad je v souběhu. Jednotlivé položky armatur a tvarovek zahrnují těsnění, podložky, šrouby, matice, odmaštění, revizi a opravu poškozených ochranných nátěrů. Součástí dodávky zařízení je uvedení do provozu servisním technikem výrobce._x000D_
_x000D_
Nedílnou součástí výkazu výměr jsou technické podmínky a požadavky, které jsou součástí textové a výkresové části PD. Všechny navrhované materiály a výrobky musí být v souladu se standardy budoucího provozovatele vodovodního systému a musí být odsouhlaseny provozovatelem před oceňováním rozpočtu._x000D_
"																																			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</si>
  <si>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</si>
  <si>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</si>
  <si>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</si>
  <si>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</si>
  <si>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</si>
  <si>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</si>
  <si>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</si>
  <si>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</si>
  <si>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</si>
  <si>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</si>
  <si>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</si>
  <si>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</si>
  <si>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</si>
  <si>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</si>
  <si>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</si>
  <si>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</si>
  <si>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</si>
  <si>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</si>
  <si>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</si>
  <si>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</si>
  <si>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</si>
  <si>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</si>
  <si>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</si>
  <si>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</si>
  <si>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</si>
  <si>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</si>
  <si>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</si>
  <si>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</si>
  <si>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</si>
  <si>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</si>
  <si>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</si>
  <si>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</si>
  <si>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</si>
  <si>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</si>
  <si>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</si>
  <si>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</si>
  <si>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</si>
  <si>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</si>
  <si>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</si>
  <si>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</si>
  <si>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Přiváděcí řad</t>
  </si>
  <si>
    <t>STA</t>
  </si>
  <si>
    <t>1</t>
  </si>
  <si>
    <t>{c4e21849-9e7a-40ba-a913-14d9a7ced829}</t>
  </si>
  <si>
    <t>2</t>
  </si>
  <si>
    <t>SO 02</t>
  </si>
  <si>
    <t>Zkapacitnění VDJ Hrusice</t>
  </si>
  <si>
    <t>{b2a55454-0716-4051-8b95-094e2584f89e}</t>
  </si>
  <si>
    <t>DSO 02.1</t>
  </si>
  <si>
    <t>Stavební část</t>
  </si>
  <si>
    <t>Soupis</t>
  </si>
  <si>
    <t>{eb1a609b-fb61-4b9c-87c9-595a2ec91313}</t>
  </si>
  <si>
    <t>DSO 02.2</t>
  </si>
  <si>
    <t>Odpad z VDJ</t>
  </si>
  <si>
    <t>{556b3ab2-9c18-4011-b7fe-85c10a0dcd35}</t>
  </si>
  <si>
    <t>DSO 02.3</t>
  </si>
  <si>
    <t>Oplocení VDJ</t>
  </si>
  <si>
    <t>{5087cbbc-e2ac-4616-9436-39fed1a8c812}</t>
  </si>
  <si>
    <t>DSO 02.4</t>
  </si>
  <si>
    <t>Strojně technologické vystrojení</t>
  </si>
  <si>
    <t>{6cecf50b-3a23-4e93-a8df-9bda9c374e4a}</t>
  </si>
  <si>
    <t>SO 03</t>
  </si>
  <si>
    <t>Čerpací stanice</t>
  </si>
  <si>
    <t>{c4833bcb-ddbf-4886-8265-adbdefed535d}</t>
  </si>
  <si>
    <t>DSO 03-1</t>
  </si>
  <si>
    <t>{e5b23b5e-6b46-48d9-b9dd-6d10cc83a427}</t>
  </si>
  <si>
    <t>DSO 03-2</t>
  </si>
  <si>
    <t>Strojně-technologiské vystrojení</t>
  </si>
  <si>
    <t>{d436dd5b-128d-488e-9ad7-a0d392652635}</t>
  </si>
  <si>
    <t>SO 04</t>
  </si>
  <si>
    <t>Propoj ČS-VDJ Peleška</t>
  </si>
  <si>
    <t>{47eed45c-9365-4e59-aaf1-7adbe1bad351}</t>
  </si>
  <si>
    <t>PS 01</t>
  </si>
  <si>
    <t>Systém řízení a regulace</t>
  </si>
  <si>
    <t>PRO</t>
  </si>
  <si>
    <t>{bf513f06-ab1c-4fad-bb1e-1f5ab7a9c651}</t>
  </si>
  <si>
    <t>PS 01-5</t>
  </si>
  <si>
    <t>Sdělovací kabel</t>
  </si>
  <si>
    <t>{b68aaa31-9f0b-4628-95d1-e33ced9bdb47}</t>
  </si>
  <si>
    <t>PS</t>
  </si>
  <si>
    <t>ČS Peleška</t>
  </si>
  <si>
    <t>{ecbaae39-b742-4743-88eb-1f505e1faf52}</t>
  </si>
  <si>
    <t>PS-</t>
  </si>
  <si>
    <t>VDJ HRUSICE</t>
  </si>
  <si>
    <t>{236b7690-4c7b-445c-82d7-9814a6f2cf42}</t>
  </si>
  <si>
    <t>VON</t>
  </si>
  <si>
    <t>Vedlejší a ostatní náklady</t>
  </si>
  <si>
    <t>{f6eb2af3-8546-42cf-b45f-b05eec38a6c3}</t>
  </si>
  <si>
    <t>KRYCÍ LIST SOUPISU PRACÍ</t>
  </si>
  <si>
    <t>Objekt:</t>
  </si>
  <si>
    <t>SO 01 - Přiváděcí řad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</si>
  <si>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</si>
  <si>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</si>
  <si>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</si>
  <si>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</si>
  <si>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</si>
  <si>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</si>
  <si>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</si>
  <si>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</si>
  <si>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</si>
  <si>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</si>
  <si>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</si>
  <si>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</si>
  <si>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</si>
  <si>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</si>
  <si>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</si>
  <si>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</si>
  <si>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</si>
  <si>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</si>
  <si>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</si>
  <si>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</si>
  <si>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</si>
  <si>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</si>
  <si>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</si>
  <si>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</si>
  <si>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</si>
  <si>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</si>
  <si>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</si>
  <si>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</si>
  <si>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</si>
  <si>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</si>
  <si>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</si>
  <si>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</si>
  <si>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</si>
  <si>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</si>
  <si>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112101102</t>
  </si>
  <si>
    <t>Odstranění stromů listnatých průměru kmene přes 300 do 500 mm</t>
  </si>
  <si>
    <t>kus</t>
  </si>
  <si>
    <t>CS ÚRS 2024 02</t>
  </si>
  <si>
    <t>4</t>
  </si>
  <si>
    <t>Online PSC</t>
  </si>
  <si>
    <t>https://podminky.urs.cz/item/CS_URS_2024_02/112101102</t>
  </si>
  <si>
    <t>112101122</t>
  </si>
  <si>
    <t>Odstranění stromů jehličnatých průměru kmene přes 300 do 500 mm</t>
  </si>
  <si>
    <t>https://podminky.urs.cz/item/CS_URS_2024_02/112101122</t>
  </si>
  <si>
    <t>3</t>
  </si>
  <si>
    <t>112155221</t>
  </si>
  <si>
    <t>Štěpkování solitérních stromků a větví průměru kmene přes 300 do 500 mm s naložením</t>
  </si>
  <si>
    <t>6</t>
  </si>
  <si>
    <t>https://podminky.urs.cz/item/CS_URS_2024_02/112155221</t>
  </si>
  <si>
    <t>112251102</t>
  </si>
  <si>
    <t>Odstranění pařezů průměru přes 300 do 500 mm</t>
  </si>
  <si>
    <t>8</t>
  </si>
  <si>
    <t>https://podminky.urs.cz/item/CS_URS_2024_02/112251102</t>
  </si>
  <si>
    <t>5</t>
  </si>
  <si>
    <t>162201422</t>
  </si>
  <si>
    <t>Vodorovné přemístění pařezů do 1 km D přes 300 do 500 mm</t>
  </si>
  <si>
    <t>10</t>
  </si>
  <si>
    <t>https://podminky.urs.cz/item/CS_URS_2024_02/162201422</t>
  </si>
  <si>
    <t>162301972</t>
  </si>
  <si>
    <t>Příplatek k vodorovnému přemístění pařezů D přes 300 do 500 mm ZKD 1 km</t>
  </si>
  <si>
    <t>https://podminky.urs.cz/item/CS_URS_2024_02/162301972</t>
  </si>
  <si>
    <t>VV</t>
  </si>
  <si>
    <t>20 km- skládka odpadů</t>
  </si>
  <si>
    <t>14*20</t>
  </si>
  <si>
    <t>Součet</t>
  </si>
  <si>
    <t>7</t>
  </si>
  <si>
    <t>113106191</t>
  </si>
  <si>
    <t>Rozebrání vozovek ze silničních dílců se spárami zalitými živicí strojně pl do 50 m2</t>
  </si>
  <si>
    <t>m2</t>
  </si>
  <si>
    <t>14</t>
  </si>
  <si>
    <t>https://podminky.urs.cz/item/CS_URS_2024_02/113106191</t>
  </si>
  <si>
    <t>zatravňovací tvárnice</t>
  </si>
  <si>
    <t>74,5*3,5</t>
  </si>
  <si>
    <t>panelové stání</t>
  </si>
  <si>
    <t>6*5</t>
  </si>
  <si>
    <t>113107122</t>
  </si>
  <si>
    <t>Odstranění podkladu z kameniva drceného tl přes 100 do 200 mm ručně</t>
  </si>
  <si>
    <t>16</t>
  </si>
  <si>
    <t>https://podminky.urs.cz/item/CS_URS_2024_02/113107122</t>
  </si>
  <si>
    <t>6*1</t>
  </si>
  <si>
    <t>9</t>
  </si>
  <si>
    <t>113107164</t>
  </si>
  <si>
    <t>Odstranění podkladu z kameniva drceného tl přes 300 do 400 mm strojně pl přes 50 do 200 m2</t>
  </si>
  <si>
    <t>18</t>
  </si>
  <si>
    <t>https://podminky.urs.cz/item/CS_URS_2024_02/113107164</t>
  </si>
  <si>
    <t>štěrková cesta</t>
  </si>
  <si>
    <t>113,9*1</t>
  </si>
  <si>
    <t>113107223</t>
  </si>
  <si>
    <t>Odstranění podkladu z kameniva drceného tl přes 200 do 300 mm strojně pl přes 200 m2</t>
  </si>
  <si>
    <t>20</t>
  </si>
  <si>
    <t>https://podminky.urs.cz/item/CS_URS_2024_02/113107223</t>
  </si>
  <si>
    <t>asfalt-KSUS</t>
  </si>
  <si>
    <t>1645*1</t>
  </si>
  <si>
    <t>místní asfalt</t>
  </si>
  <si>
    <t>671,8*1</t>
  </si>
  <si>
    <t>11</t>
  </si>
  <si>
    <t>113107241</t>
  </si>
  <si>
    <t>Odstranění podkladu živičného tl 50 mm strojně pl přes 200 m2</t>
  </si>
  <si>
    <t>22</t>
  </si>
  <si>
    <t>https://podminky.urs.cz/item/CS_URS_2024_02/113107241</t>
  </si>
  <si>
    <t>odstranění dočasné vrchní vrstvy z recyklátu tl.50 mm ( po slehnutí výkopu )</t>
  </si>
  <si>
    <t>asfalt-KSUS, odstranění krytu asfaltu následující rok</t>
  </si>
  <si>
    <t>1645*(1+2*0,25)</t>
  </si>
  <si>
    <t>113154363</t>
  </si>
  <si>
    <t>Frézování živičného krytu tl 50 mm pruh š přes 1 do 2 m pl přes 1000 do 10000 m2 s překážkami v trase</t>
  </si>
  <si>
    <t>24</t>
  </si>
  <si>
    <t>https://podminky.urs.cz/item/CS_URS_2024_02/113154363</t>
  </si>
  <si>
    <t>asfalt KSÚS - rýha</t>
  </si>
  <si>
    <t>homogenizace</t>
  </si>
  <si>
    <t>asfalt KSÚS</t>
  </si>
  <si>
    <t>12+396+1645</t>
  </si>
  <si>
    <t>asfalt-místní</t>
  </si>
  <si>
    <t>84+179+8+138+78+264</t>
  </si>
  <si>
    <t>13</t>
  </si>
  <si>
    <t>113154548</t>
  </si>
  <si>
    <t>Frézování živičného krytu tl 100 mm pruh š přes 1 m pl přes 500 do 2000 m2</t>
  </si>
  <si>
    <t>26</t>
  </si>
  <si>
    <t>https://podminky.urs.cz/item/CS_URS_2024_02/113154548</t>
  </si>
  <si>
    <t xml:space="preserve">asfalt místní - rýha </t>
  </si>
  <si>
    <t>tl.100mm</t>
  </si>
  <si>
    <t>671,8*1,0</t>
  </si>
  <si>
    <t>asfalt KSÚS - rýha +2x zámek 0,25</t>
  </si>
  <si>
    <t>tl.100 mm</t>
  </si>
  <si>
    <t>1645*(1,0+2*0,25)</t>
  </si>
  <si>
    <t>121151123</t>
  </si>
  <si>
    <t>Sejmutí ornice plochy přes 500 m2 tl vrstvy do 200 mm strojně</t>
  </si>
  <si>
    <t>28</t>
  </si>
  <si>
    <t>https://podminky.urs.cz/item/CS_URS_2024_02/121151123</t>
  </si>
  <si>
    <t>Trvalý travní porost</t>
  </si>
  <si>
    <t>sejmutí tl.200 mm v šíří rýhy 1 m</t>
  </si>
  <si>
    <t>(816,3)*1</t>
  </si>
  <si>
    <t>"sejmutí ornice startovací a cílové jámy" 23,50</t>
  </si>
  <si>
    <t>15</t>
  </si>
  <si>
    <t>121151126</t>
  </si>
  <si>
    <t>Sejmutí ornice plochy přes 500 m2 tl vrstvy přes 300 do 400 mm strojně</t>
  </si>
  <si>
    <t>30</t>
  </si>
  <si>
    <t>https://podminky.urs.cz/item/CS_URS_2024_02/121151126</t>
  </si>
  <si>
    <t>Pole</t>
  </si>
  <si>
    <t xml:space="preserve">sejmutí tl.400 mm v šíři manipulačního pruhu 10 m </t>
  </si>
  <si>
    <t>(964,2-140,70-44,50)*10,00</t>
  </si>
  <si>
    <t>"souběh s vodovodem Senohraby</t>
  </si>
  <si>
    <t>140,70*5,00</t>
  </si>
  <si>
    <t>44,50*3,00</t>
  </si>
  <si>
    <t>121151215</t>
  </si>
  <si>
    <t>Sejmutí lesní půdy plochy přes 100 do 500 m2 tl vrstvy přes 250 do 300 mm strojně</t>
  </si>
  <si>
    <t>32</t>
  </si>
  <si>
    <t>https://podminky.urs.cz/item/CS_URS_2024_02/121151215</t>
  </si>
  <si>
    <t>Nízký lesní porost</t>
  </si>
  <si>
    <t>sejmutí tl.300 mm v šíři manipulačního pruhu 10m</t>
  </si>
  <si>
    <t>(84)*10</t>
  </si>
  <si>
    <t>17</t>
  </si>
  <si>
    <t>115101221</t>
  </si>
  <si>
    <t>Čerpání vody na dopravní výšku přes 10 do 25 m průměrný přítok do 500 l/min</t>
  </si>
  <si>
    <t>hod</t>
  </si>
  <si>
    <t>34</t>
  </si>
  <si>
    <t>https://podminky.urs.cz/item/CS_URS_2024_02/115101221</t>
  </si>
  <si>
    <t>50*10</t>
  </si>
  <si>
    <t>115101321</t>
  </si>
  <si>
    <t>Pohotovost čerpací soupravy pro dopravní výšku přes 10 do 25 m do 500 l/min</t>
  </si>
  <si>
    <t>den</t>
  </si>
  <si>
    <t>36</t>
  </si>
  <si>
    <t>https://podminky.urs.cz/item/CS_URS_2024_02/115101321</t>
  </si>
  <si>
    <t>19</t>
  </si>
  <si>
    <t>119001405</t>
  </si>
  <si>
    <t>Dočasné zajištění potrubí z PE DN do 200 mm</t>
  </si>
  <si>
    <t>m</t>
  </si>
  <si>
    <t>38</t>
  </si>
  <si>
    <t>https://podminky.urs.cz/item/CS_URS_2024_02/119001405</t>
  </si>
  <si>
    <t>34*2</t>
  </si>
  <si>
    <t>119001406</t>
  </si>
  <si>
    <t>Dočasné zajištění potrubí z PE DN přes 200 do 500 mm</t>
  </si>
  <si>
    <t>40</t>
  </si>
  <si>
    <t>https://podminky.urs.cz/item/CS_URS_2024_02/119001406</t>
  </si>
  <si>
    <t>30*2</t>
  </si>
  <si>
    <t>119001423</t>
  </si>
  <si>
    <t>Dočasné zajištění kabelů a kabelových tratí z více než 6 volně ložených kabelů</t>
  </si>
  <si>
    <t>42</t>
  </si>
  <si>
    <t>https://podminky.urs.cz/item/CS_URS_2024_02/119001423</t>
  </si>
  <si>
    <t>48*2</t>
  </si>
  <si>
    <t>131151204</t>
  </si>
  <si>
    <t>Hloubení jam zapažených v hornině třídy těžitelnosti I skupiny 1 a 2 objem do 500 m3 strojně</t>
  </si>
  <si>
    <t>m3</t>
  </si>
  <si>
    <t>44</t>
  </si>
  <si>
    <t>https://podminky.urs.cz/item/CS_URS_2024_02/131151204</t>
  </si>
  <si>
    <t>pro startovací jámy</t>
  </si>
  <si>
    <t>(10*3*2)*6</t>
  </si>
  <si>
    <t>pro cílové jámy</t>
  </si>
  <si>
    <t>(3*3*2)*6</t>
  </si>
  <si>
    <t>Mezisoučet</t>
  </si>
  <si>
    <t>třída I, skupina 1-2, 20%</t>
  </si>
  <si>
    <t>468,00*0,20</t>
  </si>
  <si>
    <t>23</t>
  </si>
  <si>
    <t>131251204</t>
  </si>
  <si>
    <t>Hloubení jam zapažených v hornině třídy těžitelnosti I skupiny 3 objem do 500 m3 strojně</t>
  </si>
  <si>
    <t>46</t>
  </si>
  <si>
    <t>https://podminky.urs.cz/item/CS_URS_2024_02/131251204</t>
  </si>
  <si>
    <t>třída I , skupina 3, 15%</t>
  </si>
  <si>
    <t>hj*0,15</t>
  </si>
  <si>
    <t>468,00*0,15</t>
  </si>
  <si>
    <t>131351204</t>
  </si>
  <si>
    <t>Hloubení jam zapažených v hornině třídy těžitelnosti II skupiny 4 objem do 500 m3 strojně</t>
  </si>
  <si>
    <t>48</t>
  </si>
  <si>
    <t>https://podminky.urs.cz/item/CS_URS_2024_02/131351204</t>
  </si>
  <si>
    <t>třída II , skupina 4, 30%</t>
  </si>
  <si>
    <t>hj*0,3</t>
  </si>
  <si>
    <t>468,00*0,30</t>
  </si>
  <si>
    <t>25</t>
  </si>
  <si>
    <t>131451204</t>
  </si>
  <si>
    <t>Hloubení jam zapažených v hornině třídy těžitelnosti II skupiny 5 objem do 500 m3 strojně</t>
  </si>
  <si>
    <t>50</t>
  </si>
  <si>
    <t>https://podminky.urs.cz/item/CS_URS_2024_02/131451204</t>
  </si>
  <si>
    <t>třída II , skupina 5, 25%</t>
  </si>
  <si>
    <t>hj*0,25</t>
  </si>
  <si>
    <t>468,00*0,25</t>
  </si>
  <si>
    <t>138511101</t>
  </si>
  <si>
    <t>Dolamování hloubených vykopávek jam ve vrstvě tl do 1000 mm v hornině třídy těžitelnosti III skupiny 6</t>
  </si>
  <si>
    <t>52</t>
  </si>
  <si>
    <t>https://podminky.urs.cz/item/CS_URS_2024_02/138511101</t>
  </si>
  <si>
    <t>třída III , skupina 6, 10%</t>
  </si>
  <si>
    <t>468,00*0,10</t>
  </si>
  <si>
    <t>27</t>
  </si>
  <si>
    <t>132154205</t>
  </si>
  <si>
    <t>Hloubení zapažených rýh š do 2000 mm v hornině třídy těžitelnosti I skupiny 1 a 2 objem do 1000 m3</t>
  </si>
  <si>
    <t>54</t>
  </si>
  <si>
    <t>https://podminky.urs.cz/item/CS_URS_2024_02/132154205</t>
  </si>
  <si>
    <t>1645*1*(1,71-0,6)</t>
  </si>
  <si>
    <t>asfalt místní</t>
  </si>
  <si>
    <t>671,8*1*(1,71-0,4)</t>
  </si>
  <si>
    <t>les</t>
  </si>
  <si>
    <t>84*1*(1,71-0,3)</t>
  </si>
  <si>
    <t>6*1*(1,71-0,45)</t>
  </si>
  <si>
    <t>pole</t>
  </si>
  <si>
    <t>964,2*1*(1,71-0,40)</t>
  </si>
  <si>
    <t>štěrk</t>
  </si>
  <si>
    <t>113,9*1*(1,71-0,40)</t>
  </si>
  <si>
    <t>zatravňovací trvárnice</t>
  </si>
  <si>
    <t>74,5*1*(1,71-0,42)</t>
  </si>
  <si>
    <t>zeleň</t>
  </si>
  <si>
    <t>816,3*1*(1,71-0,2)</t>
  </si>
  <si>
    <t>třída I, skupina 1-2 - 20%</t>
  </si>
  <si>
    <t>5573,037*0,20</t>
  </si>
  <si>
    <t>132254205</t>
  </si>
  <si>
    <t>Hloubení zapažených rýh š do 2000 mm v hornině třídy těžitelnosti I skupiny 3 objem do 1000 m3</t>
  </si>
  <si>
    <t>56</t>
  </si>
  <si>
    <t>https://podminky.urs.cz/item/CS_URS_2024_02/132254205</t>
  </si>
  <si>
    <t>třída I, skupina 3 - 15%</t>
  </si>
  <si>
    <t>HR*0,15</t>
  </si>
  <si>
    <t>5573,037*0,15</t>
  </si>
  <si>
    <t>29</t>
  </si>
  <si>
    <t>132354206</t>
  </si>
  <si>
    <t>Hloubení zapažených rýh š do 2000 mm v hornině třídy těžitelnosti II skupiny 4 objem do 5000 m3</t>
  </si>
  <si>
    <t>58</t>
  </si>
  <si>
    <t>https://podminky.urs.cz/item/CS_URS_2024_02/132354206</t>
  </si>
  <si>
    <t>třída II, skupina 4 - 30%</t>
  </si>
  <si>
    <t>HR*0,30</t>
  </si>
  <si>
    <t>5573,037*0,30</t>
  </si>
  <si>
    <t>132454205</t>
  </si>
  <si>
    <t>Hloubení zapažených rýh š do 2000 mm v hornině třídy těžitelnosti II skupiny 5 objem do 1000 m3</t>
  </si>
  <si>
    <t>60</t>
  </si>
  <si>
    <t>https://podminky.urs.cz/item/CS_URS_2024_02/132454205</t>
  </si>
  <si>
    <t>třída II, skupina 5 - 25%</t>
  </si>
  <si>
    <t>HR*0,25</t>
  </si>
  <si>
    <t>5573,037*0,25</t>
  </si>
  <si>
    <t>31</t>
  </si>
  <si>
    <t>138511201</t>
  </si>
  <si>
    <t>Dolamování hloubených vykopávek rýh ve vrstvě tl do 500 mm v hornině třídy těžitelnosti III skupiny 6</t>
  </si>
  <si>
    <t>62</t>
  </si>
  <si>
    <t>https://podminky.urs.cz/item/CS_URS_2024_02/138511201</t>
  </si>
  <si>
    <t>třída III, skupina 6 - 10%</t>
  </si>
  <si>
    <t>HR*0,1</t>
  </si>
  <si>
    <t>5573,037*0,10</t>
  </si>
  <si>
    <t>139001101</t>
  </si>
  <si>
    <t>Příplatek za ztížení vykopávky v blízkosti podzemního vedení</t>
  </si>
  <si>
    <t>64</t>
  </si>
  <si>
    <t>https://podminky.urs.cz/item/CS_URS_2024_02/139001101</t>
  </si>
  <si>
    <t>(68+60+96)*1,71*1,0</t>
  </si>
  <si>
    <t>33</t>
  </si>
  <si>
    <t>141721216</t>
  </si>
  <si>
    <t>Řízený zemní protlak délky do 50 m hl do 6 m se zatažením potrubí průměru vrtu přes 225 do 250 mm v hornině třídy těžitelnosti I a II skupiny 1 až 4</t>
  </si>
  <si>
    <t>66</t>
  </si>
  <si>
    <t>https://podminky.urs.cz/item/CS_URS_2024_02/141721216</t>
  </si>
  <si>
    <t>PE chránička D250</t>
  </si>
  <si>
    <t>Křížení komunikace u LB3</t>
  </si>
  <si>
    <t>Křížení vodního toku u LB79</t>
  </si>
  <si>
    <t>Křížení komunikace KSUS u LB91</t>
  </si>
  <si>
    <t>Křížení komunikace KSUS u LB140</t>
  </si>
  <si>
    <t>OC Chránička 244,5 x 10 mm</t>
  </si>
  <si>
    <t>Křížení komunikace I/3 u LB6</t>
  </si>
  <si>
    <t>Třída těžitelnosti I a II- 80%</t>
  </si>
  <si>
    <t>69*0,8</t>
  </si>
  <si>
    <t>141721216R</t>
  </si>
  <si>
    <t>Řízený zemní protlak délky do 50 m hl do 6 m se zatažením potrubí průměru vrtu přes 225 do 250 mm v hornině třídy těžitelnosti I a II skupiny 1 až 4- pro zatažení chráničky pro sdelovací kabel</t>
  </si>
  <si>
    <t>68</t>
  </si>
  <si>
    <t>35</t>
  </si>
  <si>
    <t>141721256</t>
  </si>
  <si>
    <t>Řízený zemní protlak délky přes 50 do 100 m hl do 6 m se zatažením potrubí průměru vrtu přes 225 do 250 mm v hornině třídy I a II skupiny 1 až 4</t>
  </si>
  <si>
    <t>70</t>
  </si>
  <si>
    <t>https://podminky.urs.cz/item/CS_URS_2024_02/141721256</t>
  </si>
  <si>
    <t>PE Chránička D250</t>
  </si>
  <si>
    <t>Křížení železnice</t>
  </si>
  <si>
    <t>118,00*0,80</t>
  </si>
  <si>
    <t>141721256R</t>
  </si>
  <si>
    <t>Řízený zemní protlak délky přes 50 do 100 m hl do 6 m se zatažením potrubí průměru vrtu přes 225 do 250 mm v hornině třídy I a II skupiny 1 až 4-pro zatažení chráničky pro sdělovací kabel</t>
  </si>
  <si>
    <t>72</t>
  </si>
  <si>
    <t>118</t>
  </si>
  <si>
    <t>37</t>
  </si>
  <si>
    <t>141721256R1</t>
  </si>
  <si>
    <t>Řízený zemní protlak v hornině třídy III</t>
  </si>
  <si>
    <t>74</t>
  </si>
  <si>
    <t>(69,00+118,00)*0,20</t>
  </si>
  <si>
    <t>151101101</t>
  </si>
  <si>
    <t>Zřízení příložného pažení a rozepření stěn rýh hl do 2 m</t>
  </si>
  <si>
    <t>76</t>
  </si>
  <si>
    <t>https://podminky.urs.cz/item/CS_URS_2024_02/151101101</t>
  </si>
  <si>
    <t>1645*1*1,71*2</t>
  </si>
  <si>
    <t>(671,80-84,30)*1,71*2</t>
  </si>
  <si>
    <t>84,30*1,71</t>
  </si>
  <si>
    <t>lesní cesta</t>
  </si>
  <si>
    <t>84*1,71*2</t>
  </si>
  <si>
    <t>panelová cesta</t>
  </si>
  <si>
    <t>6*1,71*2</t>
  </si>
  <si>
    <t>(964,2-140,70-44,50)*1,71*2</t>
  </si>
  <si>
    <t>(140,70+44,50)*1,71</t>
  </si>
  <si>
    <t>113,9*1,71*2</t>
  </si>
  <si>
    <t>(816,3-97,00)*1,71*2</t>
  </si>
  <si>
    <t>97,00*1,71</t>
  </si>
  <si>
    <t>zatravňovací trávnice</t>
  </si>
  <si>
    <t>74,5*1,71*2</t>
  </si>
  <si>
    <t>39</t>
  </si>
  <si>
    <t>151101111</t>
  </si>
  <si>
    <t>Odstranění příložného pažení a rozepření stěn rýh hl do 2 m</t>
  </si>
  <si>
    <t>78</t>
  </si>
  <si>
    <t>https://podminky.urs.cz/item/CS_URS_2024_02/151101111</t>
  </si>
  <si>
    <t>151721212</t>
  </si>
  <si>
    <t>Zřízení a odstranění pažení stěn výkopu kolejového lože do ocelových zápor hloubky výkopu přes 4 do 10 m</t>
  </si>
  <si>
    <t>-1138658089</t>
  </si>
  <si>
    <t>https://podminky.urs.cz/item/CS_URS_2024_02/151721212</t>
  </si>
  <si>
    <t>41</t>
  </si>
  <si>
    <t>15172112R</t>
  </si>
  <si>
    <t>Pažení jam do ocelových zápor, D+M</t>
  </si>
  <si>
    <t>kpl</t>
  </si>
  <si>
    <t>-665697804</t>
  </si>
  <si>
    <t>"pažení stavebních jám AŠ1,2 (jámy ve svahu)</t>
  </si>
  <si>
    <t>" rozměr obvodu jámy (4,90+4,80)*2*(2,40+4,90)/2       - 1x stavební jáma</t>
  </si>
  <si>
    <t>"pažení do ocelových zápor, ocelové zápory, kotvení, převážky - dodávka, montáž, demontáž, možnost varianty mikrozáporového pažení</t>
  </si>
  <si>
    <t>"Pažení stavební jámy navrhne zhotovitel v rámci své dodavatelské dokumentace.</t>
  </si>
  <si>
    <t>"POZNÁMKA: stavební jáma pro druhou AŠ je součástí souběžné zakázky Vodovod Senohraby, obj. SO 03.1 - AŠ1, AŠ2. "</t>
  </si>
  <si>
    <t>162451105</t>
  </si>
  <si>
    <t>Vodorovné přemístění přes 1 000 do 1500 m výkopku/sypaniny z horniny třídy těžitelnosti I skupiny 1 až 3</t>
  </si>
  <si>
    <t>80</t>
  </si>
  <si>
    <t>https://podminky.urs.cz/item/CS_URS_2024_02/162451105</t>
  </si>
  <si>
    <t>43</t>
  </si>
  <si>
    <t>162751137</t>
  </si>
  <si>
    <t>Vodorovné přemístění přes 9 000 do 10000 m výkopku/sypaniny z horniny třídy těžitelnosti II skupiny 4 a 5</t>
  </si>
  <si>
    <t>82</t>
  </si>
  <si>
    <t>https://podminky.urs.cz/item/CS_URS_2024_02/162751137</t>
  </si>
  <si>
    <t>162751139</t>
  </si>
  <si>
    <t>Příplatek k vodorovnému přemístění výkopku/sypaniny z horniny třídy těžitelnosti II skupiny 4 a 5 ZKD 1000 m přes 10000 m</t>
  </si>
  <si>
    <t>84</t>
  </si>
  <si>
    <t>https://podminky.urs.cz/item/CS_URS_2024_02/162751139</t>
  </si>
  <si>
    <t>3323*8 'Přepočtené koeficientem množství</t>
  </si>
  <si>
    <t>45</t>
  </si>
  <si>
    <t>162751157</t>
  </si>
  <si>
    <t>Vodorovné přemístění přes 9 000 do 10000 m výkopku/sypaniny z horniny třídy těžitelnosti III skupiny 6 a 7</t>
  </si>
  <si>
    <t>86</t>
  </si>
  <si>
    <t>https://podminky.urs.cz/item/CS_URS_2024_02/162751157</t>
  </si>
  <si>
    <t>162751159</t>
  </si>
  <si>
    <t>Příplatek k vodorovnému přemístění výkopku/sypaniny z horniny třídy těžitelnosti III skupiny 6 a 7 ZKD 1000 m přes 10000 m</t>
  </si>
  <si>
    <t>88</t>
  </si>
  <si>
    <t>https://podminky.urs.cz/item/CS_URS_2024_02/162751159</t>
  </si>
  <si>
    <t>604,104*8 'Přepočtené koeficientem množství</t>
  </si>
  <si>
    <t>47</t>
  </si>
  <si>
    <t>167151111</t>
  </si>
  <si>
    <t>Nakládání výkopku z hornin třídy těžitelnosti I skupiny 1 až 3 přes 100 m3</t>
  </si>
  <si>
    <t>90</t>
  </si>
  <si>
    <t>https://podminky.urs.cz/item/CS_URS_2024_02/167151111</t>
  </si>
  <si>
    <t>167151112</t>
  </si>
  <si>
    <t>Nakládání výkopku z hornin třídy těžitelnosti II skupiny 4 a 5 přes 100 m3</t>
  </si>
  <si>
    <t>92</t>
  </si>
  <si>
    <t>https://podminky.urs.cz/item/CS_URS_2024_02/167151112</t>
  </si>
  <si>
    <t>49</t>
  </si>
  <si>
    <t>167151113</t>
  </si>
  <si>
    <t>Nakládání výkopku z hornin třídy těžitelnosti III skupiny 6 a 7 přes 100 m3</t>
  </si>
  <si>
    <t>94</t>
  </si>
  <si>
    <t>https://podminky.urs.cz/item/CS_URS_2024_02/167151113</t>
  </si>
  <si>
    <t>171251201</t>
  </si>
  <si>
    <t>Uložení sypaniny na skládky nebo meziskládky</t>
  </si>
  <si>
    <t>96</t>
  </si>
  <si>
    <t>https://podminky.urs.cz/item/CS_URS_2024_02/171251201</t>
  </si>
  <si>
    <t>51</t>
  </si>
  <si>
    <t>171201231</t>
  </si>
  <si>
    <t>Poplatek za uložení zeminy a kamení na recyklační skládce (skládkovné) kód odpadu 17 05 04</t>
  </si>
  <si>
    <t>t</t>
  </si>
  <si>
    <t>98</t>
  </si>
  <si>
    <t>https://podminky.urs.cz/item/CS_URS_2024_02/171201231</t>
  </si>
  <si>
    <t>(skl4-5+skl6)*1,85</t>
  </si>
  <si>
    <t>3927,104</t>
  </si>
  <si>
    <t>3927,104*1,85 'Přepočtené koeficientem množství</t>
  </si>
  <si>
    <t>174151101</t>
  </si>
  <si>
    <t>Zásyp jam, šachet rýh nebo kolem objektů sypaninou se zhutněním</t>
  </si>
  <si>
    <t>100</t>
  </si>
  <si>
    <t>https://podminky.urs.cz/item/CS_URS_2024_02/174151101</t>
  </si>
  <si>
    <t>53</t>
  </si>
  <si>
    <t>M</t>
  </si>
  <si>
    <t>58331200</t>
  </si>
  <si>
    <t>štěrkopísek netříděný</t>
  </si>
  <si>
    <t>102</t>
  </si>
  <si>
    <t>175151101</t>
  </si>
  <si>
    <t>Obsypání potrubí strojně sypaninou bez prohození, uloženou do 3 m</t>
  </si>
  <si>
    <t>104</t>
  </si>
  <si>
    <t>https://podminky.urs.cz/item/CS_URS_2024_02/175151101</t>
  </si>
  <si>
    <t>55</t>
  </si>
  <si>
    <t>58341341</t>
  </si>
  <si>
    <t>kamenivo drcené drobné frakce 0/4</t>
  </si>
  <si>
    <t>106</t>
  </si>
  <si>
    <t>1754,076*2 'Přepočtené koeficientem množství</t>
  </si>
  <si>
    <t>181351113</t>
  </si>
  <si>
    <t>Rozprostření ornice tl vrstvy do 200 mm pl přes 500 m2 v rovině nebo ve svahu do 1:5 strojně</t>
  </si>
  <si>
    <t>108</t>
  </si>
  <si>
    <t>https://podminky.urs.cz/item/CS_URS_2024_02/181351113</t>
  </si>
  <si>
    <t>trvalý travní porost a zatr. tvarnice</t>
  </si>
  <si>
    <t>(816,3+74,5)*1,0</t>
  </si>
  <si>
    <t>57</t>
  </si>
  <si>
    <t>181351115</t>
  </si>
  <si>
    <t>Rozprostření ornice tl vrstvy přes 250 do 300 mm pl přes 500 m2 v rovině nebo ve svahu do 1:5 strojně</t>
  </si>
  <si>
    <t>110</t>
  </si>
  <si>
    <t>https://podminky.urs.cz/item/CS_URS_2024_02/181351115</t>
  </si>
  <si>
    <t>lesní cesta - lesní půda</t>
  </si>
  <si>
    <t>84*10</t>
  </si>
  <si>
    <t>181351116</t>
  </si>
  <si>
    <t>Rozprostření ornice tl vrstvy přes 300 do 400 mm pl přes 500 m2 v rovině nebo ve svahu do 1:5 strojně</t>
  </si>
  <si>
    <t>112</t>
  </si>
  <si>
    <t>https://podminky.urs.cz/item/CS_URS_2024_02/181351116</t>
  </si>
  <si>
    <t>"souběh vodovod Senohraby</t>
  </si>
  <si>
    <t>59</t>
  </si>
  <si>
    <t>181451121</t>
  </si>
  <si>
    <t>Založení lučního trávníku výsevem pl přes 1000 m2 v rovině a ve svahu do 1:5</t>
  </si>
  <si>
    <t>114</t>
  </si>
  <si>
    <t>https://podminky.urs.cz/item/CS_URS_2024_02/181451121</t>
  </si>
  <si>
    <t>trvalý travní porost+zatr. tv.</t>
  </si>
  <si>
    <t>00572100</t>
  </si>
  <si>
    <t>osivo jetelotráva intenzivní víceletá</t>
  </si>
  <si>
    <t>kg</t>
  </si>
  <si>
    <t>116</t>
  </si>
  <si>
    <t>914,3*0,025 'Přepočtené koeficientem množství</t>
  </si>
  <si>
    <t>61</t>
  </si>
  <si>
    <t>181912112</t>
  </si>
  <si>
    <t>Úprava pláně v hornině třídy těžitelnosti I skupiny 3 se zhutněním ručně</t>
  </si>
  <si>
    <t>https://podminky.urs.cz/item/CS_URS_2024_02/181912112</t>
  </si>
  <si>
    <t>asfal-KSUS</t>
  </si>
  <si>
    <t>84*1</t>
  </si>
  <si>
    <t>181951111</t>
  </si>
  <si>
    <t>Úprava pláně v hornině třídy těžitelnosti I skupiny 1 až 3 bez zhutnění strojně</t>
  </si>
  <si>
    <t>120</t>
  </si>
  <si>
    <t>https://podminky.urs.cz/item/CS_URS_2024_02/181951111</t>
  </si>
  <si>
    <t>trvalý travní porost</t>
  </si>
  <si>
    <t>(816,3)*1,0</t>
  </si>
  <si>
    <t>"startovací a cílové jámy" 23,50</t>
  </si>
  <si>
    <t>(74,5)*1,0</t>
  </si>
  <si>
    <t>63</t>
  </si>
  <si>
    <t>181951112</t>
  </si>
  <si>
    <t>Úprava pláně v hornině třídy těžitelnosti I skupiny 1 až 3 se zhutněním strojně</t>
  </si>
  <si>
    <t>122</t>
  </si>
  <si>
    <t>https://podminky.urs.cz/item/CS_URS_2024_02/181951112</t>
  </si>
  <si>
    <t>185804312</t>
  </si>
  <si>
    <t>Zalití rostlin vodou plocha přes 20 m2</t>
  </si>
  <si>
    <t>124</t>
  </si>
  <si>
    <t>https://podminky.urs.cz/item/CS_URS_2024_02/185804312</t>
  </si>
  <si>
    <t>3 x zalití v množství 10l/ m2</t>
  </si>
  <si>
    <t>3*914,30</t>
  </si>
  <si>
    <t>2742,90*0,010 "Přepočtené koeficientem množství</t>
  </si>
  <si>
    <t>Zakládání</t>
  </si>
  <si>
    <t>65</t>
  </si>
  <si>
    <t>211971110</t>
  </si>
  <si>
    <t>Zřízení opláštění výplně z geotextilie odvodňovacích žeber nebo trativodů v rýze nebo zářezu se stěnami šikmými o sklonu do 1:2</t>
  </si>
  <si>
    <t>CS ÚRS 2025 01</t>
  </si>
  <si>
    <t>1331880910</t>
  </si>
  <si>
    <t>https://podminky.urs.cz/item/CS_URS_2025_01/211971110</t>
  </si>
  <si>
    <t>"odvodnění stavebních jam</t>
  </si>
  <si>
    <t>(18,00*2,00)*2</t>
  </si>
  <si>
    <t>69311088</t>
  </si>
  <si>
    <t>geotextilie netkaná separační, ochranná, filtrační, drenážní PES 500g/m2</t>
  </si>
  <si>
    <t>1027091018</t>
  </si>
  <si>
    <t>72*1,1845 'Přepočtené koeficientem množství</t>
  </si>
  <si>
    <t>67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</si>
  <si>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</si>
  <si>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</si>
  <si>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-1973704402</t>
  </si>
  <si>
    <t>https://podminky.urs.cz/item/CS_URS_2025_01/212752101</t>
  </si>
  <si>
    <t>18,00*2</t>
  </si>
  <si>
    <t>275313611</t>
  </si>
  <si>
    <t>Základové patky z betonu tř. C 16/20</t>
  </si>
  <si>
    <t>126</t>
  </si>
  <si>
    <t>patky pro vzpěry-72 ks</t>
  </si>
  <si>
    <t>(0,4*0,4*0,4)*72</t>
  </si>
  <si>
    <t>patky pro soupky - 108 ks</t>
  </si>
  <si>
    <t>(0,4*0,4*0,7)*108</t>
  </si>
  <si>
    <t>Svislé a kompletní konstrukce</t>
  </si>
  <si>
    <t>69</t>
  </si>
  <si>
    <t>338171123</t>
  </si>
  <si>
    <t>Osazování sloupků a vzpěr plotových ocelových v přes 2 do 2,6 m se zabetonováním</t>
  </si>
  <si>
    <t>128</t>
  </si>
  <si>
    <t>https://podminky.urs.cz/item/CS_URS_2024_02/338171123</t>
  </si>
  <si>
    <t>sloupky</t>
  </si>
  <si>
    <t>108*1,1 "násobení koeficientem množství"</t>
  </si>
  <si>
    <t>vzpěry</t>
  </si>
  <si>
    <t>72*1,1 "násobeno koeficintem množství"</t>
  </si>
  <si>
    <t>55342255</t>
  </si>
  <si>
    <t>sloupek plotový průběžný Pz a komaxitový 2500/38x1,5mm- zelené barvy, vč. veškerého příslušenství</t>
  </si>
  <si>
    <t>130</t>
  </si>
  <si>
    <t>71</t>
  </si>
  <si>
    <t>55342276</t>
  </si>
  <si>
    <t>vzpěra plotová Pz 2500/38x1,5mm- zelené barvy, vč. veškerého příslušenství</t>
  </si>
  <si>
    <t>132</t>
  </si>
  <si>
    <t>55342194</t>
  </si>
  <si>
    <t>hlava plotové vzpěry D 30-40mm pro svařované pletivo v návinu povrchová úprava Pz a komaxit</t>
  </si>
  <si>
    <t>134</t>
  </si>
  <si>
    <t>73</t>
  </si>
  <si>
    <t>348401230R</t>
  </si>
  <si>
    <t>Demontáž stávajícího oplocení</t>
  </si>
  <si>
    <t>136</t>
  </si>
  <si>
    <t>348401230</t>
  </si>
  <si>
    <t>Montáž oplocení ze strojového pletiva bez napínacích drátů v přes 1,6 do 2,0 m</t>
  </si>
  <si>
    <t>138</t>
  </si>
  <si>
    <t>https://podminky.urs.cz/item/CS_URS_2024_02/348401230</t>
  </si>
  <si>
    <t>75</t>
  </si>
  <si>
    <t>31327515</t>
  </si>
  <si>
    <t>pletivo drátěné plastifikované se čtvercovými oky 55/2,5mm v 2000mm</t>
  </si>
  <si>
    <t>140</t>
  </si>
  <si>
    <t>348401350</t>
  </si>
  <si>
    <t>Rozvinutí, montáž a napnutí napínacího drátu na oplocení</t>
  </si>
  <si>
    <t>142</t>
  </si>
  <si>
    <t>https://podminky.urs.cz/item/CS_URS_2024_02/348401350</t>
  </si>
  <si>
    <t>77</t>
  </si>
  <si>
    <t>15619100</t>
  </si>
  <si>
    <t>drát kruhový poplastovaný napínací 2,5/3,5mm</t>
  </si>
  <si>
    <t>144</t>
  </si>
  <si>
    <t>Vodorovné konstrukce</t>
  </si>
  <si>
    <t>451317777</t>
  </si>
  <si>
    <t>Podklad nebo lože pod dlažbu vodorovný nebo do sklonu 1:5 z betonu prostého tl přes 50 do 100 mm</t>
  </si>
  <si>
    <t>146</t>
  </si>
  <si>
    <t>https://podminky.urs.cz/item/CS_URS_2024_02/451317777</t>
  </si>
  <si>
    <t>dlaždba z kostek kolem armatur</t>
  </si>
  <si>
    <t>4*0,8</t>
  </si>
  <si>
    <t>79</t>
  </si>
  <si>
    <t>451319777</t>
  </si>
  <si>
    <t>Příplatek ZKD 10 mm tl u podkladu nebo lože pod dlažbu z betonu</t>
  </si>
  <si>
    <t>148</t>
  </si>
  <si>
    <t>https://podminky.urs.cz/item/CS_URS_2024_02/451319777</t>
  </si>
  <si>
    <t>3,2*1,6 "přepočteno koeficientem množství"</t>
  </si>
  <si>
    <t>451572111</t>
  </si>
  <si>
    <t>Lože pod potrubí otevřený výkop z kameniva drobného těženého</t>
  </si>
  <si>
    <t>150</t>
  </si>
  <si>
    <t>https://podminky.urs.cz/item/CS_URS_2024_02/451572111</t>
  </si>
  <si>
    <t>4644-73-118-69= 4384 m´potrubí PE 110 ve výkopu</t>
  </si>
  <si>
    <t>4384*1*0,1</t>
  </si>
  <si>
    <t>81</t>
  </si>
  <si>
    <t>451577877</t>
  </si>
  <si>
    <t>Podklad nebo lože pod dlažbu vodorovný nebo do sklonu 1:5 ze štěrkopísku tl přes 30 do 100 mm</t>
  </si>
  <si>
    <t>152</t>
  </si>
  <si>
    <t>https://podminky.urs.cz/item/CS_URS_2024_02/451577877</t>
  </si>
  <si>
    <t>452112112</t>
  </si>
  <si>
    <t>Osazení betonových prstenců nebo rámů v do 100 mm pod poklopy a mříže</t>
  </si>
  <si>
    <t>154</t>
  </si>
  <si>
    <t>https://podminky.urs.cz/item/CS_URS_2024_02/452112112</t>
  </si>
  <si>
    <t>83</t>
  </si>
  <si>
    <t>452313141</t>
  </si>
  <si>
    <t>Podkladní bloky z betonu prostého tř. C 16/20 otevřený výkop</t>
  </si>
  <si>
    <t>156</t>
  </si>
  <si>
    <t>https://podminky.urs.cz/item/CS_URS_2024_02/452313141</t>
  </si>
  <si>
    <t>T-kus - 12 ks</t>
  </si>
  <si>
    <t>kolena TLT - 12 ks</t>
  </si>
  <si>
    <t>šoupě - 12 ks</t>
  </si>
  <si>
    <t>patní koleno- 12</t>
  </si>
  <si>
    <t>48*0,5*0,5*0,5</t>
  </si>
  <si>
    <t>452353101</t>
  </si>
  <si>
    <t>Bednění podkladních bloků otevřený výkop</t>
  </si>
  <si>
    <t>158</t>
  </si>
  <si>
    <t>https://podminky.urs.cz/item/CS_URS_2024_02/452353101</t>
  </si>
  <si>
    <t>48*0,5*4*0,5</t>
  </si>
  <si>
    <t>Komunikace pozemní</t>
  </si>
  <si>
    <t>85</t>
  </si>
  <si>
    <t>564750111</t>
  </si>
  <si>
    <t>Podklad z kameniva hrubého drceného vel. 16-32 mm plochy přes 100 m2 tl 150 mm</t>
  </si>
  <si>
    <t>160</t>
  </si>
  <si>
    <t>https://podminky.urs.cz/item/CS_URS_2024_02/564750111</t>
  </si>
  <si>
    <t>zatravňovací tvárnice- tl.300 mm= 2x 150 mm</t>
  </si>
  <si>
    <t>74,5*3*2</t>
  </si>
  <si>
    <t>564751111</t>
  </si>
  <si>
    <t>Podklad z kameniva hrubého drceného vel. 32-63 mm tl 150 mm</t>
  </si>
  <si>
    <t>162</t>
  </si>
  <si>
    <t>https://podminky.urs.cz/item/CS_URS_2024_02/564751111</t>
  </si>
  <si>
    <t>místní asfalt - 2 x 150 mm = 300 mm</t>
  </si>
  <si>
    <t>671,8*1*2</t>
  </si>
  <si>
    <t>asfalt KSÚS - 2 x 150 mm = 300 mm</t>
  </si>
  <si>
    <t>1645*1*2</t>
  </si>
  <si>
    <t>87</t>
  </si>
  <si>
    <t>564760111</t>
  </si>
  <si>
    <t>Podklad z kameniva hrubého drceného vel. 16-32 mm tl 200 mm</t>
  </si>
  <si>
    <t>164</t>
  </si>
  <si>
    <t>https://podminky.urs.cz/item/CS_URS_2024_02/564760111</t>
  </si>
  <si>
    <t>564851111</t>
  </si>
  <si>
    <t>Podklad ze štěrkodrtě ŠD tl 150 mm</t>
  </si>
  <si>
    <t>166</t>
  </si>
  <si>
    <t>https://podminky.urs.cz/item/CS_URS_2024_02/564851111</t>
  </si>
  <si>
    <t>ŠDa 0/32 mm</t>
  </si>
  <si>
    <t>89</t>
  </si>
  <si>
    <t>564911411</t>
  </si>
  <si>
    <t>Krýt nebo podklad z asfaltového recyklátu tl 50 mm</t>
  </si>
  <si>
    <t>168</t>
  </si>
  <si>
    <t>https://podminky.urs.cz/item/CS_URS_2024_02/564911411</t>
  </si>
  <si>
    <t>dočasná vrchní vrstva</t>
  </si>
  <si>
    <t>573111112</t>
  </si>
  <si>
    <t>Postřik živičný infiltrační s posypem z asfaltu množství 1 kg/m2</t>
  </si>
  <si>
    <t>170</t>
  </si>
  <si>
    <t>https://podminky.urs.cz/item/CS_URS_2024_02/573111112</t>
  </si>
  <si>
    <t>91</t>
  </si>
  <si>
    <t>573211109</t>
  </si>
  <si>
    <t>Postřik živičný spojovací z asfaltu v množství 0,50 kg/m2</t>
  </si>
  <si>
    <t>172</t>
  </si>
  <si>
    <t>https://podminky.urs.cz/item/CS_URS_2024_02/573211109</t>
  </si>
  <si>
    <t>homogenizace v šíři dle situací c.3</t>
  </si>
  <si>
    <t>rýha</t>
  </si>
  <si>
    <t>rýha + zámek</t>
  </si>
  <si>
    <t>1645*(0,25+1+0,25)</t>
  </si>
  <si>
    <t>homogenizace ( po odfrézování celé vrchní vrstvy tl.50 mm )-rozsah dle situací C.3</t>
  </si>
  <si>
    <t>12+396+1545</t>
  </si>
  <si>
    <t>577144111</t>
  </si>
  <si>
    <t>Asfaltový beton vrstva obrusná ACO 11 (ABS) tř. I tl 50 mm š do 3 m z nemodifikovaného asfaltu</t>
  </si>
  <si>
    <t>174</t>
  </si>
  <si>
    <t>https://podminky.urs.cz/item/CS_URS_2024_02/577144111</t>
  </si>
  <si>
    <t>homogenizace v šíři dle situací C.3</t>
  </si>
  <si>
    <t>rýha + zámek ( dočasně )</t>
  </si>
  <si>
    <t>homogenizace ( po odfrézování celé vrchní vrstvy tl.50 mm ) v síři dle situací C.3</t>
  </si>
  <si>
    <t>93</t>
  </si>
  <si>
    <t>577145112</t>
  </si>
  <si>
    <t>Asfaltový beton vrstva ložní ACL 16 (ABH) tl 50 mm š do 3 m z nemodifikovaného asfaltu</t>
  </si>
  <si>
    <t>176</t>
  </si>
  <si>
    <t>https://podminky.urs.cz/item/CS_URS_2024_02/577145112</t>
  </si>
  <si>
    <t>584121108</t>
  </si>
  <si>
    <t>Osazení silničních dílců z ŽB do lože z kameniva těženého tl 40 mm plochy do 15 m2</t>
  </si>
  <si>
    <t>178</t>
  </si>
  <si>
    <t>https://podminky.urs.cz/item/CS_URS_2024_02/584121108</t>
  </si>
  <si>
    <t>zpětná montáž původně demontovaných panelů</t>
  </si>
  <si>
    <t>95</t>
  </si>
  <si>
    <t>591241111</t>
  </si>
  <si>
    <t>Kladení dlažby z kostek drobných z kamene na MC tl 50 mm</t>
  </si>
  <si>
    <t>180</t>
  </si>
  <si>
    <t>https://podminky.urs.cz/item/CS_URS_2024_02/591241111</t>
  </si>
  <si>
    <t>umístění poklopů ve štěrku, nebo v nezpevněném povrchu</t>
  </si>
  <si>
    <t>cca 0,90 m2 dlažby/poklop šoupátkový i hydrantový</t>
  </si>
  <si>
    <t>4*0,9</t>
  </si>
  <si>
    <t>58381007</t>
  </si>
  <si>
    <t>kostka dlažební žula drobná 8/10</t>
  </si>
  <si>
    <t>182</t>
  </si>
  <si>
    <t>97</t>
  </si>
  <si>
    <t>596412213</t>
  </si>
  <si>
    <t>Kladení dlažby z vegetačních tvárnic pozemních komunikací tl 80 mm pl přes 300 m2</t>
  </si>
  <si>
    <t>184</t>
  </si>
  <si>
    <t>https://podminky.urs.cz/item/CS_URS_2024_02/596412213</t>
  </si>
  <si>
    <t>polovegetační tvárnice do štěrku- šířka 3,0 m</t>
  </si>
  <si>
    <t>74,*3</t>
  </si>
  <si>
    <t>59246016</t>
  </si>
  <si>
    <t>dlažba plošná betonová vegetační 600x400x80mm</t>
  </si>
  <si>
    <t>186</t>
  </si>
  <si>
    <t>222*1,01 "Přepočtené koeficientem množství</t>
  </si>
  <si>
    <t>Trubní vedení</t>
  </si>
  <si>
    <t>99</t>
  </si>
  <si>
    <t>857242122</t>
  </si>
  <si>
    <t>Montáž litinových tvarovek jednoosých přírubových otevřený výkop DN 80</t>
  </si>
  <si>
    <t>188</t>
  </si>
  <si>
    <t>https://podminky.urs.cz/item/CS_URS_2024_02/857242122</t>
  </si>
  <si>
    <t>55252201R</t>
  </si>
  <si>
    <t>trouba přírubová se základní povrchovou úpravou PN10/16/25/40 DN 80 dl 200mm</t>
  </si>
  <si>
    <t>190</t>
  </si>
  <si>
    <t>101</t>
  </si>
  <si>
    <t>55254026</t>
  </si>
  <si>
    <t>koleno přírubové z tvárné litiny,práškový epoxid tl 250µm Q-kus DN 80-90°</t>
  </si>
  <si>
    <t>192</t>
  </si>
  <si>
    <t>55251820</t>
  </si>
  <si>
    <t>koleno přírubové prodloužené s patkou DN80</t>
  </si>
  <si>
    <t>194</t>
  </si>
  <si>
    <t>103</t>
  </si>
  <si>
    <t>55252202</t>
  </si>
  <si>
    <t>trouba přírubová se základní povrchovou úpravou PN10/16/25/40 DN 80 dl 500mm</t>
  </si>
  <si>
    <t>196</t>
  </si>
  <si>
    <t>55253689</t>
  </si>
  <si>
    <t>příruba zaslepovací litinová vodovodní s vnitřním závitem 2" PN10/16 XG-kus DN 80</t>
  </si>
  <si>
    <t>313690386</t>
  </si>
  <si>
    <t>105</t>
  </si>
  <si>
    <t>44981256</t>
  </si>
  <si>
    <t>spojka požární tlaková hadicová C52 Al</t>
  </si>
  <si>
    <t>-691125274</t>
  </si>
  <si>
    <t>857262122</t>
  </si>
  <si>
    <t>Montáž litinových tvarovek na potrubí litinovém tlakovém jednoosých na potrubí z trub přírubových v otevřeném výkopu, kanálu nebo v šachtě DN 100</t>
  </si>
  <si>
    <t>-2038759320</t>
  </si>
  <si>
    <t>https://podminky.urs.cz/item/CS_URS_2024_02/857262122</t>
  </si>
  <si>
    <t>107</t>
  </si>
  <si>
    <t>0050010000016</t>
  </si>
  <si>
    <t>KOMPENZÁTOR PRYŽOVÝ DN100 L=135mm</t>
  </si>
  <si>
    <t>700461062</t>
  </si>
  <si>
    <t>005020100400</t>
  </si>
  <si>
    <t>Tvarovka litinová, FF, tvarovka přímá, DN 100, L=400mm</t>
  </si>
  <si>
    <t>-1722223470</t>
  </si>
  <si>
    <t>109</t>
  </si>
  <si>
    <t>31951004</t>
  </si>
  <si>
    <t>potrubní spojka jištěná proti posuvu hrdlo-příruba DN 100</t>
  </si>
  <si>
    <t>1878158496</t>
  </si>
  <si>
    <t>55253660</t>
  </si>
  <si>
    <t>příruba zaslepovací litinová vodovodní PN10/40 X-kus DN 80</t>
  </si>
  <si>
    <t>-216845959</t>
  </si>
  <si>
    <t>111</t>
  </si>
  <si>
    <t>857264122</t>
  </si>
  <si>
    <t>Montáž litinových tvarovek odbočných přírubových otevřený výkop DN 100</t>
  </si>
  <si>
    <t>198</t>
  </si>
  <si>
    <t>https://podminky.urs.cz/item/CS_URS_2024_02/857264122</t>
  </si>
  <si>
    <t>55253515</t>
  </si>
  <si>
    <t>tvarovka přírubová litinová s přírubovou odbočkou,práškový epoxid tl 250µm T-kus DN 100/80</t>
  </si>
  <si>
    <t>200</t>
  </si>
  <si>
    <t>113</t>
  </si>
  <si>
    <t>55253513</t>
  </si>
  <si>
    <t>tvarovka přírubová litinová s přírubovou odbočkou,práškový epoxid tl 250µm T-kus DN 100/50</t>
  </si>
  <si>
    <t>202</t>
  </si>
  <si>
    <t>55253517</t>
  </si>
  <si>
    <t>tvarovka přírubová litinová s přírubovou odbočkou,práškový epoxid tl 250µm T-kus DN 100/100</t>
  </si>
  <si>
    <t>1161954140</t>
  </si>
  <si>
    <t>115</t>
  </si>
  <si>
    <t>866311R</t>
  </si>
  <si>
    <t>Nerezová nadzemní konstrukce pro vedení potrubí, včetně montáže potrubí</t>
  </si>
  <si>
    <t>204</t>
  </si>
  <si>
    <t>předizolované potrubí, na nadzemní konstrukci - most</t>
  </si>
  <si>
    <t>1048909</t>
  </si>
  <si>
    <t>Trubka vodovodní předizolovaná PE 100 PN 16, SDR 11 110x10,0 mm , návin do 100 m</t>
  </si>
  <si>
    <t>206</t>
  </si>
  <si>
    <t>Přesná specifikace potrubí je popsána v TZ.</t>
  </si>
  <si>
    <t>73,00*1,03</t>
  </si>
  <si>
    <t>117</t>
  </si>
  <si>
    <t>871251211</t>
  </si>
  <si>
    <t>Montáž potrubí z PE100 SDR 11 otevřený výkop svařovaných elektrotvarovkou D 110 x 10,0 mm</t>
  </si>
  <si>
    <t>208</t>
  </si>
  <si>
    <t>https://podminky.urs.cz/item/CS_URS_2024_02/871251211</t>
  </si>
  <si>
    <t>17733</t>
  </si>
  <si>
    <t>Trubka vodovodní PE 100 SDR 11 110x10,0 mm, s ochranným pláštěm z PP (typ 3 dle PAS 1075); 12 m</t>
  </si>
  <si>
    <t>210</t>
  </si>
  <si>
    <t>119</t>
  </si>
  <si>
    <t>28653136</t>
  </si>
  <si>
    <t>nákružek lemový PE 100 SDR11 110mm</t>
  </si>
  <si>
    <t>212</t>
  </si>
  <si>
    <t>2 "pro tlakové zkoušky- možno použít na více úseků"</t>
  </si>
  <si>
    <t>28654410</t>
  </si>
  <si>
    <t>příruba volná k lemovému nákružku z polypropylénu 110</t>
  </si>
  <si>
    <t>214</t>
  </si>
  <si>
    <t>24+2</t>
  </si>
  <si>
    <t>121</t>
  </si>
  <si>
    <t>877251201</t>
  </si>
  <si>
    <t>Montáž oblouků svařovaných na tupo na vodovodním potrubí z PE trub d 110</t>
  </si>
  <si>
    <t>216</t>
  </si>
  <si>
    <t>https://podminky.urs.cz/item/CS_URS_2024_02/877251201</t>
  </si>
  <si>
    <t>65+19+34+3+8</t>
  </si>
  <si>
    <t>28614898</t>
  </si>
  <si>
    <t>oblouk 45° (60, 30, 22, 11°) SDR11 PE 100 RC PN16 D 110mm</t>
  </si>
  <si>
    <t>218</t>
  </si>
  <si>
    <t>123</t>
  </si>
  <si>
    <t>877251210</t>
  </si>
  <si>
    <t>Montáž kolen 45° svařovaných na tupo na vodovodním potrubí z PE trub d 110</t>
  </si>
  <si>
    <t>220</t>
  </si>
  <si>
    <t>https://podminky.urs.cz/item/CS_URS_2024_02/877251210</t>
  </si>
  <si>
    <t>28614842</t>
  </si>
  <si>
    <t>koleno 45° SDR11 PE 100 PN16 D 110mm</t>
  </si>
  <si>
    <t>222</t>
  </si>
  <si>
    <t>125</t>
  </si>
  <si>
    <t>879231191</t>
  </si>
  <si>
    <t>Příplatek za práce sklon přes 20 % při montáži jakéhokoli vodovodního potrubí DN 40 až 550</t>
  </si>
  <si>
    <t>224</t>
  </si>
  <si>
    <t>https://podminky.urs.cz/item/CS_URS_2024_02/879231191</t>
  </si>
  <si>
    <t>877251110</t>
  </si>
  <si>
    <t>Montáž elektrokolen 45° na vodovodním potrubí z PE trub d 110</t>
  </si>
  <si>
    <t>226</t>
  </si>
  <si>
    <t>https://podminky.urs.cz/item/CS_URS_2024_02/877251110</t>
  </si>
  <si>
    <t>127</t>
  </si>
  <si>
    <t>28614949</t>
  </si>
  <si>
    <t>elektrokoleno 45° PE 100 PN16 D 110mm</t>
  </si>
  <si>
    <t>228</t>
  </si>
  <si>
    <t>877251101</t>
  </si>
  <si>
    <t>Montáž elektrospojek na vodovodním potrubí z PE trub d 110</t>
  </si>
  <si>
    <t>230</t>
  </si>
  <si>
    <t>https://podminky.urs.cz/item/CS_URS_2024_02/877251101</t>
  </si>
  <si>
    <t>129</t>
  </si>
  <si>
    <t>28615975</t>
  </si>
  <si>
    <t>elektrospojka SDR11 PE 100 PN16 D 110mm</t>
  </si>
  <si>
    <t>232</t>
  </si>
  <si>
    <t>388 "Spojování jednotlivých tyčí"</t>
  </si>
  <si>
    <t>298 "Spojování tvarovek"</t>
  </si>
  <si>
    <t>891211222</t>
  </si>
  <si>
    <t>Montáž vodovodních šoupátek s ručním kolečkem v šachtách DN 50</t>
  </si>
  <si>
    <t>234</t>
  </si>
  <si>
    <t>https://podminky.urs.cz/item/CS_URS_2024_02/891211222</t>
  </si>
  <si>
    <t>131</t>
  </si>
  <si>
    <t>42221114</t>
  </si>
  <si>
    <t>šoupátko s přírubami voda DN 50 PN16</t>
  </si>
  <si>
    <t>236</t>
  </si>
  <si>
    <t>42210100</t>
  </si>
  <si>
    <t>kolo ruční pro DN 40-50 D 150mm</t>
  </si>
  <si>
    <t>238</t>
  </si>
  <si>
    <t>133</t>
  </si>
  <si>
    <t>891213321</t>
  </si>
  <si>
    <t>Montáž souprav(ventilů) vodovodních odvzdušňovacích přírubových DN 50</t>
  </si>
  <si>
    <t>240</t>
  </si>
  <si>
    <t>https://podminky.urs.cz/item/CS_URS_2024_02/891213321</t>
  </si>
  <si>
    <t>42213001</t>
  </si>
  <si>
    <t>ventil odvzdušňovací/zavzdušňovací přírubový PN 16, pitná voda DN 50</t>
  </si>
  <si>
    <t>242</t>
  </si>
  <si>
    <t>135</t>
  </si>
  <si>
    <t>891241222</t>
  </si>
  <si>
    <t>Montáž vodovodních armatur na potrubí šoupátek nebo klapek uzavíracích v šachtách s ručním kolečkem DN 80</t>
  </si>
  <si>
    <t>1217658770</t>
  </si>
  <si>
    <t>https://podminky.urs.cz/item/CS_URS_2024_02/891241222</t>
  </si>
  <si>
    <t>42221116</t>
  </si>
  <si>
    <t>šoupátko s přírubami voda DN 80 PN16</t>
  </si>
  <si>
    <t>1255387255</t>
  </si>
  <si>
    <t>137</t>
  </si>
  <si>
    <t>42210101</t>
  </si>
  <si>
    <t>kolo ruční pro DN 65-80 D 175mm</t>
  </si>
  <si>
    <t>2117327968</t>
  </si>
  <si>
    <t>891243321</t>
  </si>
  <si>
    <t>Montáž souprav(ventilů) vodovodních odvzdušňovacích přírubových DN 80</t>
  </si>
  <si>
    <t>244</t>
  </si>
  <si>
    <t>https://podminky.urs.cz/item/CS_URS_2024_02/891243321</t>
  </si>
  <si>
    <t>139</t>
  </si>
  <si>
    <t>RMO982208015016</t>
  </si>
  <si>
    <t>Souprava (HYDRANT) ODVZDUŠŇOVACÍ PN 1-16 1555/80</t>
  </si>
  <si>
    <t>246</t>
  </si>
  <si>
    <t>891241112</t>
  </si>
  <si>
    <t>Montáž vodovodních šoupátek otevřený výkop DN 80</t>
  </si>
  <si>
    <t>248</t>
  </si>
  <si>
    <t>https://podminky.urs.cz/item/CS_URS_2024_02/891241112</t>
  </si>
  <si>
    <t>141</t>
  </si>
  <si>
    <t>42221212</t>
  </si>
  <si>
    <t>šoupě přírubové vodovodní krátká stavební dl DN 80 PN10-16</t>
  </si>
  <si>
    <t>250</t>
  </si>
  <si>
    <t>42291038</t>
  </si>
  <si>
    <t>souprava zemní teleskopická pro E2 šoupatka DN 50-100mm Rd 1,3-1,8m</t>
  </si>
  <si>
    <t>252</t>
  </si>
  <si>
    <t>143</t>
  </si>
  <si>
    <t>42291039</t>
  </si>
  <si>
    <t>souprava zemní teleskopická pro E2 šoupatka DN 50-100mm Rd 1,8-2,5m</t>
  </si>
  <si>
    <t>254</t>
  </si>
  <si>
    <t>44983130R</t>
  </si>
  <si>
    <t>Skříň plastová - svařovaná z PP-C desek s UV stabilizací - zateplená</t>
  </si>
  <si>
    <t>256</t>
  </si>
  <si>
    <t>145</t>
  </si>
  <si>
    <t>891247112</t>
  </si>
  <si>
    <t>Montáž hydrantů podzemních DN 80</t>
  </si>
  <si>
    <t>258</t>
  </si>
  <si>
    <t>https://podminky.urs.cz/item/CS_URS_2024_02/891247112</t>
  </si>
  <si>
    <t>42273620</t>
  </si>
  <si>
    <t>hydrant podzemní plnoprůtokový DN 80 PN 16 krycí v 1500mm</t>
  </si>
  <si>
    <t>260</t>
  </si>
  <si>
    <t>147</t>
  </si>
  <si>
    <t>891261112</t>
  </si>
  <si>
    <t>Montáž vodovodních armatur na potrubí šoupátek nebo klapek uzavíracích v otevřeném výkopu nebo v šachtách s osazením zemní soupravy (bez poklopů) DN 100</t>
  </si>
  <si>
    <t>-2094808796</t>
  </si>
  <si>
    <t>https://podminky.urs.cz/item/CS_URS_2024_02/891261112</t>
  </si>
  <si>
    <t>42221117</t>
  </si>
  <si>
    <t>šoupátko s přírubami voda DN 100 PN16</t>
  </si>
  <si>
    <t>-1001164224</t>
  </si>
  <si>
    <t>149</t>
  </si>
  <si>
    <t>42210106</t>
  </si>
  <si>
    <t>kolo ruční pro DN 100 D 300mm</t>
  </si>
  <si>
    <t>1477202369</t>
  </si>
  <si>
    <t>894411311</t>
  </si>
  <si>
    <t>Osazení betonových nebo železobetonových dílců pro šachty skruží rovných</t>
  </si>
  <si>
    <t>262</t>
  </si>
  <si>
    <t>https://podminky.urs.cz/item/CS_URS_2024_02/894411311</t>
  </si>
  <si>
    <t>151</t>
  </si>
  <si>
    <t>59224104</t>
  </si>
  <si>
    <t>skruž betonová studniční 100x100x9cm</t>
  </si>
  <si>
    <t>264</t>
  </si>
  <si>
    <t>899204112</t>
  </si>
  <si>
    <t>Osazení mříží litinových včetně rámů a košů na bahno pro třídu zatížení D400, E600</t>
  </si>
  <si>
    <t>266</t>
  </si>
  <si>
    <t>https://podminky.urs.cz/item/CS_URS_2024_02/899204112</t>
  </si>
  <si>
    <t>153</t>
  </si>
  <si>
    <t>55242322</t>
  </si>
  <si>
    <t>mříž D 400 - plochá 300x500mm</t>
  </si>
  <si>
    <t>268</t>
  </si>
  <si>
    <t>899401113</t>
  </si>
  <si>
    <t>Osazení poklopů litinových hydrantových</t>
  </si>
  <si>
    <t>270</t>
  </si>
  <si>
    <t>https://podminky.urs.cz/item/CS_URS_2024_02/899401113</t>
  </si>
  <si>
    <t>155</t>
  </si>
  <si>
    <t>42291452</t>
  </si>
  <si>
    <t>poklop litinový hydrantový DN 80</t>
  </si>
  <si>
    <t>272</t>
  </si>
  <si>
    <t>R179000000000</t>
  </si>
  <si>
    <t>POKLOP ODVZDUŠŇOVACÍ SOUPRAVY (HYDRANTU)</t>
  </si>
  <si>
    <t>274</t>
  </si>
  <si>
    <t>157</t>
  </si>
  <si>
    <t>42210052</t>
  </si>
  <si>
    <t>deska podkladová uličního poklopu litinového hydrantového</t>
  </si>
  <si>
    <t>276</t>
  </si>
  <si>
    <t>899401112</t>
  </si>
  <si>
    <t>Osazení poklopů litinových šoupátkových</t>
  </si>
  <si>
    <t>278</t>
  </si>
  <si>
    <t>https://podminky.urs.cz/item/CS_URS_2024_02/899401112</t>
  </si>
  <si>
    <t>159</t>
  </si>
  <si>
    <t>42291352</t>
  </si>
  <si>
    <t>poklop litinový šoupátkový pro zemní soupravy osazení do terénu a do vozovky</t>
  </si>
  <si>
    <t>280</t>
  </si>
  <si>
    <t>892271111</t>
  </si>
  <si>
    <t>Tlaková zkouška vodou potrubí DN 100 nebo 125</t>
  </si>
  <si>
    <t>282</t>
  </si>
  <si>
    <t>https://podminky.urs.cz/item/CS_URS_2024_02/892271111</t>
  </si>
  <si>
    <t>161</t>
  </si>
  <si>
    <t>892372111</t>
  </si>
  <si>
    <t>Zabezpečení konců potrubí DN do 300 při tlakových zkouškách vodou</t>
  </si>
  <si>
    <t>284</t>
  </si>
  <si>
    <t>https://podminky.urs.cz/item/CS_URS_2024_02/892372111</t>
  </si>
  <si>
    <t>PO CCA 500 M</t>
  </si>
  <si>
    <t>892273122</t>
  </si>
  <si>
    <t>Proplach a dezinfekce vodovodního potrubí DN od 80 do 125</t>
  </si>
  <si>
    <t>286</t>
  </si>
  <si>
    <t>https://podminky.urs.cz/item/CS_URS_2024_02/892273122</t>
  </si>
  <si>
    <t>163</t>
  </si>
  <si>
    <t>899712111</t>
  </si>
  <si>
    <t>Orientační tabulky na zdivu</t>
  </si>
  <si>
    <t>288</t>
  </si>
  <si>
    <t>https://podminky.urs.cz/item/CS_URS_2024_02/899712111</t>
  </si>
  <si>
    <t>89971311R</t>
  </si>
  <si>
    <t>Orientační tabulky na sloupku betonovém nebo ocelovém, vč. sloupku a patky</t>
  </si>
  <si>
    <t>290</t>
  </si>
  <si>
    <t>https://podminky.urs.cz/item/CS_URS_2024_02/89971311R</t>
  </si>
  <si>
    <t>165</t>
  </si>
  <si>
    <t>899721111</t>
  </si>
  <si>
    <t>Signalizační vodič DN do 150 mm na potrubí</t>
  </si>
  <si>
    <t>292</t>
  </si>
  <si>
    <t>https://podminky.urs.cz/item/CS_URS_2024_02/899721111</t>
  </si>
  <si>
    <t>4644,70*1,05</t>
  </si>
  <si>
    <t>899722112</t>
  </si>
  <si>
    <t>Krytí potrubí z plastů výstražnou fólií z PVC 25 cm</t>
  </si>
  <si>
    <t>294</t>
  </si>
  <si>
    <t>https://podminky.urs.cz/item/CS_URS_2024_02/899722112</t>
  </si>
  <si>
    <t>"dl. - chr. - nadzem.potr.</t>
  </si>
  <si>
    <t>4644,70-192,00-73,00</t>
  </si>
  <si>
    <t>167</t>
  </si>
  <si>
    <t>899911216</t>
  </si>
  <si>
    <t>Kluzné objímky (pojízdná sedla) pro zasunutí potrubí do chráničky výšky 19 mm vnějšího průměru potrubí přes 102 do 112 mm</t>
  </si>
  <si>
    <t>1024992864</t>
  </si>
  <si>
    <t>https://podminky.urs.cz/item/CS_URS_2024_02/899911216</t>
  </si>
  <si>
    <t>899913143</t>
  </si>
  <si>
    <t>Uzavírací manžeta chráničky potrubí DN 100 x 250</t>
  </si>
  <si>
    <t>296</t>
  </si>
  <si>
    <t>https://podminky.urs.cz/item/CS_URS_2024_02/899913143</t>
  </si>
  <si>
    <t>7*2 "7x chránička</t>
  </si>
  <si>
    <t>Ostatní konstrukce a práce, bourání</t>
  </si>
  <si>
    <t>169</t>
  </si>
  <si>
    <t>916131213</t>
  </si>
  <si>
    <t>Osazení silničního obrubníku betonového stojatého s boční opěrou do lože z betonu prostého</t>
  </si>
  <si>
    <t>298</t>
  </si>
  <si>
    <t>https://podminky.urs.cz/item/CS_URS_2024_02/916131213</t>
  </si>
  <si>
    <t>59217034</t>
  </si>
  <si>
    <t>obrubník betonový silniční 1000x150x300mm</t>
  </si>
  <si>
    <t>300</t>
  </si>
  <si>
    <t>350*1,02 "Přepočtené koeficientem množství</t>
  </si>
  <si>
    <t>171</t>
  </si>
  <si>
    <t>919732211</t>
  </si>
  <si>
    <t>Styčná spára napojení nového živičného povrchu na stávající za tepla š 15 mm hl 25 mm s prořezáním</t>
  </si>
  <si>
    <t>302</t>
  </si>
  <si>
    <t>https://podminky.urs.cz/item/CS_URS_2024_02/919732211</t>
  </si>
  <si>
    <t>671,8*2 "asfalt místní"</t>
  </si>
  <si>
    <t>1645*2 "asfalt_KSUS"</t>
  </si>
  <si>
    <t>919735112</t>
  </si>
  <si>
    <t>Řezání stávajícího živičného krytu hl přes 50 do 100 mm</t>
  </si>
  <si>
    <t>304</t>
  </si>
  <si>
    <t>https://podminky.urs.cz/item/CS_URS_2024_02/919735112</t>
  </si>
  <si>
    <t>1645*2</t>
  </si>
  <si>
    <t>671,8*2</t>
  </si>
  <si>
    <t>173</t>
  </si>
  <si>
    <t>935112211</t>
  </si>
  <si>
    <t>Osazení příkopového žlabu do betonu tl 100 mm z betonových tvárnic š 800 mm</t>
  </si>
  <si>
    <t>306</t>
  </si>
  <si>
    <t>https://podminky.urs.cz/item/CS_URS_2024_02/935112211</t>
  </si>
  <si>
    <t>59227029</t>
  </si>
  <si>
    <t>žlabovka příkopová betonová 500x680x60mm</t>
  </si>
  <si>
    <t>308</t>
  </si>
  <si>
    <t>997</t>
  </si>
  <si>
    <t>Přesun sutě</t>
  </si>
  <si>
    <t>175</t>
  </si>
  <si>
    <t>997221551</t>
  </si>
  <si>
    <t>Vodorovná doprava suti ze sypkých materiálů do 1 km</t>
  </si>
  <si>
    <t>310</t>
  </si>
  <si>
    <t>https://podminky.urs.cz/item/CS_URS_2024_02/997221551</t>
  </si>
  <si>
    <t>997221559</t>
  </si>
  <si>
    <t>Příplatek ZKD 1 km u vodorovné dopravy suti ze sypkých materiálů</t>
  </si>
  <si>
    <t>312</t>
  </si>
  <si>
    <t>https://podminky.urs.cz/item/CS_URS_2024_02/997221559</t>
  </si>
  <si>
    <t>2423,865*17 'Přepočtené koeficientem množství</t>
  </si>
  <si>
    <t>177</t>
  </si>
  <si>
    <t>997221571</t>
  </si>
  <si>
    <t>Vodorovná doprava vybouraných hmot do 1 km</t>
  </si>
  <si>
    <t>314</t>
  </si>
  <si>
    <t>https://podminky.urs.cz/item/CS_URS_2024_02/997221571</t>
  </si>
  <si>
    <t>panely a zatravňovací tvárnice na mezideponii</t>
  </si>
  <si>
    <t>118,626</t>
  </si>
  <si>
    <t>997221579</t>
  </si>
  <si>
    <t>Vodorovná doprava vybouraných hmot bez naložení, ale se složením a s hrubým urovnáním na vzdálenost Příplatek k ceně za každý další započatý 1 km přes 1 km</t>
  </si>
  <si>
    <t>1930062897</t>
  </si>
  <si>
    <t>https://podminky.urs.cz/item/CS_URS_2024_02/997221579</t>
  </si>
  <si>
    <t>118,626*2 'Přepočtené koeficientem množství</t>
  </si>
  <si>
    <t>179</t>
  </si>
  <si>
    <t>997221612</t>
  </si>
  <si>
    <t>Nakládání vybouraných hmot na dopravní prostředky pro vodorovnou dopravu</t>
  </si>
  <si>
    <t>316</t>
  </si>
  <si>
    <t>https://podminky.urs.cz/item/CS_URS_2024_02/997221612</t>
  </si>
  <si>
    <t>997221665</t>
  </si>
  <si>
    <t>Poplatek za uložení stavebního odpadu na skládce (skládkovné) asfaltového s dehtem zatříděného do Katalogu odpadů pod kódem 17 03 01</t>
  </si>
  <si>
    <t>34754068</t>
  </si>
  <si>
    <t>https://podminky.urs.cz/item/CS_URS_2024_02/997221665</t>
  </si>
  <si>
    <t>1336,671*0,10</t>
  </si>
  <si>
    <t>181</t>
  </si>
  <si>
    <t>997221873</t>
  </si>
  <si>
    <t>Poplatek za uložení stavebního odpadu na recyklační skládce (skládkovné) zeminy a kamení zatříděného do Katalogu odpadů pod kódem 17 05 04</t>
  </si>
  <si>
    <t>318</t>
  </si>
  <si>
    <t>https://podminky.urs.cz/item/CS_URS_2024_02/997221873</t>
  </si>
  <si>
    <t>kamenivo</t>
  </si>
  <si>
    <t>1,74+66,062+1019,392</t>
  </si>
  <si>
    <t>997221875</t>
  </si>
  <si>
    <t>Poplatek za uložení stavebního odpadu na recyklační skládce (skládkovné) asfaltového bez obsahu dehtu zatříděného do Katalogu odpadů pod kódem 17 03 02</t>
  </si>
  <si>
    <t>320</t>
  </si>
  <si>
    <t>https://podminky.urs.cz/item/CS_URS_2024_02/997221875</t>
  </si>
  <si>
    <t>asfalt</t>
  </si>
  <si>
    <t>307,651+306,981+722,039</t>
  </si>
  <si>
    <t>1336,671*0,90</t>
  </si>
  <si>
    <t>998</t>
  </si>
  <si>
    <t>Přesun hmot</t>
  </si>
  <si>
    <t>183</t>
  </si>
  <si>
    <t>998276101</t>
  </si>
  <si>
    <t>Přesun hmot pro trubní vedení z trub z plastických hmot otevřený výkop</t>
  </si>
  <si>
    <t>322</t>
  </si>
  <si>
    <t>https://podminky.urs.cz/item/CS_URS_2024_02/998276101</t>
  </si>
  <si>
    <t>Práce a dodávky M</t>
  </si>
  <si>
    <t>23-M</t>
  </si>
  <si>
    <t>Montáže potrubí</t>
  </si>
  <si>
    <t>230202017</t>
  </si>
  <si>
    <t>Montáž chráničky ocelové celé průměru přes 219,3 do 273 mm</t>
  </si>
  <si>
    <t>324</t>
  </si>
  <si>
    <t>https://podminky.urs.cz/item/CS_URS_2024_02/230202017</t>
  </si>
  <si>
    <t>ocelová chránička u LB6</t>
  </si>
  <si>
    <t>185</t>
  </si>
  <si>
    <t>55284043</t>
  </si>
  <si>
    <t>trubka ocelová bezešvá konstrukční jakost S355J2H (11 503) 244,5x10,0mm</t>
  </si>
  <si>
    <t>326</t>
  </si>
  <si>
    <t>OC CHránička</t>
  </si>
  <si>
    <t>21 "LB6"</t>
  </si>
  <si>
    <t>230202035</t>
  </si>
  <si>
    <t>Montáž chráničky plastové průměru přes 200 do 250 mm</t>
  </si>
  <si>
    <t>328</t>
  </si>
  <si>
    <t>https://podminky.urs.cz/item/CS_URS_2024_02/230202035</t>
  </si>
  <si>
    <t>PE Chránička</t>
  </si>
  <si>
    <t>20 "LB3"</t>
  </si>
  <si>
    <t>118 "LB71"</t>
  </si>
  <si>
    <t>16 "LB79"</t>
  </si>
  <si>
    <t>4 "LB91"</t>
  </si>
  <si>
    <t>8 "LB140"</t>
  </si>
  <si>
    <t>5 "LB145"</t>
  </si>
  <si>
    <t>187</t>
  </si>
  <si>
    <t>28613136</t>
  </si>
  <si>
    <t>trubka vodovodní PE100 RC PN 10 SDR17 250x14,8mm</t>
  </si>
  <si>
    <t>330</t>
  </si>
  <si>
    <t>230202072</t>
  </si>
  <si>
    <t>Nasunutí potrubní sekce plastové průměru přes 63 do 110 mm do chráničky</t>
  </si>
  <si>
    <t>332</t>
  </si>
  <si>
    <t>https://podminky.urs.cz/item/CS_URS_2024_02/230202072</t>
  </si>
  <si>
    <t>SO 02 - Zkapacitnění VDJ Hrusice</t>
  </si>
  <si>
    <t>Soupis:</t>
  </si>
  <si>
    <t>DSO 02.1 - Stavební část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</si>
  <si>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</si>
  <si>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</si>
  <si>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</si>
  <si>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</si>
  <si>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</si>
  <si>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</si>
  <si>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</si>
  <si>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</si>
  <si>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</si>
  <si>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 xml:space="preserve">    767 - Konstrukce zámečnické</t>
  </si>
  <si>
    <t xml:space="preserve">    783 - Dokončovací práce - nátěry</t>
  </si>
  <si>
    <t xml:space="preserve">    21-M - Elektromontáže</t>
  </si>
  <si>
    <t>111151131</t>
  </si>
  <si>
    <t>Pokosení trávníku lučního pl do 1000 m2 s odvozem do 20 km v rovině a svahu do 1:5</t>
  </si>
  <si>
    <t>https://podminky.urs.cz/item/CS_URS_2024_02/111151131</t>
  </si>
  <si>
    <t>6 x pokosení/ 3 měsíce</t>
  </si>
  <si>
    <t>3 měsíční pěstební péče</t>
  </si>
  <si>
    <t>Sub1 - Násep na stropě akumulačních komor</t>
  </si>
  <si>
    <t>6*87,14</t>
  </si>
  <si>
    <t>Sub2 - Svahy akumulačních komor</t>
  </si>
  <si>
    <t>6*340,05</t>
  </si>
  <si>
    <t>Sub3 - Rekultivace - zatravnění areálu</t>
  </si>
  <si>
    <t>6*78,09</t>
  </si>
  <si>
    <t>115101201</t>
  </si>
  <si>
    <t>Čerpání vody na dopravní výšku do 10 m průměrný přítok do 500 l/min</t>
  </si>
  <si>
    <t>https://podminky.urs.cz/item/CS_URS_2024_02/115101201</t>
  </si>
  <si>
    <t>10 dní á 24 hod</t>
  </si>
  <si>
    <t>10*24</t>
  </si>
  <si>
    <t>115101301</t>
  </si>
  <si>
    <t>Pohotovost čerpací soupravy pro dopravní výšku do 10 m přítok do 500 l/min</t>
  </si>
  <si>
    <t>https://podminky.urs.cz/item/CS_URS_2024_02/115101301</t>
  </si>
  <si>
    <t>11520000R</t>
  </si>
  <si>
    <t>provizorní čerpací jímka na dně jámy - dodávka + montáž + demontáž</t>
  </si>
  <si>
    <t>https://podminky.urs.cz/item/CS_URS_2024_02/11520000R</t>
  </si>
  <si>
    <t>121151113</t>
  </si>
  <si>
    <t>Sejmutí ornice plochy do 500 m2 tl vrstvy do 200 mm strojně</t>
  </si>
  <si>
    <t>https://podminky.urs.cz/item/CS_URS_2024_02/121151113</t>
  </si>
  <si>
    <t>tl.200 mm</t>
  </si>
  <si>
    <t>122251101</t>
  </si>
  <si>
    <t>Odkopávky a prokopávky nezapažené v hornině třídy těžitelnosti I skupiny 3 objem do 20 m3 strojně</t>
  </si>
  <si>
    <t>https://podminky.urs.cz/item/CS_URS_2024_02/122251101</t>
  </si>
  <si>
    <t>výkres č.D.1.2.1.2 - Legenda skladeb</t>
  </si>
  <si>
    <t>Ch3 - Zpevněné plochy</t>
  </si>
  <si>
    <t>!!! POUZE v případě únosnosti podloží menší než 30 MPa bude provedena výměnná vrstva - štěrkodrť fr.0/63 mm tl.500 mm!!!</t>
  </si>
  <si>
    <t>8,40*0,50</t>
  </si>
  <si>
    <t>131251104</t>
  </si>
  <si>
    <t>Hloubení jam nezapažených v hornině třídy těžitelnosti I skupiny 3 objem do 500 m3 strojně</t>
  </si>
  <si>
    <t>https://podminky.urs.cz/item/CS_URS_2024_02/131251104</t>
  </si>
  <si>
    <t>131451104</t>
  </si>
  <si>
    <t>Hloubení jam nezapažených v hornině třídy těžitelnosti II skupiny 5 objem do 500 m3 strojně</t>
  </si>
  <si>
    <t>https://podminky.urs.cz/item/CS_URS_2024_02/131451104</t>
  </si>
  <si>
    <t>151711111</t>
  </si>
  <si>
    <t>Osazení zápor ocelových dl do 8 m</t>
  </si>
  <si>
    <t>https://podminky.urs.cz/item/CS_URS_2024_02/151711111</t>
  </si>
  <si>
    <t>3 x HEB160 délky 4,0 m</t>
  </si>
  <si>
    <t>3*4,0</t>
  </si>
  <si>
    <t>13010976</t>
  </si>
  <si>
    <t>ocel profilová jakost S235JR (11 375) průřez HEB 160</t>
  </si>
  <si>
    <t>zápory budou vytaženy - 50% pořizovací ceny</t>
  </si>
  <si>
    <t>12*0,0425</t>
  </si>
  <si>
    <t>151711131</t>
  </si>
  <si>
    <t>Vytažení zápor ocelových dl do 8 m</t>
  </si>
  <si>
    <t>https://podminky.urs.cz/item/CS_URS_2024_02/151711131</t>
  </si>
  <si>
    <t>151712111</t>
  </si>
  <si>
    <t>Převázka ocelová zdvojená pro kotvení záporového pažení</t>
  </si>
  <si>
    <t>https://podminky.urs.cz/item/CS_URS_2024_02/151712111</t>
  </si>
  <si>
    <t>151712121</t>
  </si>
  <si>
    <t>Odstranění ocelové převázky zdvojené pro kotvení záporového pažení</t>
  </si>
  <si>
    <t>https://podminky.urs.cz/item/CS_URS_2024_02/151712121</t>
  </si>
  <si>
    <t>151721111</t>
  </si>
  <si>
    <t>Zřízení pažení do ocelových zápor hl výkopu do 4 m s jeho následným odstraněním</t>
  </si>
  <si>
    <t>https://podminky.urs.cz/item/CS_URS_2024_02/151721111</t>
  </si>
  <si>
    <t>délka pažení = 4,0 m</t>
  </si>
  <si>
    <t>hloubka pažení = 3,0 m</t>
  </si>
  <si>
    <t>4,0*3,0</t>
  </si>
  <si>
    <t>162651112</t>
  </si>
  <si>
    <t>Vodorovné přemístění přes 4 000 do 5000 m výkopku/sypaniny z horniny třídy těžitelnosti I skupiny 1 až 3</t>
  </si>
  <si>
    <t>https://podminky.urs.cz/item/CS_URS_2024_02/162651112</t>
  </si>
  <si>
    <t xml:space="preserve">odvoz ornice na mezideponii </t>
  </si>
  <si>
    <t>78,09*0,1</t>
  </si>
  <si>
    <t>ornice z mezideponi pro zpětné rozprostření</t>
  </si>
  <si>
    <t>výkopek na mezideponii a zpět k zásypům/násypům vodojemu</t>
  </si>
  <si>
    <t>352,45*2</t>
  </si>
  <si>
    <t>odkopávka</t>
  </si>
  <si>
    <t>8,40*0,50*2</t>
  </si>
  <si>
    <t>162751117</t>
  </si>
  <si>
    <t>Vodorovné přemístění přes 9 000 do 10000 m výkopku/sypaniny z horniny třídy těžitelnosti I skupiny 1 až 3</t>
  </si>
  <si>
    <t>https://podminky.urs.cz/item/CS_URS_2024_02/162751117</t>
  </si>
  <si>
    <t>odvoz přebytečné ornice na skládku s poplatkem</t>
  </si>
  <si>
    <t>258*0,2</t>
  </si>
  <si>
    <t>odpočet ornice pro Sub3 - Rekultivace - zatravnění areálu</t>
  </si>
  <si>
    <t>-78,09*0,1</t>
  </si>
  <si>
    <t>162751119</t>
  </si>
  <si>
    <t>Příplatek k vodorovnému přemístění výkopku/sypaniny z horniny třídy těžitelnosti I skupiny 1 až 3 ZKD 1000 m přes 10000 m</t>
  </si>
  <si>
    <t>https://podminky.urs.cz/item/CS_URS_2024_02/162751119</t>
  </si>
  <si>
    <t>43,791*5 "Přepočtené koeficientem množství</t>
  </si>
  <si>
    <t>odvoz výkopku na skládku s poplatkem</t>
  </si>
  <si>
    <t>skupina 5</t>
  </si>
  <si>
    <t>18,55</t>
  </si>
  <si>
    <t>18,55*5 "Přepočtené koeficientem množství</t>
  </si>
  <si>
    <t>ornice na mezideponii pro rozprostření</t>
  </si>
  <si>
    <t>352,45</t>
  </si>
  <si>
    <t>4,20</t>
  </si>
  <si>
    <t>skupina 3</t>
  </si>
  <si>
    <t>43,791*1,6</t>
  </si>
  <si>
    <t>18,55*2,4</t>
  </si>
  <si>
    <t>43,791</t>
  </si>
  <si>
    <t>výměra dle projektanta</t>
  </si>
  <si>
    <t>zásyp vodojemu</t>
  </si>
  <si>
    <t>453</t>
  </si>
  <si>
    <t>181351003</t>
  </si>
  <si>
    <t>Rozprostření ornice tl vrstvy do 200 mm pl do 100 m2 v rovině nebo ve svahu do 1:5 strojně</t>
  </si>
  <si>
    <t>https://podminky.urs.cz/item/CS_URS_2024_02/181351003</t>
  </si>
  <si>
    <t>bude využita původně sejmutá ornice</t>
  </si>
  <si>
    <t>78,09</t>
  </si>
  <si>
    <t>181411121</t>
  </si>
  <si>
    <t>Založení lučního trávníku výsevem pl do 1000 m2 v rovině a ve svahu do 1:5</t>
  </si>
  <si>
    <t>https://podminky.urs.cz/item/CS_URS_2024_02/181411121</t>
  </si>
  <si>
    <t>87,14</t>
  </si>
  <si>
    <t>00572472</t>
  </si>
  <si>
    <t>osivo směs travní krajinná-rovinná</t>
  </si>
  <si>
    <t>165,23*0,03 "Přepočtené koeficientem množství</t>
  </si>
  <si>
    <t>181411123</t>
  </si>
  <si>
    <t>Založení lučního trávníku výsevem pl do 1000 m2 ve svahu přes 1:2 do 1:1</t>
  </si>
  <si>
    <t>https://podminky.urs.cz/item/CS_URS_2024_02/181411123</t>
  </si>
  <si>
    <t>sklon 1:1,5</t>
  </si>
  <si>
    <t>340,05</t>
  </si>
  <si>
    <t>00572474</t>
  </si>
  <si>
    <t>osivo směs travní krajinná-svahová</t>
  </si>
  <si>
    <t>340,05*0,02 "Přepočtené koeficientem množství</t>
  </si>
  <si>
    <t>181912111</t>
  </si>
  <si>
    <t>Úprava pláně v hornině třídy těžitelnosti I skupiny 3 bez zhutnění ručně</t>
  </si>
  <si>
    <t>https://podminky.urs.cz/item/CS_URS_2024_02/181912111</t>
  </si>
  <si>
    <t>Ch1 - Okapový chodník</t>
  </si>
  <si>
    <t>6,70</t>
  </si>
  <si>
    <t>Ch2 - Plocha ze žulových kostek</t>
  </si>
  <si>
    <t>0,80</t>
  </si>
  <si>
    <t>8,40</t>
  </si>
  <si>
    <t>181913112</t>
  </si>
  <si>
    <t>Úprava pláně v hornině třídy těžitelnosti II skupiny 4 se zhutněním ručně</t>
  </si>
  <si>
    <t>https://podminky.urs.cz/item/CS_URS_2024_02/181913112</t>
  </si>
  <si>
    <t>dno jámy vodojemu</t>
  </si>
  <si>
    <t>11,1*10,7</t>
  </si>
  <si>
    <t>182111111</t>
  </si>
  <si>
    <t>Zpevnění svahu tkaninou nebo rohoží na svahu sklonu přes 1:2 do 1:1</t>
  </si>
  <si>
    <t>https://podminky.urs.cz/item/CS_URS_2024_02/182111111</t>
  </si>
  <si>
    <t>protierozní ochrana svahů z kokosových vláken 400 g/m2</t>
  </si>
  <si>
    <t>61894012</t>
  </si>
  <si>
    <t>síť protierozní z kokosových vláken 400g/m2</t>
  </si>
  <si>
    <t>340,05*1,1 "Přepočtené koeficientem množství</t>
  </si>
  <si>
    <t>182151111</t>
  </si>
  <si>
    <t>Svahování v zářezech v hornině třídy těžitelnosti I skupiny 1 až 3 strojně</t>
  </si>
  <si>
    <t>https://podminky.urs.cz/item/CS_URS_2024_02/182151111</t>
  </si>
  <si>
    <t>svahy jam při hloubení 1:1</t>
  </si>
  <si>
    <t>15,368*3,2</t>
  </si>
  <si>
    <t>16,50*4,0</t>
  </si>
  <si>
    <t>13,50*2,80</t>
  </si>
  <si>
    <t>182211121</t>
  </si>
  <si>
    <t>Svahování násypů ručně</t>
  </si>
  <si>
    <t>https://podminky.urs.cz/item/CS_URS_2024_02/182211121</t>
  </si>
  <si>
    <t>Sub2 - Svah akumulačních komor</t>
  </si>
  <si>
    <t>182311123</t>
  </si>
  <si>
    <t>Rozprostření ornice ve svahu přes 1:5 tl vrstvy do 200 mm ručně</t>
  </si>
  <si>
    <t>https://podminky.urs.cz/item/CS_URS_2024_02/182311123</t>
  </si>
  <si>
    <t>10371500</t>
  </si>
  <si>
    <t>substrát pro trávníky VL</t>
  </si>
  <si>
    <t>Sub1 - na stropě akumulačních komor - substrát zahrnut v oddíle 712 - Povlakové krytiny</t>
  </si>
  <si>
    <t>Sub2 - svahy akumulačních komor - tl.100 mm</t>
  </si>
  <si>
    <t>340,05*0,1</t>
  </si>
  <si>
    <t>Sub3 - zatravnění areálu - tl.100 mm - bude využita původně sejmutá ornice</t>
  </si>
  <si>
    <t>78,09*0,1 = 7,809 m3</t>
  </si>
  <si>
    <t>185802113</t>
  </si>
  <si>
    <t>Hnojení půdy umělým hnojivem na široko v rovině a svahu do 1:5</t>
  </si>
  <si>
    <t>https://podminky.urs.cz/item/CS_URS_2024_02/185802113</t>
  </si>
  <si>
    <t>78,09*0,00005</t>
  </si>
  <si>
    <t>185802133</t>
  </si>
  <si>
    <t>Hnojení půdy umělým hnojivem na široko ve svahu přes 1:2 do 1:1</t>
  </si>
  <si>
    <t>https://podminky.urs.cz/item/CS_URS_2024_02/185802133</t>
  </si>
  <si>
    <t>následná pěstební péče 3 měsíce</t>
  </si>
  <si>
    <t>1 x hnojení</t>
  </si>
  <si>
    <t>340,05*0,00005</t>
  </si>
  <si>
    <t>25191155</t>
  </si>
  <si>
    <t>hnojivo průmyslové</t>
  </si>
  <si>
    <t>78,09*0,05</t>
  </si>
  <si>
    <t>340,05*0,05</t>
  </si>
  <si>
    <t>3 x zálivka v množství 10 l/m2/měsíc</t>
  </si>
  <si>
    <t>3*87,14*3</t>
  </si>
  <si>
    <t>3*340,05*3</t>
  </si>
  <si>
    <t>3*78,09*3</t>
  </si>
  <si>
    <t>4547,52*0,01 "Přepočtené koeficientem množství</t>
  </si>
  <si>
    <t>226111113</t>
  </si>
  <si>
    <t>Vrty velkoprofilové svislé nezapažené D přes 400 do 450 mm hl od 0 do 5 m hornina III</t>
  </si>
  <si>
    <t>https://podminky.urs.cz/item/CS_URS_2024_02/226111113</t>
  </si>
  <si>
    <t>3*3,0</t>
  </si>
  <si>
    <t>226111115</t>
  </si>
  <si>
    <t>Vrty velkoprofilové svislé nezapažené D přes 400 do 450 mm hl od 0 do 5 m hornina V</t>
  </si>
  <si>
    <t>https://podminky.urs.cz/item/CS_URS_2024_02/226111115</t>
  </si>
  <si>
    <t>3*1,0</t>
  </si>
  <si>
    <t>231211311</t>
  </si>
  <si>
    <t>Zřízení pilot svislých zapažených D přes 245 do 450 mm hl od 0 do 30 m s vytažením pažnic z betonu prostého</t>
  </si>
  <si>
    <t>https://podminky.urs.cz/item/CS_URS_2024_02/231211311</t>
  </si>
  <si>
    <t>58932935</t>
  </si>
  <si>
    <t>beton C 25/30 X0,XC1-4,XD1-2,XA1-2,XF1 kamenivo frakce 0/8</t>
  </si>
  <si>
    <t>279113134</t>
  </si>
  <si>
    <t>Základová zeď tl přes 250 do 300 mm z tvárnic ztraceného bednění včetně výplně z betonu tř. C 16/20</t>
  </si>
  <si>
    <t>https://podminky.urs.cz/item/CS_URS_2024_02/279113134</t>
  </si>
  <si>
    <t>výkres č.D.1.2.1.14 - Výpis betonových výrobků</t>
  </si>
  <si>
    <t>BV/6 - základy ze ztraceného bednění 500x300x250 mm pro venkovní prefa schodiště</t>
  </si>
  <si>
    <t>2 x základ šířky 300 mm, délky 1000 mm, výšky 1000 mm</t>
  </si>
  <si>
    <t>1,0*1,0*2</t>
  </si>
  <si>
    <t>311351911</t>
  </si>
  <si>
    <t>Příplatek k cenám bednění nosných nadzákladových zdí za pohledový beton</t>
  </si>
  <si>
    <t>https://podminky.urs.cz/item/CS_URS_2024_02/311351911</t>
  </si>
  <si>
    <t>výkres č.D.1.2.1.10 Tvar konstrukce - půdorysy</t>
  </si>
  <si>
    <t>výkres č.D.1.2.1.11 Tvar konstrukce - řezy</t>
  </si>
  <si>
    <t>beton vodostavební tř.C30/37 XC4 CI 0,2, Dmax.16, S5</t>
  </si>
  <si>
    <t>pohledový beton</t>
  </si>
  <si>
    <t>stropní deska tl.250 mm</t>
  </si>
  <si>
    <t>9,90*8,60*2</t>
  </si>
  <si>
    <t>(9,9+8,60)*2*0,25</t>
  </si>
  <si>
    <t>stěny tl.300 mm</t>
  </si>
  <si>
    <t>6,0*2,60*2*2</t>
  </si>
  <si>
    <t>8,60*2,60*2</t>
  </si>
  <si>
    <t>8,60*2,95*2*2</t>
  </si>
  <si>
    <t>3,0*2,95*2*2</t>
  </si>
  <si>
    <t>3,0*(0,75+0,2)*2</t>
  </si>
  <si>
    <t>3,0*(0,3+0,2)*2</t>
  </si>
  <si>
    <t>0,9*(0,3+0,2)*2*2</t>
  </si>
  <si>
    <t>0,9*0,75*2</t>
  </si>
  <si>
    <t>0,9*0,6*2</t>
  </si>
  <si>
    <t>380321331</t>
  </si>
  <si>
    <t>Kompletní konstrukce ČOV, nádrží, vodojemů, žlabů nebo kanálů ze ŽB tř. C 16/20 tl přes 80 do 150 mm</t>
  </si>
  <si>
    <t>https://podminky.urs.cz/item/CS_URS_2024_02/380321331</t>
  </si>
  <si>
    <t xml:space="preserve">výkres č.D.1.2.1.8 - Řez A-Á, řez B-B´ </t>
  </si>
  <si>
    <t>výkres č.D.1.2.1.9 - Řez C-Ć, řez D-D´</t>
  </si>
  <si>
    <t>podkladní beton tl.150 mm bez bednění</t>
  </si>
  <si>
    <t>tř.C16/20 XC2</t>
  </si>
  <si>
    <t>(1,50+8,60+1,0)*(4,55+0,75)*0,15</t>
  </si>
  <si>
    <t>-0,9*5,95*0,15</t>
  </si>
  <si>
    <t>8,022*1,035 "Přepočtené koeficientem množství</t>
  </si>
  <si>
    <t>380321333</t>
  </si>
  <si>
    <t>Kompletní konstrukce ČOV, nádrží, vodojemů, žlabů nebo kanálů ze ŽB tř. C 16/20 tl přes 300 mm</t>
  </si>
  <si>
    <t>https://podminky.urs.cz/item/CS_URS_2024_02/380321333</t>
  </si>
  <si>
    <t>podkladní beton tl.500 mm bez bednění</t>
  </si>
  <si>
    <t>(1,0+6,60)*(1,50+8,60+0,75)*0,50</t>
  </si>
  <si>
    <t>-0,9*2,30*0,50</t>
  </si>
  <si>
    <t>40,195*1,035 "Přepočtené koeficientem množství</t>
  </si>
  <si>
    <t>380326132</t>
  </si>
  <si>
    <t>Kompletní konstrukce ČOV, nádrží ze ŽB se zvýšenými nároky na prostředí tř. C 30/37 tl přes 150 do 300 mm</t>
  </si>
  <si>
    <t>https://podminky.urs.cz/item/CS_URS_2024_02/380326132</t>
  </si>
  <si>
    <t>9,90*8,60*0,25</t>
  </si>
  <si>
    <t>-0,9*0,9*0,25*2</t>
  </si>
  <si>
    <t>6,0*0,3*2,60*2</t>
  </si>
  <si>
    <t>8,60*0,3*2,60</t>
  </si>
  <si>
    <t>8,60*0,3*2,95*2</t>
  </si>
  <si>
    <t>3,0*0,3*2,95*2</t>
  </si>
  <si>
    <t>380326133</t>
  </si>
  <si>
    <t>Kompletní konstrukce ČOV, nádrží ze ŽB se zvýšenými nároky na prostředí tř. C 30/37 tl přes 300 mm</t>
  </si>
  <si>
    <t>https://podminky.urs.cz/item/CS_URS_2024_02/380326133</t>
  </si>
  <si>
    <t>výkres č.D.1.2.1.10 Tvar konstrukce</t>
  </si>
  <si>
    <t>základová deska tl.350 mm</t>
  </si>
  <si>
    <t>Půdorys desky +-0,000</t>
  </si>
  <si>
    <t>6,6*8,60*0,35-0,9*2,30*0,35</t>
  </si>
  <si>
    <t>Půdorys desky -0,350</t>
  </si>
  <si>
    <t>4,55*8,60*0,35-0,9*5,95*0,35</t>
  </si>
  <si>
    <t>380326242</t>
  </si>
  <si>
    <t>Kompletní konstrukce ČOV, nádrží nebo vodojemů ze ŽB mrazuvzdorného tř. C 30/37 tl přes 150 do 300 mm</t>
  </si>
  <si>
    <t>https://podminky.urs.cz/item/CS_URS_2024_02/380326242</t>
  </si>
  <si>
    <t>beton vodostavební tř.C30/37 XF4 CI 0,2, Dmax.16, S5</t>
  </si>
  <si>
    <t>3,0*0,3*(0,75+0,2)</t>
  </si>
  <si>
    <t>3,0*0,3*(0,3+0,2)</t>
  </si>
  <si>
    <t>0,9*0,3*(0,3+0,2)*2</t>
  </si>
  <si>
    <t>0,9*0,3*0,75</t>
  </si>
  <si>
    <t>0,9*0,6*0,2</t>
  </si>
  <si>
    <t>380356231</t>
  </si>
  <si>
    <t>Bednění kompletních konstrukcí ČOV, nádrží nebo vodojemů neomítaných ploch rovinných zřízení</t>
  </si>
  <si>
    <t>https://podminky.urs.cz/item/CS_URS_2024_02/380356231</t>
  </si>
  <si>
    <t>(6,6+8,60)*2*0,35</t>
  </si>
  <si>
    <t>(4,55+8,60)*2*0,35</t>
  </si>
  <si>
    <t>9,90*8,60</t>
  </si>
  <si>
    <t>380356232</t>
  </si>
  <si>
    <t>Bednění kompletních konstrukcí ČOV, nádrží nebo vodojemů neomítaných ploch rovinných odstranění</t>
  </si>
  <si>
    <t>https://podminky.urs.cz/item/CS_URS_2024_02/380356232</t>
  </si>
  <si>
    <t>380356271</t>
  </si>
  <si>
    <t>Příplatek k cenám bednění kompletních konstrukcí ČOV, nádrží nebo vodojemů za samolepicí drenážní fólii ploch rovinných</t>
  </si>
  <si>
    <t>https://podminky.urs.cz/item/CS_URS_2024_02/380356271</t>
  </si>
  <si>
    <t>3803600R1</t>
  </si>
  <si>
    <t>trojhranná plastová lišta 2,5 m do bednění 15/15/21 mm - vnitřní hrany obvodových stěn akumulační nádrže - dodávka + montáž</t>
  </si>
  <si>
    <t>https://podminky.urs.cz/item/CS_URS_2024_02/3803600R1</t>
  </si>
  <si>
    <t>3803600R2</t>
  </si>
  <si>
    <t>trojhranná plastová lišta 2,5 m do bednění 30/30/42 mm - hrany stěn manipulační komory, středově dělící stěny a obvodové stěny vstupní nástavby - dodávka + montáž</t>
  </si>
  <si>
    <t>https://podminky.urs.cz/item/CS_URS_2024_02/3803600R2</t>
  </si>
  <si>
    <t>manipulační komora</t>
  </si>
  <si>
    <t xml:space="preserve">(2*3,30+8,6+2*3+8,0)/2,5 </t>
  </si>
  <si>
    <t>středová stěna</t>
  </si>
  <si>
    <t xml:space="preserve">2*8,0/2,5 </t>
  </si>
  <si>
    <t>vstupní nástavba</t>
  </si>
  <si>
    <t xml:space="preserve">(3+1,5)*2/2,5 </t>
  </si>
  <si>
    <t>21,68*1,15 "Přepočtené koeficientem množství</t>
  </si>
  <si>
    <t>380361006</t>
  </si>
  <si>
    <t>Výztuž kompletních konstrukcí ČOV, nádrží nebo vodojemů z betonářské oceli 10 505</t>
  </si>
  <si>
    <t>https://podminky.urs.cz/item/CS_URS_2024_02/380361006</t>
  </si>
  <si>
    <t>stropní deska tl.250 mm - 95 kg/m3</t>
  </si>
  <si>
    <t>(9,9*8,60-3,0*1,5)*0,25*0,095</t>
  </si>
  <si>
    <t>základová deska tl.350 mm - 90 kg/m3</t>
  </si>
  <si>
    <t>30,963*0,09</t>
  </si>
  <si>
    <t>stěny tl.300 mm - 105 kg/m3</t>
  </si>
  <si>
    <t>6,0*0,3*2,60*2*0,105</t>
  </si>
  <si>
    <t>8,60*0,3*2,60*0,105</t>
  </si>
  <si>
    <t>8,60*0,3*2,95*2*0,105</t>
  </si>
  <si>
    <t>3,0*0,3*2,95*2*0,105</t>
  </si>
  <si>
    <t>38036101R</t>
  </si>
  <si>
    <t>Výztuž kompletních konstrukcí ČOV, nádrží nebo vodojemů ze svařovaných sítí KARI</t>
  </si>
  <si>
    <t>https://podminky.urs.cz/item/CS_URS_2024_02/38036101R</t>
  </si>
  <si>
    <t xml:space="preserve">podkladní beton </t>
  </si>
  <si>
    <t>KARI síť 4/100/100 mm</t>
  </si>
  <si>
    <t>(1,50+8,60+1,0)*(4,55+0,75)*0,002</t>
  </si>
  <si>
    <t>-0,9*5,95*0,002</t>
  </si>
  <si>
    <t>(1,0+6,60)*(1,50+8,60+0,75)*0,002</t>
  </si>
  <si>
    <t>-0,9*2,30*0,002</t>
  </si>
  <si>
    <t>KARI síť 6/100/100 mm</t>
  </si>
  <si>
    <t>2 x síť rozměru 3x2 m = 12 m2 - 26,60 kg/6 m2</t>
  </si>
  <si>
    <t>2*0,02660</t>
  </si>
  <si>
    <t>0,321*1,1 "Přepočtené koeficientem množství</t>
  </si>
  <si>
    <t>435121111</t>
  </si>
  <si>
    <t>Montáž schodišťových ramen s podestou hmotnosti do 3 t</t>
  </si>
  <si>
    <t>https://podminky.urs.cz/item/CS_URS_2024_02/435121111</t>
  </si>
  <si>
    <t>BV/5 - Prefabrikované schodiště 3100x1000 mm včetně podesty</t>
  </si>
  <si>
    <t>hmotnost = 1,80 t</t>
  </si>
  <si>
    <t>9 x stupeň 260x170 mm x 1000 mm ( délka stupně )</t>
  </si>
  <si>
    <t>1 x podesta 1020x1000 mm</t>
  </si>
  <si>
    <t>montáž schodiště do maltového lože MC10 tl.30 mm na základové patky ze ztraceného bednění ( ztracené bednění zahrnuto v oddíle Zakládání )</t>
  </si>
  <si>
    <t>59372191</t>
  </si>
  <si>
    <t>schodiště ŽB včetně výztuže do 120kg/m3 objem prefabrikátu do 1m3</t>
  </si>
  <si>
    <t>beton tř. C30/37 XF4</t>
  </si>
  <si>
    <t>přírodní beton</t>
  </si>
  <si>
    <t>1 ks schodiště</t>
  </si>
  <si>
    <t>1,8/2,41</t>
  </si>
  <si>
    <t>45131777R</t>
  </si>
  <si>
    <t>Podklad nebo lože pod dlažbu vodorovný nebo do sklonu 1:5 z betonu prostého tl přes 50 do 100 mm tř.C16/20 XC2</t>
  </si>
  <si>
    <t>https://podminky.urs.cz/item/CS_URS_2024_02/45131777R</t>
  </si>
  <si>
    <t>betonové lože tř.C16/20 XC2</t>
  </si>
  <si>
    <t>lože celkem tl.100 mm ( z toho tl.50 mm je zahrnuto v položce montáže dlažby )</t>
  </si>
  <si>
    <t>457311117</t>
  </si>
  <si>
    <t>Vyrovnávací nebo spádový beton C 25/30 včetně úpravy povrchu</t>
  </si>
  <si>
    <t>https://podminky.urs.cz/item/CS_URS_2024_02/457311117</t>
  </si>
  <si>
    <t>So7 - Dno akumulačních komor</t>
  </si>
  <si>
    <t>spádový beton tř.C25/30 XC1, D max 8, max.průsak 20 mm</t>
  </si>
  <si>
    <t>tl.50-100 mm</t>
  </si>
  <si>
    <t>46,58*(0,05+0,1)/2</t>
  </si>
  <si>
    <t>457311191</t>
  </si>
  <si>
    <t>Příplatek k vyrovnávacímu nebo spádovému betonu za rovinnost</t>
  </si>
  <si>
    <t>https://podminky.urs.cz/item/CS_URS_2024_02/457311191</t>
  </si>
  <si>
    <t>46,58</t>
  </si>
  <si>
    <t>564861011</t>
  </si>
  <si>
    <t>Podklad ze štěrkodrtě ŠD plochy do 100 m2 tl 200 mm</t>
  </si>
  <si>
    <t>https://podminky.urs.cz/item/CS_URS_2024_02/564861011</t>
  </si>
  <si>
    <t>6,7</t>
  </si>
  <si>
    <t>!!! POUZE v případě únosnosti podloží menší než 30 MPa bude provedena výměnná vrstva - štěrkodrť fr.0/63 mm tl.400 mm!!!</t>
  </si>
  <si>
    <t>štěrkodrť - 2 x tl.200 mm = 400 mm</t>
  </si>
  <si>
    <t>2*8,40</t>
  </si>
  <si>
    <t>564871011</t>
  </si>
  <si>
    <t>Podklad ze štěrkodrtě ŠD plochy do 100 m2 tl 250 mm</t>
  </si>
  <si>
    <t>https://podminky.urs.cz/item/CS_URS_2024_02/564871011</t>
  </si>
  <si>
    <t>ve spádu 2% fr.0/32 mm tl.250 mm</t>
  </si>
  <si>
    <t>591141111</t>
  </si>
  <si>
    <t>Kladení dlažby z kostek velkých z kamene na MC tl 50 mm</t>
  </si>
  <si>
    <t>https://podminky.urs.cz/item/CS_URS_2024_02/591141111</t>
  </si>
  <si>
    <t>do lože z betonu tř.,C16/20 XC2, S1 tl.100 mm</t>
  </si>
  <si>
    <t>58381015</t>
  </si>
  <si>
    <t>kostka řezanoštípaná dlažební žula 10x10x10cm</t>
  </si>
  <si>
    <t>0,8*1,01 "Přepočtené koeficientem množství</t>
  </si>
  <si>
    <t>596211110</t>
  </si>
  <si>
    <t>Kladení zámkové dlažby komunikací pro pěší ručně tl 60 mm skupiny A pl do 50 m2</t>
  </si>
  <si>
    <t>https://podminky.urs.cz/item/CS_URS_2024_02/596211110</t>
  </si>
  <si>
    <t>Ch3</t>
  </si>
  <si>
    <t>8,4</t>
  </si>
  <si>
    <t>59245018</t>
  </si>
  <si>
    <t>dlažba skladebná betonová 200x100mm tl 60mm přírodní</t>
  </si>
  <si>
    <t>8,4*1,03 "Přepočtené koeficientem množství</t>
  </si>
  <si>
    <t>596811220</t>
  </si>
  <si>
    <t>Kladení betonové dlažby komunikací pro pěší do lože z kameniva velikosti přes 0,09 do 0,25 m2 pl do 50 m2</t>
  </si>
  <si>
    <t>https://podminky.urs.cz/item/CS_URS_2024_02/596811220</t>
  </si>
  <si>
    <t>betonová dlažba 500x500x50 mm hladká, plošná</t>
  </si>
  <si>
    <t>spádování 2% ve směru od budovy</t>
  </si>
  <si>
    <t>59246107</t>
  </si>
  <si>
    <t>dlažba chodníková betonová 500x500mm tl 50mm přírodní</t>
  </si>
  <si>
    <t>6,7*1,03 "Přepočtené koeficientem množství</t>
  </si>
  <si>
    <t>Úpravy povrchů, podlahy a osazování výplní</t>
  </si>
  <si>
    <t>63131923R</t>
  </si>
  <si>
    <t>Příplatek k mazaninám za přidání skleněných vláken pro objemové vyztužení 0,9 kg/m3</t>
  </si>
  <si>
    <t>výztuž PP vlákny délky 12 mm v množství 0,9 kg/m3 betonové směsi = 0,9*3,494 = 3,15 kg PP vláken</t>
  </si>
  <si>
    <t>633811111</t>
  </si>
  <si>
    <t>Broušení nerovností betonových podlah do 2 mm - stržení šlemu</t>
  </si>
  <si>
    <t>https://podminky.urs.cz/item/CS_URS_2024_02/633811111</t>
  </si>
  <si>
    <t>So4 - Líc stropní konstrukce akumulačních komor</t>
  </si>
  <si>
    <t>přebroušení povrchu tl.1,0 m</t>
  </si>
  <si>
    <t>47,10</t>
  </si>
  <si>
    <t>So6 - Dno armaturní komory</t>
  </si>
  <si>
    <t>přebroušení vrstvy spádového potěru</t>
  </si>
  <si>
    <t>24,0</t>
  </si>
  <si>
    <t>So8 - Strop nad komorou</t>
  </si>
  <si>
    <t>vodorovné plochy</t>
  </si>
  <si>
    <t>2,88</t>
  </si>
  <si>
    <t>svislé přesahy střechy</t>
  </si>
  <si>
    <t>0,60</t>
  </si>
  <si>
    <t>634911113</t>
  </si>
  <si>
    <t>Řezání dilatačních spár š 5 mm hl přes 20 do 50 mm v čerstvé betonové mazanině</t>
  </si>
  <si>
    <t>https://podminky.urs.cz/item/CS_URS_2024_02/634911113</t>
  </si>
  <si>
    <t>příčné a podélné řezané spáry v rastru 5,0x6,0 m (šxd )</t>
  </si>
  <si>
    <t>tloušťka řezu bude 25 až 30% tloušťky desky 17-50 mm</t>
  </si>
  <si>
    <t>3*6,0+3*8,0</t>
  </si>
  <si>
    <t>899112112</t>
  </si>
  <si>
    <t>Osazení poklopů plastových nebo kompozitních včetně rámů pro třídu zatížení A15, A50</t>
  </si>
  <si>
    <t>https://podminky.urs.cz/item/CS_URS_2024_02/899112112</t>
  </si>
  <si>
    <t>výkres č.D.1.2.1.14 - Výpis výrobků</t>
  </si>
  <si>
    <t xml:space="preserve">FG/1 - pochůzí poklop s rámem 900x900 mm </t>
  </si>
  <si>
    <t>FG/2 - pochůzí poklop s rámem 900x900 mm a větracím komínkem</t>
  </si>
  <si>
    <t>631260R1</t>
  </si>
  <si>
    <t>FG/1 - poklop kompozitní pochůzný hranatý včetně rámů a příslušenství 900/900mm A15</t>
  </si>
  <si>
    <t>barva horní plochy přirozeně šedá</t>
  </si>
  <si>
    <t>2 ks nerezové závěsy</t>
  </si>
  <si>
    <t>1 ks nerezové madlo</t>
  </si>
  <si>
    <t>protiskluzový povrch</t>
  </si>
  <si>
    <t>okraje poklopu jsou řešeny jako okapávací s přesahem přes hranu rámu</t>
  </si>
  <si>
    <t>visací zámek v systému centrálního klíče, min.bezpečnostní třída RC2 podle ČSN EN 1627</t>
  </si>
  <si>
    <t>631260R2</t>
  </si>
  <si>
    <t>FG/2 - poklop kompozitní pochůzný hranatý včetně rámů a příslušenství 900/900mm A15 s větracím kompozitním komínkem</t>
  </si>
  <si>
    <t>1 ks kompozitní komínek</t>
  </si>
  <si>
    <t>91623121R</t>
  </si>
  <si>
    <t>Osazení chodníkového obrubníku betonového stojatého s boční opěrou do lože z betonu prostého tř.C20/25 XF3</t>
  </si>
  <si>
    <t>Ch3 - Zpevněné plochy ( pouze oplocený areál )</t>
  </si>
  <si>
    <t>59217017</t>
  </si>
  <si>
    <t>obrubník betonový chodníkový 1000x100x250mm</t>
  </si>
  <si>
    <t>20*1,02 "Přepočtené koeficientem množství</t>
  </si>
  <si>
    <t>91633111R</t>
  </si>
  <si>
    <t>Osazení zahradního obrubníku betonového do lože z betonu s boční opěrou</t>
  </si>
  <si>
    <t>lože z betonu tř.C16/20 XC2</t>
  </si>
  <si>
    <t>15,0</t>
  </si>
  <si>
    <t>59217001</t>
  </si>
  <si>
    <t>obrubník zahradní betonový 1000x50x250mm</t>
  </si>
  <si>
    <t>15*1,01 "Přepočtené koeficientem množství</t>
  </si>
  <si>
    <t>919726122</t>
  </si>
  <si>
    <t>Geotextilie pro ochranu, separaci a filtraci netkaná měrná hm přes 200 do 300 g/m2</t>
  </si>
  <si>
    <t>https://podminky.urs.cz/item/CS_URS_2024_02/919726122</t>
  </si>
  <si>
    <t>300 g/m2</t>
  </si>
  <si>
    <t>931994141</t>
  </si>
  <si>
    <t>Těsnění pracovní spáry betonové konstrukce polyuretanovým tmelem do pl 1,5 cm2</t>
  </si>
  <si>
    <t>https://podminky.urs.cz/item/CS_URS_2024_02/931994141</t>
  </si>
  <si>
    <t>933901111</t>
  </si>
  <si>
    <t>Provedení zkoušky vodotěsnosti nádrže do 1000 m3</t>
  </si>
  <si>
    <t>https://podminky.urs.cz/item/CS_URS_2024_02/933901111</t>
  </si>
  <si>
    <t>08211321</t>
  </si>
  <si>
    <t>voda pitná pro ostatní odběratele</t>
  </si>
  <si>
    <t>100*1,03 "Přepočtené koeficientem množství</t>
  </si>
  <si>
    <t>937000PR2</t>
  </si>
  <si>
    <t>PR2 - Prostup kabelový v ŽLB stěně tl.300 mm a 350 mm - kruhové typové těsnění, těsnící pryžová vložka s nerezovými šrouby z oceli V4A pro prostup kabelů s požadavkem na vodotěsnost 5 bar - dodávka + montáž</t>
  </si>
  <si>
    <t>kruhový otvor průměru 52 mm</t>
  </si>
  <si>
    <t>kabelový prostup do manipulační komory</t>
  </si>
  <si>
    <t>9370PR3</t>
  </si>
  <si>
    <t>PR3 - prostupové segmentové těsnění D162/110 mm v ŽLB stěně tl.250 ( 2 x ) a 300 mm ( 1 x ) sešroubované dohromady nerezovými šrouby z oceli V4A např.LinkSeal, požadavek na vodotěsnost 5 bar - dodávka + montáž</t>
  </si>
  <si>
    <t>prostup VZT potrubí PVC D110 mm</t>
  </si>
  <si>
    <t>D vývrtu/D potrubí = 162/110 mm</t>
  </si>
  <si>
    <t>2+1</t>
  </si>
  <si>
    <t>938901411</t>
  </si>
  <si>
    <t>Dezinfekce nádrže roztokem chlornanu sodného</t>
  </si>
  <si>
    <t>https://podminky.urs.cz/item/CS_URS_2024_02/938901411</t>
  </si>
  <si>
    <t>946111111</t>
  </si>
  <si>
    <t>Montáž pojízdných věží trubkových/dílcových š od 0,6 do 0,9 m dl do 3,2 m v do 1,5 m</t>
  </si>
  <si>
    <t>https://podminky.urs.cz/item/CS_URS_2024_02/946111111</t>
  </si>
  <si>
    <t>akumulační nádrž</t>
  </si>
  <si>
    <t>946111211</t>
  </si>
  <si>
    <t>Příplatek k pojízdným věžím š od 0,6 do 0,9 m dl do 3,2 m v do 1,5 m za každý den použití</t>
  </si>
  <si>
    <t>https://podminky.urs.cz/item/CS_URS_2024_02/946111211</t>
  </si>
  <si>
    <t>2*90 "Přepočtené koeficientem množství</t>
  </si>
  <si>
    <t>946111311</t>
  </si>
  <si>
    <t>Odborná prohlídka pojízdných věží trubkových nebo dílcových v do 1,5 m</t>
  </si>
  <si>
    <t>https://podminky.urs.cz/item/CS_URS_2024_02/946111311</t>
  </si>
  <si>
    <t>2*3</t>
  </si>
  <si>
    <t>946111811</t>
  </si>
  <si>
    <t>Demontáž pojízdných věží trubkových/dílcových š od 0,6 do 0,9 m dl do 3,2 m v do 1,5 m</t>
  </si>
  <si>
    <t>https://podminky.urs.cz/item/CS_URS_2024_02/946111811</t>
  </si>
  <si>
    <t>949101111</t>
  </si>
  <si>
    <t>Lešení pomocné pro objekty pozemních staveb s lešeňovou podlahou v do 1,9 m zatížení do 150 kg/m2</t>
  </si>
  <si>
    <t>https://podminky.urs.cz/item/CS_URS_2024_02/949101111</t>
  </si>
  <si>
    <t>manipulační komora interiér</t>
  </si>
  <si>
    <t>8,0*3,0</t>
  </si>
  <si>
    <t>vodojem - exteriér pro provádění So2 ( Izolace spodní stavby proti zemní vlhkosti )</t>
  </si>
  <si>
    <t>(11,90+10,6)*2*1,0</t>
  </si>
  <si>
    <t>952902611</t>
  </si>
  <si>
    <t>Čištění budov vysátí prachu z ostatních ploch</t>
  </si>
  <si>
    <t>https://podminky.urs.cz/item/CS_URS_2024_02/952902611</t>
  </si>
  <si>
    <t>vysátí plochy po zbroušení betonu</t>
  </si>
  <si>
    <t>952903112</t>
  </si>
  <si>
    <t>Vyčištění objektů ČOV, nádrží, žlabů a kanálů při v do 3,5 m</t>
  </si>
  <si>
    <t>https://podminky.urs.cz/item/CS_URS_2024_02/952903112</t>
  </si>
  <si>
    <t>výkres č.D.1.2.1.6 - Půdorys +1,000</t>
  </si>
  <si>
    <t>9,9*8,60</t>
  </si>
  <si>
    <t>95333412R</t>
  </si>
  <si>
    <t>Bobtnavý pásek do pracovních spar betonových kcí bentonitový 20x10 mm reverzibilní - dodávka + montáž</t>
  </si>
  <si>
    <t>např. MasterSeal 910 - bobtnavý pásek do pracovních spár, reverzibilní 20x10 mm, délka 10m</t>
  </si>
  <si>
    <t>11,0</t>
  </si>
  <si>
    <t>953334212</t>
  </si>
  <si>
    <t>Bobtnavý pásek do pracovních spar betonových kcí akrylový 20 x 10 mm</t>
  </si>
  <si>
    <t>https://podminky.urs.cz/item/CS_URS_2024_02/953334212</t>
  </si>
  <si>
    <t xml:space="preserve">výkres č.D.1.2.1.15 - Výpis prostupů </t>
  </si>
  <si>
    <t>PROSTUPY PR.1</t>
  </si>
  <si>
    <t>bobtnavý profil umístit do středu prostupu na prostupující potrubí a vybouraný otvor</t>
  </si>
  <si>
    <t>PR1 - Prostup potrubí přes ŽLB tl. rovno a větší než 200 mm</t>
  </si>
  <si>
    <t>požadavek na vodotěsnost</t>
  </si>
  <si>
    <t>prostup č.1 - FF TLT DN80, vývrt 212 mm, stěna tl.300 mm</t>
  </si>
  <si>
    <t>3,14*0,212+3,14*0,08</t>
  </si>
  <si>
    <t>prostup č.2, 3, 5 - FF tlt DN100, vývrt 252 mm, stěna tl.300 mm</t>
  </si>
  <si>
    <t>3,14*0,252+3,14*0,1</t>
  </si>
  <si>
    <t>prostup č.4 - FF TLT DN50, vývrt 182 mm, stěna tl.300 mm</t>
  </si>
  <si>
    <t>3,14*0,182+3,14*0,05</t>
  </si>
  <si>
    <t>prostup č.8 - nerez DN100, vývrt 252 mm, stěna tl.300 mm</t>
  </si>
  <si>
    <t>prostup č.9 - nerez DN80, vývrt 212 mm, stěna tl.300 mm</t>
  </si>
  <si>
    <t xml:space="preserve">prostup č.10 , 11 - nerez DN100, vývrt 252 mm, stěna tl.300 mm - 2 x </t>
  </si>
  <si>
    <t>3,14*0,252*2+3,14*0,1*2</t>
  </si>
  <si>
    <t>prostup č.12, 13, 14 - FF TLT DN100, vývrt 252 mm, stěna tl.300 mm - 3 x</t>
  </si>
  <si>
    <t>3,14*0,252*3+3,14*0,1*3</t>
  </si>
  <si>
    <t xml:space="preserve">prostup č.17, 18, 19 - FF TLT DN100, vývrt 252 mm, stěna tl.350 mm - 3 x </t>
  </si>
  <si>
    <t xml:space="preserve">prostup č.20, 21 - nerez DN100, vývrt 252 mm, stěna tl.350 mm - 2 x </t>
  </si>
  <si>
    <t>953334423</t>
  </si>
  <si>
    <t>Těsnící plech do pracovních spar betonových kcí s bitumenovým povrchem oboustranným š 160 mm</t>
  </si>
  <si>
    <t>https://podminky.urs.cz/item/CS_URS_2024_02/953334423</t>
  </si>
  <si>
    <t>těsnící bitumen.plech - 5 bar</t>
  </si>
  <si>
    <t>(9,9+8,60)*2*2</t>
  </si>
  <si>
    <t>8,6*2</t>
  </si>
  <si>
    <t>977151114</t>
  </si>
  <si>
    <t>Jádrové vrty diamantovými korunkami do stavebních materiálů D přes 50 do 60 mm</t>
  </si>
  <si>
    <t>https://podminky.urs.cz/item/CS_URS_2024_02/977151114</t>
  </si>
  <si>
    <t>výkres č.D.1.2.1.15 - Výpis prostupů</t>
  </si>
  <si>
    <t xml:space="preserve">prostup č.15 - vývrt D 52 mm stěnou tl.300 mm - 1 x </t>
  </si>
  <si>
    <t>1*0,3</t>
  </si>
  <si>
    <t xml:space="preserve">prostup č.22 - vývrt D 52 mm stěnou tl.320 mm - 1 x </t>
  </si>
  <si>
    <t>1*0,32</t>
  </si>
  <si>
    <t>977151124</t>
  </si>
  <si>
    <t>Jádrové vrty diamantovými korunkami do stavebních materiálů D přes 150 do 180 mm</t>
  </si>
  <si>
    <t>https://podminky.urs.cz/item/CS_URS_2024_02/977151124</t>
  </si>
  <si>
    <t xml:space="preserve">prostup č.6 - vývrt D 162 mm stěnou tl.300 mm - 1 x </t>
  </si>
  <si>
    <t>977151125</t>
  </si>
  <si>
    <t>Jádrové vrty diamantovými korunkami do stavebních materiálů D přes 180 do 200 mm</t>
  </si>
  <si>
    <t>https://podminky.urs.cz/item/CS_URS_2024_02/977151125</t>
  </si>
  <si>
    <t xml:space="preserve">prostup č.4 - vývrt D 182 mm stěnou tl.300 mm - 1 x </t>
  </si>
  <si>
    <t>977151126</t>
  </si>
  <si>
    <t>Jádrové vrty diamantovými korunkami do stavebních materiálů D přes 200 do 225 mm</t>
  </si>
  <si>
    <t>https://podminky.urs.cz/item/CS_URS_2024_02/977151126</t>
  </si>
  <si>
    <t>prostup č.1 - vývrt D 212 mm stěnou tl.300 mm</t>
  </si>
  <si>
    <t>prostup č.9 - vývrt D 212 mm stěnou tl.300 mm</t>
  </si>
  <si>
    <t>977151128</t>
  </si>
  <si>
    <t>Jádrové vrty diamantovými korunkami do stavebních materiálů D přes 250 do 300 mm</t>
  </si>
  <si>
    <t>https://podminky.urs.cz/item/CS_URS_2024_02/977151128</t>
  </si>
  <si>
    <t xml:space="preserve">prostup č.2, 3, 5, 8, 10, 11, 12, 13, 14 - vývrt D 252 mm stěnou tl.300 mm - 9 x </t>
  </si>
  <si>
    <t>9*0,3</t>
  </si>
  <si>
    <t xml:space="preserve">prostup č.17, 18, 19, 20, 21 - vývrt D 252 mm stěnou tl.350 mm - 5 x </t>
  </si>
  <si>
    <t>5*0,35</t>
  </si>
  <si>
    <t>977151224</t>
  </si>
  <si>
    <t>Jádrové vrty dovrchní diamantovými korunkami do stavebních materiálů D přes 150 do 180 mm</t>
  </si>
  <si>
    <t>https://podminky.urs.cz/item/CS_URS_2024_02/977151224</t>
  </si>
  <si>
    <t xml:space="preserve">prostup č.7, 16 - vývrt D 162 mm stropem tl.250 mm - 2 x </t>
  </si>
  <si>
    <t>2*0,25</t>
  </si>
  <si>
    <t>985121121</t>
  </si>
  <si>
    <t>Tryskání degradovaného betonu stěn a rubu kleneb vodou pod tlakem do 300 barů</t>
  </si>
  <si>
    <t>https://podminky.urs.cz/item/CS_URS_2024_02/985121121</t>
  </si>
  <si>
    <t>So3 - Vnitřní povrchy akumulační nádrže</t>
  </si>
  <si>
    <t>VVP 200-250 MPa ( alternativní metodou je přebroušení )</t>
  </si>
  <si>
    <t>tl.cca 3 mm</t>
  </si>
  <si>
    <t>svislé plochy</t>
  </si>
  <si>
    <t>82,50</t>
  </si>
  <si>
    <t>VVP 200-250 mm ( alternativní metodou je brokování nebo frézování )</t>
  </si>
  <si>
    <t>tl.7 mm</t>
  </si>
  <si>
    <t xml:space="preserve">2 x </t>
  </si>
  <si>
    <t>2*46,58</t>
  </si>
  <si>
    <t>985131111</t>
  </si>
  <si>
    <t>Očištění ploch stěn, rubu kleneb a podlah tlakovou vodou</t>
  </si>
  <si>
    <t>https://podminky.urs.cz/item/CS_URS_2024_02/985131111</t>
  </si>
  <si>
    <t>do 15 MPa</t>
  </si>
  <si>
    <t>So1 - Interiér armaturní komory</t>
  </si>
  <si>
    <t>67,95</t>
  </si>
  <si>
    <t>So2 - Izolace spodní stavby proti zemní vlhkosti</t>
  </si>
  <si>
    <t>124,34</t>
  </si>
  <si>
    <t>So5 - Střecha akumulačních komor</t>
  </si>
  <si>
    <t>svislé přesahy střechy cca 800 mm v délce 37 m´</t>
  </si>
  <si>
    <t>30,40</t>
  </si>
  <si>
    <t>vodorovná plocha</t>
  </si>
  <si>
    <t>85,14</t>
  </si>
  <si>
    <t>2*24,0</t>
  </si>
  <si>
    <t>2*2,88</t>
  </si>
  <si>
    <t>2*0,60</t>
  </si>
  <si>
    <t>očištění bouraného otvoru tlakovou vodou</t>
  </si>
  <si>
    <t>1*3,14*0,052*0,3</t>
  </si>
  <si>
    <t xml:space="preserve">prostup č.22 - vývrt D 52 mm stěnou tl.350 mm - 1 x </t>
  </si>
  <si>
    <t>1*3,14*0,052*0,35</t>
  </si>
  <si>
    <t>1*3,14*0,162*0,3</t>
  </si>
  <si>
    <t>1*3,14*0,182*0,3</t>
  </si>
  <si>
    <t>1*3,14*0,212*0,3</t>
  </si>
  <si>
    <t>9*3,14*0,252*0,3</t>
  </si>
  <si>
    <t>5*3,14*0,252*0,35</t>
  </si>
  <si>
    <t>2*3,14*0,162*0,25</t>
  </si>
  <si>
    <t>985131411</t>
  </si>
  <si>
    <t>Vysušení ploch stěn, rubu kleneb a podlah stlačeným vzduchem</t>
  </si>
  <si>
    <t>https://podminky.urs.cz/item/CS_URS_2024_02/985131411</t>
  </si>
  <si>
    <t>985132111</t>
  </si>
  <si>
    <t>Očištění ploch líce kleneb a podhledů tlakovou vodou</t>
  </si>
  <si>
    <t>https://podminky.urs.cz/item/CS_URS_2024_02/985132111</t>
  </si>
  <si>
    <t>vodorovné plochy - strop</t>
  </si>
  <si>
    <t>23,19</t>
  </si>
  <si>
    <t>navlhčení podkladu před aplikací antikarbonatační jednosložkové stěrky</t>
  </si>
  <si>
    <t>985132411</t>
  </si>
  <si>
    <t>Vysušení ploch líce kleneb a podhledů stlačeným vzduchem</t>
  </si>
  <si>
    <t>https://podminky.urs.cz/item/CS_URS_2024_02/985132411</t>
  </si>
  <si>
    <t>985311314</t>
  </si>
  <si>
    <t>Reprofilace rubu kleneb a podlah cementovou sanační maltou tl přes 30 do 40 mm</t>
  </si>
  <si>
    <t>https://podminky.urs.cz/item/CS_URS_2024_02/985311314</t>
  </si>
  <si>
    <t>otvor zalít vysokopevnostní opravnou maltou třídy R4 dle EN 1504-3 ( např.MasterEmaco S 5450PG )</t>
  </si>
  <si>
    <t xml:space="preserve">tl.zalití prostupů = 66 mm a 76 mm - plocha bude násobena 2 x </t>
  </si>
  <si>
    <t>(212-80)/2 = 66 mm</t>
  </si>
  <si>
    <t>3,14*0,212*0,3*2</t>
  </si>
  <si>
    <t>(252-100)/2 = 76 mm</t>
  </si>
  <si>
    <t>3,14*0,252*0,3*3*2</t>
  </si>
  <si>
    <t>(182-50)/2 = 66 mm</t>
  </si>
  <si>
    <t>3,14*0,182*0,3*2</t>
  </si>
  <si>
    <t>3,14*0,252*0,3*2</t>
  </si>
  <si>
    <t>3,14*0,252*0,3*2*2</t>
  </si>
  <si>
    <t>3,14*0,252*0,35*3*2</t>
  </si>
  <si>
    <t>3,14*0,252*0,35*2*2</t>
  </si>
  <si>
    <t>985311315</t>
  </si>
  <si>
    <t>Reprofilace rubu kleneb a podlah cementovou sanační maltou tl přes 40 do 50 mm</t>
  </si>
  <si>
    <t>https://podminky.urs.cz/item/CS_URS_2024_02/985311315</t>
  </si>
  <si>
    <t>spádový potěr z lité čerpatelné malty PCC třídy R4 vyztužené PAN vlákny</t>
  </si>
  <si>
    <t>potěr na adhezní můstek</t>
  </si>
  <si>
    <t>tl.50-150 mm - aplikace ve třech vrstvách</t>
  </si>
  <si>
    <t>24 m2</t>
  </si>
  <si>
    <t>3*24,0</t>
  </si>
  <si>
    <t>985321111</t>
  </si>
  <si>
    <t>Ochranný nátěr výztuže na cementové bázi stěn, líce kleneb a podhledů 1 vrstva tl 1 mm</t>
  </si>
  <si>
    <t>https://podminky.urs.cz/item/CS_URS_2024_02/985321111</t>
  </si>
  <si>
    <t>3,14*0,212*0,3</t>
  </si>
  <si>
    <t>3,14*0,252*0,3*3</t>
  </si>
  <si>
    <t>3,14*0,182*0,3</t>
  </si>
  <si>
    <t>3,14*0,252*0,3</t>
  </si>
  <si>
    <t>3,14*0,252*0,35*3</t>
  </si>
  <si>
    <t>3,14*0,252*0,35*2</t>
  </si>
  <si>
    <t>985321912</t>
  </si>
  <si>
    <t>Příplatek k cenám ochranného nátěru výztuže za plochu do 10 m2 jednotlivě</t>
  </si>
  <si>
    <t>https://podminky.urs.cz/item/CS_URS_2024_02/985321912</t>
  </si>
  <si>
    <t>985323111</t>
  </si>
  <si>
    <t>Spojovací můstek reprofilovaného betonu na cementové bázi tl 1 mm</t>
  </si>
  <si>
    <t>https://podminky.urs.cz/item/CS_URS_2024_02/985323111</t>
  </si>
  <si>
    <t>kontaktní můstek jednosložkovým ochranným nátěrem na cementové bázi s obsahem aktivních inhibitorů koroze</t>
  </si>
  <si>
    <t>2-3 kg/m2</t>
  </si>
  <si>
    <t>985323912</t>
  </si>
  <si>
    <t>Příplatek k cenám spojovacího můstku za plochu do 10 m2 jednotlivě</t>
  </si>
  <si>
    <t>https://podminky.urs.cz/item/CS_URS_2024_02/985323912</t>
  </si>
  <si>
    <t>4,092</t>
  </si>
  <si>
    <t>985324111</t>
  </si>
  <si>
    <t>Impregnační nátěr betonu dvojnásobný S1 (OS-A)</t>
  </si>
  <si>
    <t>https://podminky.urs.cz/item/CS_URS_2024_02/985324111</t>
  </si>
  <si>
    <t>ošetření vyzrálého betonu bezrozpouštědlovou transparentní 100% hydrofobní impregnací na bázi silanu - 2 x 0,25 l/m2</t>
  </si>
  <si>
    <t>985422131</t>
  </si>
  <si>
    <t>Injektáž trhlin š přes 1 do 2 mm v ŽB kcích tl do 100 mm epoxidem včetně vrtů</t>
  </si>
  <si>
    <t>https://podminky.urs.cz/item/CS_URS_2024_02/985422131</t>
  </si>
  <si>
    <t>beztlaké zalévání trhlin, řezaných spár a pracovních spár nízkoviskózní injektážní pryskyřicí na bázi epoxidu vhodná na vlhké trhliny</t>
  </si>
  <si>
    <t>0,2-0,6 kg/m´</t>
  </si>
  <si>
    <t>98600000R</t>
  </si>
  <si>
    <t>OV/3 - otočný jeřáb - otáčení 360°, materiál: konstrukční ocel, žárové zinkování, ocelové lano z nerez oceli 1.4401/A316, nosnost 300 kg např.HAACON 4551.0,3 - doprava + dodávka + montáž</t>
  </si>
  <si>
    <t>výkres č.D.1.2.1.14 - Výpis ostatních výrobků</t>
  </si>
  <si>
    <t>OV/3 - otočný jeřáb</t>
  </si>
  <si>
    <t>998142251</t>
  </si>
  <si>
    <t>Přesun hmot pro nádrže, jímky, zásobníky a jámy betonové monolitické v do 25 m</t>
  </si>
  <si>
    <t>https://podminky.urs.cz/item/CS_URS_2024_02/998142251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</si>
  <si>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</si>
  <si>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</si>
  <si>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</si>
  <si>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</si>
  <si>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</si>
  <si>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</si>
  <si>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https://podminky.urs.cz/item/CS_URS_2024_02/711111001</t>
  </si>
  <si>
    <t>1 x 0,5 kg/m2</t>
  </si>
  <si>
    <t>1 x 0,4 kg/m2</t>
  </si>
  <si>
    <t>11163150</t>
  </si>
  <si>
    <t>lak penetrační asfaltový</t>
  </si>
  <si>
    <t>85,14*0,0005</t>
  </si>
  <si>
    <t>2,88*0,0004</t>
  </si>
  <si>
    <t>0,60*0,0004</t>
  </si>
  <si>
    <t>711112001</t>
  </si>
  <si>
    <t>Provedení izolace proti zemní vlhkosti svislé za studena nátěrem penetračním</t>
  </si>
  <si>
    <t>https://podminky.urs.cz/item/CS_URS_2024_02/711112001</t>
  </si>
  <si>
    <t>3x0,3 kg/m2</t>
  </si>
  <si>
    <t>3*124,34</t>
  </si>
  <si>
    <t>30,4</t>
  </si>
  <si>
    <t>30,4*0,5</t>
  </si>
  <si>
    <t>3*124,34*0,0003</t>
  </si>
  <si>
    <t>30,4*0,0005</t>
  </si>
  <si>
    <t>30,4*0,5*0,0005</t>
  </si>
  <si>
    <t>711112002</t>
  </si>
  <si>
    <t>Provedení izolace proti zemní vlhkosti svislé za studena lakem asfaltovým</t>
  </si>
  <si>
    <t>https://podminky.urs.cz/item/CS_URS_2024_02/711112002</t>
  </si>
  <si>
    <t>0,35-0,5 kg/m2</t>
  </si>
  <si>
    <t>11163152</t>
  </si>
  <si>
    <t>lak hydroizolační asfaltový</t>
  </si>
  <si>
    <t>124,34*0,00041 "Přepočtené koeficientem množství</t>
  </si>
  <si>
    <t>711112053</t>
  </si>
  <si>
    <t>Provedení izolace proti zemní vlhkosti svislé za studena 2x nátěr krystalickou hydroizolací</t>
  </si>
  <si>
    <t>https://podminky.urs.cz/item/CS_URS_2024_02/711112053</t>
  </si>
  <si>
    <t>rekrystalizující nátěr pro zvýšení vodonepropustnosti betonu např.MasterSeal 501 s atestem na trvalý styk s pitnou vodou</t>
  </si>
  <si>
    <t>PROSTUPY PR2 - prostup kabelový</t>
  </si>
  <si>
    <t>č.15 - vývrt D52 mm stěnou tl.300 mm</t>
  </si>
  <si>
    <t>3,14*0,52*0,3</t>
  </si>
  <si>
    <t>č.22 - vývrt D52 mm stěnou tl.350 mm</t>
  </si>
  <si>
    <t>3,14*0,052*0,35</t>
  </si>
  <si>
    <t>v ploše 1x1 m okolo prostupu</t>
  </si>
  <si>
    <t>1,0*1,0*2*2</t>
  </si>
  <si>
    <t>PROSTUPY PR3 - prostup potrubí KGEM110</t>
  </si>
  <si>
    <t>č.6 - vývrt d162 mm stěnou tl.300 mm</t>
  </si>
  <si>
    <t>3,14*0,162*0,3</t>
  </si>
  <si>
    <t xml:space="preserve">č.7, 16 - vývrt D162 mm stropem tl.250 mm - 2 x </t>
  </si>
  <si>
    <t>3,14*0,162*0,25*2</t>
  </si>
  <si>
    <t>1,0*1,0*2*3</t>
  </si>
  <si>
    <t>5151265R</t>
  </si>
  <si>
    <t>hydroizolační nátěr, cementový, krystalizační, s atestem na pitnou vodu, bal. 25kg</t>
  </si>
  <si>
    <t>10,954*1,6 "Přepočtené koeficientem množství</t>
  </si>
  <si>
    <t>711141559</t>
  </si>
  <si>
    <t>Provedení izolace proti zemní vlhkosti pásy přitavením vodorovné NAIP</t>
  </si>
  <si>
    <t>https://podminky.urs.cz/item/CS_URS_2024_02/711141559</t>
  </si>
  <si>
    <t>62856011</t>
  </si>
  <si>
    <t>pás asfaltový natavitelný modifikovaný SBS s vložkou z hliníkové fólie s textilií a spalitelnou PE fólií nebo jemnozrnným minerálním posypem na horním povrchu tl 4,0mm</t>
  </si>
  <si>
    <t>88,62*1,1655 "Přepočtené koeficientem množství</t>
  </si>
  <si>
    <t>711142559</t>
  </si>
  <si>
    <t>Provedení izolace proti zemní vlhkosti pásy přitavením svislé NAIP</t>
  </si>
  <si>
    <t>https://podminky.urs.cz/item/CS_URS_2024_02/711142559</t>
  </si>
  <si>
    <t>30,4*1,221 "Přepočtené koeficientem množství</t>
  </si>
  <si>
    <t>6285600R</t>
  </si>
  <si>
    <t>pás šířky 500 mm kompozitní izolační EPDM vyztužený skelným vláknem s vrstvou modifikovaného polymerového asfaltu např.RESITRIX CL</t>
  </si>
  <si>
    <t>711161215</t>
  </si>
  <si>
    <t>Izolace proti zemní vlhkosti nopovou fólií svislá, nopek v 20,0 mm, tl do 1,0 mm</t>
  </si>
  <si>
    <t>https://podminky.urs.cz/item/CS_URS_2024_02/711161215</t>
  </si>
  <si>
    <t>nopy směrem ke konstrukci</t>
  </si>
  <si>
    <t>tl.20 mm</t>
  </si>
  <si>
    <t>711191201</t>
  </si>
  <si>
    <t>Provedení izolace proti zemní vlhkosti hydroizolační stěrkou vodorovné na betonu, 2 vrstvy</t>
  </si>
  <si>
    <t>https://podminky.urs.cz/item/CS_URS_2024_02/711191201</t>
  </si>
  <si>
    <t>2 x 0,9 kg/m2</t>
  </si>
  <si>
    <t>1116300R</t>
  </si>
  <si>
    <t>jednosložková antikarbonatační, vodotěsná a pružná stěrka překlenující trhliny na vylehčené cementoakrylátové bázi, barevný odstín RAL 9010 ( bílá ) s paropropustností dle EN ISO 7783-1 třída 1, permeabilita - CO2 dle EN 1062-6</t>
  </si>
  <si>
    <t>tl. větší než 2 mm</t>
  </si>
  <si>
    <t>spotřeba 2 x 0,9 kg/m2</t>
  </si>
  <si>
    <t>47,10 m2</t>
  </si>
  <si>
    <t>2*0,9*47,10</t>
  </si>
  <si>
    <t>2*0,9*2,88</t>
  </si>
  <si>
    <t>2*0,9*0,60</t>
  </si>
  <si>
    <t>711192201</t>
  </si>
  <si>
    <t>Provedení izolace proti zemní vlhkosti hydroizolační stěrkou svislé na betonu, 2 vrstvy</t>
  </si>
  <si>
    <t>https://podminky.urs.cz/item/CS_URS_2024_02/711192201</t>
  </si>
  <si>
    <t>58565113</t>
  </si>
  <si>
    <t>malta hydroizolační cementová s atestem pro pitnou vodu</t>
  </si>
  <si>
    <t>82,50 m2</t>
  </si>
  <si>
    <t>tl.větší než 3,5 mm</t>
  </si>
  <si>
    <t>spotřeba 2 x 2,8 kg/m2</t>
  </si>
  <si>
    <t>82,50*2*2,8</t>
  </si>
  <si>
    <t>46,58 m2</t>
  </si>
  <si>
    <t>46,58*2*2,8</t>
  </si>
  <si>
    <t>711491272</t>
  </si>
  <si>
    <t>Provedení doplňků izolace proti vodě na ploše svislé z textilií vrstva ochranná</t>
  </si>
  <si>
    <t>https://podminky.urs.cz/item/CS_URS_2024_02/711491272</t>
  </si>
  <si>
    <t>69311081</t>
  </si>
  <si>
    <t>geotextilie netkaná separační, ochranná, filtrační, drenážní PES 300g/m2</t>
  </si>
  <si>
    <t>124,34*1,05 "Přepočtené koeficientem množství</t>
  </si>
  <si>
    <t>711714111</t>
  </si>
  <si>
    <t>Izolace proti vodě provedení detailů vytvoření adhezního můstku modifikovanou maltou</t>
  </si>
  <si>
    <t>https://podminky.urs.cz/item/CS_URS_2024_02/711714111</t>
  </si>
  <si>
    <t>spojovací můstek např.MasterEmaco T450</t>
  </si>
  <si>
    <t xml:space="preserve">So6 - Dno armaturní komory </t>
  </si>
  <si>
    <t>58565111</t>
  </si>
  <si>
    <t>malta opravná polymercementová litá R4</t>
  </si>
  <si>
    <t>spotřeba 2-3 kg/m2</t>
  </si>
  <si>
    <t>24,0*2,50</t>
  </si>
  <si>
    <t>998711121</t>
  </si>
  <si>
    <t>Přesun hmot tonážní pro izolace proti vodě, vlhkosti a plynům ruční v objektech v do 6 m</t>
  </si>
  <si>
    <t>https://podminky.urs.cz/item/CS_URS_2024_02/998711121</t>
  </si>
  <si>
    <t>712</t>
  </si>
  <si>
    <t>Povlakové krytiny</t>
  </si>
  <si>
    <t>712363081</t>
  </si>
  <si>
    <t>Provedení povlakové krytiny střech do 10° elastometrickou fólií EPDM rozvinutím a natažením v ploše</t>
  </si>
  <si>
    <t>https://podminky.urs.cz/item/CS_URS_2024_02/712363081</t>
  </si>
  <si>
    <t>fólie EPDM tl.1,14 mm</t>
  </si>
  <si>
    <t>27244012</t>
  </si>
  <si>
    <t>fólie jezírková EPDM kaučuková s hladkým povrchem tl 1,14mm</t>
  </si>
  <si>
    <t>115,54*1,15 "Přepočtené koeficientem množství</t>
  </si>
  <si>
    <t>712363115</t>
  </si>
  <si>
    <t>Provedení povlakové krytiny střech do 10° zaizolování prostupů kruhového průřezu D do 300 mm</t>
  </si>
  <si>
    <t>https://podminky.urs.cz/item/CS_URS_2024_02/712363115</t>
  </si>
  <si>
    <t>výkres č.D.1.2.1.14 - Výpis prvků větrání</t>
  </si>
  <si>
    <t>ozn.11 - Prostupoá tvarovka pro potrubí PVC D110 mm</t>
  </si>
  <si>
    <t>28342013</t>
  </si>
  <si>
    <t>manžeta těsnící pro prostupy hydroizolací z PVC uzavřená kruhová vnitřní průměr 90-114</t>
  </si>
  <si>
    <t>712771221</t>
  </si>
  <si>
    <t>Provedení drenážní vrstvy vegetační střechy z plastových nopových fólií v nopů do 25 mm do 5°</t>
  </si>
  <si>
    <t>https://podminky.urs.cz/item/CS_URS_2024_02/712771221</t>
  </si>
  <si>
    <t>69334152</t>
  </si>
  <si>
    <t>fólie profilovaná (nopová) perforovaná HDPE s hydroakumulační a drenážní funkcí do vegetačních střech s výškou nopů 20mm</t>
  </si>
  <si>
    <t>87,14*1,1025 "Přepočtené koeficientem množství</t>
  </si>
  <si>
    <t>712771271</t>
  </si>
  <si>
    <t>Provedení filtrační vrstvy vegetační střechy z textilií sklon do 5°</t>
  </si>
  <si>
    <t>https://podminky.urs.cz/item/CS_URS_2024_02/712771271</t>
  </si>
  <si>
    <t>200 g/m2 - filtrační netkaná textilie ( nad nopovou fólií )</t>
  </si>
  <si>
    <t>300 g/m2 - separační netkaná textilie ( pod nopovou fólií )</t>
  </si>
  <si>
    <t>69311060</t>
  </si>
  <si>
    <t>geotextilie netkaná separační, ochranná, filtrační, drenážní PP 200g/m2</t>
  </si>
  <si>
    <t>87,14*1,1 "Přepočtené koeficientem množství</t>
  </si>
  <si>
    <t>69311068</t>
  </si>
  <si>
    <t>geotextilie netkaná separační, ochranná, filtrační, drenážní PP 300g/m2</t>
  </si>
  <si>
    <t>712771401</t>
  </si>
  <si>
    <t>Provedení vegetační vrstvy ze substrátu tl do 100 mm vegetační střechy sklon do 5°</t>
  </si>
  <si>
    <t>https://podminky.urs.cz/item/CS_URS_2024_02/712771401</t>
  </si>
  <si>
    <t>ručně rozprostřený střešní prosévaný substrát pro travní porost tl.100 mm</t>
  </si>
  <si>
    <t>10321002</t>
  </si>
  <si>
    <t>substrát vegetačních střech extenzivní trávníkový</t>
  </si>
  <si>
    <t>87,14*0,1 "Přepočtené koeficientem množství</t>
  </si>
  <si>
    <t>712771411</t>
  </si>
  <si>
    <t>Provedení vegetační vrstvy ze substrátu tl přes 100 do 200 mm vegetační střechy sklon do 5°</t>
  </si>
  <si>
    <t>https://podminky.urs.cz/item/CS_URS_2024_02/712771411</t>
  </si>
  <si>
    <t>ručně rozprostřený substrát pro intenzivní zelené střechy tl.200 mm</t>
  </si>
  <si>
    <t>10321003</t>
  </si>
  <si>
    <t>substrát vegetačních střech intenzivní</t>
  </si>
  <si>
    <t>87,14*0,2 "Přepočtené koeficientem množství</t>
  </si>
  <si>
    <t>712771931</t>
  </si>
  <si>
    <t>Hnojivo trávníku intenzivní vegetační střechy sklon do 5°</t>
  </si>
  <si>
    <t>https://podminky.urs.cz/item/CS_URS_2024_02/712771931</t>
  </si>
  <si>
    <t>998712121</t>
  </si>
  <si>
    <t>Přesun hmot tonážní pro krytiny povlakové ruční v objektech v do 6 m</t>
  </si>
  <si>
    <t>https://podminky.urs.cz/item/CS_URS_2024_02/998712121</t>
  </si>
  <si>
    <t>713</t>
  </si>
  <si>
    <t>Izolace tepelné</t>
  </si>
  <si>
    <t>713131141</t>
  </si>
  <si>
    <t>Montáž izolace tepelné stěn lepením celoplošně rohoží, pásů, dílců, desek</t>
  </si>
  <si>
    <t>https://podminky.urs.cz/item/CS_URS_2024_02/713131141</t>
  </si>
  <si>
    <t>PUR lepidlo na tepelnou izolaci např.PUK 3D</t>
  </si>
  <si>
    <t>28376017</t>
  </si>
  <si>
    <t>deska perimetrická fasádní soklová 150kPa λ=0,035 tl 100mm</t>
  </si>
  <si>
    <t>713141136</t>
  </si>
  <si>
    <t>Montáž izolace tepelné střech plochých lepené za studena nízkoexpanzní (PUR) pěnou 1 vrstva rohoží, pásů, dílců, desek</t>
  </si>
  <si>
    <t>https://podminky.urs.cz/item/CS_URS_2024_02/713141136</t>
  </si>
  <si>
    <t>88,62*1,05 "Přepočtené koeficientem množství</t>
  </si>
  <si>
    <t>998713121</t>
  </si>
  <si>
    <t>Přesun hmot tonážní pro izolace tepelné ruční v objektech v do 6 m</t>
  </si>
  <si>
    <t>https://podminky.urs.cz/item/CS_URS_2024_02/998713121</t>
  </si>
  <si>
    <t>721</t>
  </si>
  <si>
    <t>Zdravotechnika - vnitřní kanalizace</t>
  </si>
  <si>
    <t>72117402R</t>
  </si>
  <si>
    <t>Potrubí kanalizační z PP odpadní DN 50 + nerez objímky na konzole nebo závěsu</t>
  </si>
  <si>
    <t xml:space="preserve">výkres č.D.1.2.1.14 - Výpis výrobků </t>
  </si>
  <si>
    <t>OV/1 - Vnitřní kanalizace HTEM</t>
  </si>
  <si>
    <t xml:space="preserve">potrubí bude kotveno nerez objímkami na konzole nebo závěsu z nerez oceli - 6 x </t>
  </si>
  <si>
    <t>potrubí bude zaústěno k podlahové vpusti</t>
  </si>
  <si>
    <t>6,0</t>
  </si>
  <si>
    <t>722</t>
  </si>
  <si>
    <t>Zdravotechnika - vnitřní vodovod</t>
  </si>
  <si>
    <t>722174004</t>
  </si>
  <si>
    <t>Potrubí vodovodní plastové PPR svar polyfúze PN 16 D 32x4,4 mm</t>
  </si>
  <si>
    <t>334</t>
  </si>
  <si>
    <t>https://podminky.urs.cz/item/CS_URS_2024_02/722174004</t>
  </si>
  <si>
    <t>odvod kondenzátu</t>
  </si>
  <si>
    <t>3,0</t>
  </si>
  <si>
    <t>191326R</t>
  </si>
  <si>
    <t>Hadička D=1/2" - dodávka + montáž</t>
  </si>
  <si>
    <t>336</t>
  </si>
  <si>
    <t>odvod kondenzátu hadičkou do kalové jímky v suterénu armaturní komory - 2,0 m´</t>
  </si>
  <si>
    <t xml:space="preserve">hadička 1/2" </t>
  </si>
  <si>
    <t>2,0</t>
  </si>
  <si>
    <t>722179191</t>
  </si>
  <si>
    <t>Příplatek k rozvodu vody z plastů za malý rozsah prací na zakázce do 20 m</t>
  </si>
  <si>
    <t>soubor</t>
  </si>
  <si>
    <t>338</t>
  </si>
  <si>
    <t>https://podminky.urs.cz/item/CS_URS_2024_02/722179191</t>
  </si>
  <si>
    <t>odvod kondenzátu potrubí PPR 32 x 4,4 mm - 3,0 m´</t>
  </si>
  <si>
    <t>1,0</t>
  </si>
  <si>
    <t>722179192</t>
  </si>
  <si>
    <t>Příplatek k rozvodu vody z plastů za potrubí do D 32 mm do 15 svarů</t>
  </si>
  <si>
    <t>340</t>
  </si>
  <si>
    <t>https://podminky.urs.cz/item/CS_URS_2024_02/722179192</t>
  </si>
  <si>
    <t>725</t>
  </si>
  <si>
    <t>Zdravotechnika - zařizovací předměty</t>
  </si>
  <si>
    <t>725211603</t>
  </si>
  <si>
    <t>Umyvadlo keramické bílé šířky 600 mm bez krytu na sifon připevněné na stěnu šrouby</t>
  </si>
  <si>
    <t>342</t>
  </si>
  <si>
    <t>https://podminky.urs.cz/item/CS_URS_2024_02/725211603</t>
  </si>
  <si>
    <t xml:space="preserve">OV/1 - bělninové umyvadlo </t>
  </si>
  <si>
    <t>725822613</t>
  </si>
  <si>
    <t>Baterie umyvadlová stojánková páková s výpustí</t>
  </si>
  <si>
    <t>344</t>
  </si>
  <si>
    <t>https://podminky.urs.cz/item/CS_URS_2024_02/725822613</t>
  </si>
  <si>
    <t>751</t>
  </si>
  <si>
    <t>Vzduchotechnika</t>
  </si>
  <si>
    <t>751111131</t>
  </si>
  <si>
    <t>Montáž ventilátoru axiálního nízkotlakého potrubního základního D do 200 mm</t>
  </si>
  <si>
    <t>346</t>
  </si>
  <si>
    <t>https://podminky.urs.cz/item/CS_URS_2024_02/751111131</t>
  </si>
  <si>
    <t>ozn.12 - axiální potrubní ventilátor DN100</t>
  </si>
  <si>
    <t>4291405R</t>
  </si>
  <si>
    <t>12- ventilátor axiální potrubní DN100 s regulací průtoku vzduchu, napájení 230 V/50 HZ. Možnost montáže horizontálně.Součástí motoru tepelná pojistka. Plynulé ovládání otáček bude regulátorem otáček RS-1300.Před ventilátor budou zapojeny spínací hodiny.</t>
  </si>
  <si>
    <t>348</t>
  </si>
  <si>
    <t>751398041</t>
  </si>
  <si>
    <t>Montáž protidešťové žaluzie nebo žaluziové klapky na kruhové potrubí D do 300 mm</t>
  </si>
  <si>
    <t>350</t>
  </si>
  <si>
    <t>https://podminky.urs.cz/item/CS_URS_2024_02/751398041</t>
  </si>
  <si>
    <t>kruhová protidešťová žaluzie DN 100 se sítí proti hmyzu, hliník RAL 7016</t>
  </si>
  <si>
    <t>429720R1</t>
  </si>
  <si>
    <t>1- mřížka větrací kruhová hliníková RAL 7016 se síťkou DN 110mm</t>
  </si>
  <si>
    <t>352</t>
  </si>
  <si>
    <t>751398117</t>
  </si>
  <si>
    <t>Montáž boxu distribučního plastového přímého</t>
  </si>
  <si>
    <t>354</t>
  </si>
  <si>
    <t>https://podminky.urs.cz/item/CS_URS_2024_02/751398117</t>
  </si>
  <si>
    <t>179965R</t>
  </si>
  <si>
    <t>2-filtrační box pro rámečkový filtr - FBRA 300x300/550 + filtrační deska FD 287x287 + filtrační medium G4 1000x1000 mm</t>
  </si>
  <si>
    <t>356</t>
  </si>
  <si>
    <t>751525081</t>
  </si>
  <si>
    <t>Montáž potrubí plastového kruhového bez příruby D do 100 mm</t>
  </si>
  <si>
    <t>358</t>
  </si>
  <si>
    <t>https://podminky.urs.cz/item/CS_URS_2024_02/751525081</t>
  </si>
  <si>
    <t>ozn.3 - plastové potrubí kruhové ( PP nebo KGEM ) DN110 - hrdlové</t>
  </si>
  <si>
    <t>16,10</t>
  </si>
  <si>
    <t>28611113</t>
  </si>
  <si>
    <t>trubka kanalizační PVC DN 110x1000mm SN4</t>
  </si>
  <si>
    <t>360</t>
  </si>
  <si>
    <t>751526172</t>
  </si>
  <si>
    <t>Montáž oblouku do plastového potrubí kruhového bez příruby D přes 100 do 200 mm</t>
  </si>
  <si>
    <t>362</t>
  </si>
  <si>
    <t>https://podminky.urs.cz/item/CS_URS_2024_02/751526172</t>
  </si>
  <si>
    <t>ozn.4 - oblouk 110/90°</t>
  </si>
  <si>
    <t>42981812</t>
  </si>
  <si>
    <t>oblouk PVC 90° D 100mm</t>
  </si>
  <si>
    <t>364</t>
  </si>
  <si>
    <t>751526248</t>
  </si>
  <si>
    <t>Montáž kalhotového kusu nebo odbočky jednostranné do plastového potrubí kruhového bez příruby D do 100 mm</t>
  </si>
  <si>
    <t>366</t>
  </si>
  <si>
    <t>https://podminky.urs.cz/item/CS_URS_2024_02/751526248</t>
  </si>
  <si>
    <t>ozn.5 - odbočka 110/90°</t>
  </si>
  <si>
    <t>42981706</t>
  </si>
  <si>
    <t>odbočka jednostranná T-kus PVC 90° D 100mm</t>
  </si>
  <si>
    <t>368</t>
  </si>
  <si>
    <t>751526521</t>
  </si>
  <si>
    <t>Montáž spojky do plastového potrubí vnitřní, vnější kruhové bez příruby D do 100 mm</t>
  </si>
  <si>
    <t>370</t>
  </si>
  <si>
    <t>https://podminky.urs.cz/item/CS_URS_2024_02/751526521</t>
  </si>
  <si>
    <t>ozn.13 - přesuvné hrdlo ( přesuvka ) PP nebo KGEM D110 mm</t>
  </si>
  <si>
    <t>28654473</t>
  </si>
  <si>
    <t>přesuvka kanalizační PP DN 110</t>
  </si>
  <si>
    <t>372</t>
  </si>
  <si>
    <t>751526649</t>
  </si>
  <si>
    <t>Montáž klapky škrtící nebo zpětné do plastového potrubí kruhové bez příruby D přes 100 do 200 mm</t>
  </si>
  <si>
    <t>374</t>
  </si>
  <si>
    <t>https://podminky.urs.cz/item/CS_URS_2024_02/751526649</t>
  </si>
  <si>
    <t>4297104R</t>
  </si>
  <si>
    <t>klapka ovládací uzavírací ruční DN 200 ( PP nebo KGEM )</t>
  </si>
  <si>
    <t>376</t>
  </si>
  <si>
    <t>189</t>
  </si>
  <si>
    <t>751572101</t>
  </si>
  <si>
    <t>Uchycení potrubí kruhového pomocí objímky kotvené do betonu D do 100 mm</t>
  </si>
  <si>
    <t>378</t>
  </si>
  <si>
    <t>https://podminky.urs.cz/item/CS_URS_2024_02/751572101</t>
  </si>
  <si>
    <t>751613113</t>
  </si>
  <si>
    <t>Montáž dodatečné izolovaného potrubí kruhového izolačním návlekem</t>
  </si>
  <si>
    <t>380</t>
  </si>
  <si>
    <t>https://podminky.urs.cz/item/CS_URS_2024_02/751613113</t>
  </si>
  <si>
    <t>potrubí DN200</t>
  </si>
  <si>
    <t>7,0</t>
  </si>
  <si>
    <t>191</t>
  </si>
  <si>
    <t>147012R</t>
  </si>
  <si>
    <t>ozn.7 - izolant na potrubí DN110 tl.25 mm na bázi syntet.kaučuku černé barvy + lepidla a pásky + antimikrobiální ochrana např.AF/Armaflex</t>
  </si>
  <si>
    <t>382</t>
  </si>
  <si>
    <t>75170000R</t>
  </si>
  <si>
    <t>VZT - montážní a spojovací materiál - nerezová ocel např.HILTI MQ - dodávka + montáž</t>
  </si>
  <si>
    <t>384</t>
  </si>
  <si>
    <t>193</t>
  </si>
  <si>
    <t>998751121</t>
  </si>
  <si>
    <t>Přesun hmot tonážní pro vzduchotechniku ruční v objektech v do 12 m</t>
  </si>
  <si>
    <t>386</t>
  </si>
  <si>
    <t>https://podminky.urs.cz/item/CS_URS_2024_02/998751121</t>
  </si>
  <si>
    <t>767</t>
  </si>
  <si>
    <t>Konstrukce zámečnické</t>
  </si>
  <si>
    <t>767591001</t>
  </si>
  <si>
    <t>Montáž podlah nebo podest z kompozitních pochůzných litých roštů o hm do 15 kg/m2</t>
  </si>
  <si>
    <t>388</t>
  </si>
  <si>
    <t>https://podminky.urs.cz/item/CS_URS_2024_02/767591001</t>
  </si>
  <si>
    <t>FG/3 - litý rošt 1200x2000 mm - 2 ks</t>
  </si>
  <si>
    <t>14,60 kg/m2</t>
  </si>
  <si>
    <t>1,2*2,0*2</t>
  </si>
  <si>
    <t>FG/4 - litý rošt 600x2000 mm - 1 ks</t>
  </si>
  <si>
    <t>0,6*2,0</t>
  </si>
  <si>
    <t>195</t>
  </si>
  <si>
    <t>63126002</t>
  </si>
  <si>
    <t>rošt kompozitní pochůzný litý 30x30/30mm A15</t>
  </si>
  <si>
    <t>390</t>
  </si>
  <si>
    <t>767831022</t>
  </si>
  <si>
    <t>Montáž vnitřních kovových žebříků přímých kotvených do betonu</t>
  </si>
  <si>
    <t>392</t>
  </si>
  <si>
    <t>https://podminky.urs.cz/item/CS_URS_2024_02/767831022</t>
  </si>
  <si>
    <t xml:space="preserve">Z/2 - žebřík akumulační komory - nerezová ocel třídy DIN 1.4401 ( 1.4404 ) leštěný vzhled a maximální drsností Ra=0,5 mikronu </t>
  </si>
  <si>
    <t>žebřík délky 3300 mm - 1 ks</t>
  </si>
  <si>
    <t>43,59 kg</t>
  </si>
  <si>
    <t>3,30</t>
  </si>
  <si>
    <t>Z/3 - žebřík armaturní komory - nerezová ocel třídy DIN 1.4401 ( 1.4404 ) leštěný vzhled s maximální drsností Ra=0,5 mikronu</t>
  </si>
  <si>
    <t>žebřík délky 3500 mm - 1 ks</t>
  </si>
  <si>
    <t>45,28 kg</t>
  </si>
  <si>
    <t>3,50</t>
  </si>
  <si>
    <t>197</t>
  </si>
  <si>
    <t>449830Z/2</t>
  </si>
  <si>
    <t>Z/2 - žebřík výstupový jednoduchý přímý z nerezové oceli dl 3,30 m</t>
  </si>
  <si>
    <t>394</t>
  </si>
  <si>
    <t>449830Z/3</t>
  </si>
  <si>
    <t>Z/3 - žebřík výstupový jednoduchý přímý z nerezové oceli dl 3,50 m</t>
  </si>
  <si>
    <t>396</t>
  </si>
  <si>
    <t>199</t>
  </si>
  <si>
    <t>767995112</t>
  </si>
  <si>
    <t>Montáž atypických zámečnických konstrukcí hmotnosti přes 5 do 10 kg</t>
  </si>
  <si>
    <t>398</t>
  </si>
  <si>
    <t>https://podminky.urs.cz/item/CS_URS_2024_02/767995112</t>
  </si>
  <si>
    <t>Z/1 - zábradlí podesty - žárově zinkováno - 2 ks</t>
  </si>
  <si>
    <t>2*9,12</t>
  </si>
  <si>
    <t>767995113</t>
  </si>
  <si>
    <t>Montáž atypických zámečnických konstrukcí hmotnosti přes 10 do 20 kg</t>
  </si>
  <si>
    <t>400</t>
  </si>
  <si>
    <t>https://podminky.urs.cz/item/CS_URS_2024_02/767995113</t>
  </si>
  <si>
    <t>Z/4 - rám roštu 650x2000 mm - nerezová ocel třídy DIN 1.4401 ( 1.4404 )</t>
  </si>
  <si>
    <t>1 ks</t>
  </si>
  <si>
    <t>14,41</t>
  </si>
  <si>
    <t>Z/5 - rám roštu 1200x2000 mm - nerezová ocel třídy DIN 1.4401 ( 1.4404 )</t>
  </si>
  <si>
    <t>2 ks</t>
  </si>
  <si>
    <t>(1,20+2,0)*2*2,18*2</t>
  </si>
  <si>
    <t>201</t>
  </si>
  <si>
    <t>767995114</t>
  </si>
  <si>
    <t>Montáž atypických zámečnických konstrukcí hmotnosti přes 20 do 50 kg</t>
  </si>
  <si>
    <t>402</t>
  </si>
  <si>
    <t>https://podminky.urs.cz/item/CS_URS_2024_02/767995114</t>
  </si>
  <si>
    <t>Z/6 - zábradlí exteriérového schodiště - žárově zinkováno - 1 ks</t>
  </si>
  <si>
    <t>25,34</t>
  </si>
  <si>
    <t>55300Z/1</t>
  </si>
  <si>
    <t>Z/1 - zábradlí podesty - výroba + dodávka + žárové zinkování - 2 ks</t>
  </si>
  <si>
    <t>404</t>
  </si>
  <si>
    <t>203</t>
  </si>
  <si>
    <t>55300Z/4</t>
  </si>
  <si>
    <t>Z/4 - rám roštu 650x2000 mm - NEREZ ocel třídy DIN 1.4401 ( 1.4404 ) - 1 ks - výroba + dodávka</t>
  </si>
  <si>
    <t>406</t>
  </si>
  <si>
    <t>55300Z/5</t>
  </si>
  <si>
    <t>408</t>
  </si>
  <si>
    <t>205</t>
  </si>
  <si>
    <t>55300Z/6</t>
  </si>
  <si>
    <t>Z/6 - zábradlí exteriérového schodištěy - výroba + dodávka + žárové zinkování - 1 ks</t>
  </si>
  <si>
    <t>410</t>
  </si>
  <si>
    <t>998767121</t>
  </si>
  <si>
    <t>Přesun hmot tonážní pro zámečnické konstrukce ruční v objektech v do 6 m</t>
  </si>
  <si>
    <t>412</t>
  </si>
  <si>
    <t>https://podminky.urs.cz/item/CS_URS_2024_02/998767121</t>
  </si>
  <si>
    <t>783</t>
  </si>
  <si>
    <t>Dokončovací práce - nátěry</t>
  </si>
  <si>
    <t>207</t>
  </si>
  <si>
    <t>783902270</t>
  </si>
  <si>
    <t>Provedení celoplošného vyrovnání betonové podlahy tloušťky do 3 mm</t>
  </si>
  <si>
    <t>414</t>
  </si>
  <si>
    <t>https://podminky.urs.cz/item/CS_URS_2024_02/783902270</t>
  </si>
  <si>
    <t>rychletuhnoucí vodonepropustná malta</t>
  </si>
  <si>
    <t>vytvoření zaoblených hran R=50 mm a fabionů R=50 mm, nebo 50 mm vodorovně a 50 mm svisle</t>
  </si>
  <si>
    <t xml:space="preserve">So3 - Vnitřní povrchy akumulační nádrže </t>
  </si>
  <si>
    <t>min.tl.vrstvy 5 mm</t>
  </si>
  <si>
    <t>vertikální fabiony - 9,04 m´</t>
  </si>
  <si>
    <t>9,04*(0,05+0,05)</t>
  </si>
  <si>
    <t>tl.vrstvy 5-50 mm</t>
  </si>
  <si>
    <t>zaoblení hran - 37 m´</t>
  </si>
  <si>
    <t>37,0*(0,05+0,05)</t>
  </si>
  <si>
    <t>fabiony - 6 m´</t>
  </si>
  <si>
    <t>6,0*(0,05+0,05)</t>
  </si>
  <si>
    <t>fabiony</t>
  </si>
  <si>
    <t>31,80*(0,05+0,05)</t>
  </si>
  <si>
    <t>783902280</t>
  </si>
  <si>
    <t>Příplatek k provedení celoplošného vyrovnání betonové podlahy ZKD 1 mm přes 3 mm</t>
  </si>
  <si>
    <t>416</t>
  </si>
  <si>
    <t>https://podminky.urs.cz/item/CS_URS_2024_02/783902280</t>
  </si>
  <si>
    <t>min.tloušťka vrstvy = 5 mm</t>
  </si>
  <si>
    <t>9,04*(0,05+0,05)*2</t>
  </si>
  <si>
    <t>10 mm</t>
  </si>
  <si>
    <t>37,0*(0,05+0,05)*7</t>
  </si>
  <si>
    <t>6,0*(0,05+0,05)*7</t>
  </si>
  <si>
    <t>31,80*(0,05+0,05)*2</t>
  </si>
  <si>
    <t>209</t>
  </si>
  <si>
    <t>5525937R</t>
  </si>
  <si>
    <t>např.PCI Polyfix Plus - montážní a těsnicí malta, cementová, rychletuhnoucí, tl. 5-50mm, bal. 25kg</t>
  </si>
  <si>
    <t>418</t>
  </si>
  <si>
    <t>spotřeba 1,75 kg/m2/mm</t>
  </si>
  <si>
    <t>5 mm</t>
  </si>
  <si>
    <t>9,04*(0,05+0,05)*1,75*5</t>
  </si>
  <si>
    <t>37,0*(0,05+0,05)*1,75*10</t>
  </si>
  <si>
    <t>6,0*(0,05+0,05)*1,75*10</t>
  </si>
  <si>
    <t>31,80*(0,05+0,05)*1,75*5</t>
  </si>
  <si>
    <t>21-M</t>
  </si>
  <si>
    <t>Elektromontáže</t>
  </si>
  <si>
    <t>210220021</t>
  </si>
  <si>
    <t>Montáž uzemňovacího vedení vodičů FeZn pomocí svorek v zemi páskou do 120 mm2 v průmyslové výstavbě</t>
  </si>
  <si>
    <t>420</t>
  </si>
  <si>
    <t>https://podminky.urs.cz/item/CS_URS_2024_02/210220021</t>
  </si>
  <si>
    <t>základový zemnič FeZn 30x4 mm</t>
  </si>
  <si>
    <t>po obvodě nové stavby + min.100 mm přesah od základové desky</t>
  </si>
  <si>
    <t>(10,3+9,0)*2</t>
  </si>
  <si>
    <t>2 x vyvedení volných konců v délce 3 m ze základu</t>
  </si>
  <si>
    <t>2*3,0</t>
  </si>
  <si>
    <t>rezerva 10% délky:</t>
  </si>
  <si>
    <t>44,60*0,1</t>
  </si>
  <si>
    <t>211</t>
  </si>
  <si>
    <t>35442062</t>
  </si>
  <si>
    <t>pás zemnící 30x4mm FeZn</t>
  </si>
  <si>
    <t>422</t>
  </si>
  <si>
    <t>49,06*1,1 "Přepočtené koeficientem množství</t>
  </si>
  <si>
    <t>DSO 02.2 - Odpad z VDJ</t>
  </si>
  <si>
    <t>10 dní á 8 hod</t>
  </si>
  <si>
    <t>10*8</t>
  </si>
  <si>
    <t>23*10 "Délka potrubí * šířka manipulančího pruhu"</t>
  </si>
  <si>
    <t>20*1,86</t>
  </si>
  <si>
    <t>23*1,86*2</t>
  </si>
  <si>
    <t>162451106</t>
  </si>
  <si>
    <t>Vodorovné přemístění přes 1 500 do 2000 m výkopku/sypaniny z horniny třídy těžitelnosti I skupiny 1 až 3</t>
  </si>
  <si>
    <t>https://podminky.urs.cz/item/CS_URS_2024_02/162451106</t>
  </si>
  <si>
    <t>výkopek na mezideponiie a zpět</t>
  </si>
  <si>
    <t>162,702*0,8*2</t>
  </si>
  <si>
    <t>ornice na mezideponii a zpět</t>
  </si>
  <si>
    <t>sejmutí tl.200 mm v šíři manipulačního pruhu- 10 m</t>
  </si>
  <si>
    <t>23*10*0,2*2</t>
  </si>
  <si>
    <t>odvoz výkopku na skládku</t>
  </si>
  <si>
    <t>skupina 3- přebývající</t>
  </si>
  <si>
    <t>162,702-139,185 "Celkový výkopek- zpětný zásyp"</t>
  </si>
  <si>
    <t>18,078</t>
  </si>
  <si>
    <t>Skládka odhadnuta na 18 km</t>
  </si>
  <si>
    <t>48,825*8</t>
  </si>
  <si>
    <t>162,702*2</t>
  </si>
  <si>
    <t>na skládku</t>
  </si>
  <si>
    <t>23,517</t>
  </si>
  <si>
    <t>celkem vytěženo:</t>
  </si>
  <si>
    <t>jámy</t>
  </si>
  <si>
    <t>162,702</t>
  </si>
  <si>
    <t>odpočet:</t>
  </si>
  <si>
    <t>podsyp potrubí</t>
  </si>
  <si>
    <t>-(23)*1*0,1</t>
  </si>
  <si>
    <t>obsyp potrubí</t>
  </si>
  <si>
    <t>-(23)*1*(0,11+0,3)</t>
  </si>
  <si>
    <t>odečet potrubí</t>
  </si>
  <si>
    <t>D110</t>
  </si>
  <si>
    <t>-3,14*0,055*0,055*15</t>
  </si>
  <si>
    <t>D160</t>
  </si>
  <si>
    <t>-3,14*0,08*0,08*8</t>
  </si>
  <si>
    <t>2,3+9,43</t>
  </si>
  <si>
    <t>10,0540540540541*1,85 "Přepočtené koeficientem množství</t>
  </si>
  <si>
    <t>871241151</t>
  </si>
  <si>
    <t>Montáž potrubí z PE100 RC SDR 17 otevřený výkop svařovaných na tupo d 90 x 5,4 mm</t>
  </si>
  <si>
    <t>https://podminky.urs.cz/item/CS_URS_2024_02/871241151</t>
  </si>
  <si>
    <t>28613871</t>
  </si>
  <si>
    <t>trubka vodovodní jednovrstvá PE100 RC PN 10 SDR17 s ochranným pláštěm z PP 90x5,4mm</t>
  </si>
  <si>
    <t>2*1,015 "Přepočtené koeficientem množství</t>
  </si>
  <si>
    <t>871251151</t>
  </si>
  <si>
    <t>Montáž potrubí z PE100 SDR 17 otevřený výkop svařovaných na tupo D 110 x 6,6 mm</t>
  </si>
  <si>
    <t>https://podminky.urs.cz/item/CS_URS_2024_02/871251151</t>
  </si>
  <si>
    <t>28613872</t>
  </si>
  <si>
    <t>trubka vodovodní PE100 PN 10 SDR17 s ochranným pláštěm z PP 110x6,6mm</t>
  </si>
  <si>
    <t>871313123</t>
  </si>
  <si>
    <t>Montáž kanalizačního potrubí hladkého plnostěnného SN 12 z PVC-U DN 160</t>
  </si>
  <si>
    <t>https://podminky.urs.cz/item/CS_URS_2024_02/871313123</t>
  </si>
  <si>
    <t>28611261</t>
  </si>
  <si>
    <t>trubka kanalizační PVC-U plnostěnná jednovrstvá DN 160x6000mm SN12</t>
  </si>
  <si>
    <t>6*1,03 "Přepočtené koeficientem množství</t>
  </si>
  <si>
    <t>28614853</t>
  </si>
  <si>
    <t>koleno 45° SDR17 PE 100 PN10 D 110mm</t>
  </si>
  <si>
    <t>877251212</t>
  </si>
  <si>
    <t>Montáž kolen 90° svařovaných na tupo na vodovodním potrubí z PE trub d 110</t>
  </si>
  <si>
    <t>https://podminky.urs.cz/item/CS_URS_2024_02/877251212</t>
  </si>
  <si>
    <t>28614816</t>
  </si>
  <si>
    <t>koleno 90° SDR11 PE 100 PN16 D 110mm</t>
  </si>
  <si>
    <t>877310320</t>
  </si>
  <si>
    <t>Montáž odboček na kanalizačním potrubí z PP nebo tvrdého PVC-U trub hladkých plnostěnných DN 150</t>
  </si>
  <si>
    <t>https://podminky.urs.cz/item/CS_URS_2024_02/877310320</t>
  </si>
  <si>
    <t>28612221</t>
  </si>
  <si>
    <t>odbočka kanalizační plastová PVC KG DN 160x160/45° SN12/16</t>
  </si>
  <si>
    <t>891265111</t>
  </si>
  <si>
    <t>Montáž koncových klapek hrdlových DN 100</t>
  </si>
  <si>
    <t>https://podminky.urs.cz/item/CS_URS_2024_02/891265111</t>
  </si>
  <si>
    <t>42283017</t>
  </si>
  <si>
    <t>klapka koncová přírubová žabí DN 80</t>
  </si>
  <si>
    <t>28653150</t>
  </si>
  <si>
    <t>nákružek lemový PE 100 SDR17 90mm vč. D+M</t>
  </si>
  <si>
    <t>28653153</t>
  </si>
  <si>
    <t>nákružek lemový PE 100 SDR17 110mm vč. D+M</t>
  </si>
  <si>
    <t>FF700214R</t>
  </si>
  <si>
    <t>Příruba PP/ocel PN10/16 90 DN80 vč. D+M</t>
  </si>
  <si>
    <t>FF700217R</t>
  </si>
  <si>
    <t>Příruba PP/ocel PN10/16 110 DN100 vč. D+M</t>
  </si>
  <si>
    <t>28661011R</t>
  </si>
  <si>
    <t>přerušovací šachta vč. D+M</t>
  </si>
  <si>
    <t>899722111</t>
  </si>
  <si>
    <t>Krytí potrubí z plastů výstražnou fólií z PVC 20 cm</t>
  </si>
  <si>
    <t>https://podminky.urs.cz/item/CS_URS_2024_02/899722111</t>
  </si>
  <si>
    <t>DSO 02.3 - Oplocení VDJ</t>
  </si>
  <si>
    <t>122211101</t>
  </si>
  <si>
    <t>Odkopávky a prokopávky v hornině třídy těžitelnosti I, skupiny 3 ručně</t>
  </si>
  <si>
    <t>https://podminky.urs.cz/item/CS_URS_2024_02/122211101</t>
  </si>
  <si>
    <t>odkopávka pro lože ze štěrkodrti pod podhrabové desky</t>
  </si>
  <si>
    <t>48*0,5*0,1</t>
  </si>
  <si>
    <t>131111359</t>
  </si>
  <si>
    <t>Příplatek za vtrání v kamenité nebo kořeny prorostlé půdě</t>
  </si>
  <si>
    <t>https://podminky.urs.cz/item/CS_URS_2024_02/131111359</t>
  </si>
  <si>
    <t>131151342</t>
  </si>
  <si>
    <t>Vrtání jamek pro plotové sloupky D přes 100 do 200 mm strojně</t>
  </si>
  <si>
    <t>https://podminky.urs.cz/item/CS_URS_2024_02/131151342</t>
  </si>
  <si>
    <t>B1 - betonová patka průměru 200 mm délky 1000 mm - 5 ks</t>
  </si>
  <si>
    <t>vyvrtaná zemina</t>
  </si>
  <si>
    <t>3,14*0,1*0,1*1,0*5 = 0,157 m3</t>
  </si>
  <si>
    <t>5*1,0</t>
  </si>
  <si>
    <t>132351101</t>
  </si>
  <si>
    <t>Hloubení rýh nezapažených š do 800 mm v hornině třídy těžitelnosti II skupiny 4 objem do 20 m3 strojně</t>
  </si>
  <si>
    <t>https://podminky.urs.cz/item/CS_URS_2024_02/132351101</t>
  </si>
  <si>
    <t>B2 - betonová patka</t>
  </si>
  <si>
    <t>1,6*0,3*1,0</t>
  </si>
  <si>
    <t>2,4+0,157+0,480</t>
  </si>
  <si>
    <t>3,037*1,6 "Přepočtené koeficientem množství</t>
  </si>
  <si>
    <t>175111101</t>
  </si>
  <si>
    <t>Obsypání potrubí ručně sypaninou bez prohození, uloženou do 3 m</t>
  </si>
  <si>
    <t>https://podminky.urs.cz/item/CS_URS_2024_02/175111101</t>
  </si>
  <si>
    <t>obsyp sloupku do zemního vrutu drceným kamenivem fr.2/4 mm, cca 0,5 kg/sloupek - 11 x</t>
  </si>
  <si>
    <t>0,5*11 = 5,50 kg = 0,0055 t</t>
  </si>
  <si>
    <t>0,0055/1,85</t>
  </si>
  <si>
    <t>58341364</t>
  </si>
  <si>
    <t>kamenivo drcené drobné frakce 2/4</t>
  </si>
  <si>
    <t>0,003*2 "Přepočtené koeficientem množství</t>
  </si>
  <si>
    <t>48*0,5</t>
  </si>
  <si>
    <t>233211113</t>
  </si>
  <si>
    <t>Zemní vrut pro ploty a dopravní značky D 66 mm dl 650 mm</t>
  </si>
  <si>
    <t>https://podminky.urs.cz/item/CS_URS_2024_02/233211113</t>
  </si>
  <si>
    <t>Z7 - zemní vrut</t>
  </si>
  <si>
    <t>275313711</t>
  </si>
  <si>
    <t>Základové patky z betonu tř. C 20/25</t>
  </si>
  <si>
    <t>https://podminky.urs.cz/item/CS_URS_2024_02/275313711</t>
  </si>
  <si>
    <t xml:space="preserve">Z1 - sloupek oplocení koncový TR 48,3x3,0 - 2700 mm </t>
  </si>
  <si>
    <t>4500026570</t>
  </si>
  <si>
    <t>Sloupek kulatý s montážní lištou Zn + PVC zelený průměr 48 mm výška 2,7 m</t>
  </si>
  <si>
    <t>338171124</t>
  </si>
  <si>
    <t>Osazování sloupků a vzpěr plotových ocelových v přes 2 do 2,6 m do zemního vrutu</t>
  </si>
  <si>
    <t>https://podminky.urs.cz/item/CS_URS_2024_02/338171124</t>
  </si>
  <si>
    <t>Z2 - sloupek oplocení průběžný ( včetně P2 a 3 ks H1 ) TR 48,3x3,0 - 2400 mm</t>
  </si>
  <si>
    <t>4500026555</t>
  </si>
  <si>
    <t>Sloupek kulatý Zn + PVC s příchytkou zelený průměr 48 mm výška 2,4 m</t>
  </si>
  <si>
    <t>338171125</t>
  </si>
  <si>
    <t>Osazování sloupků a vzpěr plotových ocelových v přes 2 do 2,6 m ukotvením k pevnému podkladu</t>
  </si>
  <si>
    <t>https://podminky.urs.cz/item/CS_URS_2024_02/338171125</t>
  </si>
  <si>
    <t>Z3 - vzpěra šroubovaná na sloupky TR 38x1,5</t>
  </si>
  <si>
    <t>4500026587</t>
  </si>
  <si>
    <t>Vzpěra kulatá Zn + PVC zelená průměr 38 mm délka 2,5 m</t>
  </si>
  <si>
    <t>348101220</t>
  </si>
  <si>
    <t>Osazení vrat nebo vrátek k oplocení na ocelové sloupky pl přes 2 do 4 m2</t>
  </si>
  <si>
    <t>https://podminky.urs.cz/item/CS_URS_2024_02/348101220</t>
  </si>
  <si>
    <t>5534233R</t>
  </si>
  <si>
    <t>branka plotová jednokřídlá Pz 1100x2300mm včetně sloupků a kování</t>
  </si>
  <si>
    <t>podrobný popis výkres č.D.1.2.3.3 Charakteristický pohled a výpis materiálu</t>
  </si>
  <si>
    <t>348121221</t>
  </si>
  <si>
    <t>Osazení podhrabových desek dl přes 2 do 3 m na ocelové plotové sloupky</t>
  </si>
  <si>
    <t>https://podminky.urs.cz/item/CS_URS_2024_02/348121221</t>
  </si>
  <si>
    <t>M1 - betonová podhrabová deska  50x300x3000 mm</t>
  </si>
  <si>
    <t>59233120</t>
  </si>
  <si>
    <t>deska plotová betonová 2900x50x290mm</t>
  </si>
  <si>
    <t>59232548</t>
  </si>
  <si>
    <t>držák podhrabové desky typ H pro sloupek D 40-50mm výšky 300mm universální povrchová úprava žárový zinek</t>
  </si>
  <si>
    <t>348401130</t>
  </si>
  <si>
    <t>Montáž oplocení ze strojového pletiva s napínacími dráty v přes 1,6 do 2,0 m</t>
  </si>
  <si>
    <t>https://podminky.urs.cz/item/CS_URS_2024_02/348401130</t>
  </si>
  <si>
    <t>PL - drátěné pletivo výšky 1800 mm</t>
  </si>
  <si>
    <t>4500026054</t>
  </si>
  <si>
    <t>Pletivo čtyřhranné Zn + PVC Zapletené zelené výška 1,8 m 15 m/role</t>
  </si>
  <si>
    <t>role</t>
  </si>
  <si>
    <t>50/15 = 3,333</t>
  </si>
  <si>
    <t>zaokr.</t>
  </si>
  <si>
    <t>4500026167</t>
  </si>
  <si>
    <t>Drát vázací Zn průměr drátu 1,8 mm délka 50 m</t>
  </si>
  <si>
    <t>Z5 - drát vázací</t>
  </si>
  <si>
    <t>30 m</t>
  </si>
  <si>
    <t>348401320</t>
  </si>
  <si>
    <t>Rozvinutí, montáž a napnutí ostnatého drátu</t>
  </si>
  <si>
    <t>https://podminky.urs.cz/item/CS_URS_2024_02/348401320</t>
  </si>
  <si>
    <t>Z6 - drát ostnatý včetně napínacích šroubů</t>
  </si>
  <si>
    <t>31478001</t>
  </si>
  <si>
    <t>drát ostnatý</t>
  </si>
  <si>
    <t>150*1,05 "Přepočtené koeficientem množství</t>
  </si>
  <si>
    <t>Z4 - napínací drát</t>
  </si>
  <si>
    <t>4500026062</t>
  </si>
  <si>
    <t>Drát napínací  Zn + PVC zelený průměr drátu 3,40 mm 26 m/bal.</t>
  </si>
  <si>
    <t>156 m´</t>
  </si>
  <si>
    <t>156/26</t>
  </si>
  <si>
    <t>10.046.231</t>
  </si>
  <si>
    <t>Šroub napínací M16 pozink</t>
  </si>
  <si>
    <t>H1 - plastová příchytka k instalaci napínacího drátu = příchytka + samořezný šroub</t>
  </si>
  <si>
    <t>348401411</t>
  </si>
  <si>
    <t>Montáž jednostranného bavoletu na oplocení</t>
  </si>
  <si>
    <t>https://podminky.urs.cz/item/CS_URS_2024_02/348401411</t>
  </si>
  <si>
    <t>P2 - jednostranný bavolet na sloupek D 48 mm</t>
  </si>
  <si>
    <t>31324828</t>
  </si>
  <si>
    <t>plotový jednostranný bavolet dl 200-400mm pro 2 dráty na profilovaný sloupek oválný 70x100mm povrchová úprava Al komaxit</t>
  </si>
  <si>
    <t>564831011</t>
  </si>
  <si>
    <t>Podklad ze štěrkodrtě ŠD plochy do 100 m2 tl 100 mm</t>
  </si>
  <si>
    <t>https://podminky.urs.cz/item/CS_URS_2024_02/564831011</t>
  </si>
  <si>
    <t>pod podhrabové desky</t>
  </si>
  <si>
    <t>998232110</t>
  </si>
  <si>
    <t>Přesun hmot pro oplocení zděné z cihel nebo tvárnic v do 3 m</t>
  </si>
  <si>
    <t>https://podminky.urs.cz/item/CS_URS_2024_02/998232110</t>
  </si>
  <si>
    <t>DSO 02.4 - Strojně technologické vystrojení</t>
  </si>
  <si>
    <t xml:space="preserve">    724 - Zdravotechnika - strojní vybavení</t>
  </si>
  <si>
    <t xml:space="preserve">    734 - Ústřední vytápění - armatury</t>
  </si>
  <si>
    <t>852242122</t>
  </si>
  <si>
    <t>Montáž potrubí z trub litinových tlakových přírubových délky do 1 m otevřený výkop DN 80</t>
  </si>
  <si>
    <t>https://podminky.urs.cz/item/CS_URS_2024_02/852242122</t>
  </si>
  <si>
    <t xml:space="preserve">Přítok </t>
  </si>
  <si>
    <t>ozn.8 - FF-kus přírubový DN50/400 mm</t>
  </si>
  <si>
    <t>ozn.10 - FF-kus přírubový DN50/200 mm</t>
  </si>
  <si>
    <t>ozn.13 - FF-kus přírubový s kotvící přírubou DN80/600 mm</t>
  </si>
  <si>
    <t>Odtok</t>
  </si>
  <si>
    <t>ozn.18 - FF-kus přírubový s kotvící přírubou DN50/600 mm</t>
  </si>
  <si>
    <t>Odvodnění</t>
  </si>
  <si>
    <t>ozn.6 -  FF-kus přírubový s kotvící přírubou DN80/600 mm</t>
  </si>
  <si>
    <t>55253215</t>
  </si>
  <si>
    <t>tvarovka přírubová litinová vodovodní FF-kus PN10/40 DN 50 dl 200mm</t>
  </si>
  <si>
    <t>55253219</t>
  </si>
  <si>
    <t>tvarovka přírubová litinová vodovodní FF-kus PN10/40 DN 50 dl 400mm</t>
  </si>
  <si>
    <t>5525322R</t>
  </si>
  <si>
    <t>tvarovka přírubová litinová vodovodní FF-kus PN10/40 DN 50 dl 600mm s kotvící přírubou</t>
  </si>
  <si>
    <t>5525324R</t>
  </si>
  <si>
    <t>tvarovka přírubová litinová vodovodní FF-kus PN10/16 DN 80 dl 600mm s kotvící přírubou</t>
  </si>
  <si>
    <t>852262122</t>
  </si>
  <si>
    <t>Montáž potrubí z trub litinových tlakových přírubových délky do 1 m otevřený výkop DN 100</t>
  </si>
  <si>
    <t>https://podminky.urs.cz/item/CS_URS_2024_02/852262122</t>
  </si>
  <si>
    <t>Přítok</t>
  </si>
  <si>
    <t>ozn.2 - FF kus přírubový DN100/600 mm s kotvící přírubou</t>
  </si>
  <si>
    <t>ozn.3 - FF kus přírubový DN100/600 mm s kotvící přírubou</t>
  </si>
  <si>
    <t>Přepad</t>
  </si>
  <si>
    <t>ozn.1 - FF kus přírubový DN100/600 mm s kotvící přírubou</t>
  </si>
  <si>
    <t>5525325R</t>
  </si>
  <si>
    <t>tvarovka přírubová litinová vodovodní FF-kus PN10/16 DN 100 dl 600mm s kotvící přírubou</t>
  </si>
  <si>
    <t>Montáž litinových tvarovek jednoosých přírubových otevřený výkop DN 100</t>
  </si>
  <si>
    <t>ozn.11 - X-kus - zaslepovací příruba DN100</t>
  </si>
  <si>
    <t>55251725</t>
  </si>
  <si>
    <t>příruba slepá šedá litina s epoxidovou ochranou vrstvou DN 100</t>
  </si>
  <si>
    <t>871211141</t>
  </si>
  <si>
    <t>Montáž potrubí z PE100 RC SDR 11 otevřený výkop svařovaných na tupo d 63 x 5,8 mm</t>
  </si>
  <si>
    <t>https://podminky.urs.cz/item/CS_URS_2024_02/871211141</t>
  </si>
  <si>
    <t>ozn.24 - potrubí PEHD SDR 11 D63</t>
  </si>
  <si>
    <t>8,8</t>
  </si>
  <si>
    <t>28613503</t>
  </si>
  <si>
    <t>potrubí vodovodní dvouvrstvé PE100 RC SDR11 63x5,8mm</t>
  </si>
  <si>
    <t>8,8*1,015 "Přepočtené koeficientem množství</t>
  </si>
  <si>
    <t>871251141</t>
  </si>
  <si>
    <t>Montáž potrubí z PE100 RC SDR 11 otevřený výkop svařovaných na tupo d 110 x 10,0 mm</t>
  </si>
  <si>
    <t>https://podminky.urs.cz/item/CS_URS_2024_02/871251141</t>
  </si>
  <si>
    <t>potrubí PEHD SDR 11 D110</t>
  </si>
  <si>
    <t>ozn.9</t>
  </si>
  <si>
    <t>13,0</t>
  </si>
  <si>
    <t>ozn.20</t>
  </si>
  <si>
    <t>11,9</t>
  </si>
  <si>
    <t>28613116</t>
  </si>
  <si>
    <t>potrubí vodovodní jednovrstvé PE100 RC PN 16 SDR11 110x10,0mm</t>
  </si>
  <si>
    <t>24,9*1,015 "Přepočtené koeficientem množství</t>
  </si>
  <si>
    <t>877211101</t>
  </si>
  <si>
    <t>Montáž elektrospojek na vodovodním potrubí z PE trub d 63</t>
  </si>
  <si>
    <t>https://podminky.urs.cz/item/CS_URS_2024_02/877211101</t>
  </si>
  <si>
    <t>ozn.26 - elektrospojka D63</t>
  </si>
  <si>
    <t>28615972</t>
  </si>
  <si>
    <t>elektrospojka SDR11 PE 100 PN16 D 63mm</t>
  </si>
  <si>
    <t>877211110</t>
  </si>
  <si>
    <t>Montáž elektrokolen 45° na vodovodním potrubí z PE trub d 63</t>
  </si>
  <si>
    <t>https://podminky.urs.cz/item/CS_URS_2024_02/877211110</t>
  </si>
  <si>
    <t>ozn.25 - elektrokoleno 45°</t>
  </si>
  <si>
    <t>28614946</t>
  </si>
  <si>
    <t>elektrokoleno 45° PE 100 PN16 D 63mm</t>
  </si>
  <si>
    <t>ozn.22 - elektrospojka D110</t>
  </si>
  <si>
    <t>ozn.23 - elektrokoleno 110/45°</t>
  </si>
  <si>
    <t>ozn.6 - šoupátko přírubové DN50</t>
  </si>
  <si>
    <t>ozn.13 - šoupátko přírubové DN50</t>
  </si>
  <si>
    <t>42221301</t>
  </si>
  <si>
    <t>šoupátko pitná voda litina GGG 50 krátká stavební dl PN10/16 DN 50x150mm</t>
  </si>
  <si>
    <t>891212312</t>
  </si>
  <si>
    <t>Montáž přírubového vodoměru DN 50 v šachtě</t>
  </si>
  <si>
    <t>https://podminky.urs.cz/item/CS_URS_2024_02/891212312</t>
  </si>
  <si>
    <t>ozn.9 - vodoměr přírubový DN50</t>
  </si>
  <si>
    <t>ozn.14 - vodoměr přírubový DN50</t>
  </si>
  <si>
    <t>38821715</t>
  </si>
  <si>
    <t>vodoměr šroubový přírubový na studenou vodu PN16 DN 50</t>
  </si>
  <si>
    <t>Montáž ventilů vodovodních odvzdušňovacích přírubových DN 50</t>
  </si>
  <si>
    <t>ozn.5 - přírubový vzdušník DN50</t>
  </si>
  <si>
    <t>ozn.15 - přírubový vzdušník DN50</t>
  </si>
  <si>
    <t>42212307</t>
  </si>
  <si>
    <t>ventil odvzdušňovací šedá litina PN 1-16 DN 50</t>
  </si>
  <si>
    <t>891213395</t>
  </si>
  <si>
    <t>Příplatek za montáž ventilů v objektech DN 50 až 200</t>
  </si>
  <si>
    <t>https://podminky.urs.cz/item/CS_URS_2024_02/891213395</t>
  </si>
  <si>
    <t>891214121</t>
  </si>
  <si>
    <t>Montáž kompenzátorů nebo montážních vložek DN 50</t>
  </si>
  <si>
    <t>https://podminky.urs.cz/item/CS_URS_2024_02/891214121</t>
  </si>
  <si>
    <t>ozn.11 - montážní vložka DN50</t>
  </si>
  <si>
    <t>ozn.7 - montážní vložka DN50</t>
  </si>
  <si>
    <t>42273004</t>
  </si>
  <si>
    <t>montážní vložka přírubová litinová DN 50 PN 16</t>
  </si>
  <si>
    <t>891219951</t>
  </si>
  <si>
    <t>Montáž potrubních spojek hrdlo/příruba na potrubí z jakýchkoli trub DN 50</t>
  </si>
  <si>
    <t>https://podminky.urs.cz/item/CS_URS_2024_02/891219951</t>
  </si>
  <si>
    <t>ozn.16 - spojka jištěná proti posunu pro PE potrubí DN50</t>
  </si>
  <si>
    <t>31951001</t>
  </si>
  <si>
    <t>potrubní spojka jištěná proti posuvu hrdlo-příruba DN 50</t>
  </si>
  <si>
    <t>891219961</t>
  </si>
  <si>
    <t>Montáž potrubních spojek hrdlo/hrdlo na potrubí z jakýchkoli trub DN 50</t>
  </si>
  <si>
    <t>https://podminky.urs.cz/item/CS_URS_2024_02/891219961</t>
  </si>
  <si>
    <t>ozn.28 - multitoleranční spojka hrdlo-hrdlo D63</t>
  </si>
  <si>
    <t>M33002</t>
  </si>
  <si>
    <t>Potrubní spojka např.ULTRAGRIP NG hrdlo-hrdlo, (048.0 - 071.0), DN 50</t>
  </si>
  <si>
    <t>Montáž vodovodních šoupátek s ručním kolečkem v šachtách DN 80</t>
  </si>
  <si>
    <t>ozn.14 - šoupátko přírubové DN80</t>
  </si>
  <si>
    <t>ozn.10 - šoupátko přírubové DN80</t>
  </si>
  <si>
    <t>42221303</t>
  </si>
  <si>
    <t>šoupátko pitná voda litina GGG 50 krátká stavební dl PN10/16 DN 80x180mm</t>
  </si>
  <si>
    <t>891249951</t>
  </si>
  <si>
    <t>Montáž potrubních spojek hrdlo/příruba na potrubí z jakýchkoli trub DN 80</t>
  </si>
  <si>
    <t>https://podminky.urs.cz/item/CS_URS_2024_02/891249951</t>
  </si>
  <si>
    <t>ozn.16 - spojka jištěná proti posunu pro PE potrubí DN80</t>
  </si>
  <si>
    <t>ozn.5 - spojka jištěná proti posunu pro PE potrubí DN80</t>
  </si>
  <si>
    <t>31951003</t>
  </si>
  <si>
    <t>potrubní spojka jištěná proti posuvu hrdlo-příruba DN 80</t>
  </si>
  <si>
    <t>891261222</t>
  </si>
  <si>
    <t>Montáž vodovodních šoupátek s ručním kolečkem v šachtách DN 100</t>
  </si>
  <si>
    <t>https://podminky.urs.cz/item/CS_URS_2024_02/891261222</t>
  </si>
  <si>
    <t>ozn.4 - přírubové šoupátko DN100</t>
  </si>
  <si>
    <t>ozn.2 - přírubové šoupátko DN100</t>
  </si>
  <si>
    <t>42221304</t>
  </si>
  <si>
    <t>šoupátko pitná voda litina GGG 50 krátká stavební dl PN10/16 DN 100x190mm</t>
  </si>
  <si>
    <t>891264121</t>
  </si>
  <si>
    <t>Montáž kompenzátorů nebo montážních vložek DN 100</t>
  </si>
  <si>
    <t>https://podminky.urs.cz/item/CS_URS_2024_02/891264121</t>
  </si>
  <si>
    <t>ozn.6 - montážní vložka DN100</t>
  </si>
  <si>
    <t>42273007</t>
  </si>
  <si>
    <t>montážní vložka přírubová litinová DN 100 PN 16</t>
  </si>
  <si>
    <t>89126613R</t>
  </si>
  <si>
    <t>Montáž sacích košů v objektech DN 100</t>
  </si>
  <si>
    <t>https://podminky.urs.cz/item/CS_URS_2024_02/89126613R</t>
  </si>
  <si>
    <t>ozn.1 - sací koš DN100</t>
  </si>
  <si>
    <t>M8102853</t>
  </si>
  <si>
    <t>Koš sací SAK, koš: nerez, PN 10, DN 100</t>
  </si>
  <si>
    <t>891269951</t>
  </si>
  <si>
    <t>Montáž potrubních spojek hrdlo/příruba na potrubí z jakýchkoli trub DN 100</t>
  </si>
  <si>
    <t>https://podminky.urs.cz/item/CS_URS_2024_02/891269951</t>
  </si>
  <si>
    <t>ozn.1 - spojka jištěná proti posunu pro PE potrubí DN100</t>
  </si>
  <si>
    <t>ozn.8 - spojka jištěná proti posunu pro PE potrubí DN100</t>
  </si>
  <si>
    <t>ozn.3 - spojka jištěná proti posunu pro PE potrubí DN100</t>
  </si>
  <si>
    <t>891269961</t>
  </si>
  <si>
    <t>Montáž potrubních spojek hrdlo/hrdlo na potrubí z jakýchkoli trub DN 100</t>
  </si>
  <si>
    <t>https://podminky.urs.cz/item/CS_URS_2024_02/891269961</t>
  </si>
  <si>
    <t>ozn.19 - multitoleranční spojka hrdlo-hrdlo DN100</t>
  </si>
  <si>
    <t>M33005</t>
  </si>
  <si>
    <t>Potrubní spojka např.ULTRAGRIP NG hrdlo-hrdlo, (107.2 - 133.2), DN 100</t>
  </si>
  <si>
    <t>8920000R1</t>
  </si>
  <si>
    <t>ozn.4 - připojení snímače tlaku - připojení M20x1,5, těsnění ploché M20 AN 13 7540.1, spojka tlakoměrová přechodová G1/2"/M20x1,5, AN 13 7524.3 E,nerez+KK s křidélkem G1/2" + závi.redukce 1"1/2"-vnější závity + nerez návarek na nerez pot- dodávka + montáž</t>
  </si>
  <si>
    <t>snímač tlaku je součástí dodávky MaR!!!</t>
  </si>
  <si>
    <t>8920000R2</t>
  </si>
  <si>
    <t>Odvodnění - pol.č.1 a č.6 - přírubová tvarovka s kotvící navařovací přírubou délky 0,60 m DN 100 ( 2 ks ) a DN 80 ( 1 ks ) bude z jedné strany ukončena v líci zdi ( bude demontována příruba z jedné strany )</t>
  </si>
  <si>
    <t>7221401R1</t>
  </si>
  <si>
    <t>Potrubí vodovodní z nerezové oceli spojované svařováním - EN 10217-7-1.4404: 54x2,0 mm včetně tvarovek ( redukce, kolena, oblouky ) a přírub - dodávka + montáž</t>
  </si>
  <si>
    <t xml:space="preserve">ozn.3- potrubí z nerez oceli DIN 1.44 04 svařované DN100 (104x2 )/50 (54x2 ) vč. tvarovek ( redukce, kolena, oblouky ) a přírub </t>
  </si>
  <si>
    <t>1,0 m´</t>
  </si>
  <si>
    <t>ozn.12 - potrubí z nerez oceli DIN 1.44 04 svařované DN50 vč. tvarovek ( redukce, kolena, oblouky ) a přírub v dimenzi DN100 ( 54x2 mm )</t>
  </si>
  <si>
    <t>4,0 m´</t>
  </si>
  <si>
    <t>Celkem potrubí 54x2 m:</t>
  </si>
  <si>
    <t>1+4 = 5 m´</t>
  </si>
  <si>
    <t>výrobní délka = 6000 mm</t>
  </si>
  <si>
    <t>1*6,0</t>
  </si>
  <si>
    <t>7221401R2</t>
  </si>
  <si>
    <t>Potrubí vodovodní z nerezové oceli spojované svařováním - EN 10217-7-1.4404: 84x2,0 mm včetně tvarovek ( redukce, kolena, oblouky ) a přírub - dodávka + montáž</t>
  </si>
  <si>
    <t>ozn.12 - potrubí z nerez oceli DIN 1.44 04 svařované DN80 vč. tvarovek ( redukce, kolena, oblouky ) a přírub v dimenzi DN80 ( 84x2 mm )</t>
  </si>
  <si>
    <t>40,0/6 = 6,667 ks délky 6 m - zaokr.7 ks</t>
  </si>
  <si>
    <t>7*6,0</t>
  </si>
  <si>
    <t>7221401R3</t>
  </si>
  <si>
    <t>Potrubí vodovodní z nerezové oceli spojované svařováním - EN 10217-7-1.4404: 104x2,0 mm včetně tvarovek ( redukce, kolena, oblouky ) a přírub - dodávka + montáž</t>
  </si>
  <si>
    <t>4,0 m</t>
  </si>
  <si>
    <t>ozn.5 - potrubí z nerez oceli DIN 1.44 04 svařované DN100 vč. tvarovek ( redukce, kolena, oblouky ) a přírub v dimenzi DN100 ( 104x2 mm )</t>
  </si>
  <si>
    <t>včetně návarku na odebírání vzorků</t>
  </si>
  <si>
    <t>6,6 m</t>
  </si>
  <si>
    <t>ozn.1 - potrubí z nerez oceli DIN 1.44 04 svařované DN100 vč. tvarovek ( redukce, kolena, oblouky ) a přírub v dimenzi DN100 ( 104x2 mm )</t>
  </si>
  <si>
    <t>5,2 m</t>
  </si>
  <si>
    <t>ozn.4 - potrubí z nerez oceli DIN 1.44 04 svařované DN100 vč. tvarovek ( redukce, kolena, oblouky ) a přírub v dimenzi DN100 ( 104x2 mm )</t>
  </si>
  <si>
    <t>3,2 m</t>
  </si>
  <si>
    <t>Celkem potrubí DN 100:</t>
  </si>
  <si>
    <t>4+6,6+5,2+3,2 = 19 m´</t>
  </si>
  <si>
    <t>"PPR POTRUBÍ K UMYVADLU VE VDJ"</t>
  </si>
  <si>
    <t>15,5</t>
  </si>
  <si>
    <t>998722121</t>
  </si>
  <si>
    <t>Přesun hmot tonážní pro vnitřní vodovod ruční v objektech v do 6 m</t>
  </si>
  <si>
    <t>https://podminky.urs.cz/item/CS_URS_2024_02/998722121</t>
  </si>
  <si>
    <t>106191R</t>
  </si>
  <si>
    <t>Dávkovací čerpadlo - digitální, 0-4l/h</t>
  </si>
  <si>
    <t>724</t>
  </si>
  <si>
    <t>Zdravotechnika - strojní vybavení</t>
  </si>
  <si>
    <t>72421124R</t>
  </si>
  <si>
    <t>Automatická tlaková stanice - H = 35 m, průtok Q 1,5 l/s</t>
  </si>
  <si>
    <t>998724121</t>
  </si>
  <si>
    <t>Přesun hmot tonážní pro strojní vybavení ruční v objektech v do 6 m</t>
  </si>
  <si>
    <t>https://podminky.urs.cz/item/CS_URS_2024_02/998724121</t>
  </si>
  <si>
    <t>734</t>
  </si>
  <si>
    <t>Ústřední vytápění - armatury</t>
  </si>
  <si>
    <t>734169414</t>
  </si>
  <si>
    <t>Montáž odvaděče kondenzátu přírubového DN 50</t>
  </si>
  <si>
    <t>https://podminky.urs.cz/item/CS_URS_2024_02/734169414</t>
  </si>
  <si>
    <t>ozn.7 - filtr přírubový DN 50</t>
  </si>
  <si>
    <t>M9915026</t>
  </si>
  <si>
    <t>LAPAČ NEČISTOT TYP B  S  MANOMETRY DN 50</t>
  </si>
  <si>
    <t>998734121</t>
  </si>
  <si>
    <t>Přesun hmot tonážní pro armatury ruční v objektech v do 6 m</t>
  </si>
  <si>
    <t>https://podminky.urs.cz/item/CS_URS_2024_02/998734121</t>
  </si>
  <si>
    <t>767591002</t>
  </si>
  <si>
    <t>Montáž podlah nebo podest z kompozitních pochůzných litých roštů o hm přes 15 do 30 kg/m2</t>
  </si>
  <si>
    <t>https://podminky.urs.cz/item/CS_URS_2024_02/767591002</t>
  </si>
  <si>
    <t>litý rošt do stávající armaturní komory z kompozitu 1200x2000 mm</t>
  </si>
  <si>
    <t>1,2*2,0</t>
  </si>
  <si>
    <t>63126077</t>
  </si>
  <si>
    <t>rám pro uložení roštů a poklopů kompozitní Y32x55/5mm, Y35x55/5mm A15</t>
  </si>
  <si>
    <t>(1,2+2,0)*2</t>
  </si>
  <si>
    <t>230050013</t>
  </si>
  <si>
    <t>Montáž uložení přivařením DN přes 50 do 150 mm</t>
  </si>
  <si>
    <t>https://podminky.urs.cz/item/CS_URS_2024_02/230050013</t>
  </si>
  <si>
    <t>ozn.2 - Příruba plochá přivařovací DN100 PN10</t>
  </si>
  <si>
    <t>4,03</t>
  </si>
  <si>
    <t>3194641R</t>
  </si>
  <si>
    <t>ozn.2 - příruba přivařovací plochá DIN 2576 DN100/114,3  PN10</t>
  </si>
  <si>
    <t>230205242</t>
  </si>
  <si>
    <t>Montáž trubního dílu PE elektrotvarovky nebo svařovaného na tupo dn 63 mm en 5,7 mm</t>
  </si>
  <si>
    <t>https://podminky.urs.cz/item/CS_URS_2024_02/230205242</t>
  </si>
  <si>
    <t>ozn.27 - PE oblouk 11°</t>
  </si>
  <si>
    <t>230205256</t>
  </si>
  <si>
    <t>Montáž trubního dílu PE elektrotvarovky nebo svařovaného na tupo dn 110 mm en 10,0 mm</t>
  </si>
  <si>
    <t>https://podminky.urs.cz/item/CS_URS_2024_02/230205256</t>
  </si>
  <si>
    <t>ozn.9 - koleno 110/90°</t>
  </si>
  <si>
    <t>ozn.21 - koleno 110/11°</t>
  </si>
  <si>
    <t>M91014</t>
  </si>
  <si>
    <t>Oblouk 11° PE100 RC SDR11 110</t>
  </si>
  <si>
    <t>SO 03 - Čerpací stanice</t>
  </si>
  <si>
    <t>DSO 03-1 - Stavební část</t>
  </si>
  <si>
    <t xml:space="preserve">    764 - Konstrukce klempířské</t>
  </si>
  <si>
    <t xml:space="preserve">    766 - Konstrukce truhlářské</t>
  </si>
  <si>
    <t xml:space="preserve">    784 - Dokončovací práce - malby a tapety</t>
  </si>
  <si>
    <t>131251102</t>
  </si>
  <si>
    <t>Hloubení jam nezapažených v hornině třídy těžitelnosti I skupiny 3 objem do 50 m3 strojně</t>
  </si>
  <si>
    <t>https://podminky.urs.cz/item/CS_URS_2024_02/131251102</t>
  </si>
  <si>
    <t>28*5 "Přepočtené koeficientem množství</t>
  </si>
  <si>
    <t>28*1,6 "Přepočtené koeficientem množství</t>
  </si>
  <si>
    <t>5,70*3,65</t>
  </si>
  <si>
    <t>14,3</t>
  </si>
  <si>
    <t>271532212</t>
  </si>
  <si>
    <t>Podsyp pod základové konstrukce se zhutněním z hrubého kameniva frakce 16 až 32 mm</t>
  </si>
  <si>
    <t>https://podminky.urs.cz/item/CS_URS_2024_02/271532212</t>
  </si>
  <si>
    <t>podsyp tl.150 mm</t>
  </si>
  <si>
    <t>4,80*2,80*0,15</t>
  </si>
  <si>
    <t>272362021</t>
  </si>
  <si>
    <t>Výztuž základových kleneb svařovanými sítěmi Kari</t>
  </si>
  <si>
    <t>https://podminky.urs.cz/item/CS_URS_2024_02/272362021</t>
  </si>
  <si>
    <t>5,0*3,0*0,006</t>
  </si>
  <si>
    <t>273321211</t>
  </si>
  <si>
    <t>Základové desky ze ŽB bez zvýšených nároků na prostředí tř. C 12/15</t>
  </si>
  <si>
    <t>https://podminky.urs.cz/item/CS_URS_2024_02/273321211</t>
  </si>
  <si>
    <t>podkladní beton C12/15 X0 se sítí KARI tl.150 mm</t>
  </si>
  <si>
    <t>5,0*3,0*0,15</t>
  </si>
  <si>
    <t>274313711</t>
  </si>
  <si>
    <t>Základové pásy z betonu tř. C 20/25</t>
  </si>
  <si>
    <t>https://podminky.urs.cz/item/CS_URS_2024_02/274313711</t>
  </si>
  <si>
    <t>15*1,035 "Přepočtené koeficientem množství</t>
  </si>
  <si>
    <t>274351121</t>
  </si>
  <si>
    <t>Zřízení bednění základových pasů rovného</t>
  </si>
  <si>
    <t>https://podminky.urs.cz/item/CS_URS_2024_02/274351121</t>
  </si>
  <si>
    <t>průměrná hloubka pasů = 1,25 m</t>
  </si>
  <si>
    <t>(5,70+3,65)*2*1,25*2</t>
  </si>
  <si>
    <t>274351122</t>
  </si>
  <si>
    <t>Odstranění bednění základových pasů rovného</t>
  </si>
  <si>
    <t>https://podminky.urs.cz/item/CS_URS_2024_02/274351122</t>
  </si>
  <si>
    <t>27500000R</t>
  </si>
  <si>
    <t>Výplň z popílkocementové suspenze - základy - dodávka + montáž</t>
  </si>
  <si>
    <t>311275111</t>
  </si>
  <si>
    <t>Zdivo nosné z betonových tvárnic P10 s vloženou TI tl zdiva 300 mm</t>
  </si>
  <si>
    <t>https://podminky.urs.cz/item/CS_URS_2024_02/311275111</t>
  </si>
  <si>
    <t>zdivo z betonových zdících tvárnic 500/300/200 mm včetně rohových</t>
  </si>
  <si>
    <t>(5,6+3,8)*2*(2,7+2,90)/2</t>
  </si>
  <si>
    <t>odpočet dveří:</t>
  </si>
  <si>
    <t>-1,5*2,0</t>
  </si>
  <si>
    <t>311321611</t>
  </si>
  <si>
    <t>Nosná zeď ze ŽB tř. C 30/37 bez výztuže</t>
  </si>
  <si>
    <t>https://podminky.urs.cz/item/CS_URS_2024_02/311321611</t>
  </si>
  <si>
    <t>5,6*0,3*0,3*2</t>
  </si>
  <si>
    <t>3,3*0,3*0,3*2</t>
  </si>
  <si>
    <t>dobetonování u stropních panelů - 2 x 100 mm</t>
  </si>
  <si>
    <t>3,6*0,1*0,14*2</t>
  </si>
  <si>
    <t>311351121</t>
  </si>
  <si>
    <t>Zřízení oboustranného bednění nosných nadzákladových zdí</t>
  </si>
  <si>
    <t>https://podminky.urs.cz/item/CS_URS_2024_02/311351121</t>
  </si>
  <si>
    <t>(5,6+2*3,6)*0,3</t>
  </si>
  <si>
    <t>(5,0+2*3,3)*0,3</t>
  </si>
  <si>
    <t>311351122</t>
  </si>
  <si>
    <t>Odstranění oboustranného bednění nosných nadzákladových zdí</t>
  </si>
  <si>
    <t>https://podminky.urs.cz/item/CS_URS_2024_02/311351122</t>
  </si>
  <si>
    <t>311351311</t>
  </si>
  <si>
    <t>Zřízení jednostranného bednění nosných nadzákladových zdí</t>
  </si>
  <si>
    <t>https://podminky.urs.cz/item/CS_URS_2024_02/311351311</t>
  </si>
  <si>
    <t>(3,6+0,1)*0,14*2</t>
  </si>
  <si>
    <t>311351312</t>
  </si>
  <si>
    <t>Odstranění jednostranného bednění nosných nadzákladových zdí</t>
  </si>
  <si>
    <t>https://podminky.urs.cz/item/CS_URS_2024_02/311351312</t>
  </si>
  <si>
    <t>311361821</t>
  </si>
  <si>
    <t>Výztuž nosných zdí betonářskou ocelí 10 505</t>
  </si>
  <si>
    <t>https://podminky.urs.cz/item/CS_URS_2024_02/311361821</t>
  </si>
  <si>
    <t>1,199*0,095</t>
  </si>
  <si>
    <t>317143454</t>
  </si>
  <si>
    <t>Překlad nosný z pórobetonu ve zdech tl 300 mm dl přes 1800 do 2100 mm</t>
  </si>
  <si>
    <t>https://podminky.urs.cz/item/CS_URS_2024_02/317143454</t>
  </si>
  <si>
    <t>345321616</t>
  </si>
  <si>
    <t>Zídky atikové, parapetní, schodišťové a zábradelní ze ŽB tř. C 30/37</t>
  </si>
  <si>
    <t>https://podminky.urs.cz/item/CS_URS_2024_02/345321616</t>
  </si>
  <si>
    <t>výška atiky = 3,35-2,95 = 0,40 m</t>
  </si>
  <si>
    <t>tl.150 mm</t>
  </si>
  <si>
    <t>(2*3,6+5,60)*0,15*0,4</t>
  </si>
  <si>
    <t>345351005</t>
  </si>
  <si>
    <t>Zřízení bednění plnostěnných zídek atikových, parapetních, zábradelních</t>
  </si>
  <si>
    <t>https://podminky.urs.cz/item/CS_URS_2024_02/345351005</t>
  </si>
  <si>
    <t>(2*3,6+5,6)*2*0,40+0,15*0,4*2</t>
  </si>
  <si>
    <t>345351006</t>
  </si>
  <si>
    <t>Odstranění bednění plnostěnných zídek atikových, parapetních, zábradelních</t>
  </si>
  <si>
    <t>https://podminky.urs.cz/item/CS_URS_2024_02/345351006</t>
  </si>
  <si>
    <t>345361821</t>
  </si>
  <si>
    <t>Výztuž zídek atikových, parapetních, schodišťových a zábradelních betonářskou ocelí 10 505</t>
  </si>
  <si>
    <t>https://podminky.urs.cz/item/CS_URS_2024_02/345361821</t>
  </si>
  <si>
    <t>0,768*0,085</t>
  </si>
  <si>
    <t>411121121</t>
  </si>
  <si>
    <t>Montáž prefabrikovaných ŽB stropů ze stropních panelů š 1200 mm dl do 3800 mm</t>
  </si>
  <si>
    <t>https://podminky.urs.cz/item/CS_URS_2024_02/411121121</t>
  </si>
  <si>
    <t>59341417</t>
  </si>
  <si>
    <t>panel stropní plný PZD 3580x590x140mm</t>
  </si>
  <si>
    <t>417321616</t>
  </si>
  <si>
    <t>Ztužující pásy a věnce ze ŽB tř. C 30/37</t>
  </si>
  <si>
    <t>https://podminky.urs.cz/item/CS_URS_2024_02/417321616</t>
  </si>
  <si>
    <t>5,60*0,3*0,14*2</t>
  </si>
  <si>
    <t>3,0*0,3*0,14*2</t>
  </si>
  <si>
    <t>417351115</t>
  </si>
  <si>
    <t>Zřízení bednění ztužujících věnců</t>
  </si>
  <si>
    <t>https://podminky.urs.cz/item/CS_URS_2024_02/417351115</t>
  </si>
  <si>
    <t>(5,6+3,6)*2*0,14</t>
  </si>
  <si>
    <t>(5,0+3,0)*2*0,14</t>
  </si>
  <si>
    <t>417351116</t>
  </si>
  <si>
    <t>Odstranění bednění ztužujících věnců</t>
  </si>
  <si>
    <t>https://podminky.urs.cz/item/CS_URS_2024_02/417351116</t>
  </si>
  <si>
    <t>417361821</t>
  </si>
  <si>
    <t>Výztuž ztužujících pásů a věnců betonářskou ocelí 10 505</t>
  </si>
  <si>
    <t>https://podminky.urs.cz/item/CS_URS_2024_02/417361821</t>
  </si>
  <si>
    <t>0,722*0,095</t>
  </si>
  <si>
    <t>451577777</t>
  </si>
  <si>
    <t>Podklad nebo lože pod dlažbu vodorovný nebo do sklonu 1:5 z kameniva těženého tl přes 30 do 100 mm</t>
  </si>
  <si>
    <t>https://podminky.urs.cz/item/CS_URS_2024_02/451577777</t>
  </si>
  <si>
    <t>okapový chodníček + vstup do objektu</t>
  </si>
  <si>
    <t>6,8*0,5*2</t>
  </si>
  <si>
    <t>4,30*0,5*2</t>
  </si>
  <si>
    <t>1,6*1,0*2</t>
  </si>
  <si>
    <t>59246003</t>
  </si>
  <si>
    <t>dlažba plošná betonová terasová hladká 500x500x50mm</t>
  </si>
  <si>
    <t>14,3*1,03 "Přepočtené koeficientem množství</t>
  </si>
  <si>
    <t>611322141</t>
  </si>
  <si>
    <t>Vápenocementová lehčená omítka štuková dvouvrstvá vnitřních stropů rovných nanášená ručně</t>
  </si>
  <si>
    <t>https://podminky.urs.cz/item/CS_URS_2024_02/611322141</t>
  </si>
  <si>
    <t>5*3</t>
  </si>
  <si>
    <t>1,6*0,2</t>
  </si>
  <si>
    <t>612322141</t>
  </si>
  <si>
    <t>Vápenocementová lehčená omítka štuková dvouvrstvá vnitřních stěn nanášená ručně</t>
  </si>
  <si>
    <t>https://podminky.urs.cz/item/CS_URS_2024_02/612322141</t>
  </si>
  <si>
    <t>(5+3)*2*(2,835+2,95)/2</t>
  </si>
  <si>
    <t>2*1,6*0,2</t>
  </si>
  <si>
    <t>622142001</t>
  </si>
  <si>
    <t>Potažení vnějších stěn sklovláknitým pletivem vtlačeným do tenkovrstvé hmoty</t>
  </si>
  <si>
    <t>https://podminky.urs.cz/item/CS_URS_2024_02/622142001</t>
  </si>
  <si>
    <t>izolace základů a soklu</t>
  </si>
  <si>
    <t>(5,7+3,65)*2*(0,8+0,4)</t>
  </si>
  <si>
    <t>622151011</t>
  </si>
  <si>
    <t>Penetrační silikátový nátěr vnějších pastovitých tenkovrstvých omítek stěn</t>
  </si>
  <si>
    <t>https://podminky.urs.cz/item/CS_URS_2024_02/622151011</t>
  </si>
  <si>
    <t>(5,6+3,6)*2*(2,8+3,0)/2</t>
  </si>
  <si>
    <t>1,6*0,1</t>
  </si>
  <si>
    <t>-1,5*1,60</t>
  </si>
  <si>
    <t>622151021</t>
  </si>
  <si>
    <t>Penetrační akrylátový nátěr vnějších mozaikových tenkovrstvých omítek stěn</t>
  </si>
  <si>
    <t>https://podminky.urs.cz/item/CS_URS_2024_02/622151021</t>
  </si>
  <si>
    <t>přesah 100 mm pod úroveň terénu</t>
  </si>
  <si>
    <t>(5,7+3,65)*2*(0,4+0,10)</t>
  </si>
  <si>
    <t>-1,5*0,4</t>
  </si>
  <si>
    <t>622211021</t>
  </si>
  <si>
    <t>Montáž kontaktního zateplení vnějších stěn lepením a mechanickým kotvením polystyrénových desek do betonu a zdiva tl přes 80 do 120 mm</t>
  </si>
  <si>
    <t>https://podminky.urs.cz/item/CS_URS_2024_02/622211021</t>
  </si>
  <si>
    <t>tl.120 mm</t>
  </si>
  <si>
    <t>28375939</t>
  </si>
  <si>
    <t>deska EPS 70 fasádní λ=0,039 tl 120mm</t>
  </si>
  <si>
    <t>50,96*1,05 "Přepočtené koeficientem množství</t>
  </si>
  <si>
    <t>622252001</t>
  </si>
  <si>
    <t>Montáž profilů kontaktního zateplení připevněných mechanicky</t>
  </si>
  <si>
    <t>https://podminky.urs.cz/item/CS_URS_2024_02/622252001</t>
  </si>
  <si>
    <t>(5,6+3,6)*2</t>
  </si>
  <si>
    <t>-1,5</t>
  </si>
  <si>
    <t>59051649</t>
  </si>
  <si>
    <t>profil zakládací Al tl 0,7mm pro ETICS pro izolant tl 120mm</t>
  </si>
  <si>
    <t>16,9*1,05 "Přepočtené koeficientem množství</t>
  </si>
  <si>
    <t>622252002</t>
  </si>
  <si>
    <t>Montáž profilů kontaktního zateplení lepených</t>
  </si>
  <si>
    <t>https://podminky.urs.cz/item/CS_URS_2024_02/622252002</t>
  </si>
  <si>
    <t>rohový</t>
  </si>
  <si>
    <t>2*3,4</t>
  </si>
  <si>
    <t>2*3,2</t>
  </si>
  <si>
    <t>2*2</t>
  </si>
  <si>
    <t>63127466</t>
  </si>
  <si>
    <t>profil rohový Al 23x23mm s výztužnou tkaninou š 100mm pro ETICS</t>
  </si>
  <si>
    <t>17,2*1,05 "Přepočtené koeficientem množství</t>
  </si>
  <si>
    <t>622511112</t>
  </si>
  <si>
    <t>Tenkovrstvá akrylátová mozaiková střednězrnná omítka vnějších stěn</t>
  </si>
  <si>
    <t>https://podminky.urs.cz/item/CS_URS_2024_02/622511112</t>
  </si>
  <si>
    <t>(5,7+3,65)*2*0,5</t>
  </si>
  <si>
    <t>622521022</t>
  </si>
  <si>
    <t>Tenkovrstvá silikátová zatíraná omítka zrnitost 2,0 mm vnějších stěn</t>
  </si>
  <si>
    <t>https://podminky.urs.cz/item/CS_URS_2024_02/622521022</t>
  </si>
  <si>
    <t>631311135</t>
  </si>
  <si>
    <t>Mazanina tl přes 120 do 240 mm z betonu prostého bez zvýšených nároků na prostředí tř. C 20/25</t>
  </si>
  <si>
    <t>https://podminky.urs.cz/item/CS_URS_2024_02/631311135</t>
  </si>
  <si>
    <t>spádový beton - betonová mazanina C20/25 tl.100-200 mm</t>
  </si>
  <si>
    <t>bez odpočtu jímky 300x300 mm v podlaze</t>
  </si>
  <si>
    <t>5,0*3,0*(0,1+0,2)/2</t>
  </si>
  <si>
    <t>631319013</t>
  </si>
  <si>
    <t>Příplatek k mazanině tl přes 120 do 240 mm za přehlazení povrchu</t>
  </si>
  <si>
    <t>https://podminky.urs.cz/item/CS_URS_2024_02/631319013</t>
  </si>
  <si>
    <t>631351111</t>
  </si>
  <si>
    <t>Zřízení bednění otvorů a prostupů v podlahách</t>
  </si>
  <si>
    <t>https://podminky.urs.cz/item/CS_URS_2024_02/631351111</t>
  </si>
  <si>
    <t>jímka v podlaze</t>
  </si>
  <si>
    <t>0,3*4*0,25</t>
  </si>
  <si>
    <t>631351112</t>
  </si>
  <si>
    <t>Odstranění bednění otvorů a prostupů v podlahách</t>
  </si>
  <si>
    <t>https://podminky.urs.cz/item/CS_URS_2024_02/631351112</t>
  </si>
  <si>
    <t>632481213</t>
  </si>
  <si>
    <t>Separační vrstva z PE fólie</t>
  </si>
  <si>
    <t>https://podminky.urs.cz/item/CS_URS_2024_02/632481213</t>
  </si>
  <si>
    <t>916331112</t>
  </si>
  <si>
    <t>https://podminky.urs.cz/item/CS_URS_2024_02/916331112</t>
  </si>
  <si>
    <t>(6,8+4,8)*2+2*1,0</t>
  </si>
  <si>
    <t>59217002</t>
  </si>
  <si>
    <t>obrubník betonový zahradní šedý 1000x50x200mm</t>
  </si>
  <si>
    <t>25,2*1,01 "Přepočtené koeficientem množství</t>
  </si>
  <si>
    <t>949101112</t>
  </si>
  <si>
    <t>Lešení pomocné pro objekty pozemních staveb s lešeňovou podlahou v přes 1,9 do 3,5 m zatížení do 150 kg/m2</t>
  </si>
  <si>
    <t>https://podminky.urs.cz/item/CS_URS_2024_02/949101112</t>
  </si>
  <si>
    <t>zdivo, fasáda</t>
  </si>
  <si>
    <t>(7,80+5,8)*2*1,0</t>
  </si>
  <si>
    <t>952901221</t>
  </si>
  <si>
    <t>Vyčištění budov průmyslových objektů při jakékoliv výšce podlaží</t>
  </si>
  <si>
    <t>https://podminky.urs.cz/item/CS_URS_2024_02/952901221</t>
  </si>
  <si>
    <t>5,0*3,0</t>
  </si>
  <si>
    <t>998011001</t>
  </si>
  <si>
    <t>Přesun hmot pro budovy zděné v do 6 m</t>
  </si>
  <si>
    <t>https://podminky.urs.cz/item/CS_URS_2024_02/998011001</t>
  </si>
  <si>
    <t>5,7*3,65</t>
  </si>
  <si>
    <t>20,805*0,0003 "Přepočtené koeficientem množství</t>
  </si>
  <si>
    <t>(5,7+3,65)*2*0,8</t>
  </si>
  <si>
    <t>14,96*0,00034 "Přepočtené koeficientem množství</t>
  </si>
  <si>
    <t>2 x asfaltový pás s přesahem 600 mm</t>
  </si>
  <si>
    <t>(0,6+5,7+0,6)*(0,6+3,65+0,6)*2</t>
  </si>
  <si>
    <t>62853005</t>
  </si>
  <si>
    <t>pás asfaltový natavitelný modifikovaný SBS s vložkou ze skleněné tkaniny a hrubozrnným břidličným posypem na horním povrchu tl 4,0mm</t>
  </si>
  <si>
    <t>66,93*1,1655 "Přepočtené koeficientem množství</t>
  </si>
  <si>
    <t>14,96*1,221 "Přepočtené koeficientem množství</t>
  </si>
  <si>
    <t>998711101</t>
  </si>
  <si>
    <t>Přesun hmot tonážní pro izolace proti vodě, vlhkosti a plynům v objektech v do 6 m</t>
  </si>
  <si>
    <t>https://podminky.urs.cz/item/CS_URS_2024_02/998711101</t>
  </si>
  <si>
    <t>712311101</t>
  </si>
  <si>
    <t>Provedení povlakové krytiny střech do 10° za studena lakem penetračním nebo asfaltovým</t>
  </si>
  <si>
    <t>https://podminky.urs.cz/item/CS_URS_2024_02/712311101</t>
  </si>
  <si>
    <t>24,52*0,0003 "Přepočtené koeficientem množství</t>
  </si>
  <si>
    <t>712341559</t>
  </si>
  <si>
    <t>Provedení povlakové krytiny střech do 10° pásy NAIP přitavením v plné ploše</t>
  </si>
  <si>
    <t>https://podminky.urs.cz/item/CS_URS_2024_02/712341559</t>
  </si>
  <si>
    <t>62855001</t>
  </si>
  <si>
    <t>pás asfaltový natavitelný modifikovaný SBS s vložkou z polyesterové rohože a spalitelnou PE fólií nebo jemnozrnným minerálním posypem na horním povrchu tl 4,0mm</t>
  </si>
  <si>
    <t>24,52*1,1655 "Přepočtené koeficientem množství</t>
  </si>
  <si>
    <t>71236340R</t>
  </si>
  <si>
    <t>Provedení povlak krytiny mechanicky kotvenou do betonu TI tl do 100 mm, budova v do 18 m</t>
  </si>
  <si>
    <t>https://podminky.urs.cz/item/CS_URS_2024_02/71236340R</t>
  </si>
  <si>
    <t>24,52</t>
  </si>
  <si>
    <t>28322001</t>
  </si>
  <si>
    <t>fólie hydroizolační střešní mPVC mechanicky kotvená barevná tl 2,0mm</t>
  </si>
  <si>
    <t>28376016</t>
  </si>
  <si>
    <t>deska perimetrická fasádní soklová 150kPa λ=0,035 tl 80mm</t>
  </si>
  <si>
    <t>22,44*1,05 "Přepočtené koeficientem množství</t>
  </si>
  <si>
    <t>713141151</t>
  </si>
  <si>
    <t>Montáž izolace tepelné střech plochých kladené volně 1 vrstva rohoží, pásů, dílců, desek</t>
  </si>
  <si>
    <t>https://podminky.urs.cz/item/CS_URS_2024_02/713141151</t>
  </si>
  <si>
    <t>tl.80 mm</t>
  </si>
  <si>
    <t>střecha</t>
  </si>
  <si>
    <t>5,8*3,8</t>
  </si>
  <si>
    <t>atika</t>
  </si>
  <si>
    <t>(5,3+2*3,55)*0,2</t>
  </si>
  <si>
    <t>63140402</t>
  </si>
  <si>
    <t>deska tepelně izolační minerální plochých střech dvouvrstvá λ=0,038-0,039 tl 80mm</t>
  </si>
  <si>
    <t>24,52*1,05 "Přepočtené koeficientem množství</t>
  </si>
  <si>
    <t>998713101</t>
  </si>
  <si>
    <t>Přesun hmot tonážní pro izolace tepelné v objektech v do 6 m</t>
  </si>
  <si>
    <t>https://podminky.urs.cz/item/CS_URS_2024_02/998713101</t>
  </si>
  <si>
    <t>764</t>
  </si>
  <si>
    <t>Konstrukce klempířské</t>
  </si>
  <si>
    <t>764212662</t>
  </si>
  <si>
    <t>Oplechování rovné okapové hrany z Pz s povrchovou úpravou rš 200 mm</t>
  </si>
  <si>
    <t>https://podminky.urs.cz/item/CS_URS_2024_02/764212662</t>
  </si>
  <si>
    <t>764214606</t>
  </si>
  <si>
    <t>Oplechování horních ploch a atik bez rohů z Pz s povrch úpravou mechanicky kotvené rš 500 mm</t>
  </si>
  <si>
    <t>https://podminky.urs.cz/item/CS_URS_2024_02/764214606</t>
  </si>
  <si>
    <t>3,8+5,8+3,8</t>
  </si>
  <si>
    <t>764511602</t>
  </si>
  <si>
    <t>Žlab podokapní půlkruhový z Pz s povrchovou úpravou rš 330 mm</t>
  </si>
  <si>
    <t>https://podminky.urs.cz/item/CS_URS_2024_02/764511602</t>
  </si>
  <si>
    <t>764511642</t>
  </si>
  <si>
    <t>Kotlík oválný (trychtýřový) pro podokapní žlaby z Pz s povrchovou úpravou 330/100 mm</t>
  </si>
  <si>
    <t>https://podminky.urs.cz/item/CS_URS_2024_02/764511642</t>
  </si>
  <si>
    <t>764518622</t>
  </si>
  <si>
    <t>Svody kruhové včetně objímek, kolen, odskoků z Pz s povrchovou úpravou průměru 100 mm</t>
  </si>
  <si>
    <t>https://podminky.urs.cz/item/CS_URS_2024_02/764518622</t>
  </si>
  <si>
    <t>998764101</t>
  </si>
  <si>
    <t>Přesun hmot tonážní pro konstrukce klempířské v objektech v do 6 m</t>
  </si>
  <si>
    <t>https://podminky.urs.cz/item/CS_URS_2024_02/998764101</t>
  </si>
  <si>
    <t>766</t>
  </si>
  <si>
    <t>Konstrukce truhlářské</t>
  </si>
  <si>
    <t>766660012</t>
  </si>
  <si>
    <t>Montáž dveřních křídel otvíravých dvoukřídlových š přes 1,45 m do ocelové zárubně</t>
  </si>
  <si>
    <t>https://podminky.urs.cz/item/CS_URS_2024_02/766660012</t>
  </si>
  <si>
    <t>61140506</t>
  </si>
  <si>
    <t>dveře dvoukřídlé plastové bílé plné max rozměru otvoru 4,84m2 bezpečnostní třídy RC2 vč.plastové zárubně a kování</t>
  </si>
  <si>
    <t>1500/2000 mm - 1 ks</t>
  </si>
  <si>
    <t>783933161</t>
  </si>
  <si>
    <t>Penetrační epoxidový nátěr pórovitých betonových podlah</t>
  </si>
  <si>
    <t>https://podminky.urs.cz/item/CS_URS_2024_02/783933161</t>
  </si>
  <si>
    <t>783937163</t>
  </si>
  <si>
    <t>Krycí dvojnásobný epoxidový rozpouštědlový nátěr betonové podlahy</t>
  </si>
  <si>
    <t>https://podminky.urs.cz/item/CS_URS_2024_02/783937163</t>
  </si>
  <si>
    <t>784</t>
  </si>
  <si>
    <t>Dokončovací práce - malby a tapety</t>
  </si>
  <si>
    <t>784211101</t>
  </si>
  <si>
    <t>Dvojnásobné bílé malby ze směsí za mokra výborně oděruvzdorných v místnostech v do 3,80 m</t>
  </si>
  <si>
    <t>https://podminky.urs.cz/item/CS_URS_2024_02/784211101</t>
  </si>
  <si>
    <t>DSO 03-2 - Strojně-technologiské vystrojení</t>
  </si>
  <si>
    <t>822140122R</t>
  </si>
  <si>
    <t>Montáž nerezového potrubí a tvarovek</t>
  </si>
  <si>
    <t>(2,7+0,4+0,85)*1,3 "koeficient množství"</t>
  </si>
  <si>
    <t>00084R</t>
  </si>
  <si>
    <t>Příruba z nerezové oceli plochá DN100 PN16, DIN 1.4301</t>
  </si>
  <si>
    <t>00084R2</t>
  </si>
  <si>
    <t>Příruba z nerezové oceli plochá DN80 PN16, DIN 1.4301</t>
  </si>
  <si>
    <t>42661062R</t>
  </si>
  <si>
    <t>stanice tlakové automatické H=35m Q= 3,3l/s , 1+1 (100% záloha), s frekvenční měničem a ochrana proti suchu na chodo,tlaková nádoba 300 l, vč. D+M</t>
  </si>
  <si>
    <t>00084R1</t>
  </si>
  <si>
    <t>Příruba z nerezové oceli plochá DN50 PN16, DIN 1.4301</t>
  </si>
  <si>
    <t>55261298R</t>
  </si>
  <si>
    <t>Potrubí - nerez ocel dle DIN 1.4404 104 x 2 mm včetně tvarovek D + M</t>
  </si>
  <si>
    <t>0,1+0,2+0,1</t>
  </si>
  <si>
    <t>55261306R</t>
  </si>
  <si>
    <t>Potrubí - nerez ocel dle DIN 1.4404 84 x 2 mm včetně tvarovek D + M</t>
  </si>
  <si>
    <t>0,15+0,3+0,2++0,2</t>
  </si>
  <si>
    <t>55261306R2</t>
  </si>
  <si>
    <t>Potrubí - nerez ocel dle DIN 1.4404 54 x 2 mm včetně tvarovek D + M</t>
  </si>
  <si>
    <t>2+0,2++0,2++0,3</t>
  </si>
  <si>
    <t>55252241</t>
  </si>
  <si>
    <t>trouba přírubová TT PN10/16 DN 100 dl 800mm</t>
  </si>
  <si>
    <t>55252242</t>
  </si>
  <si>
    <t>trouba přírubová TT PN10/16 DN 100 dl 1000mm</t>
  </si>
  <si>
    <t>55252237R</t>
  </si>
  <si>
    <t>trouba přírubová TT PN10/16 DN 100 dl 300mm</t>
  </si>
  <si>
    <t>55252240R</t>
  </si>
  <si>
    <t>Navařovací kotvící příruba DN100</t>
  </si>
  <si>
    <t>55254048</t>
  </si>
  <si>
    <t>koleno 90° s patkou přírubové litinové vodovodní N-kus PN10/16 DN 100</t>
  </si>
  <si>
    <t>Příruba PP/ocel PN10/16 110 DN100</t>
  </si>
  <si>
    <t>857244122</t>
  </si>
  <si>
    <t>Montáž litinových tvarovek odbočných přírubových otevřený výkop DN 80</t>
  </si>
  <si>
    <t>https://podminky.urs.cz/item/CS_URS_2024_02/857244122</t>
  </si>
  <si>
    <t>55253508</t>
  </si>
  <si>
    <t>tvarovka přírubová litinová s přírubovou odbočkou,práškový epoxid tl 250µm T-kus DN 80/50</t>
  </si>
  <si>
    <t>42256020</t>
  </si>
  <si>
    <t>ventil pojistný přírubový DN 50x125mm</t>
  </si>
  <si>
    <t>42273006</t>
  </si>
  <si>
    <t>montážní vložka přírubová litinová DN 80 PN 16</t>
  </si>
  <si>
    <t>38821770R</t>
  </si>
  <si>
    <t>vodoměr přírubový PN16 DN 50</t>
  </si>
  <si>
    <t>1 "přítok"</t>
  </si>
  <si>
    <t>42221210</t>
  </si>
  <si>
    <t>šoupě přírubové vodovodní krátká stavební dl DN 50 PN10-16</t>
  </si>
  <si>
    <t>722140R</t>
  </si>
  <si>
    <t>Sestava pro odběr vzorků</t>
  </si>
  <si>
    <t>722140R4</t>
  </si>
  <si>
    <t>Sestava pro odvzdušnění</t>
  </si>
  <si>
    <t>722140R2</t>
  </si>
  <si>
    <t>Sestava snímače tlaku</t>
  </si>
  <si>
    <t>722140R3</t>
  </si>
  <si>
    <t>Sestava měření tlaku</t>
  </si>
  <si>
    <t>SO 04 - Propoj ČS-VDJ Peleška</t>
  </si>
  <si>
    <t>7 dní á 8 hod</t>
  </si>
  <si>
    <t>7*8</t>
  </si>
  <si>
    <t>tl.200 mm- travní dren</t>
  </si>
  <si>
    <t>18*10 "Délka potrubí * šířka manipulančího pruhu"</t>
  </si>
  <si>
    <t>131151102</t>
  </si>
  <si>
    <t>Hloubení jam nezapažených v hornině třídy těžitelnosti I skupiny 1 a 2 objem do 50 m3 strojně</t>
  </si>
  <si>
    <t>https://podminky.urs.cz/item/CS_URS_2024_02/131151102</t>
  </si>
  <si>
    <t>33,48*0,15</t>
  </si>
  <si>
    <t>-18*1*0,2</t>
  </si>
  <si>
    <t>131351102</t>
  </si>
  <si>
    <t>Hloubení jam nezapažených v hornině třídy těžitelnosti II skupiny 4 objem do 50 m3 strojně</t>
  </si>
  <si>
    <t>https://podminky.urs.cz/item/CS_URS_2024_02/131351102</t>
  </si>
  <si>
    <t>18*1,86</t>
  </si>
  <si>
    <t>18*1,86*2</t>
  </si>
  <si>
    <t>skupina 2</t>
  </si>
  <si>
    <t>5,022*0,8*2</t>
  </si>
  <si>
    <t>skup. 3</t>
  </si>
  <si>
    <t>20,88*2</t>
  </si>
  <si>
    <t>18*10*0,2*2</t>
  </si>
  <si>
    <t>8,37</t>
  </si>
  <si>
    <t>9,351-8,37</t>
  </si>
  <si>
    <t>9,351*8</t>
  </si>
  <si>
    <t>9,351*1,8</t>
  </si>
  <si>
    <t>skupina 4</t>
  </si>
  <si>
    <t>5,022</t>
  </si>
  <si>
    <t>20,088</t>
  </si>
  <si>
    <t>-(18)*1*0,1</t>
  </si>
  <si>
    <t>-(18)*1*(0,11+0,3)</t>
  </si>
  <si>
    <t>-3,14*0,055*0,055*18</t>
  </si>
  <si>
    <t>1,8+7,38</t>
  </si>
  <si>
    <t>18*10</t>
  </si>
  <si>
    <t>3340000R1</t>
  </si>
  <si>
    <t>Prostup potrubí zdí tl. 0,4 m + obetonování kotvící příruby rozpínavou zálivkovou maltou (detail A)</t>
  </si>
  <si>
    <t>850311811</t>
  </si>
  <si>
    <t>Bourání stávajícího potrubí z trub litinových DN 150</t>
  </si>
  <si>
    <t>https://podminky.urs.cz/item/CS_URS_2024_02/850311811</t>
  </si>
  <si>
    <t>850361819</t>
  </si>
  <si>
    <t>Příplatek za bourání litinových trub ve štole, v uzavřených kanálech nebo objektech DN do 250</t>
  </si>
  <si>
    <t>https://podminky.urs.cz/item/CS_URS_2024_02/850361819</t>
  </si>
  <si>
    <t>55252235</t>
  </si>
  <si>
    <t>trouba přírubová TT PN10/16 DN 100 dl 200mm</t>
  </si>
  <si>
    <t>42221213</t>
  </si>
  <si>
    <t>šoupě přírubové vodovodní krátká stavební dl DN 100 PN10-16</t>
  </si>
  <si>
    <t>1 "Přítok"</t>
  </si>
  <si>
    <t>3 "Odtok"</t>
  </si>
  <si>
    <t>857312122</t>
  </si>
  <si>
    <t>Montáž litinových tvarovek jednoosých přírubových otevřený výkop DN 150</t>
  </si>
  <si>
    <t>https://podminky.urs.cz/item/CS_URS_2024_02/857312122</t>
  </si>
  <si>
    <t>55253617</t>
  </si>
  <si>
    <t>přechod přírubový litinový PN10/16 FFR-kus dl 200mm DN 150/100</t>
  </si>
  <si>
    <t>857314122</t>
  </si>
  <si>
    <t>Montáž litinových tvarovek odbočných přírubových otevřený výkop DN 150</t>
  </si>
  <si>
    <t>https://podminky.urs.cz/item/CS_URS_2024_02/857314122</t>
  </si>
  <si>
    <t>55253595</t>
  </si>
  <si>
    <t>kříž přírubový litinový PN10/16 TT-kus DN 150/150</t>
  </si>
  <si>
    <t>1755102112</t>
  </si>
  <si>
    <t>"TECHNICKÁ ZPRÁVA</t>
  </si>
  <si>
    <t>"KLADEČSKÉ SCHÉMA</t>
  </si>
  <si>
    <t>18,00</t>
  </si>
  <si>
    <t>18*1,015 'Přepočtené koeficientem množství</t>
  </si>
  <si>
    <t>326041679</t>
  </si>
  <si>
    <t>724628953</t>
  </si>
  <si>
    <t>-134697922</t>
  </si>
  <si>
    <t>1671239413</t>
  </si>
  <si>
    <t>18,00*1,05</t>
  </si>
  <si>
    <t>-1844068129</t>
  </si>
  <si>
    <t>PS 01 - Systém řízení a regulace</t>
  </si>
  <si>
    <t>PS 01-5 - Sdělovací kabel</t>
  </si>
  <si>
    <t>Pol1</t>
  </si>
  <si>
    <t>HDPE chránička sdělovacího kabelu do země DN 40, dodávka a montáž</t>
  </si>
  <si>
    <t>287915545</t>
  </si>
  <si>
    <t>Pol2</t>
  </si>
  <si>
    <t>Optický kabel, universální, 12vl., 50/125um, OM3, dodávka a montáž</t>
  </si>
  <si>
    <t>-204477765</t>
  </si>
  <si>
    <t>Pol3</t>
  </si>
  <si>
    <t>Úprava rýhy pro položení optického kabelu vč. pískové lože</t>
  </si>
  <si>
    <t>Pol4</t>
  </si>
  <si>
    <t>Obsyp kabelové chráničky, vč. dodávky materiálu</t>
  </si>
  <si>
    <t>-1282192282</t>
  </si>
  <si>
    <t>PS - ČS Peleška</t>
  </si>
  <si>
    <t>Pol6</t>
  </si>
  <si>
    <t xml:space="preserve">Rozvaděč </t>
  </si>
  <si>
    <t>487369112</t>
  </si>
  <si>
    <t>Pol7</t>
  </si>
  <si>
    <t>Sada závěsů</t>
  </si>
  <si>
    <t>ks</t>
  </si>
  <si>
    <t>266936360</t>
  </si>
  <si>
    <t>Pol8</t>
  </si>
  <si>
    <t>Svorkovnice exponenciální do 25 mm2</t>
  </si>
  <si>
    <t>-24055662</t>
  </si>
  <si>
    <t>Pol9</t>
  </si>
  <si>
    <t xml:space="preserve">Napájení, monitoring a ats </t>
  </si>
  <si>
    <t>-1346185034</t>
  </si>
  <si>
    <t>Pol10</t>
  </si>
  <si>
    <t>Průrazy</t>
  </si>
  <si>
    <t>255489772</t>
  </si>
  <si>
    <t>Pol11</t>
  </si>
  <si>
    <t>Dokumentace výrobní a dílenská</t>
  </si>
  <si>
    <t>1939257960</t>
  </si>
  <si>
    <t>Pol12</t>
  </si>
  <si>
    <t>Dokumentace skutečného provedení</t>
  </si>
  <si>
    <t>617455270</t>
  </si>
  <si>
    <t>Pol13</t>
  </si>
  <si>
    <t>Koordinace prací s ostatními profesemi</t>
  </si>
  <si>
    <t>1484367180</t>
  </si>
  <si>
    <t>Pol14</t>
  </si>
  <si>
    <t>Koordinace prací s provozovatelem</t>
  </si>
  <si>
    <t>-1715700491</t>
  </si>
  <si>
    <t>Pol15</t>
  </si>
  <si>
    <t>Osvědčení vydané pověřenou osobou</t>
  </si>
  <si>
    <t>1824884401</t>
  </si>
  <si>
    <t>Pol17</t>
  </si>
  <si>
    <t>Výchozí revize el.zařízení</t>
  </si>
  <si>
    <t>2046294309</t>
  </si>
  <si>
    <t>Pol18</t>
  </si>
  <si>
    <t>Příprava ke komplexním zkouškám</t>
  </si>
  <si>
    <t>-2098201777</t>
  </si>
  <si>
    <t>Pol23</t>
  </si>
  <si>
    <t>Doprava a přesun materiálu</t>
  </si>
  <si>
    <t>-1180646714</t>
  </si>
  <si>
    <t>Pol25</t>
  </si>
  <si>
    <t>Ochranné pospojování, doplňující ochranné pospojování</t>
  </si>
  <si>
    <t>487983561</t>
  </si>
  <si>
    <t>Pol28</t>
  </si>
  <si>
    <t>Ostatní materiál a práce</t>
  </si>
  <si>
    <t>-332192879</t>
  </si>
  <si>
    <t>Pol29</t>
  </si>
  <si>
    <t>Kabel sdělovací pevný 10x2x0,5</t>
  </si>
  <si>
    <t>2122938082</t>
  </si>
  <si>
    <t>Pol30</t>
  </si>
  <si>
    <t>Kabel sdělovací pevný 3x2x0,5</t>
  </si>
  <si>
    <t>2022818768</t>
  </si>
  <si>
    <t>Pol31</t>
  </si>
  <si>
    <t>Kabel silový pevný Cu 4x16</t>
  </si>
  <si>
    <t>1870846606</t>
  </si>
  <si>
    <t>Pol32</t>
  </si>
  <si>
    <t>Kabel silový pevný Cu 5x4</t>
  </si>
  <si>
    <t>1194240657</t>
  </si>
  <si>
    <t>Pol33</t>
  </si>
  <si>
    <t>Kabel silový pevný Cu J-3x1,5</t>
  </si>
  <si>
    <t>-1109352641</t>
  </si>
  <si>
    <t>Pol40</t>
  </si>
  <si>
    <t>Vodič slaněný Cu 16 zž</t>
  </si>
  <si>
    <t>-387264048</t>
  </si>
  <si>
    <t>Pol47</t>
  </si>
  <si>
    <t>Vodič slaněný Cu 6 zž</t>
  </si>
  <si>
    <t>-1399316303</t>
  </si>
  <si>
    <t>Pol49</t>
  </si>
  <si>
    <t>Nosné konstrukce</t>
  </si>
  <si>
    <t>1000116649</t>
  </si>
  <si>
    <t>Pol63</t>
  </si>
  <si>
    <t>Ostatní materiál a práce pro kabely a kabelové konstrukce</t>
  </si>
  <si>
    <t>-1775575928</t>
  </si>
  <si>
    <t>Pol74</t>
  </si>
  <si>
    <t>Krabice svorková prázdná 93x93x55, IP65, UV, 4mm2</t>
  </si>
  <si>
    <t>-2036217678</t>
  </si>
  <si>
    <t>Pol75</t>
  </si>
  <si>
    <t xml:space="preserve">Osvětlení objektu </t>
  </si>
  <si>
    <t>-465365440</t>
  </si>
  <si>
    <t>Pol80</t>
  </si>
  <si>
    <t xml:space="preserve">Přímotopný panel </t>
  </si>
  <si>
    <t>1593356486</t>
  </si>
  <si>
    <t>Pol96</t>
  </si>
  <si>
    <t xml:space="preserve">Zásuvková skřín </t>
  </si>
  <si>
    <t>1385412196</t>
  </si>
  <si>
    <t>Pol97</t>
  </si>
  <si>
    <t>Ostatní materiál a práce pro stavební elektroinstalaci</t>
  </si>
  <si>
    <t>-925297521</t>
  </si>
  <si>
    <t>-1851652398</t>
  </si>
  <si>
    <t>Pol98</t>
  </si>
  <si>
    <t xml:space="preserve">Vodoměr za ats1 </t>
  </si>
  <si>
    <t>403723973</t>
  </si>
  <si>
    <t>Pol99</t>
  </si>
  <si>
    <t xml:space="preserve">Zaplavení suterénu </t>
  </si>
  <si>
    <t>876450947</t>
  </si>
  <si>
    <t>Pol100</t>
  </si>
  <si>
    <t xml:space="preserve">Měření tlaku před ats1 </t>
  </si>
  <si>
    <t>-850673175</t>
  </si>
  <si>
    <t>Pol139</t>
  </si>
  <si>
    <t xml:space="preserve">Měření tlaku za ats1 </t>
  </si>
  <si>
    <t>823515268</t>
  </si>
  <si>
    <t>Pol140</t>
  </si>
  <si>
    <t xml:space="preserve">Zabezpečení objektu </t>
  </si>
  <si>
    <t>-66853302</t>
  </si>
  <si>
    <t>Pol141</t>
  </si>
  <si>
    <t>Oživení měřících okruhů</t>
  </si>
  <si>
    <t>1011766115</t>
  </si>
  <si>
    <t>Pol142</t>
  </si>
  <si>
    <t>Zaškolení pracovníků provozovatele</t>
  </si>
  <si>
    <t>-653832444</t>
  </si>
  <si>
    <t>Pol143</t>
  </si>
  <si>
    <t xml:space="preserve">Zdrojová soustava </t>
  </si>
  <si>
    <t>1672659860</t>
  </si>
  <si>
    <t>Pol144</t>
  </si>
  <si>
    <t xml:space="preserve">Operátorský panel </t>
  </si>
  <si>
    <t>-968578109</t>
  </si>
  <si>
    <t>Pol145</t>
  </si>
  <si>
    <t xml:space="preserve">Řídicí jednotka </t>
  </si>
  <si>
    <t>-1406172556</t>
  </si>
  <si>
    <t>Pol146</t>
  </si>
  <si>
    <t>Programové vybavení pro řídicí jednotku</t>
  </si>
  <si>
    <t>1898064741</t>
  </si>
  <si>
    <t>Pol147</t>
  </si>
  <si>
    <t>Programové vybavení pro ovládací panel operátora</t>
  </si>
  <si>
    <t>1510700129</t>
  </si>
  <si>
    <t>Pol148</t>
  </si>
  <si>
    <t>Programové vybavení pro dispečerské pracoviště</t>
  </si>
  <si>
    <t>2067814137</t>
  </si>
  <si>
    <t>Pol149</t>
  </si>
  <si>
    <t>Oživení řídícího systému</t>
  </si>
  <si>
    <t>-1582667171</t>
  </si>
  <si>
    <t>Pol150</t>
  </si>
  <si>
    <t xml:space="preserve">Komunikační modul </t>
  </si>
  <si>
    <t>-1969334585</t>
  </si>
  <si>
    <t>Pol151</t>
  </si>
  <si>
    <t>Uzemňovací soustava</t>
  </si>
  <si>
    <t>-1810279602</t>
  </si>
  <si>
    <t>Pol152</t>
  </si>
  <si>
    <t>Ostatní materiál a práce jímací sosutavy</t>
  </si>
  <si>
    <t>-1865420323</t>
  </si>
  <si>
    <t>Pol153</t>
  </si>
  <si>
    <t>Křížení s ostatními inženýrskými sítěmi</t>
  </si>
  <si>
    <t>-1786198032</t>
  </si>
  <si>
    <t>Pol154</t>
  </si>
  <si>
    <t>Lože kabelové (písek, krycí deska, výstražná folie) 35cm</t>
  </si>
  <si>
    <t>-1345870004</t>
  </si>
  <si>
    <t>Pol155</t>
  </si>
  <si>
    <t>Lože kabelové (písek, krycí deska, výstražná folie) 50cm</t>
  </si>
  <si>
    <t>-1267360160</t>
  </si>
  <si>
    <t>Pol156</t>
  </si>
  <si>
    <t>Rýha se záhozem 35x70</t>
  </si>
  <si>
    <t>150689757</t>
  </si>
  <si>
    <t>Pol157</t>
  </si>
  <si>
    <t>Rýha se záhozem 50x70</t>
  </si>
  <si>
    <t>-541764711</t>
  </si>
  <si>
    <t>Pol158</t>
  </si>
  <si>
    <t>Znovuobnovení stávajcího povrchu</t>
  </si>
  <si>
    <t>-1147725279</t>
  </si>
  <si>
    <t>Pol159</t>
  </si>
  <si>
    <t>-32851870</t>
  </si>
  <si>
    <t>PS- - VDJ HRUSICE</t>
  </si>
  <si>
    <t>Pol160</t>
  </si>
  <si>
    <t>1957832413</t>
  </si>
  <si>
    <t>Pol161</t>
  </si>
  <si>
    <t>Krabice svorková prázdná 110x110x67, IP65, UV, 6mm2</t>
  </si>
  <si>
    <t>-1427034028</t>
  </si>
  <si>
    <t>Pol162</t>
  </si>
  <si>
    <t>Krabice svorková prázdná 140x140x79, IP65, UV, 10mm2</t>
  </si>
  <si>
    <t>1676308703</t>
  </si>
  <si>
    <t>Pol163</t>
  </si>
  <si>
    <t>Krabice svorková prázdná 250x200x115, IP65, UV, 25mm2</t>
  </si>
  <si>
    <t>6796622</t>
  </si>
  <si>
    <t>229041770</t>
  </si>
  <si>
    <t>-1408122638</t>
  </si>
  <si>
    <t>Pol164</t>
  </si>
  <si>
    <t>Zásuvka jednoduchá 16A, 250V, povrchová.montáž, bílá, IP54, Variant</t>
  </si>
  <si>
    <t>838452300</t>
  </si>
  <si>
    <t>Pol165</t>
  </si>
  <si>
    <t xml:space="preserve">Čerpadlo vrtu hv1 </t>
  </si>
  <si>
    <t>732412212</t>
  </si>
  <si>
    <t>Pol166</t>
  </si>
  <si>
    <t xml:space="preserve">Dávkovací čerpadlo pro vrt hv1 </t>
  </si>
  <si>
    <t>-2057112575</t>
  </si>
  <si>
    <t>Pol167</t>
  </si>
  <si>
    <t xml:space="preserve">Dávkovací čerpadlo pro vdj </t>
  </si>
  <si>
    <t>-279185485</t>
  </si>
  <si>
    <t>Pol168</t>
  </si>
  <si>
    <t xml:space="preserve">Provzdušňovač </t>
  </si>
  <si>
    <t>-811466622</t>
  </si>
  <si>
    <t>Pol169</t>
  </si>
  <si>
    <t>693015956</t>
  </si>
  <si>
    <t>Pol170</t>
  </si>
  <si>
    <t>1024159203</t>
  </si>
  <si>
    <t>-1333954781</t>
  </si>
  <si>
    <t>Pol171</t>
  </si>
  <si>
    <t>2025287204</t>
  </si>
  <si>
    <t>Pol172</t>
  </si>
  <si>
    <t>-599544402</t>
  </si>
  <si>
    <t>2140151932</t>
  </si>
  <si>
    <t>Pol173</t>
  </si>
  <si>
    <t>-865897905</t>
  </si>
  <si>
    <t>Pol174</t>
  </si>
  <si>
    <t>1874101667</t>
  </si>
  <si>
    <t>Pol175</t>
  </si>
  <si>
    <t>282487109</t>
  </si>
  <si>
    <t>Pol176</t>
  </si>
  <si>
    <t>-87734346</t>
  </si>
  <si>
    <t>Pol177</t>
  </si>
  <si>
    <t>Demontáže a provizorní řešení</t>
  </si>
  <si>
    <t>-326215034</t>
  </si>
  <si>
    <t>Pol178</t>
  </si>
  <si>
    <t>420971207</t>
  </si>
  <si>
    <t>1133142543</t>
  </si>
  <si>
    <t>-2004017995</t>
  </si>
  <si>
    <t>Pol179</t>
  </si>
  <si>
    <t>Kabel sdělovací pevný 4x1</t>
  </si>
  <si>
    <t>721447475</t>
  </si>
  <si>
    <t>Pol180</t>
  </si>
  <si>
    <t>Kabel sdělovací pevný 5x2x0,5</t>
  </si>
  <si>
    <t>941559238</t>
  </si>
  <si>
    <t>Pol181</t>
  </si>
  <si>
    <t>Kabel sdělovací pevný 7x1,čern</t>
  </si>
  <si>
    <t>-1017788870</t>
  </si>
  <si>
    <t>Pol182</t>
  </si>
  <si>
    <t>Kabel silový Al 4x16</t>
  </si>
  <si>
    <t>256790620</t>
  </si>
  <si>
    <t>Pol183</t>
  </si>
  <si>
    <t>Kabel silový pevný Cu 4x1,5</t>
  </si>
  <si>
    <t>1544159513</t>
  </si>
  <si>
    <t>Pol184</t>
  </si>
  <si>
    <t>Kabel silový pevný Cu 5x1,5</t>
  </si>
  <si>
    <t>-704832436</t>
  </si>
  <si>
    <t>-541715823</t>
  </si>
  <si>
    <t>Pol185</t>
  </si>
  <si>
    <t>Kabel silový pevný Cu J-3x2,5</t>
  </si>
  <si>
    <t>-1245862259</t>
  </si>
  <si>
    <t>59516212</t>
  </si>
  <si>
    <t>Pol186</t>
  </si>
  <si>
    <t>-644697344</t>
  </si>
  <si>
    <t>Pol187</t>
  </si>
  <si>
    <t>394000179</t>
  </si>
  <si>
    <t>Pol188</t>
  </si>
  <si>
    <t>-1504503402</t>
  </si>
  <si>
    <t>896580177</t>
  </si>
  <si>
    <t>-1872134771</t>
  </si>
  <si>
    <t>Pol189</t>
  </si>
  <si>
    <t xml:space="preserve">Osvětlení stáv. objektů </t>
  </si>
  <si>
    <t>-566038881</t>
  </si>
  <si>
    <t>Pol190</t>
  </si>
  <si>
    <t>321866935</t>
  </si>
  <si>
    <t>Pol191</t>
  </si>
  <si>
    <t>-1719419506</t>
  </si>
  <si>
    <t>Pol192</t>
  </si>
  <si>
    <t>1483905669</t>
  </si>
  <si>
    <t>836854380</t>
  </si>
  <si>
    <t>1354478935</t>
  </si>
  <si>
    <t>Pol193</t>
  </si>
  <si>
    <t xml:space="preserve">Vodoměr průtok z vrtu </t>
  </si>
  <si>
    <t>1492803993</t>
  </si>
  <si>
    <t>Pol194</t>
  </si>
  <si>
    <t xml:space="preserve">Vodoměr průtok do spotřebiště </t>
  </si>
  <si>
    <t>1753927223</t>
  </si>
  <si>
    <t>Pol195</t>
  </si>
  <si>
    <t xml:space="preserve">Vodoměr přítok do akumulací </t>
  </si>
  <si>
    <t>1997422403</t>
  </si>
  <si>
    <t>Pol196</t>
  </si>
  <si>
    <t xml:space="preserve">Vodoměr odtok z akumulací </t>
  </si>
  <si>
    <t>252246232</t>
  </si>
  <si>
    <t>Pol197</t>
  </si>
  <si>
    <t xml:space="preserve">Hladina akumulace 1 </t>
  </si>
  <si>
    <t>104741562</t>
  </si>
  <si>
    <t>Pol198</t>
  </si>
  <si>
    <t xml:space="preserve">Hladina akumulace 2 </t>
  </si>
  <si>
    <t>-1925500318</t>
  </si>
  <si>
    <t>Pol199</t>
  </si>
  <si>
    <t xml:space="preserve">Hladina akumulace 3 </t>
  </si>
  <si>
    <t>-613998751</t>
  </si>
  <si>
    <t>Pol200</t>
  </si>
  <si>
    <t xml:space="preserve">Plováková hladina akumulace 1 </t>
  </si>
  <si>
    <t>-246743914</t>
  </si>
  <si>
    <t>Pol201</t>
  </si>
  <si>
    <t xml:space="preserve">Plováková hladina akumulace 2 </t>
  </si>
  <si>
    <t>1391902062</t>
  </si>
  <si>
    <t>Pol202</t>
  </si>
  <si>
    <t xml:space="preserve">Plováková hladina akumulace 3 </t>
  </si>
  <si>
    <t>606758443</t>
  </si>
  <si>
    <t>Pol203</t>
  </si>
  <si>
    <t xml:space="preserve">Zaplavení šachty akumulace 1 </t>
  </si>
  <si>
    <t>-1108614328</t>
  </si>
  <si>
    <t>Pol204</t>
  </si>
  <si>
    <t xml:space="preserve">Zaplavení šachty akumulace 2 </t>
  </si>
  <si>
    <t>564213588</t>
  </si>
  <si>
    <t>Pol205</t>
  </si>
  <si>
    <t xml:space="preserve">Zaplavení šachty akumulace 3 </t>
  </si>
  <si>
    <t>-1255358000</t>
  </si>
  <si>
    <t>Pol206</t>
  </si>
  <si>
    <t xml:space="preserve">Nízká hladina zásobníku </t>
  </si>
  <si>
    <t>253382398</t>
  </si>
  <si>
    <t>Pol207</t>
  </si>
  <si>
    <t>-1519826457</t>
  </si>
  <si>
    <t>Pol208</t>
  </si>
  <si>
    <t>-183061419</t>
  </si>
  <si>
    <t>-2050831971</t>
  </si>
  <si>
    <t>Pol209</t>
  </si>
  <si>
    <t>1418994647</t>
  </si>
  <si>
    <t>Pol210</t>
  </si>
  <si>
    <t>-2058524979</t>
  </si>
  <si>
    <t>-848424275</t>
  </si>
  <si>
    <t>-2079291095</t>
  </si>
  <si>
    <t>Pol211</t>
  </si>
  <si>
    <t>-1436364678</t>
  </si>
  <si>
    <t>Pol212</t>
  </si>
  <si>
    <t>-1263402799</t>
  </si>
  <si>
    <t>-35884632</t>
  </si>
  <si>
    <t>-2095812437</t>
  </si>
  <si>
    <t>-1075353129</t>
  </si>
  <si>
    <t>Pol213</t>
  </si>
  <si>
    <t>140095541</t>
  </si>
  <si>
    <t>-405129453</t>
  </si>
  <si>
    <t>Pol214</t>
  </si>
  <si>
    <t>1119183919</t>
  </si>
  <si>
    <t>Pol215</t>
  </si>
  <si>
    <t>-1666968836</t>
  </si>
  <si>
    <t>-641349929</t>
  </si>
  <si>
    <t>-393335174</t>
  </si>
  <si>
    <t>-502991685</t>
  </si>
  <si>
    <t>797047114</t>
  </si>
  <si>
    <t>-1223111822</t>
  </si>
  <si>
    <t>344183178</t>
  </si>
  <si>
    <t>Pol216</t>
  </si>
  <si>
    <t>-1800643117</t>
  </si>
  <si>
    <t>VON - Vedlejší a ostatní náklady</t>
  </si>
  <si>
    <t>VRN - Vedlejší rozpočtové náklady</t>
  </si>
  <si>
    <t>VRN</t>
  </si>
  <si>
    <t>Vedlejší rozpočtové náklady</t>
  </si>
  <si>
    <t>VRN1</t>
  </si>
  <si>
    <t>Geodetické práce v průběhu stavby vč. zaměření skutečného provedení stavby</t>
  </si>
  <si>
    <t>1024</t>
  </si>
  <si>
    <t>"Geodetické práce před zahájením stavby, v průběhu realizace stavby.</t>
  </si>
  <si>
    <t>"Zaměření skutečného provedení stavby, veškerých nadzemních i podzemních objektů, potrubních vedení a elektro rozvodů.</t>
  </si>
  <si>
    <t>"Dokumentace zaměření skutečného provedení stavby bude ověřena odpovědným geodetem.</t>
  </si>
  <si>
    <t>VRN2</t>
  </si>
  <si>
    <t>Dokumentace skutečného provedení stavby</t>
  </si>
  <si>
    <t>VRN3</t>
  </si>
  <si>
    <t>Pasportizace objektů před započetím prací, v jejich průběhu a po provedení prací</t>
  </si>
  <si>
    <t xml:space="preserve">"fotodokumentace, pasportizace stávajícího stavu okolních komunikací, zpevněných ploch a objektů v blízkosti staveniště </t>
  </si>
  <si>
    <t>" pro případné posouzení vlivů stavebníchh prací na tyto objekty a okolí</t>
  </si>
  <si>
    <t>VRN4</t>
  </si>
  <si>
    <t>Ostatní dokumentace - fotodokumentace průběhu stavby</t>
  </si>
  <si>
    <t>"zhotovitel fotograficky zdokumentuje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</si>
  <si>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</si>
  <si>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</si>
  <si>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VRN5</t>
  </si>
  <si>
    <t>Dodavatelská dokumentace stavby</t>
  </si>
  <si>
    <t>VRN6</t>
  </si>
  <si>
    <t>Ručně kopané sondy (v místě křížení potrubí se stávajícími sítěmi dle TZ)</t>
  </si>
  <si>
    <t>PŘIVÁDĚCÍ ŘAD 1</t>
  </si>
  <si>
    <t>PŘIVÁDĚCÍ ŘAD 2</t>
  </si>
  <si>
    <t>ZÁSOBNÍ ŘAD</t>
  </si>
  <si>
    <t>ROZVÁDĚCÍ ŘAD 1-1</t>
  </si>
  <si>
    <t>ROZVÁDĚCÍ ŘAD 1-1-1</t>
  </si>
  <si>
    <t>ROZVÁDĚCÍ ŘAD 1-2</t>
  </si>
  <si>
    <t>ROZVÁDĚCÍ ŘAD 1-2-1</t>
  </si>
  <si>
    <t>ROZVÁDĚCÍ ŘAD 1-5</t>
  </si>
  <si>
    <t>ROZVÁDĚCÍ ŘAD 1-5-1</t>
  </si>
  <si>
    <t>ROZVÁDĚCÍ ŘAD 1-5-2</t>
  </si>
  <si>
    <t>ODPAD</t>
  </si>
  <si>
    <t>VRN7</t>
  </si>
  <si>
    <t>Zařízení staveniště - zřízení, provoz, odstranění</t>
  </si>
  <si>
    <t>"zřízení ZS, napojení ZS na energie</t>
  </si>
  <si>
    <t xml:space="preserve">"náklady na vybavení/pronájem objektů ZS, náklady na energie, úklid, údržbu a opravy objektů ZS, čištění pojezdových a manipulačních ploch, </t>
  </si>
  <si>
    <t>"zabezpečení staveniště</t>
  </si>
  <si>
    <t>"případné použití mobilního zařízení (diesselagregát)</t>
  </si>
  <si>
    <t>"kancelář pro TDS, výrobní výbory a kontrolní dny s vybavením.</t>
  </si>
  <si>
    <t xml:space="preserve">"zakrytí a zajištění konstrukcí a zařízení dotčených stavbou před zahájením prací </t>
  </si>
  <si>
    <t>"ochrana stromů a porostů v okolí staveniště</t>
  </si>
  <si>
    <t>"minimalizace prašnosti při bouracích pracech, při stavebních pracech</t>
  </si>
  <si>
    <t>"Po ukončení všech stavebních prací odstranění ZS, uvedení plochy ZS do původního stavu .</t>
  </si>
  <si>
    <t>VRN8</t>
  </si>
  <si>
    <t>Ohrazení výkopů, zřízení přejezdů pro vozidla, přechodů pro chodce (zřízení, odstranění)</t>
  </si>
  <si>
    <t>VRN9</t>
  </si>
  <si>
    <t>Statické zajištění sloupů VO a NN sousedících se staveništěm</t>
  </si>
  <si>
    <t>"statické zajištění sloupů, stožárů VO nebo NN</t>
  </si>
  <si>
    <t xml:space="preserve">" v těsné blízkosti navržené stavby, aby během provádění stavebních prací nedošlo k jejich poškození nebo k ohrožení pracovníků </t>
  </si>
  <si>
    <t>"případně obyvatel jejich pádem</t>
  </si>
  <si>
    <t>VRN10</t>
  </si>
  <si>
    <t>Zajištění funkčnosti dešťových vpustí v kolizi se stavbou</t>
  </si>
  <si>
    <t>"Zajištění funkčnosti dešťových vpustí v kolizi se stavbou</t>
  </si>
  <si>
    <t>"případně obnova vpustí</t>
  </si>
  <si>
    <t>ROZVÁDĚCÍ ŘAD 1-3-4</t>
  </si>
  <si>
    <t>VRN11</t>
  </si>
  <si>
    <t>Provozní vlivy - ztížené podmínky stavby</t>
  </si>
  <si>
    <t>VRN12</t>
  </si>
  <si>
    <t>Čištění komunikace, čištění vozidel stavby</t>
  </si>
  <si>
    <t>VRN13</t>
  </si>
  <si>
    <t>Zajištění a ochrana oplocení pozemků sousedících se staveništěm</t>
  </si>
  <si>
    <t>Zajištění a ochrana oplocení pozemků sousedících se staveništěm,</t>
  </si>
  <si>
    <t>případná obnova poškozených objektů oplocení.</t>
  </si>
  <si>
    <t>VRN14</t>
  </si>
  <si>
    <t>Zajištění a ochrana stromů sousedících se staveništěm</t>
  </si>
  <si>
    <t>"ochrana stromů a vzrostlé zeleně např. bedněním, bandáží po dobu trvání stavebních prací</t>
  </si>
  <si>
    <t>"při odkopávkách případné zajištění kořenovou clonou</t>
  </si>
  <si>
    <t>VRN15</t>
  </si>
  <si>
    <t>Dočasné dopravní značení, zřízení, provoz, odstranění; vč. PD DDZ</t>
  </si>
  <si>
    <t>VRN16</t>
  </si>
  <si>
    <t>Náklady na vytýčení všech inženýrských sítí na staveništi u jednotlivých správců a majitelů</t>
  </si>
  <si>
    <t>"Zhotovitel zajistí aktualizaci vyjádření majitelů všech stávajících inženýrských sítí a následně zajistí vytýčení všech stávajících inženýrských sí</t>
  </si>
  <si>
    <t>"na staveništi u jednostlivých správců a majitelů.</t>
  </si>
  <si>
    <t>VRN17</t>
  </si>
  <si>
    <t>Předání dotčených sítí jejich správcům a majitelům</t>
  </si>
  <si>
    <t>VRN18</t>
  </si>
  <si>
    <t>Dozor jiné osoby - geotechnik</t>
  </si>
  <si>
    <t>VRN19</t>
  </si>
  <si>
    <t>Dozor jiné osoby - hydrogeolog</t>
  </si>
  <si>
    <t>VRN20</t>
  </si>
  <si>
    <t>Zpracování povozního řádu pro trvalý provoz</t>
  </si>
  <si>
    <t>VRN21</t>
  </si>
  <si>
    <t>Zpracování provozní řád pro zkušební provoz</t>
  </si>
  <si>
    <t>VRN22</t>
  </si>
  <si>
    <t>Povodňový plán</t>
  </si>
  <si>
    <t>VRN23</t>
  </si>
  <si>
    <t>Havarijní plán</t>
  </si>
  <si>
    <t>VRN24</t>
  </si>
  <si>
    <t>Provedení komplexních zkoušek</t>
  </si>
  <si>
    <t>VRN25</t>
  </si>
  <si>
    <t>Zkoušky hutnicí</t>
  </si>
  <si>
    <t>VRN26</t>
  </si>
  <si>
    <t>Zkoušky, revize, měření</t>
  </si>
  <si>
    <t xml:space="preserve">Náklady na provedení zkoušek, revizí a měření, které jsou vyžadovány v technických normách a dalších předpisech ve vztahu k prováděným pracím, </t>
  </si>
  <si>
    <t xml:space="preserve">dodávkám a službám </t>
  </si>
  <si>
    <t>VRN27</t>
  </si>
  <si>
    <t>Kompletační činnost</t>
  </si>
  <si>
    <t>"Zajištění a shromáždění všech dokladů potřebných k zahájení stavby, k vlastní realizaci stavby a ukončení stavby.</t>
  </si>
  <si>
    <t>"Příprava shromáždění dokladů ke kolaudaci stavby a k předání stavby zadavateli.</t>
  </si>
  <si>
    <t>"Předávací dokumentace technologie včetně atestů, prohlášení o shodě, provozně manipulačních předpisů a dalších dokladů potřebných pro kolaudaci díl</t>
  </si>
  <si>
    <t>VRN28</t>
  </si>
  <si>
    <t>Bakteriologický rozbor vody, odběr vzorků akreditovanou laboratoří</t>
  </si>
  <si>
    <t>VRN29</t>
  </si>
  <si>
    <t>Zaškolení obsluhy</t>
  </si>
  <si>
    <t>VRN30</t>
  </si>
  <si>
    <t>Náhradní zásobování pitnou vodou a spolupráce s provozovatelem</t>
  </si>
  <si>
    <t>-2067648491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</si>
  <si>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</si>
  <si>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</si>
  <si>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</si>
  <si>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</si>
  <si>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</si>
  <si>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</si>
  <si>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</si>
  <si>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</si>
  <si>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</si>
  <si>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</si>
  <si>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</si>
  <si>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</si>
  <si>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</si>
  <si>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</si>
  <si>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</si>
  <si>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</si>
  <si>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</si>
  <si>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</si>
  <si>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</si>
  <si>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</si>
  <si>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</si>
  <si>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</si>
  <si>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</si>
  <si>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</si>
  <si>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</si>
  <si>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</si>
  <si>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</si>
  <si>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</si>
  <si>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</si>
  <si>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</si>
  <si>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</si>
  <si>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</si>
  <si>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</si>
  <si>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</si>
  <si>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</si>
  <si>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</si>
  <si>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</si>
  <si>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</si>
  <si>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</si>
  <si>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</si>
  <si>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</si>
  <si>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</si>
  <si>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</si>
  <si>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</si>
  <si>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</si>
  <si>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</si>
  <si>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</si>
  <si>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</si>
  <si>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</si>
  <si>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</si>
  <si>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</si>
  <si>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</si>
  <si>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</si>
  <si>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</si>
  <si>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</si>
  <si>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</si>
  <si>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</si>
  <si>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</si>
  <si>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</si>
  <si>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</si>
  <si>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</si>
  <si>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</si>
  <si>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</si>
  <si>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</si>
  <si>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</si>
  <si>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</si>
  <si>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</si>
  <si>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</si>
  <si>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</si>
  <si>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</si>
  <si>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</si>
  <si>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</si>
  <si>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</si>
  <si>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</si>
  <si>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</si>
  <si>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</si>
  <si>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</si>
  <si>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</si>
  <si>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</si>
  <si>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</si>
  <si>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</si>
  <si>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</si>
  <si>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</si>
  <si>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</si>
  <si>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</si>
  <si>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</si>
  <si>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</si>
  <si>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</si>
  <si>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</si>
  <si>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</si>
  <si>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</si>
  <si>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</si>
  <si>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</si>
  <si>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</si>
  <si>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</si>
  <si>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</si>
  <si>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</si>
  <si>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</si>
  <si>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</si>
  <si>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</si>
  <si>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</si>
  <si>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</si>
  <si>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</si>
  <si>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</si>
  <si>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</si>
  <si>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</si>
  <si>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</si>
  <si>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</si>
  <si>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</si>
  <si>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</si>
  <si>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</si>
  <si>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</si>
  <si>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</si>
  <si>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</si>
  <si>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</si>
  <si>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</si>
  <si>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</si>
  <si>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</si>
  <si>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</si>
  <si>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</si>
  <si>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</si>
  <si>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</si>
  <si>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</si>
  <si>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</si>
  <si>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</si>
  <si>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</si>
  <si>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</si>
  <si>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</si>
  <si>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</si>
  <si>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</si>
  <si>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</si>
  <si>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</si>
  <si>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</si>
  <si>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</si>
  <si>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</si>
  <si>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</si>
  <si>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</si>
  <si>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</si>
  <si>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</si>
  <si>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</si>
  <si>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</si>
  <si>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</si>
  <si>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</si>
  <si>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</si>
  <si>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</si>
  <si>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</si>
  <si>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</si>
  <si>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</si>
  <si>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</si>
  <si>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</si>
  <si>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</si>
  <si>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</si>
  <si>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</si>
  <si>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</si>
  <si>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</si>
  <si>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</si>
  <si>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</si>
  <si>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</si>
  <si>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</si>
  <si>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</si>
  <si>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</si>
  <si>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</si>
  <si>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</si>
  <si>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</si>
  <si>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</si>
  <si>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</si>
  <si>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</si>
  <si>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</si>
  <si>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</si>
  <si>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</si>
  <si>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</si>
  <si>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</si>
  <si>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</si>
  <si>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</si>
  <si>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</si>
  <si>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</si>
  <si>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</si>
  <si>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</si>
  <si>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</si>
  <si>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</si>
  <si>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</si>
  <si>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</si>
  <si>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</si>
  <si>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</si>
  <si>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ZEPRIS  s.r.o.</t>
  </si>
  <si>
    <t>25117947</t>
  </si>
  <si>
    <t>CZ699004936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</si>
</sst>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Arial CE"/>
      <charset val="238"/>
    </font>
    <font>
      <sz val="8"/>
      <color rgb="FF003366"/>
      <name val="Arial CE"/>
      <charset val="238"/>
    </font>
    <font>
      <sz val="8"/>
      <color rgb="FF800080"/>
      <name val="Arial CE"/>
      <charset val="238"/>
    </font>
    <font>
      <sz val="8"/>
      <color rgb="FF505050"/>
      <name val="Arial CE"/>
      <charset val="238"/>
    </font>
    <font>
      <sz val="8"/>
      <color rgb="FFFF0000"/>
      <name val="Arial CE"/>
      <charset val="238"/>
    </font>
    <font>
      <sz val="8"/>
      <color rgb="FF0000A8"/>
      <name val="Arial CE"/>
      <charset val="238"/>
    </font>
    <font>
      <sz val="8"/>
      <color rgb="FFFFFFFF"/>
      <name val="Arial CE"/>
      <charset val="238"/>
    </font>
    <font>
      <b/>
      <sz val="14"/>
      <name val="Arial CE"/>
      <charset val="238"/>
    </font>
    <font>
      <sz val="8"/>
      <color rgb="FF3366FF"/>
      <name val="Arial CE"/>
      <charset val="238"/>
    </font>
    <font>
      <b/>
      <sz val="12"/>
      <color rgb="FF969696"/>
      <name val="Arial CE"/>
      <charset val="238"/>
    </font>
    <font>
      <b/>
      <sz val="8"/>
      <color rgb="FF969696"/>
      <name val="Arial CE"/>
      <charset val="238"/>
    </font>
    <font>
      <b/>
      <sz val="10"/>
      <name val="Arial CE"/>
      <charset val="238"/>
    </font>
    <font>
      <b/>
      <sz val="10"/>
      <color rgb="FF969696"/>
      <name val="Arial CE"/>
      <charset val="238"/>
    </font>
    <font>
      <sz val="12"/>
      <color rgb="FF969696"/>
      <name val="Arial CE"/>
      <charset val="238"/>
    </font>
    <font>
      <sz val="8"/>
      <color rgb="FF969696"/>
      <name val="Arial CE"/>
      <charset val="238"/>
    </font>
    <font>
      <sz val="9"/>
      <name val="Arial CE"/>
      <charset val="238"/>
    </font>
    <font>
      <sz val="9"/>
      <color rgb="FF969696"/>
      <name val="Arial CE"/>
      <charset val="238"/>
    </font>
    <font>
      <b/>
      <sz val="12"/>
      <color rgb="FF960000"/>
      <name val="Arial CE"/>
      <charset val="238"/>
    </font>
    <font>
      <sz val="12"/>
      <name val="Arial CE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charset val="238"/>
    </font>
    <font>
      <sz val="11"/>
      <color rgb="FF003366"/>
      <name val="Arial CE"/>
      <charset val="238"/>
    </font>
    <font>
      <sz val="11"/>
      <color rgb="FF969696"/>
      <name val="Arial CE"/>
      <charset val="238"/>
    </font>
    <font>
      <b/>
      <sz val="10"/>
      <color rgb="FF003366"/>
      <name val="Arial CE"/>
      <charset val="238"/>
    </font>
    <font>
      <sz val="10"/>
      <color rgb="FF3366FF"/>
      <name val="Arial CE"/>
      <charset val="238"/>
    </font>
    <font>
      <b/>
      <sz val="12"/>
      <color rgb="FF800000"/>
      <name val="Arial CE"/>
      <charset val="238"/>
    </font>
    <font>
      <sz val="8"/>
      <color rgb="FF960000"/>
      <name val="Arial CE"/>
      <charset val="238"/>
    </font>
    <font>
      <b/>
      <sz val="8"/>
      <name val="Arial CE"/>
      <charset val="238"/>
    </font>
    <font>
      <sz val="7"/>
      <color rgb="FF979797"/>
      <name val="Arial CE"/>
      <charset val="238"/>
    </font>
    <font>
      <i/>
      <u/>
      <sz val="7"/>
      <color rgb="FF979797"/>
      <name val="Calibri"/>
      <charset val="238"/>
      <scheme val="minor"/>
    </font>
    <font>
      <sz val="7"/>
      <color rgb="FF969696"/>
      <name val="Arial CE"/>
      <charset val="238"/>
    </font>
    <font>
      <i/>
      <sz val="9"/>
      <color rgb="FF0000FF"/>
      <name val="Arial CE"/>
      <charset val="238"/>
    </font>
    <font>
      <i/>
      <sz val="8"/>
      <color rgb="FF0000FF"/>
      <name val="Arial CE"/>
      <charset val="238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3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26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45" fillId="0" borderId="28" xfId="0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0" fillId="0" borderId="0" xfId="0" applyFont="1" applyAlignment="1">
      <alignment vertical="top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2" fillId="0" borderId="28" xfId="0" applyFont="1" applyBorder="1" applyAlignment="1">
      <alignment horizontal="center" vertical="center"/>
    </xf>
    <xf numFmtId="0" fontId="46" fillId="0" borderId="2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4" fillId="0" borderId="3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0" fontId="44" fillId="0" borderId="29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28" xfId="0" applyFont="1" applyBorder="1" applyAlignment="1">
      <alignment vertical="center"/>
    </xf>
    <xf numFmtId="0" fontId="42" fillId="0" borderId="28" xfId="0" applyFont="1" applyBorder="1" applyAlignment="1">
      <alignment vertical="center"/>
    </xf>
    <xf numFmtId="0" fontId="43" fillId="0" borderId="0" xfId="0" applyFont="1" applyAlignment="1">
      <alignment vertical="top"/>
    </xf>
    <xf numFmtId="49" fontId="43" fillId="0" borderId="0" xfId="0" applyNumberFormat="1" applyFont="1" applyAlignment="1">
      <alignment horizontal="left" vertical="center"/>
    </xf>
    <xf numFmtId="0" fontId="0" fillId="0" borderId="28" xfId="0" applyBorder="1" applyAlignment="1">
      <alignment vertical="top"/>
    </xf>
    <xf numFmtId="0" fontId="42" fillId="0" borderId="28" xfId="0" applyFont="1" applyBorder="1" applyAlignment="1">
      <alignment horizontal="left"/>
    </xf>
    <xf numFmtId="0" fontId="46" fillId="0" borderId="28" xfId="0" applyFont="1" applyBorder="1"/>
    <xf numFmtId="0" fontId="40" fillId="0" borderId="26" xfId="0" applyFont="1" applyBorder="1" applyAlignment="1">
      <alignment vertical="top"/>
    </xf>
    <xf numFmtId="0" fontId="40" fillId="0" borderId="27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top"/>
    </xf>
    <xf numFmtId="0" fontId="42" fillId="0" borderId="28" xfId="0" applyFont="1" applyBorder="1" applyAlignment="1">
      <alignment horizontal="left"/>
    </xf>
    <xf numFmtId="49" fontId="43" fillId="0" borderId="0" xfId="0" applyNumberFormat="1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2" fillId="0" borderId="28" xfId="0" applyFont="1" applyBorder="1" applyAlignment="1">
      <alignment horizontal="left" wrapText="1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138511101" TargetMode="External"/><Relationship Id="rId117" Type="http://schemas.openxmlformats.org/officeDocument/2006/relationships/hyperlink" Target="https://podminky.urs.cz/item/CS_URS_2024_02/997221571" TargetMode="External"/><Relationship Id="rId21" Type="http://schemas.openxmlformats.org/officeDocument/2006/relationships/hyperlink" Target="https://podminky.urs.cz/item/CS_URS_2024_02/119001423" TargetMode="External"/><Relationship Id="rId42" Type="http://schemas.openxmlformats.org/officeDocument/2006/relationships/hyperlink" Target="https://podminky.urs.cz/item/CS_URS_2024_02/162751159" TargetMode="External"/><Relationship Id="rId47" Type="http://schemas.openxmlformats.org/officeDocument/2006/relationships/hyperlink" Target="https://podminky.urs.cz/item/CS_URS_2024_02/171201231" TargetMode="External"/><Relationship Id="rId63" Type="http://schemas.openxmlformats.org/officeDocument/2006/relationships/hyperlink" Target="https://podminky.urs.cz/item/CS_URS_2024_02/451317777" TargetMode="External"/><Relationship Id="rId68" Type="http://schemas.openxmlformats.org/officeDocument/2006/relationships/hyperlink" Target="https://podminky.urs.cz/item/CS_URS_2024_02/452313141" TargetMode="External"/><Relationship Id="rId84" Type="http://schemas.openxmlformats.org/officeDocument/2006/relationships/hyperlink" Target="https://podminky.urs.cz/item/CS_URS_2024_02/857264122" TargetMode="External"/><Relationship Id="rId89" Type="http://schemas.openxmlformats.org/officeDocument/2006/relationships/hyperlink" Target="https://podminky.urs.cz/item/CS_URS_2024_02/877251110" TargetMode="External"/><Relationship Id="rId112" Type="http://schemas.openxmlformats.org/officeDocument/2006/relationships/hyperlink" Target="https://podminky.urs.cz/item/CS_URS_2024_02/919732211" TargetMode="External"/><Relationship Id="rId16" Type="http://schemas.openxmlformats.org/officeDocument/2006/relationships/hyperlink" Target="https://podminky.urs.cz/item/CS_URS_2024_02/121151215" TargetMode="External"/><Relationship Id="rId107" Type="http://schemas.openxmlformats.org/officeDocument/2006/relationships/hyperlink" Target="https://podminky.urs.cz/item/CS_URS_2024_02/899721111" TargetMode="External"/><Relationship Id="rId11" Type="http://schemas.openxmlformats.org/officeDocument/2006/relationships/hyperlink" Target="https://podminky.urs.cz/item/CS_URS_2024_02/113107241" TargetMode="External"/><Relationship Id="rId32" Type="http://schemas.openxmlformats.org/officeDocument/2006/relationships/hyperlink" Target="https://podminky.urs.cz/item/CS_URS_2024_02/139001101" TargetMode="External"/><Relationship Id="rId37" Type="http://schemas.openxmlformats.org/officeDocument/2006/relationships/hyperlink" Target="https://podminky.urs.cz/item/CS_URS_2024_02/151721212" TargetMode="External"/><Relationship Id="rId53" Type="http://schemas.openxmlformats.org/officeDocument/2006/relationships/hyperlink" Target="https://podminky.urs.cz/item/CS_URS_2024_02/181451121" TargetMode="External"/><Relationship Id="rId58" Type="http://schemas.openxmlformats.org/officeDocument/2006/relationships/hyperlink" Target="https://podminky.urs.cz/item/CS_URS_2025_01/211971110" TargetMode="External"/><Relationship Id="rId74" Type="http://schemas.openxmlformats.org/officeDocument/2006/relationships/hyperlink" Target="https://podminky.urs.cz/item/CS_URS_2024_02/564911411" TargetMode="External"/><Relationship Id="rId79" Type="http://schemas.openxmlformats.org/officeDocument/2006/relationships/hyperlink" Target="https://podminky.urs.cz/item/CS_URS_2024_02/584121108" TargetMode="External"/><Relationship Id="rId102" Type="http://schemas.openxmlformats.org/officeDocument/2006/relationships/hyperlink" Target="https://podminky.urs.cz/item/CS_URS_2024_02/892271111" TargetMode="External"/><Relationship Id="rId123" Type="http://schemas.openxmlformats.org/officeDocument/2006/relationships/hyperlink" Target="https://podminky.urs.cz/item/CS_URS_2024_02/998276101" TargetMode="External"/><Relationship Id="rId128" Type="http://schemas.openxmlformats.org/officeDocument/2006/relationships/drawing" Target="../drawings/drawing2.xml"/><Relationship Id="rId5" Type="http://schemas.openxmlformats.org/officeDocument/2006/relationships/hyperlink" Target="https://podminky.urs.cz/item/CS_URS_2024_02/162201422" TargetMode="External"/><Relationship Id="rId90" Type="http://schemas.openxmlformats.org/officeDocument/2006/relationships/hyperlink" Target="https://podminky.urs.cz/item/CS_URS_2024_02/877251101" TargetMode="External"/><Relationship Id="rId95" Type="http://schemas.openxmlformats.org/officeDocument/2006/relationships/hyperlink" Target="https://podminky.urs.cz/item/CS_URS_2024_02/891241112" TargetMode="External"/><Relationship Id="rId22" Type="http://schemas.openxmlformats.org/officeDocument/2006/relationships/hyperlink" Target="https://podminky.urs.cz/item/CS_URS_2024_02/131151204" TargetMode="External"/><Relationship Id="rId27" Type="http://schemas.openxmlformats.org/officeDocument/2006/relationships/hyperlink" Target="https://podminky.urs.cz/item/CS_URS_2024_02/132154205" TargetMode="External"/><Relationship Id="rId43" Type="http://schemas.openxmlformats.org/officeDocument/2006/relationships/hyperlink" Target="https://podminky.urs.cz/item/CS_URS_2024_02/167151111" TargetMode="External"/><Relationship Id="rId48" Type="http://schemas.openxmlformats.org/officeDocument/2006/relationships/hyperlink" Target="https://podminky.urs.cz/item/CS_URS_2024_02/174151101" TargetMode="External"/><Relationship Id="rId64" Type="http://schemas.openxmlformats.org/officeDocument/2006/relationships/hyperlink" Target="https://podminky.urs.cz/item/CS_URS_2024_02/451319777" TargetMode="External"/><Relationship Id="rId69" Type="http://schemas.openxmlformats.org/officeDocument/2006/relationships/hyperlink" Target="https://podminky.urs.cz/item/CS_URS_2024_02/452353101" TargetMode="External"/><Relationship Id="rId113" Type="http://schemas.openxmlformats.org/officeDocument/2006/relationships/hyperlink" Target="https://podminky.urs.cz/item/CS_URS_2024_02/919735112" TargetMode="External"/><Relationship Id="rId118" Type="http://schemas.openxmlformats.org/officeDocument/2006/relationships/hyperlink" Target="https://podminky.urs.cz/item/CS_URS_2024_02/997221579" TargetMode="External"/><Relationship Id="rId80" Type="http://schemas.openxmlformats.org/officeDocument/2006/relationships/hyperlink" Target="https://podminky.urs.cz/item/CS_URS_2024_02/591241111" TargetMode="External"/><Relationship Id="rId85" Type="http://schemas.openxmlformats.org/officeDocument/2006/relationships/hyperlink" Target="https://podminky.urs.cz/item/CS_URS_2024_02/871251211" TargetMode="External"/><Relationship Id="rId12" Type="http://schemas.openxmlformats.org/officeDocument/2006/relationships/hyperlink" Target="https://podminky.urs.cz/item/CS_URS_2024_02/113154363" TargetMode="External"/><Relationship Id="rId17" Type="http://schemas.openxmlformats.org/officeDocument/2006/relationships/hyperlink" Target="https://podminky.urs.cz/item/CS_URS_2024_02/115101221" TargetMode="External"/><Relationship Id="rId33" Type="http://schemas.openxmlformats.org/officeDocument/2006/relationships/hyperlink" Target="https://podminky.urs.cz/item/CS_URS_2024_02/141721216" TargetMode="External"/><Relationship Id="rId38" Type="http://schemas.openxmlformats.org/officeDocument/2006/relationships/hyperlink" Target="https://podminky.urs.cz/item/CS_URS_2024_02/162451105" TargetMode="External"/><Relationship Id="rId59" Type="http://schemas.openxmlformats.org/officeDocument/2006/relationships/hyperlink" Target="https://podminky.urs.cz/item/CS_URS_2025_01/212752101" TargetMode="External"/><Relationship Id="rId103" Type="http://schemas.openxmlformats.org/officeDocument/2006/relationships/hyperlink" Target="https://podminky.urs.cz/item/CS_URS_2024_02/892372111" TargetMode="External"/><Relationship Id="rId108" Type="http://schemas.openxmlformats.org/officeDocument/2006/relationships/hyperlink" Target="https://podminky.urs.cz/item/CS_URS_2024_02/899722112" TargetMode="External"/><Relationship Id="rId124" Type="http://schemas.openxmlformats.org/officeDocument/2006/relationships/hyperlink" Target="https://podminky.urs.cz/item/CS_URS_2024_02/230202017" TargetMode="External"/><Relationship Id="rId54" Type="http://schemas.openxmlformats.org/officeDocument/2006/relationships/hyperlink" Target="https://podminky.urs.cz/item/CS_URS_2024_02/181912112" TargetMode="External"/><Relationship Id="rId70" Type="http://schemas.openxmlformats.org/officeDocument/2006/relationships/hyperlink" Target="https://podminky.urs.cz/item/CS_URS_2024_02/564750111" TargetMode="External"/><Relationship Id="rId75" Type="http://schemas.openxmlformats.org/officeDocument/2006/relationships/hyperlink" Target="https://podminky.urs.cz/item/CS_URS_2024_02/573111112" TargetMode="External"/><Relationship Id="rId91" Type="http://schemas.openxmlformats.org/officeDocument/2006/relationships/hyperlink" Target="https://podminky.urs.cz/item/CS_URS_2024_02/891211222" TargetMode="External"/><Relationship Id="rId96" Type="http://schemas.openxmlformats.org/officeDocument/2006/relationships/hyperlink" Target="https://podminky.urs.cz/item/CS_URS_2024_02/891247112" TargetMode="External"/><Relationship Id="rId1" Type="http://schemas.openxmlformats.org/officeDocument/2006/relationships/hyperlink" Target="https://podminky.urs.cz/item/CS_URS_2024_02/112101102" TargetMode="External"/><Relationship Id="rId6" Type="http://schemas.openxmlformats.org/officeDocument/2006/relationships/hyperlink" Target="https://podminky.urs.cz/item/CS_URS_2024_02/162301972" TargetMode="External"/><Relationship Id="rId23" Type="http://schemas.openxmlformats.org/officeDocument/2006/relationships/hyperlink" Target="https://podminky.urs.cz/item/CS_URS_2024_02/131251204" TargetMode="External"/><Relationship Id="rId28" Type="http://schemas.openxmlformats.org/officeDocument/2006/relationships/hyperlink" Target="https://podminky.urs.cz/item/CS_URS_2024_02/132254205" TargetMode="External"/><Relationship Id="rId49" Type="http://schemas.openxmlformats.org/officeDocument/2006/relationships/hyperlink" Target="https://podminky.urs.cz/item/CS_URS_2024_02/175151101" TargetMode="External"/><Relationship Id="rId114" Type="http://schemas.openxmlformats.org/officeDocument/2006/relationships/hyperlink" Target="https://podminky.urs.cz/item/CS_URS_2024_02/935112211" TargetMode="External"/><Relationship Id="rId119" Type="http://schemas.openxmlformats.org/officeDocument/2006/relationships/hyperlink" Target="https://podminky.urs.cz/item/CS_URS_2024_02/997221612" TargetMode="External"/><Relationship Id="rId44" Type="http://schemas.openxmlformats.org/officeDocument/2006/relationships/hyperlink" Target="https://podminky.urs.cz/item/CS_URS_2024_02/167151112" TargetMode="External"/><Relationship Id="rId60" Type="http://schemas.openxmlformats.org/officeDocument/2006/relationships/hyperlink" Target="https://podminky.urs.cz/item/CS_URS_2024_02/338171123" TargetMode="External"/><Relationship Id="rId65" Type="http://schemas.openxmlformats.org/officeDocument/2006/relationships/hyperlink" Target="https://podminky.urs.cz/item/CS_URS_2024_02/451572111" TargetMode="External"/><Relationship Id="rId81" Type="http://schemas.openxmlformats.org/officeDocument/2006/relationships/hyperlink" Target="https://podminky.urs.cz/item/CS_URS_2024_02/596412213" TargetMode="External"/><Relationship Id="rId86" Type="http://schemas.openxmlformats.org/officeDocument/2006/relationships/hyperlink" Target="https://podminky.urs.cz/item/CS_URS_2024_02/877251201" TargetMode="External"/><Relationship Id="rId13" Type="http://schemas.openxmlformats.org/officeDocument/2006/relationships/hyperlink" Target="https://podminky.urs.cz/item/CS_URS_2024_02/113154548" TargetMode="External"/><Relationship Id="rId18" Type="http://schemas.openxmlformats.org/officeDocument/2006/relationships/hyperlink" Target="https://podminky.urs.cz/item/CS_URS_2024_02/115101321" TargetMode="External"/><Relationship Id="rId39" Type="http://schemas.openxmlformats.org/officeDocument/2006/relationships/hyperlink" Target="https://podminky.urs.cz/item/CS_URS_2024_02/162751137" TargetMode="External"/><Relationship Id="rId109" Type="http://schemas.openxmlformats.org/officeDocument/2006/relationships/hyperlink" Target="https://podminky.urs.cz/item/CS_URS_2024_02/899911216" TargetMode="External"/><Relationship Id="rId34" Type="http://schemas.openxmlformats.org/officeDocument/2006/relationships/hyperlink" Target="https://podminky.urs.cz/item/CS_URS_2024_02/141721256" TargetMode="External"/><Relationship Id="rId50" Type="http://schemas.openxmlformats.org/officeDocument/2006/relationships/hyperlink" Target="https://podminky.urs.cz/item/CS_URS_2024_02/181351113" TargetMode="External"/><Relationship Id="rId55" Type="http://schemas.openxmlformats.org/officeDocument/2006/relationships/hyperlink" Target="https://podminky.urs.cz/item/CS_URS_2024_02/181951111" TargetMode="External"/><Relationship Id="rId76" Type="http://schemas.openxmlformats.org/officeDocument/2006/relationships/hyperlink" Target="https://podminky.urs.cz/item/CS_URS_2024_02/573211109" TargetMode="External"/><Relationship Id="rId97" Type="http://schemas.openxmlformats.org/officeDocument/2006/relationships/hyperlink" Target="https://podminky.urs.cz/item/CS_URS_2024_02/891261112" TargetMode="External"/><Relationship Id="rId104" Type="http://schemas.openxmlformats.org/officeDocument/2006/relationships/hyperlink" Target="https://podminky.urs.cz/item/CS_URS_2024_02/892273122" TargetMode="External"/><Relationship Id="rId120" Type="http://schemas.openxmlformats.org/officeDocument/2006/relationships/hyperlink" Target="https://podminky.urs.cz/item/CS_URS_2024_02/997221665" TargetMode="External"/><Relationship Id="rId125" Type="http://schemas.openxmlformats.org/officeDocument/2006/relationships/hyperlink" Target="https://podminky.urs.cz/item/CS_URS_2024_02/230202035" TargetMode="External"/><Relationship Id="rId7" Type="http://schemas.openxmlformats.org/officeDocument/2006/relationships/hyperlink" Target="https://podminky.urs.cz/item/CS_URS_2024_02/113106191" TargetMode="External"/><Relationship Id="rId71" Type="http://schemas.openxmlformats.org/officeDocument/2006/relationships/hyperlink" Target="https://podminky.urs.cz/item/CS_URS_2024_02/564751111" TargetMode="External"/><Relationship Id="rId92" Type="http://schemas.openxmlformats.org/officeDocument/2006/relationships/hyperlink" Target="https://podminky.urs.cz/item/CS_URS_2024_02/891213321" TargetMode="External"/><Relationship Id="rId2" Type="http://schemas.openxmlformats.org/officeDocument/2006/relationships/hyperlink" Target="https://podminky.urs.cz/item/CS_URS_2024_02/112101122" TargetMode="External"/><Relationship Id="rId29" Type="http://schemas.openxmlformats.org/officeDocument/2006/relationships/hyperlink" Target="https://podminky.urs.cz/item/CS_URS_2024_02/132354206" TargetMode="External"/><Relationship Id="rId24" Type="http://schemas.openxmlformats.org/officeDocument/2006/relationships/hyperlink" Target="https://podminky.urs.cz/item/CS_URS_2024_02/131351204" TargetMode="External"/><Relationship Id="rId40" Type="http://schemas.openxmlformats.org/officeDocument/2006/relationships/hyperlink" Target="https://podminky.urs.cz/item/CS_URS_2024_02/162751139" TargetMode="External"/><Relationship Id="rId45" Type="http://schemas.openxmlformats.org/officeDocument/2006/relationships/hyperlink" Target="https://podminky.urs.cz/item/CS_URS_2024_02/167151113" TargetMode="External"/><Relationship Id="rId66" Type="http://schemas.openxmlformats.org/officeDocument/2006/relationships/hyperlink" Target="https://podminky.urs.cz/item/CS_URS_2024_02/451577877" TargetMode="External"/><Relationship Id="rId87" Type="http://schemas.openxmlformats.org/officeDocument/2006/relationships/hyperlink" Target="https://podminky.urs.cz/item/CS_URS_2024_02/877251210" TargetMode="External"/><Relationship Id="rId110" Type="http://schemas.openxmlformats.org/officeDocument/2006/relationships/hyperlink" Target="https://podminky.urs.cz/item/CS_URS_2024_02/899913143" TargetMode="External"/><Relationship Id="rId115" Type="http://schemas.openxmlformats.org/officeDocument/2006/relationships/hyperlink" Target="https://podminky.urs.cz/item/CS_URS_2024_02/997221551" TargetMode="External"/><Relationship Id="rId61" Type="http://schemas.openxmlformats.org/officeDocument/2006/relationships/hyperlink" Target="https://podminky.urs.cz/item/CS_URS_2024_02/348401230" TargetMode="External"/><Relationship Id="rId82" Type="http://schemas.openxmlformats.org/officeDocument/2006/relationships/hyperlink" Target="https://podminky.urs.cz/item/CS_URS_2024_02/857242122" TargetMode="External"/><Relationship Id="rId19" Type="http://schemas.openxmlformats.org/officeDocument/2006/relationships/hyperlink" Target="https://podminky.urs.cz/item/CS_URS_2024_02/119001405" TargetMode="External"/><Relationship Id="rId14" Type="http://schemas.openxmlformats.org/officeDocument/2006/relationships/hyperlink" Target="https://podminky.urs.cz/item/CS_URS_2024_02/121151123" TargetMode="External"/><Relationship Id="rId30" Type="http://schemas.openxmlformats.org/officeDocument/2006/relationships/hyperlink" Target="https://podminky.urs.cz/item/CS_URS_2024_02/132454205" TargetMode="External"/><Relationship Id="rId35" Type="http://schemas.openxmlformats.org/officeDocument/2006/relationships/hyperlink" Target="https://podminky.urs.cz/item/CS_URS_2024_02/151101101" TargetMode="External"/><Relationship Id="rId56" Type="http://schemas.openxmlformats.org/officeDocument/2006/relationships/hyperlink" Target="https://podminky.urs.cz/item/CS_URS_2024_02/181951112" TargetMode="External"/><Relationship Id="rId77" Type="http://schemas.openxmlformats.org/officeDocument/2006/relationships/hyperlink" Target="https://podminky.urs.cz/item/CS_URS_2024_02/577144111" TargetMode="External"/><Relationship Id="rId100" Type="http://schemas.openxmlformats.org/officeDocument/2006/relationships/hyperlink" Target="https://podminky.urs.cz/item/CS_URS_2024_02/899401113" TargetMode="External"/><Relationship Id="rId105" Type="http://schemas.openxmlformats.org/officeDocument/2006/relationships/hyperlink" Target="https://podminky.urs.cz/item/CS_URS_2024_02/899712111" TargetMode="External"/><Relationship Id="rId126" Type="http://schemas.openxmlformats.org/officeDocument/2006/relationships/hyperlink" Target="https://podminky.urs.cz/item/CS_URS_2024_02/230202072" TargetMode="External"/><Relationship Id="rId8" Type="http://schemas.openxmlformats.org/officeDocument/2006/relationships/hyperlink" Target="https://podminky.urs.cz/item/CS_URS_2024_02/113107122" TargetMode="External"/><Relationship Id="rId51" Type="http://schemas.openxmlformats.org/officeDocument/2006/relationships/hyperlink" Target="https://podminky.urs.cz/item/CS_URS_2024_02/181351115" TargetMode="External"/><Relationship Id="rId72" Type="http://schemas.openxmlformats.org/officeDocument/2006/relationships/hyperlink" Target="https://podminky.urs.cz/item/CS_URS_2024_02/564760111" TargetMode="External"/><Relationship Id="rId93" Type="http://schemas.openxmlformats.org/officeDocument/2006/relationships/hyperlink" Target="https://podminky.urs.cz/item/CS_URS_2024_02/891241222" TargetMode="External"/><Relationship Id="rId98" Type="http://schemas.openxmlformats.org/officeDocument/2006/relationships/hyperlink" Target="https://podminky.urs.cz/item/CS_URS_2024_02/894411311" TargetMode="External"/><Relationship Id="rId121" Type="http://schemas.openxmlformats.org/officeDocument/2006/relationships/hyperlink" Target="https://podminky.urs.cz/item/CS_URS_2024_02/997221873" TargetMode="External"/><Relationship Id="rId3" Type="http://schemas.openxmlformats.org/officeDocument/2006/relationships/hyperlink" Target="https://podminky.urs.cz/item/CS_URS_2024_02/112155221" TargetMode="External"/><Relationship Id="rId25" Type="http://schemas.openxmlformats.org/officeDocument/2006/relationships/hyperlink" Target="https://podminky.urs.cz/item/CS_URS_2024_02/131451204" TargetMode="External"/><Relationship Id="rId46" Type="http://schemas.openxmlformats.org/officeDocument/2006/relationships/hyperlink" Target="https://podminky.urs.cz/item/CS_URS_2024_02/171251201" TargetMode="External"/><Relationship Id="rId67" Type="http://schemas.openxmlformats.org/officeDocument/2006/relationships/hyperlink" Target="https://podminky.urs.cz/item/CS_URS_2024_02/452112112" TargetMode="External"/><Relationship Id="rId116" Type="http://schemas.openxmlformats.org/officeDocument/2006/relationships/hyperlink" Target="https://podminky.urs.cz/item/CS_URS_2024_02/997221559" TargetMode="External"/><Relationship Id="rId20" Type="http://schemas.openxmlformats.org/officeDocument/2006/relationships/hyperlink" Target="https://podminky.urs.cz/item/CS_URS_2024_02/119001406" TargetMode="External"/><Relationship Id="rId41" Type="http://schemas.openxmlformats.org/officeDocument/2006/relationships/hyperlink" Target="https://podminky.urs.cz/item/CS_URS_2024_02/162751157" TargetMode="External"/><Relationship Id="rId62" Type="http://schemas.openxmlformats.org/officeDocument/2006/relationships/hyperlink" Target="https://podminky.urs.cz/item/CS_URS_2024_02/348401350" TargetMode="External"/><Relationship Id="rId83" Type="http://schemas.openxmlformats.org/officeDocument/2006/relationships/hyperlink" Target="https://podminky.urs.cz/item/CS_URS_2024_02/857262122" TargetMode="External"/><Relationship Id="rId88" Type="http://schemas.openxmlformats.org/officeDocument/2006/relationships/hyperlink" Target="https://podminky.urs.cz/item/CS_URS_2024_02/879231191" TargetMode="External"/><Relationship Id="rId111" Type="http://schemas.openxmlformats.org/officeDocument/2006/relationships/hyperlink" Target="https://podminky.urs.cz/item/CS_URS_2024_02/916131213" TargetMode="External"/><Relationship Id="rId15" Type="http://schemas.openxmlformats.org/officeDocument/2006/relationships/hyperlink" Target="https://podminky.urs.cz/item/CS_URS_2024_02/121151126" TargetMode="External"/><Relationship Id="rId36" Type="http://schemas.openxmlformats.org/officeDocument/2006/relationships/hyperlink" Target="https://podminky.urs.cz/item/CS_URS_2024_02/151101111" TargetMode="External"/><Relationship Id="rId57" Type="http://schemas.openxmlformats.org/officeDocument/2006/relationships/hyperlink" Target="https://podminky.urs.cz/item/CS_URS_2024_02/185804312" TargetMode="External"/><Relationship Id="rId106" Type="http://schemas.openxmlformats.org/officeDocument/2006/relationships/hyperlink" Target="https://podminky.urs.cz/item/CS_URS_2024_02/89971311R" TargetMode="External"/><Relationship Id="rId127" Type="http://schemas.openxmlformats.org/officeDocument/2006/relationships/printerSettings" Target="../printerSettings/printerSettings2.bin"/><Relationship Id="rId10" Type="http://schemas.openxmlformats.org/officeDocument/2006/relationships/hyperlink" Target="https://podminky.urs.cz/item/CS_URS_2024_02/113107223" TargetMode="External"/><Relationship Id="rId31" Type="http://schemas.openxmlformats.org/officeDocument/2006/relationships/hyperlink" Target="https://podminky.urs.cz/item/CS_URS_2024_02/138511201" TargetMode="External"/><Relationship Id="rId52" Type="http://schemas.openxmlformats.org/officeDocument/2006/relationships/hyperlink" Target="https://podminky.urs.cz/item/CS_URS_2024_02/181351116" TargetMode="External"/><Relationship Id="rId73" Type="http://schemas.openxmlformats.org/officeDocument/2006/relationships/hyperlink" Target="https://podminky.urs.cz/item/CS_URS_2024_02/564851111" TargetMode="External"/><Relationship Id="rId78" Type="http://schemas.openxmlformats.org/officeDocument/2006/relationships/hyperlink" Target="https://podminky.urs.cz/item/CS_URS_2024_02/577145112" TargetMode="External"/><Relationship Id="rId94" Type="http://schemas.openxmlformats.org/officeDocument/2006/relationships/hyperlink" Target="https://podminky.urs.cz/item/CS_URS_2024_02/891243321" TargetMode="External"/><Relationship Id="rId99" Type="http://schemas.openxmlformats.org/officeDocument/2006/relationships/hyperlink" Target="https://podminky.urs.cz/item/CS_URS_2024_02/899204112" TargetMode="External"/><Relationship Id="rId101" Type="http://schemas.openxmlformats.org/officeDocument/2006/relationships/hyperlink" Target="https://podminky.urs.cz/item/CS_URS_2024_02/899401112" TargetMode="External"/><Relationship Id="rId122" Type="http://schemas.openxmlformats.org/officeDocument/2006/relationships/hyperlink" Target="https://podminky.urs.cz/item/CS_URS_2024_02/997221875" TargetMode="External"/><Relationship Id="rId4" Type="http://schemas.openxmlformats.org/officeDocument/2006/relationships/hyperlink" Target="https://podminky.urs.cz/item/CS_URS_2024_02/112251102" TargetMode="External"/><Relationship Id="rId9" Type="http://schemas.openxmlformats.org/officeDocument/2006/relationships/hyperlink" Target="https://podminky.urs.cz/item/CS_URS_2024_02/113107164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12771931" TargetMode="External"/><Relationship Id="rId21" Type="http://schemas.openxmlformats.org/officeDocument/2006/relationships/hyperlink" Target="https://podminky.urs.cz/item/CS_URS_2024_02/171251201" TargetMode="External"/><Relationship Id="rId42" Type="http://schemas.openxmlformats.org/officeDocument/2006/relationships/hyperlink" Target="https://podminky.urs.cz/item/CS_URS_2024_02/380321333" TargetMode="External"/><Relationship Id="rId63" Type="http://schemas.openxmlformats.org/officeDocument/2006/relationships/hyperlink" Target="https://podminky.urs.cz/item/CS_URS_2024_02/634911113" TargetMode="External"/><Relationship Id="rId84" Type="http://schemas.openxmlformats.org/officeDocument/2006/relationships/hyperlink" Target="https://podminky.urs.cz/item/CS_URS_2024_02/985121121" TargetMode="External"/><Relationship Id="rId138" Type="http://schemas.openxmlformats.org/officeDocument/2006/relationships/hyperlink" Target="https://podminky.urs.cz/item/CS_URS_2024_02/767591001" TargetMode="External"/><Relationship Id="rId107" Type="http://schemas.openxmlformats.org/officeDocument/2006/relationships/hyperlink" Target="https://podminky.urs.cz/item/CS_URS_2024_02/711192201" TargetMode="External"/><Relationship Id="rId11" Type="http://schemas.openxmlformats.org/officeDocument/2006/relationships/hyperlink" Target="https://podminky.urs.cz/item/CS_URS_2024_02/151712111" TargetMode="External"/><Relationship Id="rId32" Type="http://schemas.openxmlformats.org/officeDocument/2006/relationships/hyperlink" Target="https://podminky.urs.cz/item/CS_URS_2024_02/182311123" TargetMode="External"/><Relationship Id="rId53" Type="http://schemas.openxmlformats.org/officeDocument/2006/relationships/hyperlink" Target="https://podminky.urs.cz/item/CS_URS_2024_02/435121111" TargetMode="External"/><Relationship Id="rId74" Type="http://schemas.openxmlformats.org/officeDocument/2006/relationships/hyperlink" Target="https://podminky.urs.cz/item/CS_URS_2024_02/952902611" TargetMode="External"/><Relationship Id="rId128" Type="http://schemas.openxmlformats.org/officeDocument/2006/relationships/hyperlink" Target="https://podminky.urs.cz/item/CS_URS_2024_02/751398041" TargetMode="External"/><Relationship Id="rId5" Type="http://schemas.openxmlformats.org/officeDocument/2006/relationships/hyperlink" Target="https://podminky.urs.cz/item/CS_URS_2024_02/121151113" TargetMode="External"/><Relationship Id="rId90" Type="http://schemas.openxmlformats.org/officeDocument/2006/relationships/hyperlink" Target="https://podminky.urs.cz/item/CS_URS_2024_02/985311315" TargetMode="External"/><Relationship Id="rId95" Type="http://schemas.openxmlformats.org/officeDocument/2006/relationships/hyperlink" Target="https://podminky.urs.cz/item/CS_URS_2024_02/985324111" TargetMode="External"/><Relationship Id="rId22" Type="http://schemas.openxmlformats.org/officeDocument/2006/relationships/hyperlink" Target="https://podminky.urs.cz/item/CS_URS_2024_02/174151101" TargetMode="External"/><Relationship Id="rId27" Type="http://schemas.openxmlformats.org/officeDocument/2006/relationships/hyperlink" Target="https://podminky.urs.cz/item/CS_URS_2024_02/181912112" TargetMode="External"/><Relationship Id="rId43" Type="http://schemas.openxmlformats.org/officeDocument/2006/relationships/hyperlink" Target="https://podminky.urs.cz/item/CS_URS_2024_02/380326132" TargetMode="External"/><Relationship Id="rId48" Type="http://schemas.openxmlformats.org/officeDocument/2006/relationships/hyperlink" Target="https://podminky.urs.cz/item/CS_URS_2024_02/380356271" TargetMode="External"/><Relationship Id="rId64" Type="http://schemas.openxmlformats.org/officeDocument/2006/relationships/hyperlink" Target="https://podminky.urs.cz/item/CS_URS_2024_02/899112112" TargetMode="External"/><Relationship Id="rId69" Type="http://schemas.openxmlformats.org/officeDocument/2006/relationships/hyperlink" Target="https://podminky.urs.cz/item/CS_URS_2024_02/946111111" TargetMode="External"/><Relationship Id="rId113" Type="http://schemas.openxmlformats.org/officeDocument/2006/relationships/hyperlink" Target="https://podminky.urs.cz/item/CS_URS_2024_02/712771221" TargetMode="External"/><Relationship Id="rId118" Type="http://schemas.openxmlformats.org/officeDocument/2006/relationships/hyperlink" Target="https://podminky.urs.cz/item/CS_URS_2024_02/998712121" TargetMode="External"/><Relationship Id="rId134" Type="http://schemas.openxmlformats.org/officeDocument/2006/relationships/hyperlink" Target="https://podminky.urs.cz/item/CS_URS_2024_02/751526649" TargetMode="External"/><Relationship Id="rId139" Type="http://schemas.openxmlformats.org/officeDocument/2006/relationships/hyperlink" Target="https://podminky.urs.cz/item/CS_URS_2024_02/767831022" TargetMode="External"/><Relationship Id="rId80" Type="http://schemas.openxmlformats.org/officeDocument/2006/relationships/hyperlink" Target="https://podminky.urs.cz/item/CS_URS_2024_02/977151125" TargetMode="External"/><Relationship Id="rId85" Type="http://schemas.openxmlformats.org/officeDocument/2006/relationships/hyperlink" Target="https://podminky.urs.cz/item/CS_URS_2024_02/985131111" TargetMode="External"/><Relationship Id="rId12" Type="http://schemas.openxmlformats.org/officeDocument/2006/relationships/hyperlink" Target="https://podminky.urs.cz/item/CS_URS_2024_02/151712121" TargetMode="External"/><Relationship Id="rId17" Type="http://schemas.openxmlformats.org/officeDocument/2006/relationships/hyperlink" Target="https://podminky.urs.cz/item/CS_URS_2024_02/162751137" TargetMode="External"/><Relationship Id="rId33" Type="http://schemas.openxmlformats.org/officeDocument/2006/relationships/hyperlink" Target="https://podminky.urs.cz/item/CS_URS_2024_02/185802113" TargetMode="External"/><Relationship Id="rId38" Type="http://schemas.openxmlformats.org/officeDocument/2006/relationships/hyperlink" Target="https://podminky.urs.cz/item/CS_URS_2024_02/231211311" TargetMode="External"/><Relationship Id="rId59" Type="http://schemas.openxmlformats.org/officeDocument/2006/relationships/hyperlink" Target="https://podminky.urs.cz/item/CS_URS_2024_02/591141111" TargetMode="External"/><Relationship Id="rId103" Type="http://schemas.openxmlformats.org/officeDocument/2006/relationships/hyperlink" Target="https://podminky.urs.cz/item/CS_URS_2024_02/711142559" TargetMode="External"/><Relationship Id="rId108" Type="http://schemas.openxmlformats.org/officeDocument/2006/relationships/hyperlink" Target="https://podminky.urs.cz/item/CS_URS_2024_02/711491272" TargetMode="External"/><Relationship Id="rId124" Type="http://schemas.openxmlformats.org/officeDocument/2006/relationships/hyperlink" Target="https://podminky.urs.cz/item/CS_URS_2024_02/722179192" TargetMode="External"/><Relationship Id="rId129" Type="http://schemas.openxmlformats.org/officeDocument/2006/relationships/hyperlink" Target="https://podminky.urs.cz/item/CS_URS_2024_02/751398117" TargetMode="External"/><Relationship Id="rId54" Type="http://schemas.openxmlformats.org/officeDocument/2006/relationships/hyperlink" Target="https://podminky.urs.cz/item/CS_URS_2024_02/45131777R" TargetMode="External"/><Relationship Id="rId70" Type="http://schemas.openxmlformats.org/officeDocument/2006/relationships/hyperlink" Target="https://podminky.urs.cz/item/CS_URS_2024_02/946111211" TargetMode="External"/><Relationship Id="rId75" Type="http://schemas.openxmlformats.org/officeDocument/2006/relationships/hyperlink" Target="https://podminky.urs.cz/item/CS_URS_2024_02/952903112" TargetMode="External"/><Relationship Id="rId91" Type="http://schemas.openxmlformats.org/officeDocument/2006/relationships/hyperlink" Target="https://podminky.urs.cz/item/CS_URS_2024_02/985321111" TargetMode="External"/><Relationship Id="rId96" Type="http://schemas.openxmlformats.org/officeDocument/2006/relationships/hyperlink" Target="https://podminky.urs.cz/item/CS_URS_2024_02/985422131" TargetMode="External"/><Relationship Id="rId140" Type="http://schemas.openxmlformats.org/officeDocument/2006/relationships/hyperlink" Target="https://podminky.urs.cz/item/CS_URS_2024_02/767995112" TargetMode="External"/><Relationship Id="rId145" Type="http://schemas.openxmlformats.org/officeDocument/2006/relationships/hyperlink" Target="https://podminky.urs.cz/item/CS_URS_2024_02/783902280" TargetMode="External"/><Relationship Id="rId1" Type="http://schemas.openxmlformats.org/officeDocument/2006/relationships/hyperlink" Target="https://podminky.urs.cz/item/CS_URS_2024_02/111151131" TargetMode="External"/><Relationship Id="rId6" Type="http://schemas.openxmlformats.org/officeDocument/2006/relationships/hyperlink" Target="https://podminky.urs.cz/item/CS_URS_2024_02/122251101" TargetMode="External"/><Relationship Id="rId23" Type="http://schemas.openxmlformats.org/officeDocument/2006/relationships/hyperlink" Target="https://podminky.urs.cz/item/CS_URS_2024_02/181351003" TargetMode="External"/><Relationship Id="rId28" Type="http://schemas.openxmlformats.org/officeDocument/2006/relationships/hyperlink" Target="https://podminky.urs.cz/item/CS_URS_2024_02/181913112" TargetMode="External"/><Relationship Id="rId49" Type="http://schemas.openxmlformats.org/officeDocument/2006/relationships/hyperlink" Target="https://podminky.urs.cz/item/CS_URS_2024_02/3803600R1" TargetMode="External"/><Relationship Id="rId114" Type="http://schemas.openxmlformats.org/officeDocument/2006/relationships/hyperlink" Target="https://podminky.urs.cz/item/CS_URS_2024_02/712771271" TargetMode="External"/><Relationship Id="rId119" Type="http://schemas.openxmlformats.org/officeDocument/2006/relationships/hyperlink" Target="https://podminky.urs.cz/item/CS_URS_2024_02/713131141" TargetMode="External"/><Relationship Id="rId44" Type="http://schemas.openxmlformats.org/officeDocument/2006/relationships/hyperlink" Target="https://podminky.urs.cz/item/CS_URS_2024_02/380326133" TargetMode="External"/><Relationship Id="rId60" Type="http://schemas.openxmlformats.org/officeDocument/2006/relationships/hyperlink" Target="https://podminky.urs.cz/item/CS_URS_2024_02/596211110" TargetMode="External"/><Relationship Id="rId65" Type="http://schemas.openxmlformats.org/officeDocument/2006/relationships/hyperlink" Target="https://podminky.urs.cz/item/CS_URS_2024_02/919726122" TargetMode="External"/><Relationship Id="rId81" Type="http://schemas.openxmlformats.org/officeDocument/2006/relationships/hyperlink" Target="https://podminky.urs.cz/item/CS_URS_2024_02/977151126" TargetMode="External"/><Relationship Id="rId86" Type="http://schemas.openxmlformats.org/officeDocument/2006/relationships/hyperlink" Target="https://podminky.urs.cz/item/CS_URS_2024_02/985131411" TargetMode="External"/><Relationship Id="rId130" Type="http://schemas.openxmlformats.org/officeDocument/2006/relationships/hyperlink" Target="https://podminky.urs.cz/item/CS_URS_2024_02/751525081" TargetMode="External"/><Relationship Id="rId135" Type="http://schemas.openxmlformats.org/officeDocument/2006/relationships/hyperlink" Target="https://podminky.urs.cz/item/CS_URS_2024_02/751572101" TargetMode="External"/><Relationship Id="rId13" Type="http://schemas.openxmlformats.org/officeDocument/2006/relationships/hyperlink" Target="https://podminky.urs.cz/item/CS_URS_2024_02/151721111" TargetMode="External"/><Relationship Id="rId18" Type="http://schemas.openxmlformats.org/officeDocument/2006/relationships/hyperlink" Target="https://podminky.urs.cz/item/CS_URS_2024_02/162751139" TargetMode="External"/><Relationship Id="rId39" Type="http://schemas.openxmlformats.org/officeDocument/2006/relationships/hyperlink" Target="https://podminky.urs.cz/item/CS_URS_2024_02/279113134" TargetMode="External"/><Relationship Id="rId109" Type="http://schemas.openxmlformats.org/officeDocument/2006/relationships/hyperlink" Target="https://podminky.urs.cz/item/CS_URS_2024_02/711714111" TargetMode="External"/><Relationship Id="rId34" Type="http://schemas.openxmlformats.org/officeDocument/2006/relationships/hyperlink" Target="https://podminky.urs.cz/item/CS_URS_2024_02/185802133" TargetMode="External"/><Relationship Id="rId50" Type="http://schemas.openxmlformats.org/officeDocument/2006/relationships/hyperlink" Target="https://podminky.urs.cz/item/CS_URS_2024_02/3803600R2" TargetMode="External"/><Relationship Id="rId55" Type="http://schemas.openxmlformats.org/officeDocument/2006/relationships/hyperlink" Target="https://podminky.urs.cz/item/CS_URS_2024_02/457311117" TargetMode="External"/><Relationship Id="rId76" Type="http://schemas.openxmlformats.org/officeDocument/2006/relationships/hyperlink" Target="https://podminky.urs.cz/item/CS_URS_2024_02/953334212" TargetMode="External"/><Relationship Id="rId97" Type="http://schemas.openxmlformats.org/officeDocument/2006/relationships/hyperlink" Target="https://podminky.urs.cz/item/CS_URS_2024_02/998142251" TargetMode="External"/><Relationship Id="rId104" Type="http://schemas.openxmlformats.org/officeDocument/2006/relationships/hyperlink" Target="https://podminky.urs.cz/item/CS_URS_2024_02/711161215" TargetMode="External"/><Relationship Id="rId120" Type="http://schemas.openxmlformats.org/officeDocument/2006/relationships/hyperlink" Target="https://podminky.urs.cz/item/CS_URS_2024_02/713141136" TargetMode="External"/><Relationship Id="rId125" Type="http://schemas.openxmlformats.org/officeDocument/2006/relationships/hyperlink" Target="https://podminky.urs.cz/item/CS_URS_2024_02/725211603" TargetMode="External"/><Relationship Id="rId141" Type="http://schemas.openxmlformats.org/officeDocument/2006/relationships/hyperlink" Target="https://podminky.urs.cz/item/CS_URS_2024_02/767995113" TargetMode="External"/><Relationship Id="rId146" Type="http://schemas.openxmlformats.org/officeDocument/2006/relationships/hyperlink" Target="https://podminky.urs.cz/item/CS_URS_2024_02/210220021" TargetMode="External"/><Relationship Id="rId7" Type="http://schemas.openxmlformats.org/officeDocument/2006/relationships/hyperlink" Target="https://podminky.urs.cz/item/CS_URS_2024_02/131251104" TargetMode="External"/><Relationship Id="rId71" Type="http://schemas.openxmlformats.org/officeDocument/2006/relationships/hyperlink" Target="https://podminky.urs.cz/item/CS_URS_2024_02/946111311" TargetMode="External"/><Relationship Id="rId92" Type="http://schemas.openxmlformats.org/officeDocument/2006/relationships/hyperlink" Target="https://podminky.urs.cz/item/CS_URS_2024_02/985321912" TargetMode="External"/><Relationship Id="rId2" Type="http://schemas.openxmlformats.org/officeDocument/2006/relationships/hyperlink" Target="https://podminky.urs.cz/item/CS_URS_2024_02/115101201" TargetMode="External"/><Relationship Id="rId29" Type="http://schemas.openxmlformats.org/officeDocument/2006/relationships/hyperlink" Target="https://podminky.urs.cz/item/CS_URS_2024_02/182111111" TargetMode="External"/><Relationship Id="rId24" Type="http://schemas.openxmlformats.org/officeDocument/2006/relationships/hyperlink" Target="https://podminky.urs.cz/item/CS_URS_2024_02/181411121" TargetMode="External"/><Relationship Id="rId40" Type="http://schemas.openxmlformats.org/officeDocument/2006/relationships/hyperlink" Target="https://podminky.urs.cz/item/CS_URS_2024_02/311351911" TargetMode="External"/><Relationship Id="rId45" Type="http://schemas.openxmlformats.org/officeDocument/2006/relationships/hyperlink" Target="https://podminky.urs.cz/item/CS_URS_2024_02/380326242" TargetMode="External"/><Relationship Id="rId66" Type="http://schemas.openxmlformats.org/officeDocument/2006/relationships/hyperlink" Target="https://podminky.urs.cz/item/CS_URS_2024_02/931994141" TargetMode="External"/><Relationship Id="rId87" Type="http://schemas.openxmlformats.org/officeDocument/2006/relationships/hyperlink" Target="https://podminky.urs.cz/item/CS_URS_2024_02/985132111" TargetMode="External"/><Relationship Id="rId110" Type="http://schemas.openxmlformats.org/officeDocument/2006/relationships/hyperlink" Target="https://podminky.urs.cz/item/CS_URS_2024_02/998711121" TargetMode="External"/><Relationship Id="rId115" Type="http://schemas.openxmlformats.org/officeDocument/2006/relationships/hyperlink" Target="https://podminky.urs.cz/item/CS_URS_2024_02/712771401" TargetMode="External"/><Relationship Id="rId131" Type="http://schemas.openxmlformats.org/officeDocument/2006/relationships/hyperlink" Target="https://podminky.urs.cz/item/CS_URS_2024_02/751526172" TargetMode="External"/><Relationship Id="rId136" Type="http://schemas.openxmlformats.org/officeDocument/2006/relationships/hyperlink" Target="https://podminky.urs.cz/item/CS_URS_2024_02/751613113" TargetMode="External"/><Relationship Id="rId61" Type="http://schemas.openxmlformats.org/officeDocument/2006/relationships/hyperlink" Target="https://podminky.urs.cz/item/CS_URS_2024_02/596811220" TargetMode="External"/><Relationship Id="rId82" Type="http://schemas.openxmlformats.org/officeDocument/2006/relationships/hyperlink" Target="https://podminky.urs.cz/item/CS_URS_2024_02/977151128" TargetMode="External"/><Relationship Id="rId19" Type="http://schemas.openxmlformats.org/officeDocument/2006/relationships/hyperlink" Target="https://podminky.urs.cz/item/CS_URS_2024_02/167151111" TargetMode="External"/><Relationship Id="rId14" Type="http://schemas.openxmlformats.org/officeDocument/2006/relationships/hyperlink" Target="https://podminky.urs.cz/item/CS_URS_2024_02/162651112" TargetMode="External"/><Relationship Id="rId30" Type="http://schemas.openxmlformats.org/officeDocument/2006/relationships/hyperlink" Target="https://podminky.urs.cz/item/CS_URS_2024_02/182151111" TargetMode="External"/><Relationship Id="rId35" Type="http://schemas.openxmlformats.org/officeDocument/2006/relationships/hyperlink" Target="https://podminky.urs.cz/item/CS_URS_2024_02/185804312" TargetMode="External"/><Relationship Id="rId56" Type="http://schemas.openxmlformats.org/officeDocument/2006/relationships/hyperlink" Target="https://podminky.urs.cz/item/CS_URS_2024_02/457311191" TargetMode="External"/><Relationship Id="rId77" Type="http://schemas.openxmlformats.org/officeDocument/2006/relationships/hyperlink" Target="https://podminky.urs.cz/item/CS_URS_2024_02/953334423" TargetMode="External"/><Relationship Id="rId100" Type="http://schemas.openxmlformats.org/officeDocument/2006/relationships/hyperlink" Target="https://podminky.urs.cz/item/CS_URS_2024_02/711112002" TargetMode="External"/><Relationship Id="rId105" Type="http://schemas.openxmlformats.org/officeDocument/2006/relationships/hyperlink" Target="https://podminky.urs.cz/item/CS_URS_2024_02/711191201" TargetMode="External"/><Relationship Id="rId126" Type="http://schemas.openxmlformats.org/officeDocument/2006/relationships/hyperlink" Target="https://podminky.urs.cz/item/CS_URS_2024_02/725822613" TargetMode="External"/><Relationship Id="rId147" Type="http://schemas.openxmlformats.org/officeDocument/2006/relationships/printerSettings" Target="../printerSettings/printerSettings3.bin"/><Relationship Id="rId8" Type="http://schemas.openxmlformats.org/officeDocument/2006/relationships/hyperlink" Target="https://podminky.urs.cz/item/CS_URS_2024_02/131451104" TargetMode="External"/><Relationship Id="rId51" Type="http://schemas.openxmlformats.org/officeDocument/2006/relationships/hyperlink" Target="https://podminky.urs.cz/item/CS_URS_2024_02/380361006" TargetMode="External"/><Relationship Id="rId72" Type="http://schemas.openxmlformats.org/officeDocument/2006/relationships/hyperlink" Target="https://podminky.urs.cz/item/CS_URS_2024_02/946111811" TargetMode="External"/><Relationship Id="rId93" Type="http://schemas.openxmlformats.org/officeDocument/2006/relationships/hyperlink" Target="https://podminky.urs.cz/item/CS_URS_2024_02/985323111" TargetMode="External"/><Relationship Id="rId98" Type="http://schemas.openxmlformats.org/officeDocument/2006/relationships/hyperlink" Target="https://podminky.urs.cz/item/CS_URS_2024_02/711111001" TargetMode="External"/><Relationship Id="rId121" Type="http://schemas.openxmlformats.org/officeDocument/2006/relationships/hyperlink" Target="https://podminky.urs.cz/item/CS_URS_2024_02/998713121" TargetMode="External"/><Relationship Id="rId142" Type="http://schemas.openxmlformats.org/officeDocument/2006/relationships/hyperlink" Target="https://podminky.urs.cz/item/CS_URS_2024_02/767995114" TargetMode="External"/><Relationship Id="rId3" Type="http://schemas.openxmlformats.org/officeDocument/2006/relationships/hyperlink" Target="https://podminky.urs.cz/item/CS_URS_2024_02/115101301" TargetMode="External"/><Relationship Id="rId25" Type="http://schemas.openxmlformats.org/officeDocument/2006/relationships/hyperlink" Target="https://podminky.urs.cz/item/CS_URS_2024_02/181411123" TargetMode="External"/><Relationship Id="rId46" Type="http://schemas.openxmlformats.org/officeDocument/2006/relationships/hyperlink" Target="https://podminky.urs.cz/item/CS_URS_2024_02/380356231" TargetMode="External"/><Relationship Id="rId67" Type="http://schemas.openxmlformats.org/officeDocument/2006/relationships/hyperlink" Target="https://podminky.urs.cz/item/CS_URS_2024_02/933901111" TargetMode="External"/><Relationship Id="rId116" Type="http://schemas.openxmlformats.org/officeDocument/2006/relationships/hyperlink" Target="https://podminky.urs.cz/item/CS_URS_2024_02/712771411" TargetMode="External"/><Relationship Id="rId137" Type="http://schemas.openxmlformats.org/officeDocument/2006/relationships/hyperlink" Target="https://podminky.urs.cz/item/CS_URS_2024_02/998751121" TargetMode="External"/><Relationship Id="rId20" Type="http://schemas.openxmlformats.org/officeDocument/2006/relationships/hyperlink" Target="https://podminky.urs.cz/item/CS_URS_2024_02/171201231" TargetMode="External"/><Relationship Id="rId41" Type="http://schemas.openxmlformats.org/officeDocument/2006/relationships/hyperlink" Target="https://podminky.urs.cz/item/CS_URS_2024_02/380321331" TargetMode="External"/><Relationship Id="rId62" Type="http://schemas.openxmlformats.org/officeDocument/2006/relationships/hyperlink" Target="https://podminky.urs.cz/item/CS_URS_2024_02/633811111" TargetMode="External"/><Relationship Id="rId83" Type="http://schemas.openxmlformats.org/officeDocument/2006/relationships/hyperlink" Target="https://podminky.urs.cz/item/CS_URS_2024_02/977151224" TargetMode="External"/><Relationship Id="rId88" Type="http://schemas.openxmlformats.org/officeDocument/2006/relationships/hyperlink" Target="https://podminky.urs.cz/item/CS_URS_2024_02/985132411" TargetMode="External"/><Relationship Id="rId111" Type="http://schemas.openxmlformats.org/officeDocument/2006/relationships/hyperlink" Target="https://podminky.urs.cz/item/CS_URS_2024_02/712363081" TargetMode="External"/><Relationship Id="rId132" Type="http://schemas.openxmlformats.org/officeDocument/2006/relationships/hyperlink" Target="https://podminky.urs.cz/item/CS_URS_2024_02/751526248" TargetMode="External"/><Relationship Id="rId15" Type="http://schemas.openxmlformats.org/officeDocument/2006/relationships/hyperlink" Target="https://podminky.urs.cz/item/CS_URS_2024_02/162751117" TargetMode="External"/><Relationship Id="rId36" Type="http://schemas.openxmlformats.org/officeDocument/2006/relationships/hyperlink" Target="https://podminky.urs.cz/item/CS_URS_2024_02/226111113" TargetMode="External"/><Relationship Id="rId57" Type="http://schemas.openxmlformats.org/officeDocument/2006/relationships/hyperlink" Target="https://podminky.urs.cz/item/CS_URS_2024_02/564861011" TargetMode="External"/><Relationship Id="rId106" Type="http://schemas.openxmlformats.org/officeDocument/2006/relationships/hyperlink" Target="https://podminky.urs.cz/item/CS_URS_2024_02/711191201" TargetMode="External"/><Relationship Id="rId127" Type="http://schemas.openxmlformats.org/officeDocument/2006/relationships/hyperlink" Target="https://podminky.urs.cz/item/CS_URS_2024_02/751111131" TargetMode="External"/><Relationship Id="rId10" Type="http://schemas.openxmlformats.org/officeDocument/2006/relationships/hyperlink" Target="https://podminky.urs.cz/item/CS_URS_2024_02/151711131" TargetMode="External"/><Relationship Id="rId31" Type="http://schemas.openxmlformats.org/officeDocument/2006/relationships/hyperlink" Target="https://podminky.urs.cz/item/CS_URS_2024_02/182211121" TargetMode="External"/><Relationship Id="rId52" Type="http://schemas.openxmlformats.org/officeDocument/2006/relationships/hyperlink" Target="https://podminky.urs.cz/item/CS_URS_2024_02/38036101R" TargetMode="External"/><Relationship Id="rId73" Type="http://schemas.openxmlformats.org/officeDocument/2006/relationships/hyperlink" Target="https://podminky.urs.cz/item/CS_URS_2024_02/949101111" TargetMode="External"/><Relationship Id="rId78" Type="http://schemas.openxmlformats.org/officeDocument/2006/relationships/hyperlink" Target="https://podminky.urs.cz/item/CS_URS_2024_02/977151114" TargetMode="External"/><Relationship Id="rId94" Type="http://schemas.openxmlformats.org/officeDocument/2006/relationships/hyperlink" Target="https://podminky.urs.cz/item/CS_URS_2024_02/985323912" TargetMode="External"/><Relationship Id="rId99" Type="http://schemas.openxmlformats.org/officeDocument/2006/relationships/hyperlink" Target="https://podminky.urs.cz/item/CS_URS_2024_02/711112001" TargetMode="External"/><Relationship Id="rId101" Type="http://schemas.openxmlformats.org/officeDocument/2006/relationships/hyperlink" Target="https://podminky.urs.cz/item/CS_URS_2024_02/711112053" TargetMode="External"/><Relationship Id="rId122" Type="http://schemas.openxmlformats.org/officeDocument/2006/relationships/hyperlink" Target="https://podminky.urs.cz/item/CS_URS_2024_02/722174004" TargetMode="External"/><Relationship Id="rId143" Type="http://schemas.openxmlformats.org/officeDocument/2006/relationships/hyperlink" Target="https://podminky.urs.cz/item/CS_URS_2024_02/998767121" TargetMode="External"/><Relationship Id="rId148" Type="http://schemas.openxmlformats.org/officeDocument/2006/relationships/drawing" Target="../drawings/drawing3.xml"/><Relationship Id="rId4" Type="http://schemas.openxmlformats.org/officeDocument/2006/relationships/hyperlink" Target="https://podminky.urs.cz/item/CS_URS_2024_02/11520000R" TargetMode="External"/><Relationship Id="rId9" Type="http://schemas.openxmlformats.org/officeDocument/2006/relationships/hyperlink" Target="https://podminky.urs.cz/item/CS_URS_2024_02/151711111" TargetMode="External"/><Relationship Id="rId26" Type="http://schemas.openxmlformats.org/officeDocument/2006/relationships/hyperlink" Target="https://podminky.urs.cz/item/CS_URS_2024_02/181912111" TargetMode="External"/><Relationship Id="rId47" Type="http://schemas.openxmlformats.org/officeDocument/2006/relationships/hyperlink" Target="https://podminky.urs.cz/item/CS_URS_2024_02/380356232" TargetMode="External"/><Relationship Id="rId68" Type="http://schemas.openxmlformats.org/officeDocument/2006/relationships/hyperlink" Target="https://podminky.urs.cz/item/CS_URS_2024_02/938901411" TargetMode="External"/><Relationship Id="rId89" Type="http://schemas.openxmlformats.org/officeDocument/2006/relationships/hyperlink" Target="https://podminky.urs.cz/item/CS_URS_2024_02/985311314" TargetMode="External"/><Relationship Id="rId112" Type="http://schemas.openxmlformats.org/officeDocument/2006/relationships/hyperlink" Target="https://podminky.urs.cz/item/CS_URS_2024_02/712363115" TargetMode="External"/><Relationship Id="rId133" Type="http://schemas.openxmlformats.org/officeDocument/2006/relationships/hyperlink" Target="https://podminky.urs.cz/item/CS_URS_2024_02/751526521" TargetMode="External"/><Relationship Id="rId16" Type="http://schemas.openxmlformats.org/officeDocument/2006/relationships/hyperlink" Target="https://podminky.urs.cz/item/CS_URS_2024_02/162751119" TargetMode="External"/><Relationship Id="rId37" Type="http://schemas.openxmlformats.org/officeDocument/2006/relationships/hyperlink" Target="https://podminky.urs.cz/item/CS_URS_2024_02/226111115" TargetMode="External"/><Relationship Id="rId58" Type="http://schemas.openxmlformats.org/officeDocument/2006/relationships/hyperlink" Target="https://podminky.urs.cz/item/CS_URS_2024_02/564871011" TargetMode="External"/><Relationship Id="rId79" Type="http://schemas.openxmlformats.org/officeDocument/2006/relationships/hyperlink" Target="https://podminky.urs.cz/item/CS_URS_2024_02/977151124" TargetMode="External"/><Relationship Id="rId102" Type="http://schemas.openxmlformats.org/officeDocument/2006/relationships/hyperlink" Target="https://podminky.urs.cz/item/CS_URS_2024_02/711141559" TargetMode="External"/><Relationship Id="rId123" Type="http://schemas.openxmlformats.org/officeDocument/2006/relationships/hyperlink" Target="https://podminky.urs.cz/item/CS_URS_2024_02/722179191" TargetMode="External"/><Relationship Id="rId144" Type="http://schemas.openxmlformats.org/officeDocument/2006/relationships/hyperlink" Target="https://podminky.urs.cz/item/CS_URS_2024_02/783902270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67151111" TargetMode="External"/><Relationship Id="rId18" Type="http://schemas.openxmlformats.org/officeDocument/2006/relationships/hyperlink" Target="https://podminky.urs.cz/item/CS_URS_2024_02/181351113" TargetMode="External"/><Relationship Id="rId26" Type="http://schemas.openxmlformats.org/officeDocument/2006/relationships/hyperlink" Target="https://podminky.urs.cz/item/CS_URS_2024_02/891265111" TargetMode="External"/><Relationship Id="rId3" Type="http://schemas.openxmlformats.org/officeDocument/2006/relationships/hyperlink" Target="https://podminky.urs.cz/item/CS_URS_2024_02/119001423" TargetMode="External"/><Relationship Id="rId21" Type="http://schemas.openxmlformats.org/officeDocument/2006/relationships/hyperlink" Target="https://podminky.urs.cz/item/CS_URS_2024_02/871251151" TargetMode="External"/><Relationship Id="rId7" Type="http://schemas.openxmlformats.org/officeDocument/2006/relationships/hyperlink" Target="https://podminky.urs.cz/item/CS_URS_2024_02/139001101" TargetMode="External"/><Relationship Id="rId12" Type="http://schemas.openxmlformats.org/officeDocument/2006/relationships/hyperlink" Target="https://podminky.urs.cz/item/CS_URS_2024_02/162751139" TargetMode="External"/><Relationship Id="rId17" Type="http://schemas.openxmlformats.org/officeDocument/2006/relationships/hyperlink" Target="https://podminky.urs.cz/item/CS_URS_2024_02/175151101" TargetMode="External"/><Relationship Id="rId25" Type="http://schemas.openxmlformats.org/officeDocument/2006/relationships/hyperlink" Target="https://podminky.urs.cz/item/CS_URS_2024_02/877310320" TargetMode="External"/><Relationship Id="rId33" Type="http://schemas.openxmlformats.org/officeDocument/2006/relationships/drawing" Target="../drawings/drawing4.xml"/><Relationship Id="rId2" Type="http://schemas.openxmlformats.org/officeDocument/2006/relationships/hyperlink" Target="https://podminky.urs.cz/item/CS_URS_2024_02/115101301" TargetMode="External"/><Relationship Id="rId16" Type="http://schemas.openxmlformats.org/officeDocument/2006/relationships/hyperlink" Target="https://podminky.urs.cz/item/CS_URS_2024_02/174151101" TargetMode="External"/><Relationship Id="rId20" Type="http://schemas.openxmlformats.org/officeDocument/2006/relationships/hyperlink" Target="https://podminky.urs.cz/item/CS_URS_2024_02/871241151" TargetMode="External"/><Relationship Id="rId29" Type="http://schemas.openxmlformats.org/officeDocument/2006/relationships/hyperlink" Target="https://podminky.urs.cz/item/CS_URS_2024_02/899721111" TargetMode="Externa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31451104" TargetMode="External"/><Relationship Id="rId11" Type="http://schemas.openxmlformats.org/officeDocument/2006/relationships/hyperlink" Target="https://podminky.urs.cz/item/CS_URS_2024_02/162751137" TargetMode="External"/><Relationship Id="rId24" Type="http://schemas.openxmlformats.org/officeDocument/2006/relationships/hyperlink" Target="https://podminky.urs.cz/item/CS_URS_2024_02/877251212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s://podminky.urs.cz/item/CS_URS_2024_02/131251104" TargetMode="External"/><Relationship Id="rId15" Type="http://schemas.openxmlformats.org/officeDocument/2006/relationships/hyperlink" Target="https://podminky.urs.cz/item/CS_URS_2024_02/171201231" TargetMode="External"/><Relationship Id="rId23" Type="http://schemas.openxmlformats.org/officeDocument/2006/relationships/hyperlink" Target="https://podminky.urs.cz/item/CS_URS_2024_02/877251210" TargetMode="External"/><Relationship Id="rId28" Type="http://schemas.openxmlformats.org/officeDocument/2006/relationships/hyperlink" Target="https://podminky.urs.cz/item/CS_URS_2024_02/892372111" TargetMode="External"/><Relationship Id="rId10" Type="http://schemas.openxmlformats.org/officeDocument/2006/relationships/hyperlink" Target="https://podminky.urs.cz/item/CS_URS_2024_02/162451106" TargetMode="External"/><Relationship Id="rId19" Type="http://schemas.openxmlformats.org/officeDocument/2006/relationships/hyperlink" Target="https://podminky.urs.cz/item/CS_URS_2024_02/185804312" TargetMode="External"/><Relationship Id="rId31" Type="http://schemas.openxmlformats.org/officeDocument/2006/relationships/hyperlink" Target="https://podminky.urs.cz/item/CS_URS_2024_02/998276101" TargetMode="External"/><Relationship Id="rId4" Type="http://schemas.openxmlformats.org/officeDocument/2006/relationships/hyperlink" Target="https://podminky.urs.cz/item/CS_URS_2024_02/121151113" TargetMode="External"/><Relationship Id="rId9" Type="http://schemas.openxmlformats.org/officeDocument/2006/relationships/hyperlink" Target="https://podminky.urs.cz/item/CS_URS_2024_02/151101111" TargetMode="External"/><Relationship Id="rId14" Type="http://schemas.openxmlformats.org/officeDocument/2006/relationships/hyperlink" Target="https://podminky.urs.cz/item/CS_URS_2024_02/171251201" TargetMode="External"/><Relationship Id="rId22" Type="http://schemas.openxmlformats.org/officeDocument/2006/relationships/hyperlink" Target="https://podminky.urs.cz/item/CS_URS_2024_02/871313123" TargetMode="External"/><Relationship Id="rId27" Type="http://schemas.openxmlformats.org/officeDocument/2006/relationships/hyperlink" Target="https://podminky.urs.cz/item/CS_URS_2024_02/892271111" TargetMode="External"/><Relationship Id="rId30" Type="http://schemas.openxmlformats.org/officeDocument/2006/relationships/hyperlink" Target="https://podminky.urs.cz/item/CS_URS_2024_02/899722111" TargetMode="External"/><Relationship Id="rId8" Type="http://schemas.openxmlformats.org/officeDocument/2006/relationships/hyperlink" Target="https://podminky.urs.cz/item/CS_URS_2024_02/1511011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251201" TargetMode="External"/><Relationship Id="rId13" Type="http://schemas.openxmlformats.org/officeDocument/2006/relationships/hyperlink" Target="https://podminky.urs.cz/item/CS_URS_2024_02/338171123" TargetMode="External"/><Relationship Id="rId18" Type="http://schemas.openxmlformats.org/officeDocument/2006/relationships/hyperlink" Target="https://podminky.urs.cz/item/CS_URS_2024_02/348401130" TargetMode="External"/><Relationship Id="rId3" Type="http://schemas.openxmlformats.org/officeDocument/2006/relationships/hyperlink" Target="https://podminky.urs.cz/item/CS_URS_2024_02/131151342" TargetMode="External"/><Relationship Id="rId21" Type="http://schemas.openxmlformats.org/officeDocument/2006/relationships/hyperlink" Target="https://podminky.urs.cz/item/CS_URS_2024_02/348401411" TargetMode="External"/><Relationship Id="rId7" Type="http://schemas.openxmlformats.org/officeDocument/2006/relationships/hyperlink" Target="https://podminky.urs.cz/item/CS_URS_2024_02/171201231" TargetMode="External"/><Relationship Id="rId12" Type="http://schemas.openxmlformats.org/officeDocument/2006/relationships/hyperlink" Target="https://podminky.urs.cz/item/CS_URS_2024_02/275313711" TargetMode="External"/><Relationship Id="rId17" Type="http://schemas.openxmlformats.org/officeDocument/2006/relationships/hyperlink" Target="https://podminky.urs.cz/item/CS_URS_2024_02/348121221" TargetMode="External"/><Relationship Id="rId25" Type="http://schemas.openxmlformats.org/officeDocument/2006/relationships/drawing" Target="../drawings/drawing5.xml"/><Relationship Id="rId2" Type="http://schemas.openxmlformats.org/officeDocument/2006/relationships/hyperlink" Target="https://podminky.urs.cz/item/CS_URS_2024_02/131111359" TargetMode="External"/><Relationship Id="rId16" Type="http://schemas.openxmlformats.org/officeDocument/2006/relationships/hyperlink" Target="https://podminky.urs.cz/item/CS_URS_2024_02/348101220" TargetMode="External"/><Relationship Id="rId20" Type="http://schemas.openxmlformats.org/officeDocument/2006/relationships/hyperlink" Target="https://podminky.urs.cz/item/CS_URS_2024_02/348401350" TargetMode="External"/><Relationship Id="rId1" Type="http://schemas.openxmlformats.org/officeDocument/2006/relationships/hyperlink" Target="https://podminky.urs.cz/item/CS_URS_2024_02/122211101" TargetMode="External"/><Relationship Id="rId6" Type="http://schemas.openxmlformats.org/officeDocument/2006/relationships/hyperlink" Target="https://podminky.urs.cz/item/CS_URS_2024_02/162751119" TargetMode="External"/><Relationship Id="rId11" Type="http://schemas.openxmlformats.org/officeDocument/2006/relationships/hyperlink" Target="https://podminky.urs.cz/item/CS_URS_2024_02/233211113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https://podminky.urs.cz/item/CS_URS_2024_02/162751117" TargetMode="External"/><Relationship Id="rId15" Type="http://schemas.openxmlformats.org/officeDocument/2006/relationships/hyperlink" Target="https://podminky.urs.cz/item/CS_URS_2024_02/338171125" TargetMode="External"/><Relationship Id="rId23" Type="http://schemas.openxmlformats.org/officeDocument/2006/relationships/hyperlink" Target="https://podminky.urs.cz/item/CS_URS_2024_02/998232110" TargetMode="External"/><Relationship Id="rId10" Type="http://schemas.openxmlformats.org/officeDocument/2006/relationships/hyperlink" Target="https://podminky.urs.cz/item/CS_URS_2024_02/181912112" TargetMode="External"/><Relationship Id="rId19" Type="http://schemas.openxmlformats.org/officeDocument/2006/relationships/hyperlink" Target="https://podminky.urs.cz/item/CS_URS_2024_02/348401320" TargetMode="External"/><Relationship Id="rId4" Type="http://schemas.openxmlformats.org/officeDocument/2006/relationships/hyperlink" Target="https://podminky.urs.cz/item/CS_URS_2024_02/132351101" TargetMode="External"/><Relationship Id="rId9" Type="http://schemas.openxmlformats.org/officeDocument/2006/relationships/hyperlink" Target="https://podminky.urs.cz/item/CS_URS_2024_02/175111101" TargetMode="External"/><Relationship Id="rId14" Type="http://schemas.openxmlformats.org/officeDocument/2006/relationships/hyperlink" Target="https://podminky.urs.cz/item/CS_URS_2024_02/338171124" TargetMode="External"/><Relationship Id="rId22" Type="http://schemas.openxmlformats.org/officeDocument/2006/relationships/hyperlink" Target="https://podminky.urs.cz/item/CS_URS_2024_02/56483101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891213395" TargetMode="External"/><Relationship Id="rId18" Type="http://schemas.openxmlformats.org/officeDocument/2006/relationships/hyperlink" Target="https://podminky.urs.cz/item/CS_URS_2024_02/891249951" TargetMode="External"/><Relationship Id="rId26" Type="http://schemas.openxmlformats.org/officeDocument/2006/relationships/hyperlink" Target="https://podminky.urs.cz/item/CS_URS_2024_02/998722121" TargetMode="External"/><Relationship Id="rId3" Type="http://schemas.openxmlformats.org/officeDocument/2006/relationships/hyperlink" Target="https://podminky.urs.cz/item/CS_URS_2024_02/857262122" TargetMode="External"/><Relationship Id="rId21" Type="http://schemas.openxmlformats.org/officeDocument/2006/relationships/hyperlink" Target="https://podminky.urs.cz/item/CS_URS_2024_02/89126613R" TargetMode="External"/><Relationship Id="rId34" Type="http://schemas.openxmlformats.org/officeDocument/2006/relationships/hyperlink" Target="https://podminky.urs.cz/item/CS_URS_2024_02/230205256" TargetMode="External"/><Relationship Id="rId7" Type="http://schemas.openxmlformats.org/officeDocument/2006/relationships/hyperlink" Target="https://podminky.urs.cz/item/CS_URS_2024_02/877211110" TargetMode="External"/><Relationship Id="rId12" Type="http://schemas.openxmlformats.org/officeDocument/2006/relationships/hyperlink" Target="https://podminky.urs.cz/item/CS_URS_2024_02/891213321" TargetMode="External"/><Relationship Id="rId17" Type="http://schemas.openxmlformats.org/officeDocument/2006/relationships/hyperlink" Target="https://podminky.urs.cz/item/CS_URS_2024_02/891241222" TargetMode="External"/><Relationship Id="rId25" Type="http://schemas.openxmlformats.org/officeDocument/2006/relationships/hyperlink" Target="https://podminky.urs.cz/item/CS_URS_2024_02/722174004" TargetMode="External"/><Relationship Id="rId33" Type="http://schemas.openxmlformats.org/officeDocument/2006/relationships/hyperlink" Target="https://podminky.urs.cz/item/CS_URS_2024_02/230205242" TargetMode="External"/><Relationship Id="rId2" Type="http://schemas.openxmlformats.org/officeDocument/2006/relationships/hyperlink" Target="https://podminky.urs.cz/item/CS_URS_2024_02/852262122" TargetMode="External"/><Relationship Id="rId16" Type="http://schemas.openxmlformats.org/officeDocument/2006/relationships/hyperlink" Target="https://podminky.urs.cz/item/CS_URS_2024_02/891219961" TargetMode="External"/><Relationship Id="rId20" Type="http://schemas.openxmlformats.org/officeDocument/2006/relationships/hyperlink" Target="https://podminky.urs.cz/item/CS_URS_2024_02/891264121" TargetMode="External"/><Relationship Id="rId29" Type="http://schemas.openxmlformats.org/officeDocument/2006/relationships/hyperlink" Target="https://podminky.urs.cz/item/CS_URS_2024_02/998734121" TargetMode="External"/><Relationship Id="rId1" Type="http://schemas.openxmlformats.org/officeDocument/2006/relationships/hyperlink" Target="https://podminky.urs.cz/item/CS_URS_2024_02/852242122" TargetMode="External"/><Relationship Id="rId6" Type="http://schemas.openxmlformats.org/officeDocument/2006/relationships/hyperlink" Target="https://podminky.urs.cz/item/CS_URS_2024_02/877211101" TargetMode="External"/><Relationship Id="rId11" Type="http://schemas.openxmlformats.org/officeDocument/2006/relationships/hyperlink" Target="https://podminky.urs.cz/item/CS_URS_2024_02/891212312" TargetMode="External"/><Relationship Id="rId24" Type="http://schemas.openxmlformats.org/officeDocument/2006/relationships/hyperlink" Target="https://podminky.urs.cz/item/CS_URS_2024_02/998276101" TargetMode="External"/><Relationship Id="rId32" Type="http://schemas.openxmlformats.org/officeDocument/2006/relationships/hyperlink" Target="https://podminky.urs.cz/item/CS_URS_2024_02/230050013" TargetMode="External"/><Relationship Id="rId5" Type="http://schemas.openxmlformats.org/officeDocument/2006/relationships/hyperlink" Target="https://podminky.urs.cz/item/CS_URS_2024_02/871251141" TargetMode="External"/><Relationship Id="rId15" Type="http://schemas.openxmlformats.org/officeDocument/2006/relationships/hyperlink" Target="https://podminky.urs.cz/item/CS_URS_2024_02/891219951" TargetMode="External"/><Relationship Id="rId23" Type="http://schemas.openxmlformats.org/officeDocument/2006/relationships/hyperlink" Target="https://podminky.urs.cz/item/CS_URS_2024_02/891269961" TargetMode="External"/><Relationship Id="rId28" Type="http://schemas.openxmlformats.org/officeDocument/2006/relationships/hyperlink" Target="https://podminky.urs.cz/item/CS_URS_2024_02/734169414" TargetMode="External"/><Relationship Id="rId36" Type="http://schemas.openxmlformats.org/officeDocument/2006/relationships/drawing" Target="../drawings/drawing6.xml"/><Relationship Id="rId10" Type="http://schemas.openxmlformats.org/officeDocument/2006/relationships/hyperlink" Target="https://podminky.urs.cz/item/CS_URS_2024_02/891211222" TargetMode="External"/><Relationship Id="rId19" Type="http://schemas.openxmlformats.org/officeDocument/2006/relationships/hyperlink" Target="https://podminky.urs.cz/item/CS_URS_2024_02/891261222" TargetMode="External"/><Relationship Id="rId31" Type="http://schemas.openxmlformats.org/officeDocument/2006/relationships/hyperlink" Target="https://podminky.urs.cz/item/CS_URS_2024_02/998767121" TargetMode="External"/><Relationship Id="rId4" Type="http://schemas.openxmlformats.org/officeDocument/2006/relationships/hyperlink" Target="https://podminky.urs.cz/item/CS_URS_2024_02/871211141" TargetMode="External"/><Relationship Id="rId9" Type="http://schemas.openxmlformats.org/officeDocument/2006/relationships/hyperlink" Target="https://podminky.urs.cz/item/CS_URS_2024_02/877251110" TargetMode="External"/><Relationship Id="rId14" Type="http://schemas.openxmlformats.org/officeDocument/2006/relationships/hyperlink" Target="https://podminky.urs.cz/item/CS_URS_2024_02/891214121" TargetMode="External"/><Relationship Id="rId22" Type="http://schemas.openxmlformats.org/officeDocument/2006/relationships/hyperlink" Target="https://podminky.urs.cz/item/CS_URS_2024_02/891269951" TargetMode="External"/><Relationship Id="rId27" Type="http://schemas.openxmlformats.org/officeDocument/2006/relationships/hyperlink" Target="https://podminky.urs.cz/item/CS_URS_2024_02/998724121" TargetMode="External"/><Relationship Id="rId30" Type="http://schemas.openxmlformats.org/officeDocument/2006/relationships/hyperlink" Target="https://podminky.urs.cz/item/CS_URS_2024_02/767591002" TargetMode="External"/><Relationship Id="rId35" Type="http://schemas.openxmlformats.org/officeDocument/2006/relationships/printerSettings" Target="../printerSettings/printerSettings6.bin"/><Relationship Id="rId8" Type="http://schemas.openxmlformats.org/officeDocument/2006/relationships/hyperlink" Target="https://podminky.urs.cz/item/CS_URS_2024_02/87725110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417321616" TargetMode="External"/><Relationship Id="rId21" Type="http://schemas.openxmlformats.org/officeDocument/2006/relationships/hyperlink" Target="https://podminky.urs.cz/item/CS_URS_2024_02/345321616" TargetMode="External"/><Relationship Id="rId42" Type="http://schemas.openxmlformats.org/officeDocument/2006/relationships/hyperlink" Target="https://podminky.urs.cz/item/CS_URS_2024_02/631311135" TargetMode="External"/><Relationship Id="rId47" Type="http://schemas.openxmlformats.org/officeDocument/2006/relationships/hyperlink" Target="https://podminky.urs.cz/item/CS_URS_2024_02/916331112" TargetMode="External"/><Relationship Id="rId63" Type="http://schemas.openxmlformats.org/officeDocument/2006/relationships/hyperlink" Target="https://podminky.urs.cz/item/CS_URS_2024_02/764212662" TargetMode="External"/><Relationship Id="rId68" Type="http://schemas.openxmlformats.org/officeDocument/2006/relationships/hyperlink" Target="https://podminky.urs.cz/item/CS_URS_2024_02/998764101" TargetMode="External"/><Relationship Id="rId2" Type="http://schemas.openxmlformats.org/officeDocument/2006/relationships/hyperlink" Target="https://podminky.urs.cz/item/CS_URS_2024_02/162751117" TargetMode="External"/><Relationship Id="rId16" Type="http://schemas.openxmlformats.org/officeDocument/2006/relationships/hyperlink" Target="https://podminky.urs.cz/item/CS_URS_2024_02/311351122" TargetMode="External"/><Relationship Id="rId29" Type="http://schemas.openxmlformats.org/officeDocument/2006/relationships/hyperlink" Target="https://podminky.urs.cz/item/CS_URS_2024_02/417361821" TargetMode="External"/><Relationship Id="rId11" Type="http://schemas.openxmlformats.org/officeDocument/2006/relationships/hyperlink" Target="https://podminky.urs.cz/item/CS_URS_2024_02/274351121" TargetMode="External"/><Relationship Id="rId24" Type="http://schemas.openxmlformats.org/officeDocument/2006/relationships/hyperlink" Target="https://podminky.urs.cz/item/CS_URS_2024_02/345361821" TargetMode="External"/><Relationship Id="rId32" Type="http://schemas.openxmlformats.org/officeDocument/2006/relationships/hyperlink" Target="https://podminky.urs.cz/item/CS_URS_2024_02/611322141" TargetMode="External"/><Relationship Id="rId37" Type="http://schemas.openxmlformats.org/officeDocument/2006/relationships/hyperlink" Target="https://podminky.urs.cz/item/CS_URS_2024_02/622211021" TargetMode="External"/><Relationship Id="rId40" Type="http://schemas.openxmlformats.org/officeDocument/2006/relationships/hyperlink" Target="https://podminky.urs.cz/item/CS_URS_2024_02/622511112" TargetMode="External"/><Relationship Id="rId45" Type="http://schemas.openxmlformats.org/officeDocument/2006/relationships/hyperlink" Target="https://podminky.urs.cz/item/CS_URS_2024_02/631351112" TargetMode="External"/><Relationship Id="rId53" Type="http://schemas.openxmlformats.org/officeDocument/2006/relationships/hyperlink" Target="https://podminky.urs.cz/item/CS_URS_2024_02/711112001" TargetMode="External"/><Relationship Id="rId58" Type="http://schemas.openxmlformats.org/officeDocument/2006/relationships/hyperlink" Target="https://podminky.urs.cz/item/CS_URS_2024_02/712341559" TargetMode="External"/><Relationship Id="rId66" Type="http://schemas.openxmlformats.org/officeDocument/2006/relationships/hyperlink" Target="https://podminky.urs.cz/item/CS_URS_2024_02/764511642" TargetMode="External"/><Relationship Id="rId74" Type="http://schemas.openxmlformats.org/officeDocument/2006/relationships/drawing" Target="../drawings/drawing7.xml"/><Relationship Id="rId5" Type="http://schemas.openxmlformats.org/officeDocument/2006/relationships/hyperlink" Target="https://podminky.urs.cz/item/CS_URS_2024_02/171251201" TargetMode="External"/><Relationship Id="rId61" Type="http://schemas.openxmlformats.org/officeDocument/2006/relationships/hyperlink" Target="https://podminky.urs.cz/item/CS_URS_2024_02/713141151" TargetMode="External"/><Relationship Id="rId19" Type="http://schemas.openxmlformats.org/officeDocument/2006/relationships/hyperlink" Target="https://podminky.urs.cz/item/CS_URS_2024_02/311361821" TargetMode="External"/><Relationship Id="rId14" Type="http://schemas.openxmlformats.org/officeDocument/2006/relationships/hyperlink" Target="https://podminky.urs.cz/item/CS_URS_2024_02/311321611" TargetMode="External"/><Relationship Id="rId22" Type="http://schemas.openxmlformats.org/officeDocument/2006/relationships/hyperlink" Target="https://podminky.urs.cz/item/CS_URS_2024_02/345351005" TargetMode="External"/><Relationship Id="rId27" Type="http://schemas.openxmlformats.org/officeDocument/2006/relationships/hyperlink" Target="https://podminky.urs.cz/item/CS_URS_2024_02/417351115" TargetMode="External"/><Relationship Id="rId30" Type="http://schemas.openxmlformats.org/officeDocument/2006/relationships/hyperlink" Target="https://podminky.urs.cz/item/CS_URS_2024_02/451577777" TargetMode="External"/><Relationship Id="rId35" Type="http://schemas.openxmlformats.org/officeDocument/2006/relationships/hyperlink" Target="https://podminky.urs.cz/item/CS_URS_2024_02/622151011" TargetMode="External"/><Relationship Id="rId43" Type="http://schemas.openxmlformats.org/officeDocument/2006/relationships/hyperlink" Target="https://podminky.urs.cz/item/CS_URS_2024_02/631319013" TargetMode="External"/><Relationship Id="rId48" Type="http://schemas.openxmlformats.org/officeDocument/2006/relationships/hyperlink" Target="https://podminky.urs.cz/item/CS_URS_2024_02/949101111" TargetMode="External"/><Relationship Id="rId56" Type="http://schemas.openxmlformats.org/officeDocument/2006/relationships/hyperlink" Target="https://podminky.urs.cz/item/CS_URS_2024_02/998711101" TargetMode="External"/><Relationship Id="rId64" Type="http://schemas.openxmlformats.org/officeDocument/2006/relationships/hyperlink" Target="https://podminky.urs.cz/item/CS_URS_2024_02/764214606" TargetMode="External"/><Relationship Id="rId69" Type="http://schemas.openxmlformats.org/officeDocument/2006/relationships/hyperlink" Target="https://podminky.urs.cz/item/CS_URS_2024_02/766660012" TargetMode="External"/><Relationship Id="rId8" Type="http://schemas.openxmlformats.org/officeDocument/2006/relationships/hyperlink" Target="https://podminky.urs.cz/item/CS_URS_2024_02/272362021" TargetMode="External"/><Relationship Id="rId51" Type="http://schemas.openxmlformats.org/officeDocument/2006/relationships/hyperlink" Target="https://podminky.urs.cz/item/CS_URS_2024_02/998011001" TargetMode="External"/><Relationship Id="rId72" Type="http://schemas.openxmlformats.org/officeDocument/2006/relationships/hyperlink" Target="https://podminky.urs.cz/item/CS_URS_2024_02/784211101" TargetMode="External"/><Relationship Id="rId3" Type="http://schemas.openxmlformats.org/officeDocument/2006/relationships/hyperlink" Target="https://podminky.urs.cz/item/CS_URS_2024_02/162751119" TargetMode="External"/><Relationship Id="rId12" Type="http://schemas.openxmlformats.org/officeDocument/2006/relationships/hyperlink" Target="https://podminky.urs.cz/item/CS_URS_2024_02/274351122" TargetMode="External"/><Relationship Id="rId17" Type="http://schemas.openxmlformats.org/officeDocument/2006/relationships/hyperlink" Target="https://podminky.urs.cz/item/CS_URS_2024_02/311351311" TargetMode="External"/><Relationship Id="rId25" Type="http://schemas.openxmlformats.org/officeDocument/2006/relationships/hyperlink" Target="https://podminky.urs.cz/item/CS_URS_2024_02/411121121" TargetMode="External"/><Relationship Id="rId33" Type="http://schemas.openxmlformats.org/officeDocument/2006/relationships/hyperlink" Target="https://podminky.urs.cz/item/CS_URS_2024_02/612322141" TargetMode="External"/><Relationship Id="rId38" Type="http://schemas.openxmlformats.org/officeDocument/2006/relationships/hyperlink" Target="https://podminky.urs.cz/item/CS_URS_2024_02/622252001" TargetMode="External"/><Relationship Id="rId46" Type="http://schemas.openxmlformats.org/officeDocument/2006/relationships/hyperlink" Target="https://podminky.urs.cz/item/CS_URS_2024_02/632481213" TargetMode="External"/><Relationship Id="rId59" Type="http://schemas.openxmlformats.org/officeDocument/2006/relationships/hyperlink" Target="https://podminky.urs.cz/item/CS_URS_2024_02/71236340R" TargetMode="External"/><Relationship Id="rId67" Type="http://schemas.openxmlformats.org/officeDocument/2006/relationships/hyperlink" Target="https://podminky.urs.cz/item/CS_URS_2024_02/764518622" TargetMode="External"/><Relationship Id="rId20" Type="http://schemas.openxmlformats.org/officeDocument/2006/relationships/hyperlink" Target="https://podminky.urs.cz/item/CS_URS_2024_02/317143454" TargetMode="External"/><Relationship Id="rId41" Type="http://schemas.openxmlformats.org/officeDocument/2006/relationships/hyperlink" Target="https://podminky.urs.cz/item/CS_URS_2024_02/622521022" TargetMode="External"/><Relationship Id="rId54" Type="http://schemas.openxmlformats.org/officeDocument/2006/relationships/hyperlink" Target="https://podminky.urs.cz/item/CS_URS_2024_02/711141559" TargetMode="External"/><Relationship Id="rId62" Type="http://schemas.openxmlformats.org/officeDocument/2006/relationships/hyperlink" Target="https://podminky.urs.cz/item/CS_URS_2024_02/998713101" TargetMode="External"/><Relationship Id="rId70" Type="http://schemas.openxmlformats.org/officeDocument/2006/relationships/hyperlink" Target="https://podminky.urs.cz/item/CS_URS_2024_02/783933161" TargetMode="External"/><Relationship Id="rId1" Type="http://schemas.openxmlformats.org/officeDocument/2006/relationships/hyperlink" Target="https://podminky.urs.cz/item/CS_URS_2024_02/131251102" TargetMode="External"/><Relationship Id="rId6" Type="http://schemas.openxmlformats.org/officeDocument/2006/relationships/hyperlink" Target="https://podminky.urs.cz/item/CS_URS_2024_02/181912112" TargetMode="External"/><Relationship Id="rId15" Type="http://schemas.openxmlformats.org/officeDocument/2006/relationships/hyperlink" Target="https://podminky.urs.cz/item/CS_URS_2024_02/311351121" TargetMode="External"/><Relationship Id="rId23" Type="http://schemas.openxmlformats.org/officeDocument/2006/relationships/hyperlink" Target="https://podminky.urs.cz/item/CS_URS_2024_02/345351006" TargetMode="External"/><Relationship Id="rId28" Type="http://schemas.openxmlformats.org/officeDocument/2006/relationships/hyperlink" Target="https://podminky.urs.cz/item/CS_URS_2024_02/417351116" TargetMode="External"/><Relationship Id="rId36" Type="http://schemas.openxmlformats.org/officeDocument/2006/relationships/hyperlink" Target="https://podminky.urs.cz/item/CS_URS_2024_02/622151021" TargetMode="External"/><Relationship Id="rId49" Type="http://schemas.openxmlformats.org/officeDocument/2006/relationships/hyperlink" Target="https://podminky.urs.cz/item/CS_URS_2024_02/949101112" TargetMode="External"/><Relationship Id="rId57" Type="http://schemas.openxmlformats.org/officeDocument/2006/relationships/hyperlink" Target="https://podminky.urs.cz/item/CS_URS_2024_02/712311101" TargetMode="External"/><Relationship Id="rId10" Type="http://schemas.openxmlformats.org/officeDocument/2006/relationships/hyperlink" Target="https://podminky.urs.cz/item/CS_URS_2024_02/274313711" TargetMode="External"/><Relationship Id="rId31" Type="http://schemas.openxmlformats.org/officeDocument/2006/relationships/hyperlink" Target="https://podminky.urs.cz/item/CS_URS_2024_02/596811220" TargetMode="External"/><Relationship Id="rId44" Type="http://schemas.openxmlformats.org/officeDocument/2006/relationships/hyperlink" Target="https://podminky.urs.cz/item/CS_URS_2024_02/631351111" TargetMode="External"/><Relationship Id="rId52" Type="http://schemas.openxmlformats.org/officeDocument/2006/relationships/hyperlink" Target="https://podminky.urs.cz/item/CS_URS_2024_02/711111001" TargetMode="External"/><Relationship Id="rId60" Type="http://schemas.openxmlformats.org/officeDocument/2006/relationships/hyperlink" Target="https://podminky.urs.cz/item/CS_URS_2024_02/713131141" TargetMode="External"/><Relationship Id="rId65" Type="http://schemas.openxmlformats.org/officeDocument/2006/relationships/hyperlink" Target="https://podminky.urs.cz/item/CS_URS_2024_02/764511602" TargetMode="External"/><Relationship Id="rId73" Type="http://schemas.openxmlformats.org/officeDocument/2006/relationships/printerSettings" Target="../printerSettings/printerSettings7.bin"/><Relationship Id="rId4" Type="http://schemas.openxmlformats.org/officeDocument/2006/relationships/hyperlink" Target="https://podminky.urs.cz/item/CS_URS_2024_02/171201231" TargetMode="External"/><Relationship Id="rId9" Type="http://schemas.openxmlformats.org/officeDocument/2006/relationships/hyperlink" Target="https://podminky.urs.cz/item/CS_URS_2024_02/273321211" TargetMode="External"/><Relationship Id="rId13" Type="http://schemas.openxmlformats.org/officeDocument/2006/relationships/hyperlink" Target="https://podminky.urs.cz/item/CS_URS_2024_02/311275111" TargetMode="External"/><Relationship Id="rId18" Type="http://schemas.openxmlformats.org/officeDocument/2006/relationships/hyperlink" Target="https://podminky.urs.cz/item/CS_URS_2024_02/311351312" TargetMode="External"/><Relationship Id="rId39" Type="http://schemas.openxmlformats.org/officeDocument/2006/relationships/hyperlink" Target="https://podminky.urs.cz/item/CS_URS_2024_02/622252002" TargetMode="External"/><Relationship Id="rId34" Type="http://schemas.openxmlformats.org/officeDocument/2006/relationships/hyperlink" Target="https://podminky.urs.cz/item/CS_URS_2024_02/622142001" TargetMode="External"/><Relationship Id="rId50" Type="http://schemas.openxmlformats.org/officeDocument/2006/relationships/hyperlink" Target="https://podminky.urs.cz/item/CS_URS_2024_02/952901221" TargetMode="External"/><Relationship Id="rId55" Type="http://schemas.openxmlformats.org/officeDocument/2006/relationships/hyperlink" Target="https://podminky.urs.cz/item/CS_URS_2024_02/711142559" TargetMode="External"/><Relationship Id="rId7" Type="http://schemas.openxmlformats.org/officeDocument/2006/relationships/hyperlink" Target="https://podminky.urs.cz/item/CS_URS_2024_02/271532212" TargetMode="External"/><Relationship Id="rId71" Type="http://schemas.openxmlformats.org/officeDocument/2006/relationships/hyperlink" Target="https://podminky.urs.cz/item/CS_URS_2024_02/78393716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podminky.urs.cz/item/CS_URS_2024_02/857242122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s://podminky.urs.cz/item/CS_URS_2024_02/857244122" TargetMode="External"/><Relationship Id="rId1" Type="http://schemas.openxmlformats.org/officeDocument/2006/relationships/hyperlink" Target="https://podminky.urs.cz/item/CS_URS_2024_02/857262122" TargetMode="External"/><Relationship Id="rId6" Type="http://schemas.openxmlformats.org/officeDocument/2006/relationships/hyperlink" Target="https://podminky.urs.cz/item/CS_URS_2024_02/891211222" TargetMode="External"/><Relationship Id="rId5" Type="http://schemas.openxmlformats.org/officeDocument/2006/relationships/hyperlink" Target="https://podminky.urs.cz/item/CS_URS_2024_02/891241222" TargetMode="External"/><Relationship Id="rId4" Type="http://schemas.openxmlformats.org/officeDocument/2006/relationships/hyperlink" Target="https://podminky.urs.cz/item/CS_URS_2024_02/891212312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62751139" TargetMode="External"/><Relationship Id="rId18" Type="http://schemas.openxmlformats.org/officeDocument/2006/relationships/hyperlink" Target="https://podminky.urs.cz/item/CS_URS_2024_02/175151101" TargetMode="External"/><Relationship Id="rId26" Type="http://schemas.openxmlformats.org/officeDocument/2006/relationships/hyperlink" Target="https://podminky.urs.cz/item/CS_URS_2024_02/871251211" TargetMode="External"/><Relationship Id="rId3" Type="http://schemas.openxmlformats.org/officeDocument/2006/relationships/hyperlink" Target="https://podminky.urs.cz/item/CS_URS_2024_02/119001423" TargetMode="External"/><Relationship Id="rId21" Type="http://schemas.openxmlformats.org/officeDocument/2006/relationships/hyperlink" Target="https://podminky.urs.cz/item/CS_URS_2024_02/850311811" TargetMode="External"/><Relationship Id="rId34" Type="http://schemas.openxmlformats.org/officeDocument/2006/relationships/drawing" Target="../drawings/drawing9.xml"/><Relationship Id="rId7" Type="http://schemas.openxmlformats.org/officeDocument/2006/relationships/hyperlink" Target="https://podminky.urs.cz/item/CS_URS_2024_02/131351102" TargetMode="External"/><Relationship Id="rId12" Type="http://schemas.openxmlformats.org/officeDocument/2006/relationships/hyperlink" Target="https://podminky.urs.cz/item/CS_URS_2024_02/162751137" TargetMode="External"/><Relationship Id="rId17" Type="http://schemas.openxmlformats.org/officeDocument/2006/relationships/hyperlink" Target="https://podminky.urs.cz/item/CS_URS_2024_02/174151101" TargetMode="External"/><Relationship Id="rId25" Type="http://schemas.openxmlformats.org/officeDocument/2006/relationships/hyperlink" Target="https://podminky.urs.cz/item/CS_URS_2024_02/857314122" TargetMode="External"/><Relationship Id="rId33" Type="http://schemas.openxmlformats.org/officeDocument/2006/relationships/printerSettings" Target="../printerSettings/printerSettings9.bin"/><Relationship Id="rId2" Type="http://schemas.openxmlformats.org/officeDocument/2006/relationships/hyperlink" Target="https://podminky.urs.cz/item/CS_URS_2024_02/115101301" TargetMode="External"/><Relationship Id="rId16" Type="http://schemas.openxmlformats.org/officeDocument/2006/relationships/hyperlink" Target="https://podminky.urs.cz/item/CS_URS_2024_02/171251201" TargetMode="External"/><Relationship Id="rId20" Type="http://schemas.openxmlformats.org/officeDocument/2006/relationships/hyperlink" Target="https://podminky.urs.cz/item/CS_URS_2024_02/185804312" TargetMode="External"/><Relationship Id="rId29" Type="http://schemas.openxmlformats.org/officeDocument/2006/relationships/hyperlink" Target="https://podminky.urs.cz/item/CS_URS_2024_02/892273122" TargetMode="Externa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31251102" TargetMode="External"/><Relationship Id="rId11" Type="http://schemas.openxmlformats.org/officeDocument/2006/relationships/hyperlink" Target="https://podminky.urs.cz/item/CS_URS_2024_02/162451106" TargetMode="External"/><Relationship Id="rId24" Type="http://schemas.openxmlformats.org/officeDocument/2006/relationships/hyperlink" Target="https://podminky.urs.cz/item/CS_URS_2024_02/857312122" TargetMode="External"/><Relationship Id="rId32" Type="http://schemas.openxmlformats.org/officeDocument/2006/relationships/hyperlink" Target="https://podminky.urs.cz/item/CS_URS_2024_02/899722112" TargetMode="External"/><Relationship Id="rId5" Type="http://schemas.openxmlformats.org/officeDocument/2006/relationships/hyperlink" Target="https://podminky.urs.cz/item/CS_URS_2024_02/131151102" TargetMode="External"/><Relationship Id="rId15" Type="http://schemas.openxmlformats.org/officeDocument/2006/relationships/hyperlink" Target="https://podminky.urs.cz/item/CS_URS_2024_02/171201231" TargetMode="External"/><Relationship Id="rId23" Type="http://schemas.openxmlformats.org/officeDocument/2006/relationships/hyperlink" Target="https://podminky.urs.cz/item/CS_URS_2024_02/857262122" TargetMode="External"/><Relationship Id="rId28" Type="http://schemas.openxmlformats.org/officeDocument/2006/relationships/hyperlink" Target="https://podminky.urs.cz/item/CS_URS_2024_02/892271111" TargetMode="External"/><Relationship Id="rId10" Type="http://schemas.openxmlformats.org/officeDocument/2006/relationships/hyperlink" Target="https://podminky.urs.cz/item/CS_URS_2024_02/151101111" TargetMode="External"/><Relationship Id="rId19" Type="http://schemas.openxmlformats.org/officeDocument/2006/relationships/hyperlink" Target="https://podminky.urs.cz/item/CS_URS_2024_02/181351113" TargetMode="External"/><Relationship Id="rId31" Type="http://schemas.openxmlformats.org/officeDocument/2006/relationships/hyperlink" Target="https://podminky.urs.cz/item/CS_URS_2024_02/899721111" TargetMode="External"/><Relationship Id="rId4" Type="http://schemas.openxmlformats.org/officeDocument/2006/relationships/hyperlink" Target="https://podminky.urs.cz/item/CS_URS_2024_02/121151113" TargetMode="External"/><Relationship Id="rId9" Type="http://schemas.openxmlformats.org/officeDocument/2006/relationships/hyperlink" Target="https://podminky.urs.cz/item/CS_URS_2024_02/151101101" TargetMode="External"/><Relationship Id="rId14" Type="http://schemas.openxmlformats.org/officeDocument/2006/relationships/hyperlink" Target="https://podminky.urs.cz/item/CS_URS_2024_02/167151111" TargetMode="External"/><Relationship Id="rId22" Type="http://schemas.openxmlformats.org/officeDocument/2006/relationships/hyperlink" Target="https://podminky.urs.cz/item/CS_URS_2024_02/850361819" TargetMode="External"/><Relationship Id="rId27" Type="http://schemas.openxmlformats.org/officeDocument/2006/relationships/hyperlink" Target="https://podminky.urs.cz/item/CS_URS_2024_02/877251110" TargetMode="External"/><Relationship Id="rId30" Type="http://schemas.openxmlformats.org/officeDocument/2006/relationships/hyperlink" Target="https://podminky.urs.cz/item/CS_URS_2024_02/892372111" TargetMode="External"/><Relationship Id="rId8" Type="http://schemas.openxmlformats.org/officeDocument/2006/relationships/hyperlink" Target="https://podminky.urs.cz/item/CS_URS_2024_02/139001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1"/>
  <sheetViews>
    <sheetView showGridLines="0" tabSelected="1" workbookViewId="0">
      <selection activeCell="AN9" sqref="AN9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 x14ac:dyDescent="0.2"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18" t="s">
        <v>6</v>
      </c>
      <c r="BT2" s="18" t="s">
        <v>7</v>
      </c>
    </row>
    <row r="3" spans="1:74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 x14ac:dyDescent="0.2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 x14ac:dyDescent="0.2">
      <c r="B5" s="21"/>
      <c r="D5" s="25" t="s">
        <v>13</v>
      </c>
      <c r="K5" s="286" t="s">
        <v>14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R5" s="21"/>
      <c r="BE5" s="283" t="s">
        <v>15</v>
      </c>
      <c r="BS5" s="18" t="s">
        <v>6</v>
      </c>
    </row>
    <row r="6" spans="1:74" ht="36.9" customHeight="1" x14ac:dyDescent="0.2">
      <c r="B6" s="21"/>
      <c r="D6" s="27" t="s">
        <v>16</v>
      </c>
      <c r="K6" s="287" t="s">
        <v>17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R6" s="21"/>
      <c r="BE6" s="284"/>
      <c r="BS6" s="18" t="s">
        <v>6</v>
      </c>
    </row>
    <row r="7" spans="1:74" ht="12" customHeight="1" x14ac:dyDescent="0.2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84"/>
      <c r="BS7" s="18" t="s">
        <v>6</v>
      </c>
    </row>
    <row r="8" spans="1:74" ht="12" customHeight="1" x14ac:dyDescent="0.2">
      <c r="B8" s="21"/>
      <c r="D8" s="28" t="s">
        <v>21</v>
      </c>
      <c r="K8" s="26" t="s">
        <v>22</v>
      </c>
      <c r="AK8" s="28" t="s">
        <v>23</v>
      </c>
      <c r="AN8" s="330">
        <v>46008</v>
      </c>
      <c r="AR8" s="21"/>
      <c r="BE8" s="284"/>
      <c r="BS8" s="18" t="s">
        <v>6</v>
      </c>
    </row>
    <row r="9" spans="1:74" ht="14.4" customHeight="1" x14ac:dyDescent="0.2">
      <c r="B9" s="21"/>
      <c r="AR9" s="21"/>
      <c r="BE9" s="284"/>
      <c r="BS9" s="18" t="s">
        <v>6</v>
      </c>
    </row>
    <row r="10" spans="1:74" ht="12" customHeight="1" x14ac:dyDescent="0.2">
      <c r="B10" s="21"/>
      <c r="D10" s="28" t="s">
        <v>24</v>
      </c>
      <c r="AK10" s="28" t="s">
        <v>25</v>
      </c>
      <c r="AN10" s="26" t="s">
        <v>19</v>
      </c>
      <c r="AR10" s="21"/>
      <c r="BE10" s="284"/>
      <c r="BS10" s="18" t="s">
        <v>6</v>
      </c>
    </row>
    <row r="11" spans="1:74" ht="18.45" customHeight="1" x14ac:dyDescent="0.2">
      <c r="B11" s="21"/>
      <c r="E11" s="26" t="s">
        <v>26</v>
      </c>
      <c r="AK11" s="28" t="s">
        <v>27</v>
      </c>
      <c r="AN11" s="26" t="s">
        <v>19</v>
      </c>
      <c r="AR11" s="21"/>
      <c r="BE11" s="284"/>
      <c r="BS11" s="18" t="s">
        <v>6</v>
      </c>
    </row>
    <row r="12" spans="1:74" ht="6.9" customHeight="1" x14ac:dyDescent="0.2">
      <c r="B12" s="21"/>
      <c r="AR12" s="21"/>
      <c r="BE12" s="284"/>
      <c r="BS12" s="18" t="s">
        <v>6</v>
      </c>
    </row>
    <row r="13" spans="1:74" ht="12" customHeight="1" x14ac:dyDescent="0.2">
      <c r="B13" s="21"/>
      <c r="D13" s="28" t="s">
        <v>28</v>
      </c>
      <c r="AK13" s="28" t="s">
        <v>25</v>
      </c>
      <c r="AN13" s="30" t="s">
        <v>3816</v>
      </c>
      <c r="AR13" s="21"/>
      <c r="BE13" s="284"/>
      <c r="BS13" s="18" t="s">
        <v>6</v>
      </c>
    </row>
    <row r="14" spans="1:74" ht="13.2" x14ac:dyDescent="0.2">
      <c r="B14" s="21"/>
      <c r="E14" s="288" t="s">
        <v>3815</v>
      </c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" t="s">
        <v>27</v>
      </c>
      <c r="AN14" s="30" t="s">
        <v>3817</v>
      </c>
      <c r="AR14" s="21"/>
      <c r="BE14" s="284"/>
      <c r="BS14" s="18" t="s">
        <v>6</v>
      </c>
    </row>
    <row r="15" spans="1:74" ht="6.9" customHeight="1" x14ac:dyDescent="0.2">
      <c r="B15" s="21"/>
      <c r="AR15" s="21"/>
      <c r="BE15" s="284"/>
      <c r="BS15" s="18" t="s">
        <v>4</v>
      </c>
    </row>
    <row r="16" spans="1:74" ht="12" customHeight="1" x14ac:dyDescent="0.2">
      <c r="B16" s="21"/>
      <c r="D16" s="28" t="s">
        <v>29</v>
      </c>
      <c r="AK16" s="28" t="s">
        <v>25</v>
      </c>
      <c r="AN16" s="26" t="s">
        <v>19</v>
      </c>
      <c r="AR16" s="21"/>
      <c r="BE16" s="284"/>
      <c r="BS16" s="18" t="s">
        <v>4</v>
      </c>
    </row>
    <row r="17" spans="2:71" ht="18.45" customHeight="1" x14ac:dyDescent="0.2">
      <c r="B17" s="21"/>
      <c r="E17" s="26" t="s">
        <v>30</v>
      </c>
      <c r="AK17" s="28" t="s">
        <v>27</v>
      </c>
      <c r="AN17" s="26" t="s">
        <v>19</v>
      </c>
      <c r="AR17" s="21"/>
      <c r="BE17" s="284"/>
      <c r="BS17" s="18" t="s">
        <v>31</v>
      </c>
    </row>
    <row r="18" spans="2:71" ht="6.9" customHeight="1" x14ac:dyDescent="0.2">
      <c r="B18" s="21"/>
      <c r="AR18" s="21"/>
      <c r="BE18" s="284"/>
      <c r="BS18" s="18" t="s">
        <v>6</v>
      </c>
    </row>
    <row r="19" spans="2:71" ht="12" customHeight="1" x14ac:dyDescent="0.2">
      <c r="B19" s="21"/>
      <c r="D19" s="28" t="s">
        <v>32</v>
      </c>
      <c r="AK19" s="28" t="s">
        <v>25</v>
      </c>
      <c r="AN19" s="26" t="s">
        <v>19</v>
      </c>
      <c r="AR19" s="21"/>
      <c r="BE19" s="284"/>
      <c r="BS19" s="18" t="s">
        <v>6</v>
      </c>
    </row>
    <row r="20" spans="2:71" ht="18.45" customHeight="1" x14ac:dyDescent="0.2">
      <c r="B20" s="21"/>
      <c r="E20" s="26" t="s">
        <v>33</v>
      </c>
      <c r="AK20" s="28" t="s">
        <v>27</v>
      </c>
      <c r="AN20" s="26" t="s">
        <v>19</v>
      </c>
      <c r="AR20" s="21"/>
      <c r="BE20" s="284"/>
      <c r="BS20" s="18" t="s">
        <v>4</v>
      </c>
    </row>
    <row r="21" spans="2:71" ht="6.9" customHeight="1" x14ac:dyDescent="0.2">
      <c r="B21" s="21"/>
      <c r="AR21" s="21"/>
      <c r="BE21" s="284"/>
    </row>
    <row r="22" spans="2:71" ht="12" customHeight="1" x14ac:dyDescent="0.2">
      <c r="B22" s="21"/>
      <c r="D22" s="28" t="s">
        <v>34</v>
      </c>
      <c r="AR22" s="21"/>
      <c r="BE22" s="284"/>
    </row>
    <row r="23" spans="2:71" ht="168" customHeight="1" x14ac:dyDescent="0.2">
      <c r="B23" s="21"/>
      <c r="E23" s="290" t="s">
        <v>35</v>
      </c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R23" s="21"/>
      <c r="BE23" s="284"/>
    </row>
    <row r="24" spans="2:71" ht="6.9" customHeight="1" x14ac:dyDescent="0.2">
      <c r="B24" s="21"/>
      <c r="AR24" s="21"/>
      <c r="BE24" s="284"/>
    </row>
    <row r="25" spans="2:71" ht="6.9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4"/>
    </row>
    <row r="26" spans="2:71" s="1" customFormat="1" ht="25.95" customHeight="1" x14ac:dyDescent="0.2">
      <c r="B26" s="33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1">
        <f>ROUND(AG54,2)</f>
        <v>58354548.270000003</v>
      </c>
      <c r="AL26" s="292"/>
      <c r="AM26" s="292"/>
      <c r="AN26" s="292"/>
      <c r="AO26" s="292"/>
      <c r="AR26" s="33"/>
      <c r="BE26" s="284"/>
    </row>
    <row r="27" spans="2:71" s="1" customFormat="1" ht="6.9" customHeight="1" x14ac:dyDescent="0.2">
      <c r="B27" s="33"/>
      <c r="AR27" s="33"/>
      <c r="BE27" s="284"/>
    </row>
    <row r="28" spans="2:71" s="1" customFormat="1" ht="13.2" x14ac:dyDescent="0.2">
      <c r="B28" s="33"/>
      <c r="L28" s="293" t="s">
        <v>37</v>
      </c>
      <c r="M28" s="293"/>
      <c r="N28" s="293"/>
      <c r="O28" s="293"/>
      <c r="P28" s="293"/>
      <c r="W28" s="293" t="s">
        <v>38</v>
      </c>
      <c r="X28" s="293"/>
      <c r="Y28" s="293"/>
      <c r="Z28" s="293"/>
      <c r="AA28" s="293"/>
      <c r="AB28" s="293"/>
      <c r="AC28" s="293"/>
      <c r="AD28" s="293"/>
      <c r="AE28" s="293"/>
      <c r="AK28" s="293" t="s">
        <v>39</v>
      </c>
      <c r="AL28" s="293"/>
      <c r="AM28" s="293"/>
      <c r="AN28" s="293"/>
      <c r="AO28" s="293"/>
      <c r="AR28" s="33"/>
      <c r="BE28" s="284"/>
    </row>
    <row r="29" spans="2:71" s="2" customFormat="1" ht="14.4" customHeight="1" x14ac:dyDescent="0.2">
      <c r="B29" s="37"/>
      <c r="D29" s="28" t="s">
        <v>40</v>
      </c>
      <c r="F29" s="28" t="s">
        <v>41</v>
      </c>
      <c r="L29" s="296">
        <v>0.21</v>
      </c>
      <c r="M29" s="295"/>
      <c r="N29" s="295"/>
      <c r="O29" s="295"/>
      <c r="P29" s="295"/>
      <c r="W29" s="294">
        <f>ROUND(AZ54, 2)</f>
        <v>58354548.270000003</v>
      </c>
      <c r="X29" s="295"/>
      <c r="Y29" s="295"/>
      <c r="Z29" s="295"/>
      <c r="AA29" s="295"/>
      <c r="AB29" s="295"/>
      <c r="AC29" s="295"/>
      <c r="AD29" s="295"/>
      <c r="AE29" s="295"/>
      <c r="AK29" s="294">
        <f>ROUND(AV54, 2)</f>
        <v>12254455.140000001</v>
      </c>
      <c r="AL29" s="295"/>
      <c r="AM29" s="295"/>
      <c r="AN29" s="295"/>
      <c r="AO29" s="295"/>
      <c r="AR29" s="37"/>
      <c r="BE29" s="285"/>
    </row>
    <row r="30" spans="2:71" s="2" customFormat="1" ht="14.4" customHeight="1" x14ac:dyDescent="0.2">
      <c r="B30" s="37"/>
      <c r="F30" s="28" t="s">
        <v>42</v>
      </c>
      <c r="L30" s="296">
        <v>0.12</v>
      </c>
      <c r="M30" s="295"/>
      <c r="N30" s="295"/>
      <c r="O30" s="295"/>
      <c r="P30" s="295"/>
      <c r="W30" s="294">
        <f>ROUND(BA54, 2)</f>
        <v>0</v>
      </c>
      <c r="X30" s="295"/>
      <c r="Y30" s="295"/>
      <c r="Z30" s="295"/>
      <c r="AA30" s="295"/>
      <c r="AB30" s="295"/>
      <c r="AC30" s="295"/>
      <c r="AD30" s="295"/>
      <c r="AE30" s="295"/>
      <c r="AK30" s="294">
        <f>ROUND(AW54, 2)</f>
        <v>0</v>
      </c>
      <c r="AL30" s="295"/>
      <c r="AM30" s="295"/>
      <c r="AN30" s="295"/>
      <c r="AO30" s="295"/>
      <c r="AR30" s="37"/>
      <c r="BE30" s="285"/>
    </row>
    <row r="31" spans="2:71" s="2" customFormat="1" ht="14.4" hidden="1" customHeight="1" x14ac:dyDescent="0.2">
      <c r="B31" s="37"/>
      <c r="F31" s="28" t="s">
        <v>43</v>
      </c>
      <c r="L31" s="296">
        <v>0.21</v>
      </c>
      <c r="M31" s="295"/>
      <c r="N31" s="295"/>
      <c r="O31" s="295"/>
      <c r="P31" s="295"/>
      <c r="W31" s="294">
        <f>ROUND(BB54, 2)</f>
        <v>0</v>
      </c>
      <c r="X31" s="295"/>
      <c r="Y31" s="295"/>
      <c r="Z31" s="295"/>
      <c r="AA31" s="295"/>
      <c r="AB31" s="295"/>
      <c r="AC31" s="295"/>
      <c r="AD31" s="295"/>
      <c r="AE31" s="295"/>
      <c r="AK31" s="294">
        <v>0</v>
      </c>
      <c r="AL31" s="295"/>
      <c r="AM31" s="295"/>
      <c r="AN31" s="295"/>
      <c r="AO31" s="295"/>
      <c r="AR31" s="37"/>
      <c r="BE31" s="285"/>
    </row>
    <row r="32" spans="2:71" s="2" customFormat="1" ht="14.4" hidden="1" customHeight="1" x14ac:dyDescent="0.2">
      <c r="B32" s="37"/>
      <c r="F32" s="28" t="s">
        <v>44</v>
      </c>
      <c r="L32" s="296">
        <v>0.12</v>
      </c>
      <c r="M32" s="295"/>
      <c r="N32" s="295"/>
      <c r="O32" s="295"/>
      <c r="P32" s="295"/>
      <c r="W32" s="294">
        <f>ROUND(BC54, 2)</f>
        <v>0</v>
      </c>
      <c r="X32" s="295"/>
      <c r="Y32" s="295"/>
      <c r="Z32" s="295"/>
      <c r="AA32" s="295"/>
      <c r="AB32" s="295"/>
      <c r="AC32" s="295"/>
      <c r="AD32" s="295"/>
      <c r="AE32" s="295"/>
      <c r="AK32" s="294">
        <v>0</v>
      </c>
      <c r="AL32" s="295"/>
      <c r="AM32" s="295"/>
      <c r="AN32" s="295"/>
      <c r="AO32" s="295"/>
      <c r="AR32" s="37"/>
      <c r="BE32" s="285"/>
    </row>
    <row r="33" spans="2:44" s="2" customFormat="1" ht="14.4" hidden="1" customHeight="1" x14ac:dyDescent="0.2">
      <c r="B33" s="37"/>
      <c r="F33" s="28" t="s">
        <v>45</v>
      </c>
      <c r="L33" s="296">
        <v>0</v>
      </c>
      <c r="M33" s="295"/>
      <c r="N33" s="295"/>
      <c r="O33" s="295"/>
      <c r="P33" s="295"/>
      <c r="W33" s="294">
        <f>ROUND(BD54, 2)</f>
        <v>0</v>
      </c>
      <c r="X33" s="295"/>
      <c r="Y33" s="295"/>
      <c r="Z33" s="295"/>
      <c r="AA33" s="295"/>
      <c r="AB33" s="295"/>
      <c r="AC33" s="295"/>
      <c r="AD33" s="295"/>
      <c r="AE33" s="295"/>
      <c r="AK33" s="294">
        <v>0</v>
      </c>
      <c r="AL33" s="295"/>
      <c r="AM33" s="295"/>
      <c r="AN33" s="295"/>
      <c r="AO33" s="295"/>
      <c r="AR33" s="37"/>
    </row>
    <row r="34" spans="2:44" s="1" customFormat="1" ht="6.9" customHeight="1" x14ac:dyDescent="0.2">
      <c r="B34" s="33"/>
      <c r="AR34" s="33"/>
    </row>
    <row r="35" spans="2:44" s="1" customFormat="1" ht="25.95" customHeight="1" x14ac:dyDescent="0.2"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315" t="s">
        <v>48</v>
      </c>
      <c r="Y35" s="313"/>
      <c r="Z35" s="313"/>
      <c r="AA35" s="313"/>
      <c r="AB35" s="313"/>
      <c r="AC35" s="40"/>
      <c r="AD35" s="40"/>
      <c r="AE35" s="40"/>
      <c r="AF35" s="40"/>
      <c r="AG35" s="40"/>
      <c r="AH35" s="40"/>
      <c r="AI35" s="40"/>
      <c r="AJ35" s="40"/>
      <c r="AK35" s="312">
        <f>SUM(AK26:AK33)</f>
        <v>70609003.409999996</v>
      </c>
      <c r="AL35" s="313"/>
      <c r="AM35" s="313"/>
      <c r="AN35" s="313"/>
      <c r="AO35" s="314"/>
      <c r="AP35" s="38"/>
      <c r="AQ35" s="38"/>
      <c r="AR35" s="33"/>
    </row>
    <row r="36" spans="2:44" s="1" customFormat="1" ht="6.9" customHeight="1" x14ac:dyDescent="0.2">
      <c r="B36" s="33"/>
      <c r="AR36" s="33"/>
    </row>
    <row r="37" spans="2:44" s="1" customFormat="1" ht="6.9" customHeight="1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 x14ac:dyDescent="0.2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 x14ac:dyDescent="0.2">
      <c r="B42" s="33"/>
      <c r="C42" s="22" t="s">
        <v>49</v>
      </c>
      <c r="AR42" s="33"/>
    </row>
    <row r="43" spans="2:44" s="1" customFormat="1" ht="6.9" customHeight="1" x14ac:dyDescent="0.2">
      <c r="B43" s="33"/>
      <c r="AR43" s="33"/>
    </row>
    <row r="44" spans="2:44" s="3" customFormat="1" ht="12" customHeight="1" x14ac:dyDescent="0.2">
      <c r="B44" s="46"/>
      <c r="C44" s="28" t="s">
        <v>13</v>
      </c>
      <c r="L44" s="3" t="str">
        <f>K5</f>
        <v>0610/002M</v>
      </c>
      <c r="AR44" s="46"/>
    </row>
    <row r="45" spans="2:44" s="4" customFormat="1" ht="36.9" customHeight="1" x14ac:dyDescent="0.2">
      <c r="B45" s="47"/>
      <c r="C45" s="48" t="s">
        <v>16</v>
      </c>
      <c r="L45" s="304" t="str">
        <f>K6</f>
        <v>Vodovod Hrusice- připojení na VDJ Peleška</v>
      </c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R45" s="47"/>
    </row>
    <row r="46" spans="2:44" s="1" customFormat="1" ht="6.9" customHeight="1" x14ac:dyDescent="0.2">
      <c r="B46" s="33"/>
      <c r="AR46" s="33"/>
    </row>
    <row r="47" spans="2:44" s="1" customFormat="1" ht="12" customHeight="1" x14ac:dyDescent="0.2">
      <c r="B47" s="33"/>
      <c r="C47" s="28" t="s">
        <v>21</v>
      </c>
      <c r="L47" s="49" t="str">
        <f>IF(K8="","",K8)</f>
        <v>Hrusice</v>
      </c>
      <c r="AI47" s="28" t="s">
        <v>23</v>
      </c>
      <c r="AM47" s="306">
        <f>IF(AN8= "","",AN8)</f>
        <v>46008</v>
      </c>
      <c r="AN47" s="306"/>
      <c r="AR47" s="33"/>
    </row>
    <row r="48" spans="2:44" s="1" customFormat="1" ht="6.9" customHeight="1" x14ac:dyDescent="0.2">
      <c r="B48" s="33"/>
      <c r="AR48" s="33"/>
    </row>
    <row r="49" spans="1:91" s="1" customFormat="1" ht="25.65" customHeight="1" x14ac:dyDescent="0.2">
      <c r="B49" s="33"/>
      <c r="C49" s="28" t="s">
        <v>24</v>
      </c>
      <c r="L49" s="3" t="str">
        <f>IF(E11= "","",E11)</f>
        <v>Obec Hrusice</v>
      </c>
      <c r="AI49" s="28" t="s">
        <v>29</v>
      </c>
      <c r="AM49" s="302" t="str">
        <f>IF(E17="","",E17)</f>
        <v>Vodohospodářský rozvoj a výstavba a.s., Praha</v>
      </c>
      <c r="AN49" s="303"/>
      <c r="AO49" s="303"/>
      <c r="AP49" s="303"/>
      <c r="AR49" s="33"/>
      <c r="AS49" s="307" t="s">
        <v>50</v>
      </c>
      <c r="AT49" s="308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 x14ac:dyDescent="0.2">
      <c r="B50" s="33"/>
      <c r="C50" s="28" t="s">
        <v>28</v>
      </c>
      <c r="L50" s="3" t="str">
        <f>IF(E14= "Vyplň údaj","",E14)</f>
        <v>ZEPRIS  s.r.o.</v>
      </c>
      <c r="AI50" s="28" t="s">
        <v>32</v>
      </c>
      <c r="AM50" s="302" t="str">
        <f>IF(E20="","",E20)</f>
        <v>VRV a.s.</v>
      </c>
      <c r="AN50" s="303"/>
      <c r="AO50" s="303"/>
      <c r="AP50" s="303"/>
      <c r="AR50" s="33"/>
      <c r="AS50" s="309"/>
      <c r="AT50" s="310"/>
      <c r="BD50" s="54"/>
    </row>
    <row r="51" spans="1:91" s="1" customFormat="1" ht="10.8" customHeight="1" x14ac:dyDescent="0.2">
      <c r="B51" s="33"/>
      <c r="AR51" s="33"/>
      <c r="AS51" s="309"/>
      <c r="AT51" s="310"/>
      <c r="BD51" s="54"/>
    </row>
    <row r="52" spans="1:91" s="1" customFormat="1" ht="29.25" customHeight="1" x14ac:dyDescent="0.2">
      <c r="B52" s="33"/>
      <c r="C52" s="297" t="s">
        <v>51</v>
      </c>
      <c r="D52" s="298"/>
      <c r="E52" s="298"/>
      <c r="F52" s="298"/>
      <c r="G52" s="298"/>
      <c r="H52" s="55"/>
      <c r="I52" s="299" t="s">
        <v>52</v>
      </c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311" t="s">
        <v>53</v>
      </c>
      <c r="AH52" s="298"/>
      <c r="AI52" s="298"/>
      <c r="AJ52" s="298"/>
      <c r="AK52" s="298"/>
      <c r="AL52" s="298"/>
      <c r="AM52" s="298"/>
      <c r="AN52" s="299" t="s">
        <v>54</v>
      </c>
      <c r="AO52" s="298"/>
      <c r="AP52" s="298"/>
      <c r="AQ52" s="56" t="s">
        <v>55</v>
      </c>
      <c r="AR52" s="33"/>
      <c r="AS52" s="57" t="s">
        <v>56</v>
      </c>
      <c r="AT52" s="58" t="s">
        <v>57</v>
      </c>
      <c r="AU52" s="58" t="s">
        <v>58</v>
      </c>
      <c r="AV52" s="58" t="s">
        <v>59</v>
      </c>
      <c r="AW52" s="58" t="s">
        <v>60</v>
      </c>
      <c r="AX52" s="58" t="s">
        <v>61</v>
      </c>
      <c r="AY52" s="58" t="s">
        <v>62</v>
      </c>
      <c r="AZ52" s="58" t="s">
        <v>63</v>
      </c>
      <c r="BA52" s="58" t="s">
        <v>64</v>
      </c>
      <c r="BB52" s="58" t="s">
        <v>65</v>
      </c>
      <c r="BC52" s="58" t="s">
        <v>66</v>
      </c>
      <c r="BD52" s="59" t="s">
        <v>67</v>
      </c>
    </row>
    <row r="53" spans="1:91" s="1" customFormat="1" ht="10.8" customHeight="1" x14ac:dyDescent="0.2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 x14ac:dyDescent="0.2">
      <c r="B54" s="61"/>
      <c r="C54" s="62" t="s">
        <v>68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0">
        <f>ROUND(AG55+AG56+AG61+AG64+AG65+AG69,2)</f>
        <v>58354548.270000003</v>
      </c>
      <c r="AH54" s="300"/>
      <c r="AI54" s="300"/>
      <c r="AJ54" s="300"/>
      <c r="AK54" s="300"/>
      <c r="AL54" s="300"/>
      <c r="AM54" s="300"/>
      <c r="AN54" s="301">
        <f t="shared" ref="AN54:AN69" si="0">SUM(AG54,AT54)</f>
        <v>70609003.409999996</v>
      </c>
      <c r="AO54" s="301"/>
      <c r="AP54" s="301"/>
      <c r="AQ54" s="65" t="s">
        <v>19</v>
      </c>
      <c r="AR54" s="61"/>
      <c r="AS54" s="66">
        <f>ROUND(AS55+AS56+AS61+AS64+AS65+AS69,2)</f>
        <v>0</v>
      </c>
      <c r="AT54" s="67">
        <f t="shared" ref="AT54:AT69" si="1">ROUND(SUM(AV54:AW54),2)</f>
        <v>12254455.140000001</v>
      </c>
      <c r="AU54" s="68">
        <f>ROUND(AU55+AU56+AU61+AU64+AU65+AU69,5)</f>
        <v>0</v>
      </c>
      <c r="AV54" s="67">
        <f>ROUND(AZ54*L29,2)</f>
        <v>12254455.140000001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ROUND(AZ55+AZ56+AZ61+AZ64+AZ65+AZ69,2)</f>
        <v>58354548.270000003</v>
      </c>
      <c r="BA54" s="67">
        <f>ROUND(BA55+BA56+BA61+BA64+BA65+BA69,2)</f>
        <v>0</v>
      </c>
      <c r="BB54" s="67">
        <f>ROUND(BB55+BB56+BB61+BB64+BB65+BB69,2)</f>
        <v>0</v>
      </c>
      <c r="BC54" s="67">
        <f>ROUND(BC55+BC56+BC61+BC64+BC65+BC69,2)</f>
        <v>0</v>
      </c>
      <c r="BD54" s="69">
        <f>ROUND(BD55+BD56+BD61+BD64+BD65+BD69,2)</f>
        <v>0</v>
      </c>
      <c r="BS54" s="70" t="s">
        <v>69</v>
      </c>
      <c r="BT54" s="70" t="s">
        <v>70</v>
      </c>
      <c r="BU54" s="71" t="s">
        <v>71</v>
      </c>
      <c r="BV54" s="70" t="s">
        <v>72</v>
      </c>
      <c r="BW54" s="70" t="s">
        <v>5</v>
      </c>
      <c r="BX54" s="70" t="s">
        <v>73</v>
      </c>
      <c r="CL54" s="70" t="s">
        <v>19</v>
      </c>
    </row>
    <row r="55" spans="1:91" s="6" customFormat="1" ht="16.5" customHeight="1" x14ac:dyDescent="0.2">
      <c r="A55" s="72" t="s">
        <v>74</v>
      </c>
      <c r="B55" s="73"/>
      <c r="C55" s="74"/>
      <c r="D55" s="316" t="s">
        <v>75</v>
      </c>
      <c r="E55" s="316"/>
      <c r="F55" s="316"/>
      <c r="G55" s="316"/>
      <c r="H55" s="316"/>
      <c r="I55" s="75"/>
      <c r="J55" s="316" t="s">
        <v>76</v>
      </c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277">
        <f>'SO 01 - Přiváděcí řad'!J30</f>
        <v>41572206.310000002</v>
      </c>
      <c r="AH55" s="278"/>
      <c r="AI55" s="278"/>
      <c r="AJ55" s="278"/>
      <c r="AK55" s="278"/>
      <c r="AL55" s="278"/>
      <c r="AM55" s="278"/>
      <c r="AN55" s="277">
        <f t="shared" si="0"/>
        <v>50302369.640000001</v>
      </c>
      <c r="AO55" s="278"/>
      <c r="AP55" s="278"/>
      <c r="AQ55" s="76" t="s">
        <v>77</v>
      </c>
      <c r="AR55" s="73"/>
      <c r="AS55" s="77">
        <v>0</v>
      </c>
      <c r="AT55" s="78">
        <f t="shared" si="1"/>
        <v>8730163.3300000001</v>
      </c>
      <c r="AU55" s="79">
        <f>'SO 01 - Přiváděcí řad'!P91</f>
        <v>0</v>
      </c>
      <c r="AV55" s="78">
        <f>'SO 01 - Přiváděcí řad'!J33</f>
        <v>8730163.3300000001</v>
      </c>
      <c r="AW55" s="78">
        <f>'SO 01 - Přiváděcí řad'!J34</f>
        <v>0</v>
      </c>
      <c r="AX55" s="78">
        <f>'SO 01 - Přiváděcí řad'!J35</f>
        <v>0</v>
      </c>
      <c r="AY55" s="78">
        <f>'SO 01 - Přiváděcí řad'!J36</f>
        <v>0</v>
      </c>
      <c r="AZ55" s="78">
        <f>'SO 01 - Přiváděcí řad'!F33</f>
        <v>41572206.310000002</v>
      </c>
      <c r="BA55" s="78">
        <f>'SO 01 - Přiváděcí řad'!F34</f>
        <v>0</v>
      </c>
      <c r="BB55" s="78">
        <f>'SO 01 - Přiváděcí řad'!F35</f>
        <v>0</v>
      </c>
      <c r="BC55" s="78">
        <f>'SO 01 - Přiváděcí řad'!F36</f>
        <v>0</v>
      </c>
      <c r="BD55" s="80">
        <f>'SO 01 - Přiváděcí řad'!F37</f>
        <v>0</v>
      </c>
      <c r="BT55" s="81" t="s">
        <v>78</v>
      </c>
      <c r="BV55" s="81" t="s">
        <v>72</v>
      </c>
      <c r="BW55" s="81" t="s">
        <v>79</v>
      </c>
      <c r="BX55" s="81" t="s">
        <v>5</v>
      </c>
      <c r="CL55" s="81" t="s">
        <v>19</v>
      </c>
      <c r="CM55" s="81" t="s">
        <v>80</v>
      </c>
    </row>
    <row r="56" spans="1:91" s="6" customFormat="1" ht="16.5" customHeight="1" x14ac:dyDescent="0.2">
      <c r="B56" s="73"/>
      <c r="C56" s="74"/>
      <c r="D56" s="316" t="s">
        <v>81</v>
      </c>
      <c r="E56" s="316"/>
      <c r="F56" s="316"/>
      <c r="G56" s="316"/>
      <c r="H56" s="316"/>
      <c r="I56" s="75"/>
      <c r="J56" s="316" t="s">
        <v>82</v>
      </c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281">
        <f>ROUND(SUM(AG57:AG60),2)</f>
        <v>7833615.3200000003</v>
      </c>
      <c r="AH56" s="278"/>
      <c r="AI56" s="278"/>
      <c r="AJ56" s="278"/>
      <c r="AK56" s="278"/>
      <c r="AL56" s="278"/>
      <c r="AM56" s="278"/>
      <c r="AN56" s="277">
        <f t="shared" si="0"/>
        <v>9478674.540000001</v>
      </c>
      <c r="AO56" s="278"/>
      <c r="AP56" s="278"/>
      <c r="AQ56" s="76" t="s">
        <v>77</v>
      </c>
      <c r="AR56" s="73"/>
      <c r="AS56" s="77">
        <f>ROUND(SUM(AS57:AS60),2)</f>
        <v>0</v>
      </c>
      <c r="AT56" s="78">
        <f t="shared" si="1"/>
        <v>1645059.22</v>
      </c>
      <c r="AU56" s="79">
        <f>ROUND(SUM(AU57:AU60),5)</f>
        <v>0</v>
      </c>
      <c r="AV56" s="78">
        <f>ROUND(AZ56*L29,2)</f>
        <v>1645059.22</v>
      </c>
      <c r="AW56" s="78">
        <f>ROUND(BA56*L30,2)</f>
        <v>0</v>
      </c>
      <c r="AX56" s="78">
        <f>ROUND(BB56*L29,2)</f>
        <v>0</v>
      </c>
      <c r="AY56" s="78">
        <f>ROUND(BC56*L30,2)</f>
        <v>0</v>
      </c>
      <c r="AZ56" s="78">
        <f>ROUND(SUM(AZ57:AZ60),2)</f>
        <v>7833615.3200000003</v>
      </c>
      <c r="BA56" s="78">
        <f>ROUND(SUM(BA57:BA60),2)</f>
        <v>0</v>
      </c>
      <c r="BB56" s="78">
        <f>ROUND(SUM(BB57:BB60),2)</f>
        <v>0</v>
      </c>
      <c r="BC56" s="78">
        <f>ROUND(SUM(BC57:BC60),2)</f>
        <v>0</v>
      </c>
      <c r="BD56" s="80">
        <f>ROUND(SUM(BD57:BD60),2)</f>
        <v>0</v>
      </c>
      <c r="BS56" s="81" t="s">
        <v>69</v>
      </c>
      <c r="BT56" s="81" t="s">
        <v>78</v>
      </c>
      <c r="BU56" s="81" t="s">
        <v>71</v>
      </c>
      <c r="BV56" s="81" t="s">
        <v>72</v>
      </c>
      <c r="BW56" s="81" t="s">
        <v>83</v>
      </c>
      <c r="BX56" s="81" t="s">
        <v>5</v>
      </c>
      <c r="CL56" s="81" t="s">
        <v>19</v>
      </c>
      <c r="CM56" s="81" t="s">
        <v>80</v>
      </c>
    </row>
    <row r="57" spans="1:91" s="3" customFormat="1" ht="23.25" customHeight="1" x14ac:dyDescent="0.2">
      <c r="A57" s="72" t="s">
        <v>74</v>
      </c>
      <c r="B57" s="46"/>
      <c r="C57" s="9"/>
      <c r="D57" s="9"/>
      <c r="E57" s="317" t="s">
        <v>84</v>
      </c>
      <c r="F57" s="317"/>
      <c r="G57" s="317"/>
      <c r="H57" s="317"/>
      <c r="I57" s="317"/>
      <c r="J57" s="9"/>
      <c r="K57" s="317" t="s">
        <v>85</v>
      </c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279">
        <f>'DSO 02.1 - Stavební část'!J32</f>
        <v>5686179.2300000004</v>
      </c>
      <c r="AH57" s="280"/>
      <c r="AI57" s="280"/>
      <c r="AJ57" s="280"/>
      <c r="AK57" s="280"/>
      <c r="AL57" s="280"/>
      <c r="AM57" s="280"/>
      <c r="AN57" s="279">
        <f t="shared" si="0"/>
        <v>6880276.8700000001</v>
      </c>
      <c r="AO57" s="280"/>
      <c r="AP57" s="280"/>
      <c r="AQ57" s="82" t="s">
        <v>86</v>
      </c>
      <c r="AR57" s="46"/>
      <c r="AS57" s="83">
        <v>0</v>
      </c>
      <c r="AT57" s="84">
        <f t="shared" si="1"/>
        <v>1194097.6399999999</v>
      </c>
      <c r="AU57" s="85">
        <f>'DSO 02.1 - Stavební část'!P107</f>
        <v>0</v>
      </c>
      <c r="AV57" s="84">
        <f>'DSO 02.1 - Stavební část'!J35</f>
        <v>1194097.6399999999</v>
      </c>
      <c r="AW57" s="84">
        <f>'DSO 02.1 - Stavební část'!J36</f>
        <v>0</v>
      </c>
      <c r="AX57" s="84">
        <f>'DSO 02.1 - Stavební část'!J37</f>
        <v>0</v>
      </c>
      <c r="AY57" s="84">
        <f>'DSO 02.1 - Stavební část'!J38</f>
        <v>0</v>
      </c>
      <c r="AZ57" s="84">
        <f>'DSO 02.1 - Stavební část'!F35</f>
        <v>5686179.2300000004</v>
      </c>
      <c r="BA57" s="84">
        <f>'DSO 02.1 - Stavební část'!F36</f>
        <v>0</v>
      </c>
      <c r="BB57" s="84">
        <f>'DSO 02.1 - Stavební část'!F37</f>
        <v>0</v>
      </c>
      <c r="BC57" s="84">
        <f>'DSO 02.1 - Stavební část'!F38</f>
        <v>0</v>
      </c>
      <c r="BD57" s="86">
        <f>'DSO 02.1 - Stavební část'!F39</f>
        <v>0</v>
      </c>
      <c r="BT57" s="26" t="s">
        <v>80</v>
      </c>
      <c r="BV57" s="26" t="s">
        <v>72</v>
      </c>
      <c r="BW57" s="26" t="s">
        <v>87</v>
      </c>
      <c r="BX57" s="26" t="s">
        <v>83</v>
      </c>
      <c r="CL57" s="26" t="s">
        <v>19</v>
      </c>
    </row>
    <row r="58" spans="1:91" s="3" customFormat="1" ht="23.25" customHeight="1" x14ac:dyDescent="0.2">
      <c r="A58" s="72" t="s">
        <v>74</v>
      </c>
      <c r="B58" s="46"/>
      <c r="C58" s="9"/>
      <c r="D58" s="9"/>
      <c r="E58" s="317" t="s">
        <v>88</v>
      </c>
      <c r="F58" s="317"/>
      <c r="G58" s="317"/>
      <c r="H58" s="317"/>
      <c r="I58" s="317"/>
      <c r="J58" s="9"/>
      <c r="K58" s="317" t="s">
        <v>89</v>
      </c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279">
        <f>'DSO 02.2 - Odpad z VDJ'!J32</f>
        <v>391065.68</v>
      </c>
      <c r="AH58" s="280"/>
      <c r="AI58" s="280"/>
      <c r="AJ58" s="280"/>
      <c r="AK58" s="280"/>
      <c r="AL58" s="280"/>
      <c r="AM58" s="280"/>
      <c r="AN58" s="279">
        <f t="shared" si="0"/>
        <v>473189.47</v>
      </c>
      <c r="AO58" s="280"/>
      <c r="AP58" s="280"/>
      <c r="AQ58" s="82" t="s">
        <v>86</v>
      </c>
      <c r="AR58" s="46"/>
      <c r="AS58" s="83">
        <v>0</v>
      </c>
      <c r="AT58" s="84">
        <f t="shared" si="1"/>
        <v>82123.789999999994</v>
      </c>
      <c r="AU58" s="85">
        <f>'DSO 02.2 - Odpad z VDJ'!P89</f>
        <v>0</v>
      </c>
      <c r="AV58" s="84">
        <f>'DSO 02.2 - Odpad z VDJ'!J35</f>
        <v>82123.789999999994</v>
      </c>
      <c r="AW58" s="84">
        <f>'DSO 02.2 - Odpad z VDJ'!J36</f>
        <v>0</v>
      </c>
      <c r="AX58" s="84">
        <f>'DSO 02.2 - Odpad z VDJ'!J37</f>
        <v>0</v>
      </c>
      <c r="AY58" s="84">
        <f>'DSO 02.2 - Odpad z VDJ'!J38</f>
        <v>0</v>
      </c>
      <c r="AZ58" s="84">
        <f>'DSO 02.2 - Odpad z VDJ'!F35</f>
        <v>391065.68</v>
      </c>
      <c r="BA58" s="84">
        <f>'DSO 02.2 - Odpad z VDJ'!F36</f>
        <v>0</v>
      </c>
      <c r="BB58" s="84">
        <f>'DSO 02.2 - Odpad z VDJ'!F37</f>
        <v>0</v>
      </c>
      <c r="BC58" s="84">
        <f>'DSO 02.2 - Odpad z VDJ'!F38</f>
        <v>0</v>
      </c>
      <c r="BD58" s="86">
        <f>'DSO 02.2 - Odpad z VDJ'!F39</f>
        <v>0</v>
      </c>
      <c r="BT58" s="26" t="s">
        <v>80</v>
      </c>
      <c r="BV58" s="26" t="s">
        <v>72</v>
      </c>
      <c r="BW58" s="26" t="s">
        <v>90</v>
      </c>
      <c r="BX58" s="26" t="s">
        <v>83</v>
      </c>
      <c r="CL58" s="26" t="s">
        <v>19</v>
      </c>
    </row>
    <row r="59" spans="1:91" s="3" customFormat="1" ht="23.25" customHeight="1" x14ac:dyDescent="0.2">
      <c r="A59" s="72" t="s">
        <v>74</v>
      </c>
      <c r="B59" s="46"/>
      <c r="C59" s="9"/>
      <c r="D59" s="9"/>
      <c r="E59" s="317" t="s">
        <v>91</v>
      </c>
      <c r="F59" s="317"/>
      <c r="G59" s="317"/>
      <c r="H59" s="317"/>
      <c r="I59" s="317"/>
      <c r="J59" s="9"/>
      <c r="K59" s="317" t="s">
        <v>92</v>
      </c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279">
        <f>'DSO 02.3 - Oplocení VDJ'!J32</f>
        <v>128103.98</v>
      </c>
      <c r="AH59" s="280"/>
      <c r="AI59" s="280"/>
      <c r="AJ59" s="280"/>
      <c r="AK59" s="280"/>
      <c r="AL59" s="280"/>
      <c r="AM59" s="280"/>
      <c r="AN59" s="279">
        <f t="shared" si="0"/>
        <v>155005.82</v>
      </c>
      <c r="AO59" s="280"/>
      <c r="AP59" s="280"/>
      <c r="AQ59" s="82" t="s">
        <v>86</v>
      </c>
      <c r="AR59" s="46"/>
      <c r="AS59" s="83">
        <v>0</v>
      </c>
      <c r="AT59" s="84">
        <f t="shared" si="1"/>
        <v>26901.84</v>
      </c>
      <c r="AU59" s="85">
        <f>'DSO 02.3 - Oplocení VDJ'!P91</f>
        <v>0</v>
      </c>
      <c r="AV59" s="84">
        <f>'DSO 02.3 - Oplocení VDJ'!J35</f>
        <v>26901.84</v>
      </c>
      <c r="AW59" s="84">
        <f>'DSO 02.3 - Oplocení VDJ'!J36</f>
        <v>0</v>
      </c>
      <c r="AX59" s="84">
        <f>'DSO 02.3 - Oplocení VDJ'!J37</f>
        <v>0</v>
      </c>
      <c r="AY59" s="84">
        <f>'DSO 02.3 - Oplocení VDJ'!J38</f>
        <v>0</v>
      </c>
      <c r="AZ59" s="84">
        <f>'DSO 02.3 - Oplocení VDJ'!F35</f>
        <v>128103.98</v>
      </c>
      <c r="BA59" s="84">
        <f>'DSO 02.3 - Oplocení VDJ'!F36</f>
        <v>0</v>
      </c>
      <c r="BB59" s="84">
        <f>'DSO 02.3 - Oplocení VDJ'!F37</f>
        <v>0</v>
      </c>
      <c r="BC59" s="84">
        <f>'DSO 02.3 - Oplocení VDJ'!F38</f>
        <v>0</v>
      </c>
      <c r="BD59" s="86">
        <f>'DSO 02.3 - Oplocení VDJ'!F39</f>
        <v>0</v>
      </c>
      <c r="BT59" s="26" t="s">
        <v>80</v>
      </c>
      <c r="BV59" s="26" t="s">
        <v>72</v>
      </c>
      <c r="BW59" s="26" t="s">
        <v>93</v>
      </c>
      <c r="BX59" s="26" t="s">
        <v>83</v>
      </c>
      <c r="CL59" s="26" t="s">
        <v>19</v>
      </c>
    </row>
    <row r="60" spans="1:91" s="3" customFormat="1" ht="23.25" customHeight="1" x14ac:dyDescent="0.2">
      <c r="A60" s="72" t="s">
        <v>74</v>
      </c>
      <c r="B60" s="46"/>
      <c r="C60" s="9"/>
      <c r="D60" s="9"/>
      <c r="E60" s="317" t="s">
        <v>94</v>
      </c>
      <c r="F60" s="317"/>
      <c r="G60" s="317"/>
      <c r="H60" s="317"/>
      <c r="I60" s="317"/>
      <c r="J60" s="9"/>
      <c r="K60" s="317" t="s">
        <v>95</v>
      </c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279">
        <f>'DSO 02.4 - Strojně techno...'!J32</f>
        <v>1628266.43</v>
      </c>
      <c r="AH60" s="280"/>
      <c r="AI60" s="280"/>
      <c r="AJ60" s="280"/>
      <c r="AK60" s="280"/>
      <c r="AL60" s="280"/>
      <c r="AM60" s="280"/>
      <c r="AN60" s="279">
        <f t="shared" si="0"/>
        <v>1970202.38</v>
      </c>
      <c r="AO60" s="280"/>
      <c r="AP60" s="280"/>
      <c r="AQ60" s="82" t="s">
        <v>86</v>
      </c>
      <c r="AR60" s="46"/>
      <c r="AS60" s="83">
        <v>0</v>
      </c>
      <c r="AT60" s="84">
        <f t="shared" si="1"/>
        <v>341935.95</v>
      </c>
      <c r="AU60" s="85">
        <f>'DSO 02.4 - Strojně techno...'!P95</f>
        <v>0</v>
      </c>
      <c r="AV60" s="84">
        <f>'DSO 02.4 - Strojně techno...'!J35</f>
        <v>341935.95</v>
      </c>
      <c r="AW60" s="84">
        <f>'DSO 02.4 - Strojně techno...'!J36</f>
        <v>0</v>
      </c>
      <c r="AX60" s="84">
        <f>'DSO 02.4 - Strojně techno...'!J37</f>
        <v>0</v>
      </c>
      <c r="AY60" s="84">
        <f>'DSO 02.4 - Strojně techno...'!J38</f>
        <v>0</v>
      </c>
      <c r="AZ60" s="84">
        <f>'DSO 02.4 - Strojně techno...'!F35</f>
        <v>1628266.43</v>
      </c>
      <c r="BA60" s="84">
        <f>'DSO 02.4 - Strojně techno...'!F36</f>
        <v>0</v>
      </c>
      <c r="BB60" s="84">
        <f>'DSO 02.4 - Strojně techno...'!F37</f>
        <v>0</v>
      </c>
      <c r="BC60" s="84">
        <f>'DSO 02.4 - Strojně techno...'!F38</f>
        <v>0</v>
      </c>
      <c r="BD60" s="86">
        <f>'DSO 02.4 - Strojně techno...'!F39</f>
        <v>0</v>
      </c>
      <c r="BT60" s="26" t="s">
        <v>80</v>
      </c>
      <c r="BV60" s="26" t="s">
        <v>72</v>
      </c>
      <c r="BW60" s="26" t="s">
        <v>96</v>
      </c>
      <c r="BX60" s="26" t="s">
        <v>83</v>
      </c>
      <c r="CL60" s="26" t="s">
        <v>19</v>
      </c>
    </row>
    <row r="61" spans="1:91" s="6" customFormat="1" ht="16.5" customHeight="1" x14ac:dyDescent="0.2">
      <c r="B61" s="73"/>
      <c r="C61" s="74"/>
      <c r="D61" s="316" t="s">
        <v>97</v>
      </c>
      <c r="E61" s="316"/>
      <c r="F61" s="316"/>
      <c r="G61" s="316"/>
      <c r="H61" s="316"/>
      <c r="I61" s="75"/>
      <c r="J61" s="316" t="s">
        <v>98</v>
      </c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281">
        <f>ROUND(SUM(AG62:AG63),2)</f>
        <v>1433940.9</v>
      </c>
      <c r="AH61" s="278"/>
      <c r="AI61" s="278"/>
      <c r="AJ61" s="278"/>
      <c r="AK61" s="278"/>
      <c r="AL61" s="278"/>
      <c r="AM61" s="278"/>
      <c r="AN61" s="277">
        <f t="shared" si="0"/>
        <v>1735068.49</v>
      </c>
      <c r="AO61" s="278"/>
      <c r="AP61" s="278"/>
      <c r="AQ61" s="76" t="s">
        <v>77</v>
      </c>
      <c r="AR61" s="73"/>
      <c r="AS61" s="77">
        <f>ROUND(SUM(AS62:AS63),2)</f>
        <v>0</v>
      </c>
      <c r="AT61" s="78">
        <f t="shared" si="1"/>
        <v>301127.59000000003</v>
      </c>
      <c r="AU61" s="79">
        <f>ROUND(SUM(AU62:AU63),5)</f>
        <v>0</v>
      </c>
      <c r="AV61" s="78">
        <f>ROUND(AZ61*L29,2)</f>
        <v>301127.59000000003</v>
      </c>
      <c r="AW61" s="78">
        <f>ROUND(BA61*L30,2)</f>
        <v>0</v>
      </c>
      <c r="AX61" s="78">
        <f>ROUND(BB61*L29,2)</f>
        <v>0</v>
      </c>
      <c r="AY61" s="78">
        <f>ROUND(BC61*L30,2)</f>
        <v>0</v>
      </c>
      <c r="AZ61" s="78">
        <f>ROUND(SUM(AZ62:AZ63),2)</f>
        <v>1433940.9</v>
      </c>
      <c r="BA61" s="78">
        <f>ROUND(SUM(BA62:BA63),2)</f>
        <v>0</v>
      </c>
      <c r="BB61" s="78">
        <f>ROUND(SUM(BB62:BB63),2)</f>
        <v>0</v>
      </c>
      <c r="BC61" s="78">
        <f>ROUND(SUM(BC62:BC63),2)</f>
        <v>0</v>
      </c>
      <c r="BD61" s="80">
        <f>ROUND(SUM(BD62:BD63),2)</f>
        <v>0</v>
      </c>
      <c r="BS61" s="81" t="s">
        <v>69</v>
      </c>
      <c r="BT61" s="81" t="s">
        <v>78</v>
      </c>
      <c r="BU61" s="81" t="s">
        <v>71</v>
      </c>
      <c r="BV61" s="81" t="s">
        <v>72</v>
      </c>
      <c r="BW61" s="81" t="s">
        <v>99</v>
      </c>
      <c r="BX61" s="81" t="s">
        <v>5</v>
      </c>
      <c r="CL61" s="81" t="s">
        <v>19</v>
      </c>
      <c r="CM61" s="81" t="s">
        <v>80</v>
      </c>
    </row>
    <row r="62" spans="1:91" s="3" customFormat="1" ht="23.25" customHeight="1" x14ac:dyDescent="0.2">
      <c r="A62" s="72" t="s">
        <v>74</v>
      </c>
      <c r="B62" s="46"/>
      <c r="C62" s="9"/>
      <c r="D62" s="9"/>
      <c r="E62" s="317" t="s">
        <v>100</v>
      </c>
      <c r="F62" s="317"/>
      <c r="G62" s="317"/>
      <c r="H62" s="317"/>
      <c r="I62" s="317"/>
      <c r="J62" s="9"/>
      <c r="K62" s="317" t="s">
        <v>85</v>
      </c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279">
        <f>'DSO 03-1 - Stavební část'!J32</f>
        <v>807418</v>
      </c>
      <c r="AH62" s="280"/>
      <c r="AI62" s="280"/>
      <c r="AJ62" s="280"/>
      <c r="AK62" s="280"/>
      <c r="AL62" s="280"/>
      <c r="AM62" s="280"/>
      <c r="AN62" s="279">
        <f t="shared" si="0"/>
        <v>976975.78</v>
      </c>
      <c r="AO62" s="280"/>
      <c r="AP62" s="280"/>
      <c r="AQ62" s="82" t="s">
        <v>86</v>
      </c>
      <c r="AR62" s="46"/>
      <c r="AS62" s="83">
        <v>0</v>
      </c>
      <c r="AT62" s="84">
        <f t="shared" si="1"/>
        <v>169557.78</v>
      </c>
      <c r="AU62" s="85">
        <f>'DSO 03-1 - Stavební část'!P102</f>
        <v>0</v>
      </c>
      <c r="AV62" s="84">
        <f>'DSO 03-1 - Stavební část'!J35</f>
        <v>169557.78</v>
      </c>
      <c r="AW62" s="84">
        <f>'DSO 03-1 - Stavební část'!J36</f>
        <v>0</v>
      </c>
      <c r="AX62" s="84">
        <f>'DSO 03-1 - Stavební část'!J37</f>
        <v>0</v>
      </c>
      <c r="AY62" s="84">
        <f>'DSO 03-1 - Stavební část'!J38</f>
        <v>0</v>
      </c>
      <c r="AZ62" s="84">
        <f>'DSO 03-1 - Stavební část'!F35</f>
        <v>807418</v>
      </c>
      <c r="BA62" s="84">
        <f>'DSO 03-1 - Stavební část'!F36</f>
        <v>0</v>
      </c>
      <c r="BB62" s="84">
        <f>'DSO 03-1 - Stavební část'!F37</f>
        <v>0</v>
      </c>
      <c r="BC62" s="84">
        <f>'DSO 03-1 - Stavební část'!F38</f>
        <v>0</v>
      </c>
      <c r="BD62" s="86">
        <f>'DSO 03-1 - Stavební část'!F39</f>
        <v>0</v>
      </c>
      <c r="BT62" s="26" t="s">
        <v>80</v>
      </c>
      <c r="BV62" s="26" t="s">
        <v>72</v>
      </c>
      <c r="BW62" s="26" t="s">
        <v>101</v>
      </c>
      <c r="BX62" s="26" t="s">
        <v>99</v>
      </c>
      <c r="CL62" s="26" t="s">
        <v>19</v>
      </c>
    </row>
    <row r="63" spans="1:91" s="3" customFormat="1" ht="23.25" customHeight="1" x14ac:dyDescent="0.2">
      <c r="A63" s="72" t="s">
        <v>74</v>
      </c>
      <c r="B63" s="46"/>
      <c r="C63" s="9"/>
      <c r="D63" s="9"/>
      <c r="E63" s="317" t="s">
        <v>102</v>
      </c>
      <c r="F63" s="317"/>
      <c r="G63" s="317"/>
      <c r="H63" s="317"/>
      <c r="I63" s="317"/>
      <c r="J63" s="9"/>
      <c r="K63" s="317" t="s">
        <v>103</v>
      </c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  <c r="AA63" s="317"/>
      <c r="AB63" s="317"/>
      <c r="AC63" s="317"/>
      <c r="AD63" s="317"/>
      <c r="AE63" s="317"/>
      <c r="AF63" s="317"/>
      <c r="AG63" s="279">
        <f>'DSO 03-2 - Strojně-techno...'!J32</f>
        <v>626522.9</v>
      </c>
      <c r="AH63" s="280"/>
      <c r="AI63" s="280"/>
      <c r="AJ63" s="280"/>
      <c r="AK63" s="280"/>
      <c r="AL63" s="280"/>
      <c r="AM63" s="280"/>
      <c r="AN63" s="279">
        <f t="shared" si="0"/>
        <v>758092.71</v>
      </c>
      <c r="AO63" s="280"/>
      <c r="AP63" s="280"/>
      <c r="AQ63" s="82" t="s">
        <v>86</v>
      </c>
      <c r="AR63" s="46"/>
      <c r="AS63" s="83">
        <v>0</v>
      </c>
      <c r="AT63" s="84">
        <f t="shared" si="1"/>
        <v>131569.81</v>
      </c>
      <c r="AU63" s="85">
        <f>'DSO 03-2 - Strojně-techno...'!P89</f>
        <v>0</v>
      </c>
      <c r="AV63" s="84">
        <f>'DSO 03-2 - Strojně-techno...'!J35</f>
        <v>131569.81</v>
      </c>
      <c r="AW63" s="84">
        <f>'DSO 03-2 - Strojně-techno...'!J36</f>
        <v>0</v>
      </c>
      <c r="AX63" s="84">
        <f>'DSO 03-2 - Strojně-techno...'!J37</f>
        <v>0</v>
      </c>
      <c r="AY63" s="84">
        <f>'DSO 03-2 - Strojně-techno...'!J38</f>
        <v>0</v>
      </c>
      <c r="AZ63" s="84">
        <f>'DSO 03-2 - Strojně-techno...'!F35</f>
        <v>626522.9</v>
      </c>
      <c r="BA63" s="84">
        <f>'DSO 03-2 - Strojně-techno...'!F36</f>
        <v>0</v>
      </c>
      <c r="BB63" s="84">
        <f>'DSO 03-2 - Strojně-techno...'!F37</f>
        <v>0</v>
      </c>
      <c r="BC63" s="84">
        <f>'DSO 03-2 - Strojně-techno...'!F38</f>
        <v>0</v>
      </c>
      <c r="BD63" s="86">
        <f>'DSO 03-2 - Strojně-techno...'!F39</f>
        <v>0</v>
      </c>
      <c r="BT63" s="26" t="s">
        <v>80</v>
      </c>
      <c r="BV63" s="26" t="s">
        <v>72</v>
      </c>
      <c r="BW63" s="26" t="s">
        <v>104</v>
      </c>
      <c r="BX63" s="26" t="s">
        <v>99</v>
      </c>
      <c r="CL63" s="26" t="s">
        <v>19</v>
      </c>
    </row>
    <row r="64" spans="1:91" s="6" customFormat="1" ht="16.5" customHeight="1" x14ac:dyDescent="0.2">
      <c r="A64" s="72" t="s">
        <v>74</v>
      </c>
      <c r="B64" s="73"/>
      <c r="C64" s="74"/>
      <c r="D64" s="316" t="s">
        <v>105</v>
      </c>
      <c r="E64" s="316"/>
      <c r="F64" s="316"/>
      <c r="G64" s="316"/>
      <c r="H64" s="316"/>
      <c r="I64" s="75"/>
      <c r="J64" s="316" t="s">
        <v>106</v>
      </c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277">
        <f>'SO 04 - Propoj ČS-VDJ Pel...'!J30</f>
        <v>248303.74</v>
      </c>
      <c r="AH64" s="278"/>
      <c r="AI64" s="278"/>
      <c r="AJ64" s="278"/>
      <c r="AK64" s="278"/>
      <c r="AL64" s="278"/>
      <c r="AM64" s="278"/>
      <c r="AN64" s="277">
        <f t="shared" si="0"/>
        <v>300447.52999999997</v>
      </c>
      <c r="AO64" s="278"/>
      <c r="AP64" s="278"/>
      <c r="AQ64" s="76" t="s">
        <v>77</v>
      </c>
      <c r="AR64" s="73"/>
      <c r="AS64" s="77">
        <v>0</v>
      </c>
      <c r="AT64" s="78">
        <f t="shared" si="1"/>
        <v>52143.79</v>
      </c>
      <c r="AU64" s="79">
        <f>'SO 04 - Propoj ČS-VDJ Pel...'!P83</f>
        <v>0</v>
      </c>
      <c r="AV64" s="78">
        <f>'SO 04 - Propoj ČS-VDJ Pel...'!J33</f>
        <v>52143.79</v>
      </c>
      <c r="AW64" s="78">
        <f>'SO 04 - Propoj ČS-VDJ Pel...'!J34</f>
        <v>0</v>
      </c>
      <c r="AX64" s="78">
        <f>'SO 04 - Propoj ČS-VDJ Pel...'!J35</f>
        <v>0</v>
      </c>
      <c r="AY64" s="78">
        <f>'SO 04 - Propoj ČS-VDJ Pel...'!J36</f>
        <v>0</v>
      </c>
      <c r="AZ64" s="78">
        <f>'SO 04 - Propoj ČS-VDJ Pel...'!F33</f>
        <v>248303.74</v>
      </c>
      <c r="BA64" s="78">
        <f>'SO 04 - Propoj ČS-VDJ Pel...'!F34</f>
        <v>0</v>
      </c>
      <c r="BB64" s="78">
        <f>'SO 04 - Propoj ČS-VDJ Pel...'!F35</f>
        <v>0</v>
      </c>
      <c r="BC64" s="78">
        <f>'SO 04 - Propoj ČS-VDJ Pel...'!F36</f>
        <v>0</v>
      </c>
      <c r="BD64" s="80">
        <f>'SO 04 - Propoj ČS-VDJ Pel...'!F37</f>
        <v>0</v>
      </c>
      <c r="BT64" s="81" t="s">
        <v>78</v>
      </c>
      <c r="BV64" s="81" t="s">
        <v>72</v>
      </c>
      <c r="BW64" s="81" t="s">
        <v>107</v>
      </c>
      <c r="BX64" s="81" t="s">
        <v>5</v>
      </c>
      <c r="CL64" s="81" t="s">
        <v>19</v>
      </c>
      <c r="CM64" s="81" t="s">
        <v>80</v>
      </c>
    </row>
    <row r="65" spans="1:91" s="6" customFormat="1" ht="16.5" customHeight="1" x14ac:dyDescent="0.2">
      <c r="B65" s="73"/>
      <c r="C65" s="74"/>
      <c r="D65" s="316" t="s">
        <v>108</v>
      </c>
      <c r="E65" s="316"/>
      <c r="F65" s="316"/>
      <c r="G65" s="316"/>
      <c r="H65" s="316"/>
      <c r="I65" s="75"/>
      <c r="J65" s="316" t="s">
        <v>109</v>
      </c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  <c r="AG65" s="281">
        <f>ROUND(SUM(AG66:AG68),2)</f>
        <v>4829482</v>
      </c>
      <c r="AH65" s="278"/>
      <c r="AI65" s="278"/>
      <c r="AJ65" s="278"/>
      <c r="AK65" s="278"/>
      <c r="AL65" s="278"/>
      <c r="AM65" s="278"/>
      <c r="AN65" s="277">
        <f t="shared" si="0"/>
        <v>5843673.2199999997</v>
      </c>
      <c r="AO65" s="278"/>
      <c r="AP65" s="278"/>
      <c r="AQ65" s="76" t="s">
        <v>110</v>
      </c>
      <c r="AR65" s="73"/>
      <c r="AS65" s="77">
        <f>ROUND(SUM(AS66:AS68),2)</f>
        <v>0</v>
      </c>
      <c r="AT65" s="78">
        <f t="shared" si="1"/>
        <v>1014191.22</v>
      </c>
      <c r="AU65" s="79">
        <f>ROUND(SUM(AU66:AU68),5)</f>
        <v>0</v>
      </c>
      <c r="AV65" s="78">
        <f>ROUND(AZ65*L29,2)</f>
        <v>1014191.22</v>
      </c>
      <c r="AW65" s="78">
        <f>ROUND(BA65*L30,2)</f>
        <v>0</v>
      </c>
      <c r="AX65" s="78">
        <f>ROUND(BB65*L29,2)</f>
        <v>0</v>
      </c>
      <c r="AY65" s="78">
        <f>ROUND(BC65*L30,2)</f>
        <v>0</v>
      </c>
      <c r="AZ65" s="78">
        <f>ROUND(SUM(AZ66:AZ68),2)</f>
        <v>4829482</v>
      </c>
      <c r="BA65" s="78">
        <f>ROUND(SUM(BA66:BA68),2)</f>
        <v>0</v>
      </c>
      <c r="BB65" s="78">
        <f>ROUND(SUM(BB66:BB68),2)</f>
        <v>0</v>
      </c>
      <c r="BC65" s="78">
        <f>ROUND(SUM(BC66:BC68),2)</f>
        <v>0</v>
      </c>
      <c r="BD65" s="80">
        <f>ROUND(SUM(BD66:BD68),2)</f>
        <v>0</v>
      </c>
      <c r="BS65" s="81" t="s">
        <v>69</v>
      </c>
      <c r="BT65" s="81" t="s">
        <v>78</v>
      </c>
      <c r="BU65" s="81" t="s">
        <v>71</v>
      </c>
      <c r="BV65" s="81" t="s">
        <v>72</v>
      </c>
      <c r="BW65" s="81" t="s">
        <v>111</v>
      </c>
      <c r="BX65" s="81" t="s">
        <v>5</v>
      </c>
      <c r="CL65" s="81" t="s">
        <v>19</v>
      </c>
      <c r="CM65" s="81" t="s">
        <v>80</v>
      </c>
    </row>
    <row r="66" spans="1:91" s="3" customFormat="1" ht="16.5" customHeight="1" x14ac:dyDescent="0.2">
      <c r="A66" s="72" t="s">
        <v>74</v>
      </c>
      <c r="B66" s="46"/>
      <c r="C66" s="9"/>
      <c r="D66" s="9"/>
      <c r="E66" s="317" t="s">
        <v>112</v>
      </c>
      <c r="F66" s="317"/>
      <c r="G66" s="317"/>
      <c r="H66" s="317"/>
      <c r="I66" s="317"/>
      <c r="J66" s="9"/>
      <c r="K66" s="317" t="s">
        <v>113</v>
      </c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279">
        <f>'PS 01-5 - Sdělovací kabel'!J32</f>
        <v>2938582</v>
      </c>
      <c r="AH66" s="280"/>
      <c r="AI66" s="280"/>
      <c r="AJ66" s="280"/>
      <c r="AK66" s="280"/>
      <c r="AL66" s="280"/>
      <c r="AM66" s="280"/>
      <c r="AN66" s="279">
        <f t="shared" si="0"/>
        <v>3555684.2199999997</v>
      </c>
      <c r="AO66" s="280"/>
      <c r="AP66" s="280"/>
      <c r="AQ66" s="82" t="s">
        <v>86</v>
      </c>
      <c r="AR66" s="46"/>
      <c r="AS66" s="83">
        <v>0</v>
      </c>
      <c r="AT66" s="84">
        <f t="shared" si="1"/>
        <v>617102.22</v>
      </c>
      <c r="AU66" s="85">
        <f>'PS 01-5 - Sdělovací kabel'!P86</f>
        <v>0</v>
      </c>
      <c r="AV66" s="84">
        <f>'PS 01-5 - Sdělovací kabel'!J35</f>
        <v>617102.22</v>
      </c>
      <c r="AW66" s="84">
        <f>'PS 01-5 - Sdělovací kabel'!J36</f>
        <v>0</v>
      </c>
      <c r="AX66" s="84">
        <f>'PS 01-5 - Sdělovací kabel'!J37</f>
        <v>0</v>
      </c>
      <c r="AY66" s="84">
        <f>'PS 01-5 - Sdělovací kabel'!J38</f>
        <v>0</v>
      </c>
      <c r="AZ66" s="84">
        <f>'PS 01-5 - Sdělovací kabel'!F35</f>
        <v>2938582</v>
      </c>
      <c r="BA66" s="84">
        <f>'PS 01-5 - Sdělovací kabel'!F36</f>
        <v>0</v>
      </c>
      <c r="BB66" s="84">
        <f>'PS 01-5 - Sdělovací kabel'!F37</f>
        <v>0</v>
      </c>
      <c r="BC66" s="84">
        <f>'PS 01-5 - Sdělovací kabel'!F38</f>
        <v>0</v>
      </c>
      <c r="BD66" s="86">
        <f>'PS 01-5 - Sdělovací kabel'!F39</f>
        <v>0</v>
      </c>
      <c r="BT66" s="26" t="s">
        <v>80</v>
      </c>
      <c r="BV66" s="26" t="s">
        <v>72</v>
      </c>
      <c r="BW66" s="26" t="s">
        <v>114</v>
      </c>
      <c r="BX66" s="26" t="s">
        <v>111</v>
      </c>
      <c r="CL66" s="26" t="s">
        <v>19</v>
      </c>
    </row>
    <row r="67" spans="1:91" s="3" customFormat="1" ht="16.5" customHeight="1" x14ac:dyDescent="0.2">
      <c r="A67" s="72" t="s">
        <v>74</v>
      </c>
      <c r="B67" s="46"/>
      <c r="C67" s="9"/>
      <c r="D67" s="9"/>
      <c r="E67" s="317" t="s">
        <v>115</v>
      </c>
      <c r="F67" s="317"/>
      <c r="G67" s="317"/>
      <c r="H67" s="317"/>
      <c r="I67" s="317"/>
      <c r="J67" s="9"/>
      <c r="K67" s="317" t="s">
        <v>116</v>
      </c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279">
        <f>'PS - ČS Peleška'!J32</f>
        <v>721400</v>
      </c>
      <c r="AH67" s="280"/>
      <c r="AI67" s="280"/>
      <c r="AJ67" s="280"/>
      <c r="AK67" s="280"/>
      <c r="AL67" s="280"/>
      <c r="AM67" s="280"/>
      <c r="AN67" s="279">
        <f t="shared" si="0"/>
        <v>872894</v>
      </c>
      <c r="AO67" s="280"/>
      <c r="AP67" s="280"/>
      <c r="AQ67" s="82" t="s">
        <v>86</v>
      </c>
      <c r="AR67" s="46"/>
      <c r="AS67" s="83">
        <v>0</v>
      </c>
      <c r="AT67" s="84">
        <f t="shared" si="1"/>
        <v>151494</v>
      </c>
      <c r="AU67" s="85">
        <f>'PS - ČS Peleška'!P86</f>
        <v>0</v>
      </c>
      <c r="AV67" s="84">
        <f>'PS - ČS Peleška'!J35</f>
        <v>151494</v>
      </c>
      <c r="AW67" s="84">
        <f>'PS - ČS Peleška'!J36</f>
        <v>0</v>
      </c>
      <c r="AX67" s="84">
        <f>'PS - ČS Peleška'!J37</f>
        <v>0</v>
      </c>
      <c r="AY67" s="84">
        <f>'PS - ČS Peleška'!J38</f>
        <v>0</v>
      </c>
      <c r="AZ67" s="84">
        <f>'PS - ČS Peleška'!F35</f>
        <v>721400</v>
      </c>
      <c r="BA67" s="84">
        <f>'PS - ČS Peleška'!F36</f>
        <v>0</v>
      </c>
      <c r="BB67" s="84">
        <f>'PS - ČS Peleška'!F37</f>
        <v>0</v>
      </c>
      <c r="BC67" s="84">
        <f>'PS - ČS Peleška'!F38</f>
        <v>0</v>
      </c>
      <c r="BD67" s="86">
        <f>'PS - ČS Peleška'!F39</f>
        <v>0</v>
      </c>
      <c r="BT67" s="26" t="s">
        <v>80</v>
      </c>
      <c r="BV67" s="26" t="s">
        <v>72</v>
      </c>
      <c r="BW67" s="26" t="s">
        <v>117</v>
      </c>
      <c r="BX67" s="26" t="s">
        <v>111</v>
      </c>
      <c r="CL67" s="26" t="s">
        <v>19</v>
      </c>
    </row>
    <row r="68" spans="1:91" s="3" customFormat="1" ht="16.5" customHeight="1" x14ac:dyDescent="0.2">
      <c r="A68" s="72" t="s">
        <v>74</v>
      </c>
      <c r="B68" s="46"/>
      <c r="C68" s="9"/>
      <c r="D68" s="9"/>
      <c r="E68" s="317" t="s">
        <v>118</v>
      </c>
      <c r="F68" s="317"/>
      <c r="G68" s="317"/>
      <c r="H68" s="317"/>
      <c r="I68" s="317"/>
      <c r="J68" s="9"/>
      <c r="K68" s="317" t="s">
        <v>119</v>
      </c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279">
        <f>'PS- - VDJ HRUSICE'!J32</f>
        <v>1169500</v>
      </c>
      <c r="AH68" s="280"/>
      <c r="AI68" s="280"/>
      <c r="AJ68" s="280"/>
      <c r="AK68" s="280"/>
      <c r="AL68" s="280"/>
      <c r="AM68" s="280"/>
      <c r="AN68" s="279">
        <f t="shared" si="0"/>
        <v>1415095</v>
      </c>
      <c r="AO68" s="280"/>
      <c r="AP68" s="280"/>
      <c r="AQ68" s="82" t="s">
        <v>86</v>
      </c>
      <c r="AR68" s="46"/>
      <c r="AS68" s="83">
        <v>0</v>
      </c>
      <c r="AT68" s="84">
        <f t="shared" si="1"/>
        <v>245595</v>
      </c>
      <c r="AU68" s="85">
        <f>'PS- - VDJ HRUSICE'!P86</f>
        <v>0</v>
      </c>
      <c r="AV68" s="84">
        <f>'PS- - VDJ HRUSICE'!J35</f>
        <v>245595</v>
      </c>
      <c r="AW68" s="84">
        <f>'PS- - VDJ HRUSICE'!J36</f>
        <v>0</v>
      </c>
      <c r="AX68" s="84">
        <f>'PS- - VDJ HRUSICE'!J37</f>
        <v>0</v>
      </c>
      <c r="AY68" s="84">
        <f>'PS- - VDJ HRUSICE'!J38</f>
        <v>0</v>
      </c>
      <c r="AZ68" s="84">
        <f>'PS- - VDJ HRUSICE'!F35</f>
        <v>1169500</v>
      </c>
      <c r="BA68" s="84">
        <f>'PS- - VDJ HRUSICE'!F36</f>
        <v>0</v>
      </c>
      <c r="BB68" s="84">
        <f>'PS- - VDJ HRUSICE'!F37</f>
        <v>0</v>
      </c>
      <c r="BC68" s="84">
        <f>'PS- - VDJ HRUSICE'!F38</f>
        <v>0</v>
      </c>
      <c r="BD68" s="86">
        <f>'PS- - VDJ HRUSICE'!F39</f>
        <v>0</v>
      </c>
      <c r="BT68" s="26" t="s">
        <v>80</v>
      </c>
      <c r="BV68" s="26" t="s">
        <v>72</v>
      </c>
      <c r="BW68" s="26" t="s">
        <v>120</v>
      </c>
      <c r="BX68" s="26" t="s">
        <v>111</v>
      </c>
      <c r="CL68" s="26" t="s">
        <v>19</v>
      </c>
    </row>
    <row r="69" spans="1:91" s="6" customFormat="1" ht="16.5" customHeight="1" x14ac:dyDescent="0.2">
      <c r="A69" s="72" t="s">
        <v>74</v>
      </c>
      <c r="B69" s="73"/>
      <c r="C69" s="74"/>
      <c r="D69" s="316" t="s">
        <v>121</v>
      </c>
      <c r="E69" s="316"/>
      <c r="F69" s="316"/>
      <c r="G69" s="316"/>
      <c r="H69" s="316"/>
      <c r="I69" s="75"/>
      <c r="J69" s="316" t="s">
        <v>122</v>
      </c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  <c r="AG69" s="277">
        <f>'VON - Vedlejší a ostatní ...'!J30</f>
        <v>2437000</v>
      </c>
      <c r="AH69" s="278"/>
      <c r="AI69" s="278"/>
      <c r="AJ69" s="278"/>
      <c r="AK69" s="278"/>
      <c r="AL69" s="278"/>
      <c r="AM69" s="278"/>
      <c r="AN69" s="277">
        <f t="shared" si="0"/>
        <v>2948770</v>
      </c>
      <c r="AO69" s="278"/>
      <c r="AP69" s="278"/>
      <c r="AQ69" s="76" t="s">
        <v>77</v>
      </c>
      <c r="AR69" s="73"/>
      <c r="AS69" s="87">
        <v>0</v>
      </c>
      <c r="AT69" s="88">
        <f t="shared" si="1"/>
        <v>511770</v>
      </c>
      <c r="AU69" s="89">
        <f>'VON - Vedlejší a ostatní ...'!P80</f>
        <v>0</v>
      </c>
      <c r="AV69" s="88">
        <f>'VON - Vedlejší a ostatní ...'!J33</f>
        <v>511770</v>
      </c>
      <c r="AW69" s="88">
        <f>'VON - Vedlejší a ostatní ...'!J34</f>
        <v>0</v>
      </c>
      <c r="AX69" s="88">
        <f>'VON - Vedlejší a ostatní ...'!J35</f>
        <v>0</v>
      </c>
      <c r="AY69" s="88">
        <f>'VON - Vedlejší a ostatní ...'!J36</f>
        <v>0</v>
      </c>
      <c r="AZ69" s="88">
        <f>'VON - Vedlejší a ostatní ...'!F33</f>
        <v>2437000</v>
      </c>
      <c r="BA69" s="88">
        <f>'VON - Vedlejší a ostatní ...'!F34</f>
        <v>0</v>
      </c>
      <c r="BB69" s="88">
        <f>'VON - Vedlejší a ostatní ...'!F35</f>
        <v>0</v>
      </c>
      <c r="BC69" s="88">
        <f>'VON - Vedlejší a ostatní ...'!F36</f>
        <v>0</v>
      </c>
      <c r="BD69" s="90">
        <f>'VON - Vedlejší a ostatní ...'!F37</f>
        <v>0</v>
      </c>
      <c r="BT69" s="81" t="s">
        <v>78</v>
      </c>
      <c r="BV69" s="81" t="s">
        <v>72</v>
      </c>
      <c r="BW69" s="81" t="s">
        <v>123</v>
      </c>
      <c r="BX69" s="81" t="s">
        <v>5</v>
      </c>
      <c r="CL69" s="81" t="s">
        <v>19</v>
      </c>
      <c r="CM69" s="81" t="s">
        <v>80</v>
      </c>
    </row>
    <row r="70" spans="1:91" s="1" customFormat="1" ht="30" customHeight="1" x14ac:dyDescent="0.2">
      <c r="B70" s="33"/>
      <c r="AR70" s="33"/>
    </row>
    <row r="71" spans="1:91" s="1" customFormat="1" ht="6.9" customHeight="1" x14ac:dyDescent="0.2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33"/>
    </row>
  </sheetData>
  <sheetProtection algorithmName="SHA-512" hashValue="CmZp/ficq8zScP0M56rLc3nrcyA2CdQRZkRzFyP0tJnaN2tuUIDw7TGazTflvrANRikb+6iNy0ok/v45QOMSjg==" saltValue="CZ9YBdXS4gnZyi6s+WHm7SNvjp/eea27rHF5eVZUOnMgFkErcBBOmT5+QLKzCuWHB5eN9Q7k+gb7tvdDitVGmQ==" spinCount="100000" sheet="1" objects="1" scenarios="1" formatColumns="0" formatRows="0"/>
  <mergeCells count="98">
    <mergeCell ref="D55:H55"/>
    <mergeCell ref="D61:H61"/>
    <mergeCell ref="D69:H69"/>
    <mergeCell ref="D56:H56"/>
    <mergeCell ref="D64:H64"/>
    <mergeCell ref="D65:H65"/>
    <mergeCell ref="E60:I60"/>
    <mergeCell ref="E63:I63"/>
    <mergeCell ref="E59:I59"/>
    <mergeCell ref="E62:I62"/>
    <mergeCell ref="E66:I66"/>
    <mergeCell ref="E58:I58"/>
    <mergeCell ref="E67:I67"/>
    <mergeCell ref="E68:I68"/>
    <mergeCell ref="E57:I57"/>
    <mergeCell ref="J56:AF56"/>
    <mergeCell ref="J61:AF61"/>
    <mergeCell ref="J55:AF55"/>
    <mergeCell ref="K62:AF62"/>
    <mergeCell ref="K60:AF60"/>
    <mergeCell ref="K57:AF57"/>
    <mergeCell ref="K59:AF59"/>
    <mergeCell ref="K58:AF58"/>
    <mergeCell ref="J69:AF69"/>
    <mergeCell ref="K67:AF67"/>
    <mergeCell ref="K68:AF68"/>
    <mergeCell ref="K63:AF63"/>
    <mergeCell ref="K66:AF66"/>
    <mergeCell ref="J65:AF65"/>
    <mergeCell ref="J64:AF64"/>
    <mergeCell ref="L31:P31"/>
    <mergeCell ref="AK31:AO31"/>
    <mergeCell ref="W31:AE31"/>
    <mergeCell ref="AK32:AO32"/>
    <mergeCell ref="L32:P32"/>
    <mergeCell ref="W32:AE32"/>
    <mergeCell ref="L33:P33"/>
    <mergeCell ref="AK33:AO33"/>
    <mergeCell ref="W33:AE33"/>
    <mergeCell ref="AK35:AO35"/>
    <mergeCell ref="X35:AB35"/>
    <mergeCell ref="L45:AO45"/>
    <mergeCell ref="AM47:AN47"/>
    <mergeCell ref="AS49:AT51"/>
    <mergeCell ref="AM50:AP50"/>
    <mergeCell ref="AN52:AP52"/>
    <mergeCell ref="AG52:AM52"/>
    <mergeCell ref="C52:G52"/>
    <mergeCell ref="I52:AF52"/>
    <mergeCell ref="AG54:AM54"/>
    <mergeCell ref="AN54:AP54"/>
    <mergeCell ref="AM49:AP49"/>
    <mergeCell ref="AR2:BE2"/>
    <mergeCell ref="BE5:BE32"/>
    <mergeCell ref="K5:AO5"/>
    <mergeCell ref="K6:AO6"/>
    <mergeCell ref="E14:AJ14"/>
    <mergeCell ref="E23:AN23"/>
    <mergeCell ref="AK26:AO26"/>
    <mergeCell ref="AK28:AO28"/>
    <mergeCell ref="W28:AE28"/>
    <mergeCell ref="L28:P28"/>
    <mergeCell ref="AK29:AO29"/>
    <mergeCell ref="L29:P29"/>
    <mergeCell ref="W29:AE29"/>
    <mergeCell ref="AK30:AO30"/>
    <mergeCell ref="W30:AE30"/>
    <mergeCell ref="L30:P30"/>
    <mergeCell ref="AG61:AM61"/>
    <mergeCell ref="AG55:AM55"/>
    <mergeCell ref="AG69:AM69"/>
    <mergeCell ref="AG56:AM56"/>
    <mergeCell ref="AG68:AM68"/>
    <mergeCell ref="AG57:AM57"/>
    <mergeCell ref="AG67:AM67"/>
    <mergeCell ref="AG62:AM62"/>
    <mergeCell ref="AG58:AM58"/>
    <mergeCell ref="AG59:AM59"/>
    <mergeCell ref="AG65:AM65"/>
    <mergeCell ref="AG64:AM64"/>
    <mergeCell ref="AG60:AM60"/>
    <mergeCell ref="AG63:AM63"/>
    <mergeCell ref="AG66:AM66"/>
    <mergeCell ref="AN55:AP55"/>
    <mergeCell ref="AN69:AP69"/>
    <mergeCell ref="AN62:AP62"/>
    <mergeCell ref="AN56:AP56"/>
    <mergeCell ref="AN66:AP66"/>
    <mergeCell ref="AN57:AP57"/>
    <mergeCell ref="AN65:AP65"/>
    <mergeCell ref="AN60:AP60"/>
    <mergeCell ref="AN63:AP63"/>
    <mergeCell ref="AN64:AP64"/>
    <mergeCell ref="AN58:AP58"/>
    <mergeCell ref="AN67:AP67"/>
    <mergeCell ref="AN59:AP59"/>
    <mergeCell ref="AN68:AP68"/>
    <mergeCell ref="AN61:AP61"/>
  </mergeCells>
  <hyperlinks>
    <hyperlink ref="A55" location="'SO 01 - Přiváděcí řad'!C2" display="/" xr:uid="{00000000-0004-0000-0000-000000000000}"/>
    <hyperlink ref="A57" location="'DSO 02.1 - Stavební část'!C2" display="/" xr:uid="{00000000-0004-0000-0000-000001000000}"/>
    <hyperlink ref="A58" location="'DSO 02.2 - Odpad z VDJ'!C2" display="/" xr:uid="{00000000-0004-0000-0000-000002000000}"/>
    <hyperlink ref="A59" location="'DSO 02.3 - Oplocení VDJ'!C2" display="/" xr:uid="{00000000-0004-0000-0000-000003000000}"/>
    <hyperlink ref="A60" location="'DSO 02.4 - Strojně techno...'!C2" display="/" xr:uid="{00000000-0004-0000-0000-000004000000}"/>
    <hyperlink ref="A62" location="'DSO 03-1 - Stavební část'!C2" display="/" xr:uid="{00000000-0004-0000-0000-000005000000}"/>
    <hyperlink ref="A63" location="'DSO 03-2 - Strojně-techno...'!C2" display="/" xr:uid="{00000000-0004-0000-0000-000006000000}"/>
    <hyperlink ref="A64" location="'SO 04 - Propoj ČS-VDJ Pel...'!C2" display="/" xr:uid="{00000000-0004-0000-0000-000007000000}"/>
    <hyperlink ref="A66" location="'PS 01-5 - Sdělovací kabel'!C2" display="/" xr:uid="{00000000-0004-0000-0000-000008000000}"/>
    <hyperlink ref="A67" location="'PS - ČS Peleška'!C2" display="/" xr:uid="{00000000-0004-0000-0000-000009000000}"/>
    <hyperlink ref="A68" location="'PS- - VDJ HRUSICE'!C2" display="/" xr:uid="{00000000-0004-0000-0000-00000A000000}"/>
    <hyperlink ref="A69" location="'VON - Vedlejší a ostatní ...'!C2" display="/" xr:uid="{00000000-0004-0000-0000-00000B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92"/>
  <sheetViews>
    <sheetView showGridLines="0" topLeftCell="A49" workbookViewId="0">
      <selection activeCell="F88" sqref="F8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114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3175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3176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ROUND(J86, 2)</f>
        <v>2938582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ROUND((SUM(BE86:BE91)),  2)</f>
        <v>2938582</v>
      </c>
      <c r="I35" s="94">
        <v>0.21</v>
      </c>
      <c r="J35" s="84">
        <f>ROUND(((SUM(BE86:BE91))*I35),  2)</f>
        <v>617102.22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ROUND((SUM(BF86:BF91)),  2)</f>
        <v>0</v>
      </c>
      <c r="I36" s="94">
        <v>0.12</v>
      </c>
      <c r="J36" s="84">
        <f>ROUND(((SUM(BF86:BF91))*I36),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ROUND((SUM(BG86:BG91)),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ROUND((SUM(BH86:BH91)),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ROUND((SUM(BI86:BI91)),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3555684.2199999997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3175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PS 01-5 - Sdělovací kabel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J86</f>
        <v>2938582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141</v>
      </c>
      <c r="E64" s="106"/>
      <c r="F64" s="106"/>
      <c r="G64" s="106"/>
      <c r="H64" s="106"/>
      <c r="I64" s="106"/>
      <c r="J64" s="107">
        <f>J87</f>
        <v>2938582</v>
      </c>
      <c r="L64" s="104"/>
    </row>
    <row r="65" spans="2:12" s="1" customFormat="1" ht="21.75" customHeight="1" x14ac:dyDescent="0.2">
      <c r="B65" s="33"/>
      <c r="L65" s="33"/>
    </row>
    <row r="66" spans="2:12" s="1" customFormat="1" ht="6.9" customHeight="1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" customHeigh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" customHeight="1" x14ac:dyDescent="0.2">
      <c r="B71" s="33"/>
      <c r="C71" s="22" t="s">
        <v>143</v>
      </c>
      <c r="L71" s="33"/>
    </row>
    <row r="72" spans="2:12" s="1" customFormat="1" ht="6.9" customHeight="1" x14ac:dyDescent="0.2">
      <c r="B72" s="33"/>
      <c r="L72" s="33"/>
    </row>
    <row r="73" spans="2:12" s="1" customFormat="1" ht="12" customHeight="1" x14ac:dyDescent="0.2">
      <c r="B73" s="33"/>
      <c r="C73" s="28" t="s">
        <v>16</v>
      </c>
      <c r="L73" s="33"/>
    </row>
    <row r="74" spans="2:12" s="1" customFormat="1" ht="16.5" customHeight="1" x14ac:dyDescent="0.2">
      <c r="B74" s="33"/>
      <c r="E74" s="319" t="str">
        <f>E7</f>
        <v>Vodovod Hrusice- připojení na VDJ Peleška</v>
      </c>
      <c r="F74" s="320"/>
      <c r="G74" s="320"/>
      <c r="H74" s="320"/>
      <c r="L74" s="33"/>
    </row>
    <row r="75" spans="2:12" ht="12" customHeight="1" x14ac:dyDescent="0.2">
      <c r="B75" s="21"/>
      <c r="C75" s="28" t="s">
        <v>125</v>
      </c>
      <c r="L75" s="21"/>
    </row>
    <row r="76" spans="2:12" s="1" customFormat="1" ht="16.5" customHeight="1" x14ac:dyDescent="0.2">
      <c r="B76" s="33"/>
      <c r="E76" s="319" t="s">
        <v>3175</v>
      </c>
      <c r="F76" s="318"/>
      <c r="G76" s="318"/>
      <c r="H76" s="318"/>
      <c r="L76" s="33"/>
    </row>
    <row r="77" spans="2:12" s="1" customFormat="1" ht="12" customHeight="1" x14ac:dyDescent="0.2">
      <c r="B77" s="33"/>
      <c r="C77" s="28" t="s">
        <v>1201</v>
      </c>
      <c r="L77" s="33"/>
    </row>
    <row r="78" spans="2:12" s="1" customFormat="1" ht="16.5" customHeight="1" x14ac:dyDescent="0.2">
      <c r="B78" s="33"/>
      <c r="E78" s="304" t="str">
        <f>E11</f>
        <v>PS 01-5 - Sdělovací kabel</v>
      </c>
      <c r="F78" s="318"/>
      <c r="G78" s="318"/>
      <c r="H78" s="318"/>
      <c r="L78" s="33"/>
    </row>
    <row r="79" spans="2:12" s="1" customFormat="1" ht="6.9" customHeight="1" x14ac:dyDescent="0.2">
      <c r="B79" s="33"/>
      <c r="L79" s="33"/>
    </row>
    <row r="80" spans="2:12" s="1" customFormat="1" ht="12" customHeight="1" x14ac:dyDescent="0.2">
      <c r="B80" s="33"/>
      <c r="C80" s="28" t="s">
        <v>21</v>
      </c>
      <c r="F80" s="26" t="str">
        <f>F14</f>
        <v>Hrusice</v>
      </c>
      <c r="I80" s="28" t="s">
        <v>23</v>
      </c>
      <c r="J80" s="50">
        <f>IF(J14="","",J14)</f>
        <v>46008</v>
      </c>
      <c r="L80" s="33"/>
    </row>
    <row r="81" spans="2:65" s="1" customFormat="1" ht="6.9" customHeight="1" x14ac:dyDescent="0.2">
      <c r="B81" s="33"/>
      <c r="L81" s="33"/>
    </row>
    <row r="82" spans="2:65" s="1" customFormat="1" ht="40.049999999999997" customHeight="1" x14ac:dyDescent="0.2">
      <c r="B82" s="33"/>
      <c r="C82" s="28" t="s">
        <v>24</v>
      </c>
      <c r="F82" s="26" t="str">
        <f>E17</f>
        <v>Obec Hrusice</v>
      </c>
      <c r="I82" s="28" t="s">
        <v>29</v>
      </c>
      <c r="J82" s="31" t="str">
        <f>E23</f>
        <v>Vodohospodářský rozvoj a výstavba a.s., Praha</v>
      </c>
      <c r="L82" s="33"/>
    </row>
    <row r="83" spans="2:65" s="1" customFormat="1" ht="15.15" customHeight="1" x14ac:dyDescent="0.2">
      <c r="B83" s="33"/>
      <c r="C83" s="28" t="s">
        <v>28</v>
      </c>
      <c r="F83" s="26" t="str">
        <f>IF(E20="","",E20)</f>
        <v>ZEPRIS  s.r.o.</v>
      </c>
      <c r="I83" s="28" t="s">
        <v>32</v>
      </c>
      <c r="J83" s="31" t="str">
        <f>E26</f>
        <v>VRV a.s.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12"/>
      <c r="C85" s="113" t="s">
        <v>144</v>
      </c>
      <c r="D85" s="114" t="s">
        <v>55</v>
      </c>
      <c r="E85" s="114" t="s">
        <v>51</v>
      </c>
      <c r="F85" s="114" t="s">
        <v>52</v>
      </c>
      <c r="G85" s="114" t="s">
        <v>145</v>
      </c>
      <c r="H85" s="114" t="s">
        <v>146</v>
      </c>
      <c r="I85" s="114" t="s">
        <v>147</v>
      </c>
      <c r="J85" s="114" t="s">
        <v>129</v>
      </c>
      <c r="K85" s="115" t="s">
        <v>148</v>
      </c>
      <c r="L85" s="112"/>
      <c r="M85" s="57" t="s">
        <v>19</v>
      </c>
      <c r="N85" s="58" t="s">
        <v>40</v>
      </c>
      <c r="O85" s="58" t="s">
        <v>149</v>
      </c>
      <c r="P85" s="58" t="s">
        <v>150</v>
      </c>
      <c r="Q85" s="58" t="s">
        <v>151</v>
      </c>
      <c r="R85" s="58" t="s">
        <v>152</v>
      </c>
      <c r="S85" s="58" t="s">
        <v>153</v>
      </c>
      <c r="T85" s="59" t="s">
        <v>154</v>
      </c>
    </row>
    <row r="86" spans="2:65" s="1" customFormat="1" ht="22.8" customHeight="1" x14ac:dyDescent="0.3">
      <c r="B86" s="33"/>
      <c r="C86" s="62" t="s">
        <v>155</v>
      </c>
      <c r="J86" s="116">
        <f>BK86</f>
        <v>2938582</v>
      </c>
      <c r="L86" s="33"/>
      <c r="M86" s="60"/>
      <c r="N86" s="51"/>
      <c r="O86" s="51"/>
      <c r="P86" s="117">
        <f>P87</f>
        <v>0</v>
      </c>
      <c r="Q86" s="51"/>
      <c r="R86" s="117">
        <f>R87</f>
        <v>0</v>
      </c>
      <c r="S86" s="51"/>
      <c r="T86" s="118">
        <f>T87</f>
        <v>0</v>
      </c>
      <c r="AT86" s="18" t="s">
        <v>69</v>
      </c>
      <c r="AU86" s="18" t="s">
        <v>130</v>
      </c>
      <c r="BK86" s="119">
        <f>BK87</f>
        <v>2938582</v>
      </c>
    </row>
    <row r="87" spans="2:65" s="11" customFormat="1" ht="25.95" customHeight="1" x14ac:dyDescent="0.25">
      <c r="B87" s="120"/>
      <c r="D87" s="121" t="s">
        <v>69</v>
      </c>
      <c r="E87" s="122" t="s">
        <v>530</v>
      </c>
      <c r="F87" s="122" t="s">
        <v>1167</v>
      </c>
      <c r="I87" s="123"/>
      <c r="J87" s="124">
        <f>BK87</f>
        <v>2938582</v>
      </c>
      <c r="L87" s="120"/>
      <c r="M87" s="125"/>
      <c r="P87" s="126">
        <f>SUM(P88:P91)</f>
        <v>0</v>
      </c>
      <c r="R87" s="126">
        <f>SUM(R88:R91)</f>
        <v>0</v>
      </c>
      <c r="T87" s="127">
        <f>SUM(T88:T91)</f>
        <v>0</v>
      </c>
      <c r="AR87" s="121" t="s">
        <v>171</v>
      </c>
      <c r="AT87" s="128" t="s">
        <v>69</v>
      </c>
      <c r="AU87" s="128" t="s">
        <v>70</v>
      </c>
      <c r="AY87" s="121" t="s">
        <v>158</v>
      </c>
      <c r="BK87" s="129">
        <f>SUM(BK88:BK91)</f>
        <v>2938582</v>
      </c>
    </row>
    <row r="88" spans="2:65" s="1" customFormat="1" ht="16.5" customHeight="1" x14ac:dyDescent="0.2">
      <c r="B88" s="33"/>
      <c r="C88" s="132" t="s">
        <v>78</v>
      </c>
      <c r="D88" s="132" t="s">
        <v>160</v>
      </c>
      <c r="E88" s="133" t="s">
        <v>3177</v>
      </c>
      <c r="F88" s="134" t="s">
        <v>3178</v>
      </c>
      <c r="G88" s="135" t="s">
        <v>292</v>
      </c>
      <c r="H88" s="136">
        <v>4642</v>
      </c>
      <c r="I88" s="137">
        <v>187</v>
      </c>
      <c r="J88" s="138">
        <f>ROUND(I88*H88,2)</f>
        <v>868054</v>
      </c>
      <c r="K88" s="134" t="s">
        <v>19</v>
      </c>
      <c r="L88" s="33"/>
      <c r="M88" s="139" t="s">
        <v>19</v>
      </c>
      <c r="N88" s="140" t="s">
        <v>41</v>
      </c>
      <c r="P88" s="141">
        <f>O88*H88</f>
        <v>0</v>
      </c>
      <c r="Q88" s="141">
        <v>0</v>
      </c>
      <c r="R88" s="141">
        <f>Q88*H88</f>
        <v>0</v>
      </c>
      <c r="S88" s="141">
        <v>0</v>
      </c>
      <c r="T88" s="142">
        <f>S88*H88</f>
        <v>0</v>
      </c>
      <c r="AR88" s="143" t="s">
        <v>400</v>
      </c>
      <c r="AT88" s="143" t="s">
        <v>160</v>
      </c>
      <c r="AU88" s="143" t="s">
        <v>78</v>
      </c>
      <c r="AY88" s="18" t="s">
        <v>158</v>
      </c>
      <c r="BE88" s="144">
        <f>IF(N88="základní",J88,0)</f>
        <v>868054</v>
      </c>
      <c r="BF88" s="144">
        <f>IF(N88="snížená",J88,0)</f>
        <v>0</v>
      </c>
      <c r="BG88" s="144">
        <f>IF(N88="zákl. přenesená",J88,0)</f>
        <v>0</v>
      </c>
      <c r="BH88" s="144">
        <f>IF(N88="sníž. přenesená",J88,0)</f>
        <v>0</v>
      </c>
      <c r="BI88" s="144">
        <f>IF(N88="nulová",J88,0)</f>
        <v>0</v>
      </c>
      <c r="BJ88" s="18" t="s">
        <v>78</v>
      </c>
      <c r="BK88" s="144">
        <f>ROUND(I88*H88,2)</f>
        <v>868054</v>
      </c>
      <c r="BL88" s="18" t="s">
        <v>400</v>
      </c>
      <c r="BM88" s="143" t="s">
        <v>3179</v>
      </c>
    </row>
    <row r="89" spans="2:65" s="1" customFormat="1" ht="16.5" customHeight="1" x14ac:dyDescent="0.2">
      <c r="B89" s="33"/>
      <c r="C89" s="132" t="s">
        <v>80</v>
      </c>
      <c r="D89" s="132" t="s">
        <v>160</v>
      </c>
      <c r="E89" s="133" t="s">
        <v>3180</v>
      </c>
      <c r="F89" s="134" t="s">
        <v>3181</v>
      </c>
      <c r="G89" s="135" t="s">
        <v>292</v>
      </c>
      <c r="H89" s="136">
        <v>4642</v>
      </c>
      <c r="I89" s="137">
        <v>134</v>
      </c>
      <c r="J89" s="138">
        <f>ROUND(I89*H89,2)</f>
        <v>622028</v>
      </c>
      <c r="K89" s="134" t="s">
        <v>19</v>
      </c>
      <c r="L89" s="33"/>
      <c r="M89" s="139" t="s">
        <v>19</v>
      </c>
      <c r="N89" s="140" t="s">
        <v>41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400</v>
      </c>
      <c r="AT89" s="143" t="s">
        <v>160</v>
      </c>
      <c r="AU89" s="143" t="s">
        <v>78</v>
      </c>
      <c r="AY89" s="18" t="s">
        <v>158</v>
      </c>
      <c r="BE89" s="144">
        <f>IF(N89="základní",J89,0)</f>
        <v>622028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8" t="s">
        <v>78</v>
      </c>
      <c r="BK89" s="144">
        <f>ROUND(I89*H89,2)</f>
        <v>622028</v>
      </c>
      <c r="BL89" s="18" t="s">
        <v>400</v>
      </c>
      <c r="BM89" s="143" t="s">
        <v>3182</v>
      </c>
    </row>
    <row r="90" spans="2:65" s="1" customFormat="1" ht="16.5" customHeight="1" x14ac:dyDescent="0.2">
      <c r="B90" s="33"/>
      <c r="C90" s="132" t="s">
        <v>171</v>
      </c>
      <c r="D90" s="132" t="s">
        <v>160</v>
      </c>
      <c r="E90" s="133" t="s">
        <v>3183</v>
      </c>
      <c r="F90" s="134" t="s">
        <v>3184</v>
      </c>
      <c r="G90" s="135" t="s">
        <v>292</v>
      </c>
      <c r="H90" s="136">
        <v>4642</v>
      </c>
      <c r="I90" s="137">
        <v>125</v>
      </c>
      <c r="J90" s="138">
        <f>ROUND(I90*H90,2)</f>
        <v>580250</v>
      </c>
      <c r="K90" s="134" t="s">
        <v>19</v>
      </c>
      <c r="L90" s="33"/>
      <c r="M90" s="139" t="s">
        <v>19</v>
      </c>
      <c r="N90" s="140" t="s">
        <v>41</v>
      </c>
      <c r="P90" s="141">
        <f>O90*H90</f>
        <v>0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AR90" s="143" t="s">
        <v>400</v>
      </c>
      <c r="AT90" s="143" t="s">
        <v>160</v>
      </c>
      <c r="AU90" s="143" t="s">
        <v>78</v>
      </c>
      <c r="AY90" s="18" t="s">
        <v>158</v>
      </c>
      <c r="BE90" s="144">
        <f>IF(N90="základní",J90,0)</f>
        <v>580250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78</v>
      </c>
      <c r="BK90" s="144">
        <f>ROUND(I90*H90,2)</f>
        <v>580250</v>
      </c>
      <c r="BL90" s="18" t="s">
        <v>400</v>
      </c>
      <c r="BM90" s="143" t="s">
        <v>174</v>
      </c>
    </row>
    <row r="91" spans="2:65" s="1" customFormat="1" ht="16.5" customHeight="1" x14ac:dyDescent="0.2">
      <c r="B91" s="33"/>
      <c r="C91" s="132" t="s">
        <v>165</v>
      </c>
      <c r="D91" s="132" t="s">
        <v>160</v>
      </c>
      <c r="E91" s="133" t="s">
        <v>3185</v>
      </c>
      <c r="F91" s="134" t="s">
        <v>3186</v>
      </c>
      <c r="G91" s="135" t="s">
        <v>308</v>
      </c>
      <c r="H91" s="136">
        <v>1150</v>
      </c>
      <c r="I91" s="137">
        <v>755</v>
      </c>
      <c r="J91" s="138">
        <f>ROUND(I91*H91,2)</f>
        <v>868250</v>
      </c>
      <c r="K91" s="134" t="s">
        <v>19</v>
      </c>
      <c r="L91" s="33"/>
      <c r="M91" s="197" t="s">
        <v>19</v>
      </c>
      <c r="N91" s="198" t="s">
        <v>41</v>
      </c>
      <c r="O91" s="188"/>
      <c r="P91" s="195">
        <f>O91*H91</f>
        <v>0</v>
      </c>
      <c r="Q91" s="195">
        <v>0</v>
      </c>
      <c r="R91" s="195">
        <f>Q91*H91</f>
        <v>0</v>
      </c>
      <c r="S91" s="195">
        <v>0</v>
      </c>
      <c r="T91" s="196">
        <f>S91*H91</f>
        <v>0</v>
      </c>
      <c r="AR91" s="143" t="s">
        <v>400</v>
      </c>
      <c r="AT91" s="143" t="s">
        <v>160</v>
      </c>
      <c r="AU91" s="143" t="s">
        <v>78</v>
      </c>
      <c r="AY91" s="18" t="s">
        <v>158</v>
      </c>
      <c r="BE91" s="144">
        <f>IF(N91="základní",J91,0)</f>
        <v>868250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78</v>
      </c>
      <c r="BK91" s="144">
        <f>ROUND(I91*H91,2)</f>
        <v>868250</v>
      </c>
      <c r="BL91" s="18" t="s">
        <v>400</v>
      </c>
      <c r="BM91" s="143" t="s">
        <v>3187</v>
      </c>
    </row>
    <row r="92" spans="2:65" s="1" customFormat="1" ht="6.9" customHeight="1" x14ac:dyDescent="0.2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33"/>
    </row>
  </sheetData>
  <sheetProtection algorithmName="SHA-512" hashValue="zMV0asaIXzXueQKg3PxppHRLnkiKxtAOk0JUHrB02oCqWgs7trmdgjgXYjBrJ1uRf6hIFEz4F12QgBTzI17hRQ==" saltValue="cxAQGJJSi4cQPAlq7A98TQG66du8HBgpbrAT6A2o5H5dHeH2ypg8VYuy/o9WMT1IdI26liCYYM8hBzj7AhHZLg==" spinCount="100000" sheet="1" objects="1" scenarios="1" formatColumns="0" formatRows="0" autoFilter="0"/>
  <autoFilter ref="C85:K91" xr:uid="{00000000-0009-0000-0000-000009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82"/>
  <sheetViews>
    <sheetView showGridLines="0" topLeftCell="A126" workbookViewId="0">
      <selection activeCell="C86" sqref="C86:J181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117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3175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3188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ROUND(J86, 2)</f>
        <v>721400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ROUND((SUM(BE86:BE181)),  2)</f>
        <v>721400</v>
      </c>
      <c r="I35" s="94">
        <v>0.21</v>
      </c>
      <c r="J35" s="84">
        <f>ROUND(((SUM(BE86:BE181))*I35),  2)</f>
        <v>151494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ROUND((SUM(BF86:BF181)),  2)</f>
        <v>0</v>
      </c>
      <c r="I36" s="94">
        <v>0.12</v>
      </c>
      <c r="J36" s="84">
        <f>ROUND(((SUM(BF86:BF181))*I36),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ROUND((SUM(BG86:BG181)),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ROUND((SUM(BH86:BH181)),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ROUND((SUM(BI86:BI181)),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872894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3175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PS - ČS Peleška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J86</f>
        <v>721400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141</v>
      </c>
      <c r="E64" s="106"/>
      <c r="F64" s="106"/>
      <c r="G64" s="106"/>
      <c r="H64" s="106"/>
      <c r="I64" s="106"/>
      <c r="J64" s="107">
        <f>J87</f>
        <v>721400</v>
      </c>
      <c r="L64" s="104"/>
    </row>
    <row r="65" spans="2:12" s="1" customFormat="1" ht="21.75" customHeight="1" x14ac:dyDescent="0.2">
      <c r="B65" s="33"/>
      <c r="L65" s="33"/>
    </row>
    <row r="66" spans="2:12" s="1" customFormat="1" ht="6.9" customHeight="1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" customHeigh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" customHeight="1" x14ac:dyDescent="0.2">
      <c r="B71" s="33"/>
      <c r="C71" s="22" t="s">
        <v>143</v>
      </c>
      <c r="L71" s="33"/>
    </row>
    <row r="72" spans="2:12" s="1" customFormat="1" ht="6.9" customHeight="1" x14ac:dyDescent="0.2">
      <c r="B72" s="33"/>
      <c r="L72" s="33"/>
    </row>
    <row r="73" spans="2:12" s="1" customFormat="1" ht="12" customHeight="1" x14ac:dyDescent="0.2">
      <c r="B73" s="33"/>
      <c r="C73" s="28" t="s">
        <v>16</v>
      </c>
      <c r="L73" s="33"/>
    </row>
    <row r="74" spans="2:12" s="1" customFormat="1" ht="16.5" customHeight="1" x14ac:dyDescent="0.2">
      <c r="B74" s="33"/>
      <c r="E74" s="319" t="str">
        <f>E7</f>
        <v>Vodovod Hrusice- připojení na VDJ Peleška</v>
      </c>
      <c r="F74" s="320"/>
      <c r="G74" s="320"/>
      <c r="H74" s="320"/>
      <c r="L74" s="33"/>
    </row>
    <row r="75" spans="2:12" ht="12" customHeight="1" x14ac:dyDescent="0.2">
      <c r="B75" s="21"/>
      <c r="C75" s="28" t="s">
        <v>125</v>
      </c>
      <c r="L75" s="21"/>
    </row>
    <row r="76" spans="2:12" s="1" customFormat="1" ht="16.5" customHeight="1" x14ac:dyDescent="0.2">
      <c r="B76" s="33"/>
      <c r="E76" s="319" t="s">
        <v>3175</v>
      </c>
      <c r="F76" s="318"/>
      <c r="G76" s="318"/>
      <c r="H76" s="318"/>
      <c r="L76" s="33"/>
    </row>
    <row r="77" spans="2:12" s="1" customFormat="1" ht="12" customHeight="1" x14ac:dyDescent="0.2">
      <c r="B77" s="33"/>
      <c r="C77" s="28" t="s">
        <v>1201</v>
      </c>
      <c r="L77" s="33"/>
    </row>
    <row r="78" spans="2:12" s="1" customFormat="1" ht="16.5" customHeight="1" x14ac:dyDescent="0.2">
      <c r="B78" s="33"/>
      <c r="E78" s="304" t="str">
        <f>E11</f>
        <v>PS - ČS Peleška</v>
      </c>
      <c r="F78" s="318"/>
      <c r="G78" s="318"/>
      <c r="H78" s="318"/>
      <c r="L78" s="33"/>
    </row>
    <row r="79" spans="2:12" s="1" customFormat="1" ht="6.9" customHeight="1" x14ac:dyDescent="0.2">
      <c r="B79" s="33"/>
      <c r="L79" s="33"/>
    </row>
    <row r="80" spans="2:12" s="1" customFormat="1" ht="12" customHeight="1" x14ac:dyDescent="0.2">
      <c r="B80" s="33"/>
      <c r="C80" s="28" t="s">
        <v>21</v>
      </c>
      <c r="F80" s="26" t="str">
        <f>F14</f>
        <v>Hrusice</v>
      </c>
      <c r="I80" s="28" t="s">
        <v>23</v>
      </c>
      <c r="J80" s="50">
        <f>IF(J14="","",J14)</f>
        <v>46008</v>
      </c>
      <c r="L80" s="33"/>
    </row>
    <row r="81" spans="2:65" s="1" customFormat="1" ht="6.9" customHeight="1" x14ac:dyDescent="0.2">
      <c r="B81" s="33"/>
      <c r="L81" s="33"/>
    </row>
    <row r="82" spans="2:65" s="1" customFormat="1" ht="40.049999999999997" customHeight="1" x14ac:dyDescent="0.2">
      <c r="B82" s="33"/>
      <c r="C82" s="28" t="s">
        <v>24</v>
      </c>
      <c r="F82" s="26" t="str">
        <f>E17</f>
        <v>Obec Hrusice</v>
      </c>
      <c r="I82" s="28" t="s">
        <v>29</v>
      </c>
      <c r="J82" s="31" t="str">
        <f>E23</f>
        <v>Vodohospodářský rozvoj a výstavba a.s., Praha</v>
      </c>
      <c r="L82" s="33"/>
    </row>
    <row r="83" spans="2:65" s="1" customFormat="1" ht="15.15" customHeight="1" x14ac:dyDescent="0.2">
      <c r="B83" s="33"/>
      <c r="C83" s="28" t="s">
        <v>28</v>
      </c>
      <c r="F83" s="26" t="str">
        <f>IF(E20="","",E20)</f>
        <v>ZEPRIS  s.r.o.</v>
      </c>
      <c r="I83" s="28" t="s">
        <v>32</v>
      </c>
      <c r="J83" s="31" t="str">
        <f>E26</f>
        <v>VRV a.s.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12"/>
      <c r="C85" s="113" t="s">
        <v>144</v>
      </c>
      <c r="D85" s="114" t="s">
        <v>55</v>
      </c>
      <c r="E85" s="114" t="s">
        <v>51</v>
      </c>
      <c r="F85" s="114" t="s">
        <v>52</v>
      </c>
      <c r="G85" s="114" t="s">
        <v>145</v>
      </c>
      <c r="H85" s="114" t="s">
        <v>146</v>
      </c>
      <c r="I85" s="114" t="s">
        <v>147</v>
      </c>
      <c r="J85" s="114" t="s">
        <v>129</v>
      </c>
      <c r="K85" s="115" t="s">
        <v>148</v>
      </c>
      <c r="L85" s="112"/>
      <c r="M85" s="57" t="s">
        <v>19</v>
      </c>
      <c r="N85" s="58" t="s">
        <v>40</v>
      </c>
      <c r="O85" s="58" t="s">
        <v>149</v>
      </c>
      <c r="P85" s="58" t="s">
        <v>150</v>
      </c>
      <c r="Q85" s="58" t="s">
        <v>151</v>
      </c>
      <c r="R85" s="58" t="s">
        <v>152</v>
      </c>
      <c r="S85" s="58" t="s">
        <v>153</v>
      </c>
      <c r="T85" s="59" t="s">
        <v>154</v>
      </c>
    </row>
    <row r="86" spans="2:65" s="1" customFormat="1" ht="22.8" customHeight="1" x14ac:dyDescent="0.3">
      <c r="B86" s="33"/>
      <c r="C86" s="62" t="s">
        <v>155</v>
      </c>
      <c r="J86" s="116">
        <f>BK86</f>
        <v>721400</v>
      </c>
      <c r="L86" s="33"/>
      <c r="M86" s="60"/>
      <c r="N86" s="51"/>
      <c r="O86" s="51"/>
      <c r="P86" s="117">
        <f>P87</f>
        <v>0</v>
      </c>
      <c r="Q86" s="51"/>
      <c r="R86" s="117">
        <f>R87</f>
        <v>0</v>
      </c>
      <c r="S86" s="51"/>
      <c r="T86" s="118">
        <f>T87</f>
        <v>0</v>
      </c>
      <c r="AT86" s="18" t="s">
        <v>69</v>
      </c>
      <c r="AU86" s="18" t="s">
        <v>130</v>
      </c>
      <c r="BK86" s="119">
        <f>BK87</f>
        <v>721400</v>
      </c>
    </row>
    <row r="87" spans="2:65" s="11" customFormat="1" ht="25.95" customHeight="1" x14ac:dyDescent="0.25">
      <c r="B87" s="120"/>
      <c r="D87" s="121" t="s">
        <v>69</v>
      </c>
      <c r="E87" s="122" t="s">
        <v>530</v>
      </c>
      <c r="F87" s="122" t="s">
        <v>1167</v>
      </c>
      <c r="I87" s="123"/>
      <c r="J87" s="124">
        <f>BK87</f>
        <v>721400</v>
      </c>
      <c r="L87" s="120"/>
      <c r="M87" s="125"/>
      <c r="P87" s="126">
        <f>SUM(P88:P181)</f>
        <v>0</v>
      </c>
      <c r="R87" s="126">
        <f>SUM(R88:R181)</f>
        <v>0</v>
      </c>
      <c r="T87" s="127">
        <f>SUM(T88:T181)</f>
        <v>0</v>
      </c>
      <c r="AR87" s="121" t="s">
        <v>171</v>
      </c>
      <c r="AT87" s="128" t="s">
        <v>69</v>
      </c>
      <c r="AU87" s="128" t="s">
        <v>70</v>
      </c>
      <c r="AY87" s="121" t="s">
        <v>158</v>
      </c>
      <c r="BK87" s="129">
        <f>SUM(BK88:BK181)</f>
        <v>721400</v>
      </c>
    </row>
    <row r="88" spans="2:65" s="1" customFormat="1" ht="16.5" customHeight="1" x14ac:dyDescent="0.2">
      <c r="B88" s="33"/>
      <c r="C88" s="132" t="s">
        <v>78</v>
      </c>
      <c r="D88" s="132" t="s">
        <v>160</v>
      </c>
      <c r="E88" s="133" t="s">
        <v>3189</v>
      </c>
      <c r="F88" s="134" t="s">
        <v>3190</v>
      </c>
      <c r="G88" s="135" t="s">
        <v>467</v>
      </c>
      <c r="H88" s="136">
        <v>1</v>
      </c>
      <c r="I88" s="137">
        <v>155560</v>
      </c>
      <c r="J88" s="138">
        <f t="shared" ref="J88:J93" si="0">ROUND(I88*H88,2)</f>
        <v>155560</v>
      </c>
      <c r="K88" s="134" t="s">
        <v>19</v>
      </c>
      <c r="L88" s="33"/>
      <c r="M88" s="139" t="s">
        <v>19</v>
      </c>
      <c r="N88" s="140" t="s">
        <v>41</v>
      </c>
      <c r="P88" s="141">
        <f t="shared" ref="P88:P93" si="1">O88*H88</f>
        <v>0</v>
      </c>
      <c r="Q88" s="141">
        <v>0</v>
      </c>
      <c r="R88" s="141">
        <f t="shared" ref="R88:R93" si="2">Q88*H88</f>
        <v>0</v>
      </c>
      <c r="S88" s="141">
        <v>0</v>
      </c>
      <c r="T88" s="142">
        <f t="shared" ref="T88:T93" si="3">S88*H88</f>
        <v>0</v>
      </c>
      <c r="AR88" s="143" t="s">
        <v>400</v>
      </c>
      <c r="AT88" s="143" t="s">
        <v>160</v>
      </c>
      <c r="AU88" s="143" t="s">
        <v>78</v>
      </c>
      <c r="AY88" s="18" t="s">
        <v>158</v>
      </c>
      <c r="BE88" s="144">
        <f t="shared" ref="BE88:BE93" si="4">IF(N88="základní",J88,0)</f>
        <v>155560</v>
      </c>
      <c r="BF88" s="144">
        <f t="shared" ref="BF88:BF93" si="5">IF(N88="snížená",J88,0)</f>
        <v>0</v>
      </c>
      <c r="BG88" s="144">
        <f t="shared" ref="BG88:BG93" si="6">IF(N88="zákl. přenesená",J88,0)</f>
        <v>0</v>
      </c>
      <c r="BH88" s="144">
        <f t="shared" ref="BH88:BH93" si="7">IF(N88="sníž. přenesená",J88,0)</f>
        <v>0</v>
      </c>
      <c r="BI88" s="144">
        <f t="shared" ref="BI88:BI93" si="8">IF(N88="nulová",J88,0)</f>
        <v>0</v>
      </c>
      <c r="BJ88" s="18" t="s">
        <v>78</v>
      </c>
      <c r="BK88" s="144">
        <f t="shared" ref="BK88:BK93" si="9">ROUND(I88*H88,2)</f>
        <v>155560</v>
      </c>
      <c r="BL88" s="18" t="s">
        <v>400</v>
      </c>
      <c r="BM88" s="143" t="s">
        <v>3191</v>
      </c>
    </row>
    <row r="89" spans="2:65" s="1" customFormat="1" ht="16.5" customHeight="1" x14ac:dyDescent="0.2">
      <c r="B89" s="33"/>
      <c r="C89" s="132" t="s">
        <v>80</v>
      </c>
      <c r="D89" s="132" t="s">
        <v>160</v>
      </c>
      <c r="E89" s="133" t="s">
        <v>3192</v>
      </c>
      <c r="F89" s="134" t="s">
        <v>3193</v>
      </c>
      <c r="G89" s="135" t="s">
        <v>3194</v>
      </c>
      <c r="H89" s="136">
        <v>1</v>
      </c>
      <c r="I89" s="137">
        <v>1194</v>
      </c>
      <c r="J89" s="138">
        <f t="shared" si="0"/>
        <v>1194</v>
      </c>
      <c r="K89" s="134" t="s">
        <v>19</v>
      </c>
      <c r="L89" s="33"/>
      <c r="M89" s="139" t="s">
        <v>19</v>
      </c>
      <c r="N89" s="140" t="s">
        <v>41</v>
      </c>
      <c r="P89" s="141">
        <f t="shared" si="1"/>
        <v>0</v>
      </c>
      <c r="Q89" s="141">
        <v>0</v>
      </c>
      <c r="R89" s="141">
        <f t="shared" si="2"/>
        <v>0</v>
      </c>
      <c r="S89" s="141">
        <v>0</v>
      </c>
      <c r="T89" s="142">
        <f t="shared" si="3"/>
        <v>0</v>
      </c>
      <c r="AR89" s="143" t="s">
        <v>400</v>
      </c>
      <c r="AT89" s="143" t="s">
        <v>160</v>
      </c>
      <c r="AU89" s="143" t="s">
        <v>78</v>
      </c>
      <c r="AY89" s="18" t="s">
        <v>158</v>
      </c>
      <c r="BE89" s="144">
        <f t="shared" si="4"/>
        <v>1194</v>
      </c>
      <c r="BF89" s="144">
        <f t="shared" si="5"/>
        <v>0</v>
      </c>
      <c r="BG89" s="144">
        <f t="shared" si="6"/>
        <v>0</v>
      </c>
      <c r="BH89" s="144">
        <f t="shared" si="7"/>
        <v>0</v>
      </c>
      <c r="BI89" s="144">
        <f t="shared" si="8"/>
        <v>0</v>
      </c>
      <c r="BJ89" s="18" t="s">
        <v>78</v>
      </c>
      <c r="BK89" s="144">
        <f t="shared" si="9"/>
        <v>1194</v>
      </c>
      <c r="BL89" s="18" t="s">
        <v>400</v>
      </c>
      <c r="BM89" s="143" t="s">
        <v>3195</v>
      </c>
    </row>
    <row r="90" spans="2:65" s="1" customFormat="1" ht="16.5" customHeight="1" x14ac:dyDescent="0.2">
      <c r="B90" s="33"/>
      <c r="C90" s="132" t="s">
        <v>171</v>
      </c>
      <c r="D90" s="132" t="s">
        <v>160</v>
      </c>
      <c r="E90" s="133" t="s">
        <v>3196</v>
      </c>
      <c r="F90" s="134" t="s">
        <v>3197</v>
      </c>
      <c r="G90" s="135" t="s">
        <v>3194</v>
      </c>
      <c r="H90" s="136">
        <v>1</v>
      </c>
      <c r="I90" s="137">
        <v>311</v>
      </c>
      <c r="J90" s="138">
        <f t="shared" si="0"/>
        <v>311</v>
      </c>
      <c r="K90" s="134" t="s">
        <v>19</v>
      </c>
      <c r="L90" s="33"/>
      <c r="M90" s="139" t="s">
        <v>19</v>
      </c>
      <c r="N90" s="140" t="s">
        <v>41</v>
      </c>
      <c r="P90" s="141">
        <f t="shared" si="1"/>
        <v>0</v>
      </c>
      <c r="Q90" s="141">
        <v>0</v>
      </c>
      <c r="R90" s="141">
        <f t="shared" si="2"/>
        <v>0</v>
      </c>
      <c r="S90" s="141">
        <v>0</v>
      </c>
      <c r="T90" s="142">
        <f t="shared" si="3"/>
        <v>0</v>
      </c>
      <c r="AR90" s="143" t="s">
        <v>400</v>
      </c>
      <c r="AT90" s="143" t="s">
        <v>160</v>
      </c>
      <c r="AU90" s="143" t="s">
        <v>78</v>
      </c>
      <c r="AY90" s="18" t="s">
        <v>158</v>
      </c>
      <c r="BE90" s="144">
        <f t="shared" si="4"/>
        <v>311</v>
      </c>
      <c r="BF90" s="144">
        <f t="shared" si="5"/>
        <v>0</v>
      </c>
      <c r="BG90" s="144">
        <f t="shared" si="6"/>
        <v>0</v>
      </c>
      <c r="BH90" s="144">
        <f t="shared" si="7"/>
        <v>0</v>
      </c>
      <c r="BI90" s="144">
        <f t="shared" si="8"/>
        <v>0</v>
      </c>
      <c r="BJ90" s="18" t="s">
        <v>78</v>
      </c>
      <c r="BK90" s="144">
        <f t="shared" si="9"/>
        <v>311</v>
      </c>
      <c r="BL90" s="18" t="s">
        <v>400</v>
      </c>
      <c r="BM90" s="143" t="s">
        <v>3198</v>
      </c>
    </row>
    <row r="91" spans="2:65" s="1" customFormat="1" ht="16.5" customHeight="1" x14ac:dyDescent="0.2">
      <c r="B91" s="33"/>
      <c r="C91" s="132" t="s">
        <v>165</v>
      </c>
      <c r="D91" s="132" t="s">
        <v>160</v>
      </c>
      <c r="E91" s="133" t="s">
        <v>3199</v>
      </c>
      <c r="F91" s="134" t="s">
        <v>3200</v>
      </c>
      <c r="G91" s="135" t="s">
        <v>467</v>
      </c>
      <c r="H91" s="136">
        <v>1</v>
      </c>
      <c r="I91" s="137">
        <v>1150</v>
      </c>
      <c r="J91" s="138">
        <f t="shared" si="0"/>
        <v>1150</v>
      </c>
      <c r="K91" s="134" t="s">
        <v>19</v>
      </c>
      <c r="L91" s="33"/>
      <c r="M91" s="139" t="s">
        <v>19</v>
      </c>
      <c r="N91" s="140" t="s">
        <v>41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400</v>
      </c>
      <c r="AT91" s="143" t="s">
        <v>160</v>
      </c>
      <c r="AU91" s="143" t="s">
        <v>78</v>
      </c>
      <c r="AY91" s="18" t="s">
        <v>158</v>
      </c>
      <c r="BE91" s="144">
        <f t="shared" si="4"/>
        <v>1150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78</v>
      </c>
      <c r="BK91" s="144">
        <f t="shared" si="9"/>
        <v>1150</v>
      </c>
      <c r="BL91" s="18" t="s">
        <v>400</v>
      </c>
      <c r="BM91" s="143" t="s">
        <v>3201</v>
      </c>
    </row>
    <row r="92" spans="2:65" s="1" customFormat="1" ht="16.5" customHeight="1" x14ac:dyDescent="0.2">
      <c r="B92" s="33"/>
      <c r="C92" s="132" t="s">
        <v>180</v>
      </c>
      <c r="D92" s="132" t="s">
        <v>160</v>
      </c>
      <c r="E92" s="133" t="s">
        <v>3202</v>
      </c>
      <c r="F92" s="134" t="s">
        <v>3203</v>
      </c>
      <c r="G92" s="135" t="s">
        <v>467</v>
      </c>
      <c r="H92" s="136">
        <v>1</v>
      </c>
      <c r="I92" s="137">
        <v>7250</v>
      </c>
      <c r="J92" s="138">
        <f t="shared" si="0"/>
        <v>7250</v>
      </c>
      <c r="K92" s="134" t="s">
        <v>19</v>
      </c>
      <c r="L92" s="33"/>
      <c r="M92" s="139" t="s">
        <v>19</v>
      </c>
      <c r="N92" s="140" t="s">
        <v>41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400</v>
      </c>
      <c r="AT92" s="143" t="s">
        <v>160</v>
      </c>
      <c r="AU92" s="143" t="s">
        <v>78</v>
      </c>
      <c r="AY92" s="18" t="s">
        <v>158</v>
      </c>
      <c r="BE92" s="144">
        <f t="shared" si="4"/>
        <v>7250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78</v>
      </c>
      <c r="BK92" s="144">
        <f t="shared" si="9"/>
        <v>7250</v>
      </c>
      <c r="BL92" s="18" t="s">
        <v>400</v>
      </c>
      <c r="BM92" s="143" t="s">
        <v>3204</v>
      </c>
    </row>
    <row r="93" spans="2:65" s="1" customFormat="1" ht="16.5" customHeight="1" x14ac:dyDescent="0.2">
      <c r="B93" s="33"/>
      <c r="C93" s="132" t="s">
        <v>174</v>
      </c>
      <c r="D93" s="132" t="s">
        <v>160</v>
      </c>
      <c r="E93" s="133" t="s">
        <v>3205</v>
      </c>
      <c r="F93" s="134" t="s">
        <v>3206</v>
      </c>
      <c r="G93" s="135" t="s">
        <v>467</v>
      </c>
      <c r="H93" s="136">
        <v>1</v>
      </c>
      <c r="I93" s="137">
        <v>15870</v>
      </c>
      <c r="J93" s="138">
        <f t="shared" si="0"/>
        <v>15870</v>
      </c>
      <c r="K93" s="134" t="s">
        <v>19</v>
      </c>
      <c r="L93" s="33"/>
      <c r="M93" s="139" t="s">
        <v>19</v>
      </c>
      <c r="N93" s="140" t="s">
        <v>41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400</v>
      </c>
      <c r="AT93" s="143" t="s">
        <v>160</v>
      </c>
      <c r="AU93" s="143" t="s">
        <v>78</v>
      </c>
      <c r="AY93" s="18" t="s">
        <v>158</v>
      </c>
      <c r="BE93" s="144">
        <f t="shared" si="4"/>
        <v>15870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78</v>
      </c>
      <c r="BK93" s="144">
        <f t="shared" si="9"/>
        <v>15870</v>
      </c>
      <c r="BL93" s="18" t="s">
        <v>400</v>
      </c>
      <c r="BM93" s="143" t="s">
        <v>3207</v>
      </c>
    </row>
    <row r="94" spans="2:65" s="13" customFormat="1" x14ac:dyDescent="0.2">
      <c r="B94" s="156"/>
      <c r="D94" s="150" t="s">
        <v>188</v>
      </c>
      <c r="E94" s="157" t="s">
        <v>19</v>
      </c>
      <c r="F94" s="158" t="s">
        <v>78</v>
      </c>
      <c r="H94" s="159">
        <v>1</v>
      </c>
      <c r="I94" s="160"/>
      <c r="L94" s="156"/>
      <c r="M94" s="161"/>
      <c r="T94" s="162"/>
      <c r="AT94" s="157" t="s">
        <v>188</v>
      </c>
      <c r="AU94" s="157" t="s">
        <v>78</v>
      </c>
      <c r="AV94" s="13" t="s">
        <v>80</v>
      </c>
      <c r="AW94" s="13" t="s">
        <v>31</v>
      </c>
      <c r="AX94" s="13" t="s">
        <v>70</v>
      </c>
      <c r="AY94" s="157" t="s">
        <v>158</v>
      </c>
    </row>
    <row r="95" spans="2:65" s="14" customFormat="1" x14ac:dyDescent="0.2">
      <c r="B95" s="163"/>
      <c r="D95" s="150" t="s">
        <v>188</v>
      </c>
      <c r="E95" s="164" t="s">
        <v>19</v>
      </c>
      <c r="F95" s="165" t="s">
        <v>191</v>
      </c>
      <c r="H95" s="166">
        <v>1</v>
      </c>
      <c r="I95" s="167"/>
      <c r="L95" s="163"/>
      <c r="M95" s="168"/>
      <c r="T95" s="169"/>
      <c r="AT95" s="164" t="s">
        <v>188</v>
      </c>
      <c r="AU95" s="164" t="s">
        <v>78</v>
      </c>
      <c r="AV95" s="14" t="s">
        <v>165</v>
      </c>
      <c r="AW95" s="14" t="s">
        <v>31</v>
      </c>
      <c r="AX95" s="14" t="s">
        <v>78</v>
      </c>
      <c r="AY95" s="164" t="s">
        <v>158</v>
      </c>
    </row>
    <row r="96" spans="2:65" s="1" customFormat="1" ht="16.5" customHeight="1" x14ac:dyDescent="0.2">
      <c r="B96" s="33"/>
      <c r="C96" s="132" t="s">
        <v>192</v>
      </c>
      <c r="D96" s="132" t="s">
        <v>160</v>
      </c>
      <c r="E96" s="133" t="s">
        <v>3208</v>
      </c>
      <c r="F96" s="134" t="s">
        <v>3209</v>
      </c>
      <c r="G96" s="135" t="s">
        <v>467</v>
      </c>
      <c r="H96" s="136">
        <v>1</v>
      </c>
      <c r="I96" s="137">
        <v>2650</v>
      </c>
      <c r="J96" s="138">
        <f>ROUND(I96*H96,2)</f>
        <v>2650</v>
      </c>
      <c r="K96" s="134" t="s">
        <v>19</v>
      </c>
      <c r="L96" s="33"/>
      <c r="M96" s="139" t="s">
        <v>19</v>
      </c>
      <c r="N96" s="140" t="s">
        <v>41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400</v>
      </c>
      <c r="AT96" s="143" t="s">
        <v>160</v>
      </c>
      <c r="AU96" s="143" t="s">
        <v>78</v>
      </c>
      <c r="AY96" s="18" t="s">
        <v>158</v>
      </c>
      <c r="BE96" s="144">
        <f>IF(N96="základní",J96,0)</f>
        <v>2650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78</v>
      </c>
      <c r="BK96" s="144">
        <f>ROUND(I96*H96,2)</f>
        <v>2650</v>
      </c>
      <c r="BL96" s="18" t="s">
        <v>400</v>
      </c>
      <c r="BM96" s="143" t="s">
        <v>3210</v>
      </c>
    </row>
    <row r="97" spans="2:65" s="13" customFormat="1" x14ac:dyDescent="0.2">
      <c r="B97" s="156"/>
      <c r="D97" s="150" t="s">
        <v>188</v>
      </c>
      <c r="E97" s="157" t="s">
        <v>19</v>
      </c>
      <c r="F97" s="158" t="s">
        <v>78</v>
      </c>
      <c r="H97" s="159">
        <v>1</v>
      </c>
      <c r="I97" s="160"/>
      <c r="L97" s="156"/>
      <c r="M97" s="161"/>
      <c r="T97" s="162"/>
      <c r="AT97" s="157" t="s">
        <v>188</v>
      </c>
      <c r="AU97" s="157" t="s">
        <v>78</v>
      </c>
      <c r="AV97" s="13" t="s">
        <v>80</v>
      </c>
      <c r="AW97" s="13" t="s">
        <v>31</v>
      </c>
      <c r="AX97" s="13" t="s">
        <v>70</v>
      </c>
      <c r="AY97" s="157" t="s">
        <v>158</v>
      </c>
    </row>
    <row r="98" spans="2:65" s="14" customFormat="1" x14ac:dyDescent="0.2">
      <c r="B98" s="163"/>
      <c r="D98" s="150" t="s">
        <v>188</v>
      </c>
      <c r="E98" s="164" t="s">
        <v>19</v>
      </c>
      <c r="F98" s="165" t="s">
        <v>191</v>
      </c>
      <c r="H98" s="166">
        <v>1</v>
      </c>
      <c r="I98" s="167"/>
      <c r="L98" s="163"/>
      <c r="M98" s="168"/>
      <c r="T98" s="169"/>
      <c r="AT98" s="164" t="s">
        <v>188</v>
      </c>
      <c r="AU98" s="164" t="s">
        <v>78</v>
      </c>
      <c r="AV98" s="14" t="s">
        <v>165</v>
      </c>
      <c r="AW98" s="14" t="s">
        <v>31</v>
      </c>
      <c r="AX98" s="14" t="s">
        <v>78</v>
      </c>
      <c r="AY98" s="164" t="s">
        <v>158</v>
      </c>
    </row>
    <row r="99" spans="2:65" s="1" customFormat="1" ht="16.5" customHeight="1" x14ac:dyDescent="0.2">
      <c r="B99" s="33"/>
      <c r="C99" s="132" t="s">
        <v>178</v>
      </c>
      <c r="D99" s="132" t="s">
        <v>160</v>
      </c>
      <c r="E99" s="133" t="s">
        <v>3211</v>
      </c>
      <c r="F99" s="134" t="s">
        <v>3212</v>
      </c>
      <c r="G99" s="135" t="s">
        <v>467</v>
      </c>
      <c r="H99" s="136">
        <v>1</v>
      </c>
      <c r="I99" s="137">
        <v>9200</v>
      </c>
      <c r="J99" s="138">
        <f>ROUND(I99*H99,2)</f>
        <v>9200</v>
      </c>
      <c r="K99" s="134" t="s">
        <v>19</v>
      </c>
      <c r="L99" s="33"/>
      <c r="M99" s="139" t="s">
        <v>19</v>
      </c>
      <c r="N99" s="140" t="s">
        <v>41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400</v>
      </c>
      <c r="AT99" s="143" t="s">
        <v>160</v>
      </c>
      <c r="AU99" s="143" t="s">
        <v>78</v>
      </c>
      <c r="AY99" s="18" t="s">
        <v>158</v>
      </c>
      <c r="BE99" s="144">
        <f>IF(N99="základní",J99,0)</f>
        <v>9200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78</v>
      </c>
      <c r="BK99" s="144">
        <f>ROUND(I99*H99,2)</f>
        <v>9200</v>
      </c>
      <c r="BL99" s="18" t="s">
        <v>400</v>
      </c>
      <c r="BM99" s="143" t="s">
        <v>3213</v>
      </c>
    </row>
    <row r="100" spans="2:65" s="13" customFormat="1" x14ac:dyDescent="0.2">
      <c r="B100" s="156"/>
      <c r="D100" s="150" t="s">
        <v>188</v>
      </c>
      <c r="E100" s="157" t="s">
        <v>19</v>
      </c>
      <c r="F100" s="158" t="s">
        <v>78</v>
      </c>
      <c r="H100" s="159">
        <v>1</v>
      </c>
      <c r="I100" s="160"/>
      <c r="L100" s="156"/>
      <c r="M100" s="161"/>
      <c r="T100" s="162"/>
      <c r="AT100" s="157" t="s">
        <v>188</v>
      </c>
      <c r="AU100" s="157" t="s">
        <v>78</v>
      </c>
      <c r="AV100" s="13" t="s">
        <v>80</v>
      </c>
      <c r="AW100" s="13" t="s">
        <v>31</v>
      </c>
      <c r="AX100" s="13" t="s">
        <v>70</v>
      </c>
      <c r="AY100" s="157" t="s">
        <v>158</v>
      </c>
    </row>
    <row r="101" spans="2:65" s="14" customFormat="1" x14ac:dyDescent="0.2">
      <c r="B101" s="163"/>
      <c r="D101" s="150" t="s">
        <v>188</v>
      </c>
      <c r="E101" s="164" t="s">
        <v>19</v>
      </c>
      <c r="F101" s="165" t="s">
        <v>191</v>
      </c>
      <c r="H101" s="166">
        <v>1</v>
      </c>
      <c r="I101" s="167"/>
      <c r="L101" s="163"/>
      <c r="M101" s="168"/>
      <c r="T101" s="169"/>
      <c r="AT101" s="164" t="s">
        <v>188</v>
      </c>
      <c r="AU101" s="164" t="s">
        <v>78</v>
      </c>
      <c r="AV101" s="14" t="s">
        <v>165</v>
      </c>
      <c r="AW101" s="14" t="s">
        <v>31</v>
      </c>
      <c r="AX101" s="14" t="s">
        <v>78</v>
      </c>
      <c r="AY101" s="164" t="s">
        <v>158</v>
      </c>
    </row>
    <row r="102" spans="2:65" s="1" customFormat="1" ht="16.5" customHeight="1" x14ac:dyDescent="0.2">
      <c r="B102" s="33"/>
      <c r="C102" s="132" t="s">
        <v>207</v>
      </c>
      <c r="D102" s="132" t="s">
        <v>160</v>
      </c>
      <c r="E102" s="133" t="s">
        <v>3214</v>
      </c>
      <c r="F102" s="134" t="s">
        <v>3215</v>
      </c>
      <c r="G102" s="135" t="s">
        <v>467</v>
      </c>
      <c r="H102" s="136">
        <v>1</v>
      </c>
      <c r="I102" s="137">
        <v>5180</v>
      </c>
      <c r="J102" s="138">
        <f>ROUND(I102*H102,2)</f>
        <v>5180</v>
      </c>
      <c r="K102" s="134" t="s">
        <v>19</v>
      </c>
      <c r="L102" s="33"/>
      <c r="M102" s="139" t="s">
        <v>19</v>
      </c>
      <c r="N102" s="140" t="s">
        <v>41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400</v>
      </c>
      <c r="AT102" s="143" t="s">
        <v>160</v>
      </c>
      <c r="AU102" s="143" t="s">
        <v>78</v>
      </c>
      <c r="AY102" s="18" t="s">
        <v>158</v>
      </c>
      <c r="BE102" s="144">
        <f>IF(N102="základní",J102,0)</f>
        <v>5180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78</v>
      </c>
      <c r="BK102" s="144">
        <f>ROUND(I102*H102,2)</f>
        <v>5180</v>
      </c>
      <c r="BL102" s="18" t="s">
        <v>400</v>
      </c>
      <c r="BM102" s="143" t="s">
        <v>3216</v>
      </c>
    </row>
    <row r="103" spans="2:65" s="13" customFormat="1" x14ac:dyDescent="0.2">
      <c r="B103" s="156"/>
      <c r="D103" s="150" t="s">
        <v>188</v>
      </c>
      <c r="E103" s="157" t="s">
        <v>19</v>
      </c>
      <c r="F103" s="158" t="s">
        <v>78</v>
      </c>
      <c r="H103" s="159">
        <v>1</v>
      </c>
      <c r="I103" s="160"/>
      <c r="L103" s="156"/>
      <c r="M103" s="161"/>
      <c r="T103" s="162"/>
      <c r="AT103" s="157" t="s">
        <v>188</v>
      </c>
      <c r="AU103" s="157" t="s">
        <v>78</v>
      </c>
      <c r="AV103" s="13" t="s">
        <v>80</v>
      </c>
      <c r="AW103" s="13" t="s">
        <v>31</v>
      </c>
      <c r="AX103" s="13" t="s">
        <v>70</v>
      </c>
      <c r="AY103" s="157" t="s">
        <v>158</v>
      </c>
    </row>
    <row r="104" spans="2:65" s="14" customFormat="1" x14ac:dyDescent="0.2">
      <c r="B104" s="163"/>
      <c r="D104" s="150" t="s">
        <v>188</v>
      </c>
      <c r="E104" s="164" t="s">
        <v>19</v>
      </c>
      <c r="F104" s="165" t="s">
        <v>191</v>
      </c>
      <c r="H104" s="166">
        <v>1</v>
      </c>
      <c r="I104" s="167"/>
      <c r="L104" s="163"/>
      <c r="M104" s="168"/>
      <c r="T104" s="169"/>
      <c r="AT104" s="164" t="s">
        <v>188</v>
      </c>
      <c r="AU104" s="164" t="s">
        <v>78</v>
      </c>
      <c r="AV104" s="14" t="s">
        <v>165</v>
      </c>
      <c r="AW104" s="14" t="s">
        <v>31</v>
      </c>
      <c r="AX104" s="14" t="s">
        <v>78</v>
      </c>
      <c r="AY104" s="164" t="s">
        <v>158</v>
      </c>
    </row>
    <row r="105" spans="2:65" s="1" customFormat="1" ht="16.5" customHeight="1" x14ac:dyDescent="0.2">
      <c r="B105" s="33"/>
      <c r="C105" s="132" t="s">
        <v>183</v>
      </c>
      <c r="D105" s="132" t="s">
        <v>160</v>
      </c>
      <c r="E105" s="133" t="s">
        <v>3217</v>
      </c>
      <c r="F105" s="134" t="s">
        <v>3218</v>
      </c>
      <c r="G105" s="135" t="s">
        <v>467</v>
      </c>
      <c r="H105" s="136">
        <v>1</v>
      </c>
      <c r="I105" s="137">
        <v>25130</v>
      </c>
      <c r="J105" s="138">
        <f>ROUND(I105*H105,2)</f>
        <v>25130</v>
      </c>
      <c r="K105" s="134" t="s">
        <v>19</v>
      </c>
      <c r="L105" s="33"/>
      <c r="M105" s="139" t="s">
        <v>19</v>
      </c>
      <c r="N105" s="140" t="s">
        <v>41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400</v>
      </c>
      <c r="AT105" s="143" t="s">
        <v>160</v>
      </c>
      <c r="AU105" s="143" t="s">
        <v>78</v>
      </c>
      <c r="AY105" s="18" t="s">
        <v>158</v>
      </c>
      <c r="BE105" s="144">
        <f>IF(N105="základní",J105,0)</f>
        <v>25130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78</v>
      </c>
      <c r="BK105" s="144">
        <f>ROUND(I105*H105,2)</f>
        <v>25130</v>
      </c>
      <c r="BL105" s="18" t="s">
        <v>400</v>
      </c>
      <c r="BM105" s="143" t="s">
        <v>3219</v>
      </c>
    </row>
    <row r="106" spans="2:65" s="13" customFormat="1" x14ac:dyDescent="0.2">
      <c r="B106" s="156"/>
      <c r="D106" s="150" t="s">
        <v>188</v>
      </c>
      <c r="E106" s="157" t="s">
        <v>19</v>
      </c>
      <c r="F106" s="158" t="s">
        <v>78</v>
      </c>
      <c r="H106" s="159">
        <v>1</v>
      </c>
      <c r="I106" s="160"/>
      <c r="L106" s="156"/>
      <c r="M106" s="161"/>
      <c r="T106" s="162"/>
      <c r="AT106" s="157" t="s">
        <v>188</v>
      </c>
      <c r="AU106" s="157" t="s">
        <v>78</v>
      </c>
      <c r="AV106" s="13" t="s">
        <v>80</v>
      </c>
      <c r="AW106" s="13" t="s">
        <v>31</v>
      </c>
      <c r="AX106" s="13" t="s">
        <v>70</v>
      </c>
      <c r="AY106" s="157" t="s">
        <v>158</v>
      </c>
    </row>
    <row r="107" spans="2:65" s="14" customFormat="1" x14ac:dyDescent="0.2">
      <c r="B107" s="163"/>
      <c r="D107" s="150" t="s">
        <v>188</v>
      </c>
      <c r="E107" s="164" t="s">
        <v>19</v>
      </c>
      <c r="F107" s="165" t="s">
        <v>191</v>
      </c>
      <c r="H107" s="166">
        <v>1</v>
      </c>
      <c r="I107" s="167"/>
      <c r="L107" s="163"/>
      <c r="M107" s="168"/>
      <c r="T107" s="169"/>
      <c r="AT107" s="164" t="s">
        <v>188</v>
      </c>
      <c r="AU107" s="164" t="s">
        <v>78</v>
      </c>
      <c r="AV107" s="14" t="s">
        <v>165</v>
      </c>
      <c r="AW107" s="14" t="s">
        <v>31</v>
      </c>
      <c r="AX107" s="14" t="s">
        <v>78</v>
      </c>
      <c r="AY107" s="164" t="s">
        <v>158</v>
      </c>
    </row>
    <row r="108" spans="2:65" s="1" customFormat="1" ht="16.5" customHeight="1" x14ac:dyDescent="0.2">
      <c r="B108" s="33"/>
      <c r="C108" s="132" t="s">
        <v>222</v>
      </c>
      <c r="D108" s="132" t="s">
        <v>160</v>
      </c>
      <c r="E108" s="133" t="s">
        <v>3220</v>
      </c>
      <c r="F108" s="134" t="s">
        <v>3221</v>
      </c>
      <c r="G108" s="135" t="s">
        <v>467</v>
      </c>
      <c r="H108" s="136">
        <v>1</v>
      </c>
      <c r="I108" s="137">
        <v>8600</v>
      </c>
      <c r="J108" s="138">
        <f>ROUND(I108*H108,2)</f>
        <v>8600</v>
      </c>
      <c r="K108" s="134" t="s">
        <v>19</v>
      </c>
      <c r="L108" s="33"/>
      <c r="M108" s="139" t="s">
        <v>19</v>
      </c>
      <c r="N108" s="140" t="s">
        <v>41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400</v>
      </c>
      <c r="AT108" s="143" t="s">
        <v>160</v>
      </c>
      <c r="AU108" s="143" t="s">
        <v>78</v>
      </c>
      <c r="AY108" s="18" t="s">
        <v>158</v>
      </c>
      <c r="BE108" s="144">
        <f>IF(N108="základní",J108,0)</f>
        <v>8600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78</v>
      </c>
      <c r="BK108" s="144">
        <f>ROUND(I108*H108,2)</f>
        <v>8600</v>
      </c>
      <c r="BL108" s="18" t="s">
        <v>400</v>
      </c>
      <c r="BM108" s="143" t="s">
        <v>3222</v>
      </c>
    </row>
    <row r="109" spans="2:65" s="13" customFormat="1" x14ac:dyDescent="0.2">
      <c r="B109" s="156"/>
      <c r="D109" s="150" t="s">
        <v>188</v>
      </c>
      <c r="E109" s="157" t="s">
        <v>19</v>
      </c>
      <c r="F109" s="158" t="s">
        <v>78</v>
      </c>
      <c r="H109" s="159">
        <v>1</v>
      </c>
      <c r="I109" s="160"/>
      <c r="L109" s="156"/>
      <c r="M109" s="161"/>
      <c r="T109" s="162"/>
      <c r="AT109" s="157" t="s">
        <v>188</v>
      </c>
      <c r="AU109" s="157" t="s">
        <v>78</v>
      </c>
      <c r="AV109" s="13" t="s">
        <v>80</v>
      </c>
      <c r="AW109" s="13" t="s">
        <v>31</v>
      </c>
      <c r="AX109" s="13" t="s">
        <v>70</v>
      </c>
      <c r="AY109" s="157" t="s">
        <v>158</v>
      </c>
    </row>
    <row r="110" spans="2:65" s="14" customFormat="1" x14ac:dyDescent="0.2">
      <c r="B110" s="163"/>
      <c r="D110" s="150" t="s">
        <v>188</v>
      </c>
      <c r="E110" s="164" t="s">
        <v>19</v>
      </c>
      <c r="F110" s="165" t="s">
        <v>191</v>
      </c>
      <c r="H110" s="166">
        <v>1</v>
      </c>
      <c r="I110" s="167"/>
      <c r="L110" s="163"/>
      <c r="M110" s="168"/>
      <c r="T110" s="169"/>
      <c r="AT110" s="164" t="s">
        <v>188</v>
      </c>
      <c r="AU110" s="164" t="s">
        <v>78</v>
      </c>
      <c r="AV110" s="14" t="s">
        <v>165</v>
      </c>
      <c r="AW110" s="14" t="s">
        <v>31</v>
      </c>
      <c r="AX110" s="14" t="s">
        <v>78</v>
      </c>
      <c r="AY110" s="164" t="s">
        <v>158</v>
      </c>
    </row>
    <row r="111" spans="2:65" s="1" customFormat="1" ht="16.5" customHeight="1" x14ac:dyDescent="0.2">
      <c r="B111" s="33"/>
      <c r="C111" s="132" t="s">
        <v>8</v>
      </c>
      <c r="D111" s="132" t="s">
        <v>160</v>
      </c>
      <c r="E111" s="133" t="s">
        <v>3223</v>
      </c>
      <c r="F111" s="134" t="s">
        <v>3224</v>
      </c>
      <c r="G111" s="135" t="s">
        <v>467</v>
      </c>
      <c r="H111" s="136">
        <v>1</v>
      </c>
      <c r="I111" s="137">
        <v>11240</v>
      </c>
      <c r="J111" s="138">
        <f>ROUND(I111*H111,2)</f>
        <v>11240</v>
      </c>
      <c r="K111" s="134" t="s">
        <v>19</v>
      </c>
      <c r="L111" s="33"/>
      <c r="M111" s="139" t="s">
        <v>19</v>
      </c>
      <c r="N111" s="140" t="s">
        <v>41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400</v>
      </c>
      <c r="AT111" s="143" t="s">
        <v>160</v>
      </c>
      <c r="AU111" s="143" t="s">
        <v>78</v>
      </c>
      <c r="AY111" s="18" t="s">
        <v>158</v>
      </c>
      <c r="BE111" s="144">
        <f>IF(N111="základní",J111,0)</f>
        <v>11240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78</v>
      </c>
      <c r="BK111" s="144">
        <f>ROUND(I111*H111,2)</f>
        <v>11240</v>
      </c>
      <c r="BL111" s="18" t="s">
        <v>400</v>
      </c>
      <c r="BM111" s="143" t="s">
        <v>3225</v>
      </c>
    </row>
    <row r="112" spans="2:65" s="13" customFormat="1" x14ac:dyDescent="0.2">
      <c r="B112" s="156"/>
      <c r="D112" s="150" t="s">
        <v>188</v>
      </c>
      <c r="E112" s="157" t="s">
        <v>19</v>
      </c>
      <c r="F112" s="158" t="s">
        <v>78</v>
      </c>
      <c r="H112" s="159">
        <v>1</v>
      </c>
      <c r="I112" s="160"/>
      <c r="L112" s="156"/>
      <c r="M112" s="161"/>
      <c r="T112" s="162"/>
      <c r="AT112" s="157" t="s">
        <v>188</v>
      </c>
      <c r="AU112" s="157" t="s">
        <v>78</v>
      </c>
      <c r="AV112" s="13" t="s">
        <v>80</v>
      </c>
      <c r="AW112" s="13" t="s">
        <v>31</v>
      </c>
      <c r="AX112" s="13" t="s">
        <v>70</v>
      </c>
      <c r="AY112" s="157" t="s">
        <v>158</v>
      </c>
    </row>
    <row r="113" spans="2:65" s="14" customFormat="1" x14ac:dyDescent="0.2">
      <c r="B113" s="163"/>
      <c r="D113" s="150" t="s">
        <v>188</v>
      </c>
      <c r="E113" s="164" t="s">
        <v>19</v>
      </c>
      <c r="F113" s="165" t="s">
        <v>191</v>
      </c>
      <c r="H113" s="166">
        <v>1</v>
      </c>
      <c r="I113" s="167"/>
      <c r="L113" s="163"/>
      <c r="M113" s="168"/>
      <c r="T113" s="169"/>
      <c r="AT113" s="164" t="s">
        <v>188</v>
      </c>
      <c r="AU113" s="164" t="s">
        <v>78</v>
      </c>
      <c r="AV113" s="14" t="s">
        <v>165</v>
      </c>
      <c r="AW113" s="14" t="s">
        <v>31</v>
      </c>
      <c r="AX113" s="14" t="s">
        <v>78</v>
      </c>
      <c r="AY113" s="164" t="s">
        <v>158</v>
      </c>
    </row>
    <row r="114" spans="2:65" s="1" customFormat="1" ht="16.5" customHeight="1" x14ac:dyDescent="0.2">
      <c r="B114" s="33"/>
      <c r="C114" s="132" t="s">
        <v>240</v>
      </c>
      <c r="D114" s="132" t="s">
        <v>160</v>
      </c>
      <c r="E114" s="133" t="s">
        <v>3226</v>
      </c>
      <c r="F114" s="134" t="s">
        <v>3227</v>
      </c>
      <c r="G114" s="135" t="s">
        <v>467</v>
      </c>
      <c r="H114" s="136">
        <v>1</v>
      </c>
      <c r="I114" s="137">
        <v>19040</v>
      </c>
      <c r="J114" s="138">
        <f>ROUND(I114*H114,2)</f>
        <v>19040</v>
      </c>
      <c r="K114" s="134" t="s">
        <v>19</v>
      </c>
      <c r="L114" s="33"/>
      <c r="M114" s="139" t="s">
        <v>19</v>
      </c>
      <c r="N114" s="140" t="s">
        <v>41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400</v>
      </c>
      <c r="AT114" s="143" t="s">
        <v>160</v>
      </c>
      <c r="AU114" s="143" t="s">
        <v>78</v>
      </c>
      <c r="AY114" s="18" t="s">
        <v>158</v>
      </c>
      <c r="BE114" s="144">
        <f>IF(N114="základní",J114,0)</f>
        <v>19040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78</v>
      </c>
      <c r="BK114" s="144">
        <f>ROUND(I114*H114,2)</f>
        <v>19040</v>
      </c>
      <c r="BL114" s="18" t="s">
        <v>400</v>
      </c>
      <c r="BM114" s="143" t="s">
        <v>3228</v>
      </c>
    </row>
    <row r="115" spans="2:65" s="13" customFormat="1" x14ac:dyDescent="0.2">
      <c r="B115" s="156"/>
      <c r="D115" s="150" t="s">
        <v>188</v>
      </c>
      <c r="E115" s="157" t="s">
        <v>19</v>
      </c>
      <c r="F115" s="158" t="s">
        <v>78</v>
      </c>
      <c r="H115" s="159">
        <v>1</v>
      </c>
      <c r="I115" s="160"/>
      <c r="L115" s="156"/>
      <c r="M115" s="161"/>
      <c r="T115" s="162"/>
      <c r="AT115" s="157" t="s">
        <v>188</v>
      </c>
      <c r="AU115" s="157" t="s">
        <v>78</v>
      </c>
      <c r="AV115" s="13" t="s">
        <v>80</v>
      </c>
      <c r="AW115" s="13" t="s">
        <v>31</v>
      </c>
      <c r="AX115" s="13" t="s">
        <v>70</v>
      </c>
      <c r="AY115" s="157" t="s">
        <v>158</v>
      </c>
    </row>
    <row r="116" spans="2:65" s="14" customFormat="1" x14ac:dyDescent="0.2">
      <c r="B116" s="163"/>
      <c r="D116" s="150" t="s">
        <v>188</v>
      </c>
      <c r="E116" s="164" t="s">
        <v>19</v>
      </c>
      <c r="F116" s="165" t="s">
        <v>191</v>
      </c>
      <c r="H116" s="166">
        <v>1</v>
      </c>
      <c r="I116" s="167"/>
      <c r="L116" s="163"/>
      <c r="M116" s="168"/>
      <c r="T116" s="169"/>
      <c r="AT116" s="164" t="s">
        <v>188</v>
      </c>
      <c r="AU116" s="164" t="s">
        <v>78</v>
      </c>
      <c r="AV116" s="14" t="s">
        <v>165</v>
      </c>
      <c r="AW116" s="14" t="s">
        <v>31</v>
      </c>
      <c r="AX116" s="14" t="s">
        <v>78</v>
      </c>
      <c r="AY116" s="164" t="s">
        <v>158</v>
      </c>
    </row>
    <row r="117" spans="2:65" s="1" customFormat="1" ht="16.5" customHeight="1" x14ac:dyDescent="0.2">
      <c r="B117" s="33"/>
      <c r="C117" s="132" t="s">
        <v>196</v>
      </c>
      <c r="D117" s="132" t="s">
        <v>160</v>
      </c>
      <c r="E117" s="133" t="s">
        <v>3229</v>
      </c>
      <c r="F117" s="134" t="s">
        <v>3230</v>
      </c>
      <c r="G117" s="135" t="s">
        <v>467</v>
      </c>
      <c r="H117" s="136">
        <v>1</v>
      </c>
      <c r="I117" s="137">
        <v>7260</v>
      </c>
      <c r="J117" s="138">
        <f>ROUND(I117*H117,2)</f>
        <v>7260</v>
      </c>
      <c r="K117" s="134" t="s">
        <v>19</v>
      </c>
      <c r="L117" s="33"/>
      <c r="M117" s="139" t="s">
        <v>19</v>
      </c>
      <c r="N117" s="140" t="s">
        <v>41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400</v>
      </c>
      <c r="AT117" s="143" t="s">
        <v>160</v>
      </c>
      <c r="AU117" s="143" t="s">
        <v>78</v>
      </c>
      <c r="AY117" s="18" t="s">
        <v>158</v>
      </c>
      <c r="BE117" s="144">
        <f>IF(N117="základní",J117,0)</f>
        <v>7260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78</v>
      </c>
      <c r="BK117" s="144">
        <f>ROUND(I117*H117,2)</f>
        <v>7260</v>
      </c>
      <c r="BL117" s="18" t="s">
        <v>400</v>
      </c>
      <c r="BM117" s="143" t="s">
        <v>3231</v>
      </c>
    </row>
    <row r="118" spans="2:65" s="13" customFormat="1" x14ac:dyDescent="0.2">
      <c r="B118" s="156"/>
      <c r="D118" s="150" t="s">
        <v>188</v>
      </c>
      <c r="E118" s="157" t="s">
        <v>19</v>
      </c>
      <c r="F118" s="158" t="s">
        <v>78</v>
      </c>
      <c r="H118" s="159">
        <v>1</v>
      </c>
      <c r="I118" s="160"/>
      <c r="L118" s="156"/>
      <c r="M118" s="161"/>
      <c r="T118" s="162"/>
      <c r="AT118" s="157" t="s">
        <v>188</v>
      </c>
      <c r="AU118" s="157" t="s">
        <v>78</v>
      </c>
      <c r="AV118" s="13" t="s">
        <v>80</v>
      </c>
      <c r="AW118" s="13" t="s">
        <v>31</v>
      </c>
      <c r="AX118" s="13" t="s">
        <v>70</v>
      </c>
      <c r="AY118" s="157" t="s">
        <v>158</v>
      </c>
    </row>
    <row r="119" spans="2:65" s="14" customFormat="1" x14ac:dyDescent="0.2">
      <c r="B119" s="163"/>
      <c r="D119" s="150" t="s">
        <v>188</v>
      </c>
      <c r="E119" s="164" t="s">
        <v>19</v>
      </c>
      <c r="F119" s="165" t="s">
        <v>191</v>
      </c>
      <c r="H119" s="166">
        <v>1</v>
      </c>
      <c r="I119" s="167"/>
      <c r="L119" s="163"/>
      <c r="M119" s="168"/>
      <c r="T119" s="169"/>
      <c r="AT119" s="164" t="s">
        <v>188</v>
      </c>
      <c r="AU119" s="164" t="s">
        <v>78</v>
      </c>
      <c r="AV119" s="14" t="s">
        <v>165</v>
      </c>
      <c r="AW119" s="14" t="s">
        <v>31</v>
      </c>
      <c r="AX119" s="14" t="s">
        <v>78</v>
      </c>
      <c r="AY119" s="164" t="s">
        <v>158</v>
      </c>
    </row>
    <row r="120" spans="2:65" s="1" customFormat="1" ht="16.5" customHeight="1" x14ac:dyDescent="0.2">
      <c r="B120" s="33"/>
      <c r="C120" s="132" t="s">
        <v>259</v>
      </c>
      <c r="D120" s="132" t="s">
        <v>160</v>
      </c>
      <c r="E120" s="133" t="s">
        <v>3232</v>
      </c>
      <c r="F120" s="134" t="s">
        <v>3233</v>
      </c>
      <c r="G120" s="135" t="s">
        <v>467</v>
      </c>
      <c r="H120" s="136">
        <v>1</v>
      </c>
      <c r="I120" s="137">
        <v>8690</v>
      </c>
      <c r="J120" s="138">
        <f t="shared" ref="J120:J132" si="10">ROUND(I120*H120,2)</f>
        <v>8690</v>
      </c>
      <c r="K120" s="134" t="s">
        <v>19</v>
      </c>
      <c r="L120" s="33"/>
      <c r="M120" s="139" t="s">
        <v>19</v>
      </c>
      <c r="N120" s="140" t="s">
        <v>41</v>
      </c>
      <c r="P120" s="141">
        <f t="shared" ref="P120:P132" si="11">O120*H120</f>
        <v>0</v>
      </c>
      <c r="Q120" s="141">
        <v>0</v>
      </c>
      <c r="R120" s="141">
        <f t="shared" ref="R120:R132" si="12">Q120*H120</f>
        <v>0</v>
      </c>
      <c r="S120" s="141">
        <v>0</v>
      </c>
      <c r="T120" s="142">
        <f t="shared" ref="T120:T132" si="13">S120*H120</f>
        <v>0</v>
      </c>
      <c r="AR120" s="143" t="s">
        <v>400</v>
      </c>
      <c r="AT120" s="143" t="s">
        <v>160</v>
      </c>
      <c r="AU120" s="143" t="s">
        <v>78</v>
      </c>
      <c r="AY120" s="18" t="s">
        <v>158</v>
      </c>
      <c r="BE120" s="144">
        <f t="shared" ref="BE120:BE132" si="14">IF(N120="základní",J120,0)</f>
        <v>8690</v>
      </c>
      <c r="BF120" s="144">
        <f t="shared" ref="BF120:BF132" si="15">IF(N120="snížená",J120,0)</f>
        <v>0</v>
      </c>
      <c r="BG120" s="144">
        <f t="shared" ref="BG120:BG132" si="16">IF(N120="zákl. přenesená",J120,0)</f>
        <v>0</v>
      </c>
      <c r="BH120" s="144">
        <f t="shared" ref="BH120:BH132" si="17">IF(N120="sníž. přenesená",J120,0)</f>
        <v>0</v>
      </c>
      <c r="BI120" s="144">
        <f t="shared" ref="BI120:BI132" si="18">IF(N120="nulová",J120,0)</f>
        <v>0</v>
      </c>
      <c r="BJ120" s="18" t="s">
        <v>78</v>
      </c>
      <c r="BK120" s="144">
        <f t="shared" ref="BK120:BK132" si="19">ROUND(I120*H120,2)</f>
        <v>8690</v>
      </c>
      <c r="BL120" s="18" t="s">
        <v>400</v>
      </c>
      <c r="BM120" s="143" t="s">
        <v>3234</v>
      </c>
    </row>
    <row r="121" spans="2:65" s="1" customFormat="1" ht="16.5" customHeight="1" x14ac:dyDescent="0.2">
      <c r="B121" s="33"/>
      <c r="C121" s="132" t="s">
        <v>204</v>
      </c>
      <c r="D121" s="132" t="s">
        <v>160</v>
      </c>
      <c r="E121" s="133" t="s">
        <v>3235</v>
      </c>
      <c r="F121" s="134" t="s">
        <v>3236</v>
      </c>
      <c r="G121" s="135" t="s">
        <v>292</v>
      </c>
      <c r="H121" s="136">
        <v>15</v>
      </c>
      <c r="I121" s="137">
        <v>62</v>
      </c>
      <c r="J121" s="138">
        <f t="shared" si="10"/>
        <v>930</v>
      </c>
      <c r="K121" s="134" t="s">
        <v>19</v>
      </c>
      <c r="L121" s="33"/>
      <c r="M121" s="139" t="s">
        <v>19</v>
      </c>
      <c r="N121" s="140" t="s">
        <v>41</v>
      </c>
      <c r="P121" s="141">
        <f t="shared" si="11"/>
        <v>0</v>
      </c>
      <c r="Q121" s="141">
        <v>0</v>
      </c>
      <c r="R121" s="141">
        <f t="shared" si="12"/>
        <v>0</v>
      </c>
      <c r="S121" s="141">
        <v>0</v>
      </c>
      <c r="T121" s="142">
        <f t="shared" si="13"/>
        <v>0</v>
      </c>
      <c r="AR121" s="143" t="s">
        <v>400</v>
      </c>
      <c r="AT121" s="143" t="s">
        <v>160</v>
      </c>
      <c r="AU121" s="143" t="s">
        <v>78</v>
      </c>
      <c r="AY121" s="18" t="s">
        <v>158</v>
      </c>
      <c r="BE121" s="144">
        <f t="shared" si="14"/>
        <v>930</v>
      </c>
      <c r="BF121" s="144">
        <f t="shared" si="15"/>
        <v>0</v>
      </c>
      <c r="BG121" s="144">
        <f t="shared" si="16"/>
        <v>0</v>
      </c>
      <c r="BH121" s="144">
        <f t="shared" si="17"/>
        <v>0</v>
      </c>
      <c r="BI121" s="144">
        <f t="shared" si="18"/>
        <v>0</v>
      </c>
      <c r="BJ121" s="18" t="s">
        <v>78</v>
      </c>
      <c r="BK121" s="144">
        <f t="shared" si="19"/>
        <v>930</v>
      </c>
      <c r="BL121" s="18" t="s">
        <v>400</v>
      </c>
      <c r="BM121" s="143" t="s">
        <v>3237</v>
      </c>
    </row>
    <row r="122" spans="2:65" s="1" customFormat="1" ht="16.5" customHeight="1" x14ac:dyDescent="0.2">
      <c r="B122" s="33"/>
      <c r="C122" s="132" t="s">
        <v>277</v>
      </c>
      <c r="D122" s="132" t="s">
        <v>160</v>
      </c>
      <c r="E122" s="133" t="s">
        <v>3238</v>
      </c>
      <c r="F122" s="134" t="s">
        <v>3239</v>
      </c>
      <c r="G122" s="135" t="s">
        <v>292</v>
      </c>
      <c r="H122" s="136">
        <v>111</v>
      </c>
      <c r="I122" s="137">
        <v>48</v>
      </c>
      <c r="J122" s="138">
        <f t="shared" si="10"/>
        <v>5328</v>
      </c>
      <c r="K122" s="134" t="s">
        <v>19</v>
      </c>
      <c r="L122" s="33"/>
      <c r="M122" s="139" t="s">
        <v>19</v>
      </c>
      <c r="N122" s="140" t="s">
        <v>41</v>
      </c>
      <c r="P122" s="141">
        <f t="shared" si="11"/>
        <v>0</v>
      </c>
      <c r="Q122" s="141">
        <v>0</v>
      </c>
      <c r="R122" s="141">
        <f t="shared" si="12"/>
        <v>0</v>
      </c>
      <c r="S122" s="141">
        <v>0</v>
      </c>
      <c r="T122" s="142">
        <f t="shared" si="13"/>
        <v>0</v>
      </c>
      <c r="AR122" s="143" t="s">
        <v>400</v>
      </c>
      <c r="AT122" s="143" t="s">
        <v>160</v>
      </c>
      <c r="AU122" s="143" t="s">
        <v>78</v>
      </c>
      <c r="AY122" s="18" t="s">
        <v>158</v>
      </c>
      <c r="BE122" s="144">
        <f t="shared" si="14"/>
        <v>5328</v>
      </c>
      <c r="BF122" s="144">
        <f t="shared" si="15"/>
        <v>0</v>
      </c>
      <c r="BG122" s="144">
        <f t="shared" si="16"/>
        <v>0</v>
      </c>
      <c r="BH122" s="144">
        <f t="shared" si="17"/>
        <v>0</v>
      </c>
      <c r="BI122" s="144">
        <f t="shared" si="18"/>
        <v>0</v>
      </c>
      <c r="BJ122" s="18" t="s">
        <v>78</v>
      </c>
      <c r="BK122" s="144">
        <f t="shared" si="19"/>
        <v>5328</v>
      </c>
      <c r="BL122" s="18" t="s">
        <v>400</v>
      </c>
      <c r="BM122" s="143" t="s">
        <v>3240</v>
      </c>
    </row>
    <row r="123" spans="2:65" s="1" customFormat="1" ht="16.5" customHeight="1" x14ac:dyDescent="0.2">
      <c r="B123" s="33"/>
      <c r="C123" s="132" t="s">
        <v>210</v>
      </c>
      <c r="D123" s="132" t="s">
        <v>160</v>
      </c>
      <c r="E123" s="133" t="s">
        <v>3241</v>
      </c>
      <c r="F123" s="134" t="s">
        <v>3242</v>
      </c>
      <c r="G123" s="135" t="s">
        <v>292</v>
      </c>
      <c r="H123" s="136">
        <v>30</v>
      </c>
      <c r="I123" s="137">
        <v>356</v>
      </c>
      <c r="J123" s="138">
        <f t="shared" si="10"/>
        <v>10680</v>
      </c>
      <c r="K123" s="134" t="s">
        <v>19</v>
      </c>
      <c r="L123" s="33"/>
      <c r="M123" s="139" t="s">
        <v>19</v>
      </c>
      <c r="N123" s="140" t="s">
        <v>41</v>
      </c>
      <c r="P123" s="141">
        <f t="shared" si="11"/>
        <v>0</v>
      </c>
      <c r="Q123" s="141">
        <v>0</v>
      </c>
      <c r="R123" s="141">
        <f t="shared" si="12"/>
        <v>0</v>
      </c>
      <c r="S123" s="141">
        <v>0</v>
      </c>
      <c r="T123" s="142">
        <f t="shared" si="13"/>
        <v>0</v>
      </c>
      <c r="AR123" s="143" t="s">
        <v>400</v>
      </c>
      <c r="AT123" s="143" t="s">
        <v>160</v>
      </c>
      <c r="AU123" s="143" t="s">
        <v>78</v>
      </c>
      <c r="AY123" s="18" t="s">
        <v>158</v>
      </c>
      <c r="BE123" s="144">
        <f t="shared" si="14"/>
        <v>10680</v>
      </c>
      <c r="BF123" s="144">
        <f t="shared" si="15"/>
        <v>0</v>
      </c>
      <c r="BG123" s="144">
        <f t="shared" si="16"/>
        <v>0</v>
      </c>
      <c r="BH123" s="144">
        <f t="shared" si="17"/>
        <v>0</v>
      </c>
      <c r="BI123" s="144">
        <f t="shared" si="18"/>
        <v>0</v>
      </c>
      <c r="BJ123" s="18" t="s">
        <v>78</v>
      </c>
      <c r="BK123" s="144">
        <f t="shared" si="19"/>
        <v>10680</v>
      </c>
      <c r="BL123" s="18" t="s">
        <v>400</v>
      </c>
      <c r="BM123" s="143" t="s">
        <v>3243</v>
      </c>
    </row>
    <row r="124" spans="2:65" s="1" customFormat="1" ht="16.5" customHeight="1" x14ac:dyDescent="0.2">
      <c r="B124" s="33"/>
      <c r="C124" s="132" t="s">
        <v>289</v>
      </c>
      <c r="D124" s="132" t="s">
        <v>160</v>
      </c>
      <c r="E124" s="133" t="s">
        <v>3244</v>
      </c>
      <c r="F124" s="134" t="s">
        <v>3245</v>
      </c>
      <c r="G124" s="135" t="s">
        <v>292</v>
      </c>
      <c r="H124" s="136">
        <v>25</v>
      </c>
      <c r="I124" s="137">
        <v>143</v>
      </c>
      <c r="J124" s="138">
        <f t="shared" si="10"/>
        <v>3575</v>
      </c>
      <c r="K124" s="134" t="s">
        <v>19</v>
      </c>
      <c r="L124" s="33"/>
      <c r="M124" s="139" t="s">
        <v>19</v>
      </c>
      <c r="N124" s="140" t="s">
        <v>41</v>
      </c>
      <c r="P124" s="141">
        <f t="shared" si="11"/>
        <v>0</v>
      </c>
      <c r="Q124" s="141">
        <v>0</v>
      </c>
      <c r="R124" s="141">
        <f t="shared" si="12"/>
        <v>0</v>
      </c>
      <c r="S124" s="141">
        <v>0</v>
      </c>
      <c r="T124" s="142">
        <f t="shared" si="13"/>
        <v>0</v>
      </c>
      <c r="AR124" s="143" t="s">
        <v>400</v>
      </c>
      <c r="AT124" s="143" t="s">
        <v>160</v>
      </c>
      <c r="AU124" s="143" t="s">
        <v>78</v>
      </c>
      <c r="AY124" s="18" t="s">
        <v>158</v>
      </c>
      <c r="BE124" s="144">
        <f t="shared" si="14"/>
        <v>3575</v>
      </c>
      <c r="BF124" s="144">
        <f t="shared" si="15"/>
        <v>0</v>
      </c>
      <c r="BG124" s="144">
        <f t="shared" si="16"/>
        <v>0</v>
      </c>
      <c r="BH124" s="144">
        <f t="shared" si="17"/>
        <v>0</v>
      </c>
      <c r="BI124" s="144">
        <f t="shared" si="18"/>
        <v>0</v>
      </c>
      <c r="BJ124" s="18" t="s">
        <v>78</v>
      </c>
      <c r="BK124" s="144">
        <f t="shared" si="19"/>
        <v>3575</v>
      </c>
      <c r="BL124" s="18" t="s">
        <v>400</v>
      </c>
      <c r="BM124" s="143" t="s">
        <v>3246</v>
      </c>
    </row>
    <row r="125" spans="2:65" s="1" customFormat="1" ht="16.5" customHeight="1" x14ac:dyDescent="0.2">
      <c r="B125" s="33"/>
      <c r="C125" s="132" t="s">
        <v>216</v>
      </c>
      <c r="D125" s="132" t="s">
        <v>160</v>
      </c>
      <c r="E125" s="133" t="s">
        <v>3247</v>
      </c>
      <c r="F125" s="134" t="s">
        <v>3248</v>
      </c>
      <c r="G125" s="135" t="s">
        <v>292</v>
      </c>
      <c r="H125" s="136">
        <v>85</v>
      </c>
      <c r="I125" s="137">
        <v>61</v>
      </c>
      <c r="J125" s="138">
        <f t="shared" si="10"/>
        <v>5185</v>
      </c>
      <c r="K125" s="134" t="s">
        <v>19</v>
      </c>
      <c r="L125" s="33"/>
      <c r="M125" s="139" t="s">
        <v>19</v>
      </c>
      <c r="N125" s="140" t="s">
        <v>41</v>
      </c>
      <c r="P125" s="141">
        <f t="shared" si="11"/>
        <v>0</v>
      </c>
      <c r="Q125" s="141">
        <v>0</v>
      </c>
      <c r="R125" s="141">
        <f t="shared" si="12"/>
        <v>0</v>
      </c>
      <c r="S125" s="141">
        <v>0</v>
      </c>
      <c r="T125" s="142">
        <f t="shared" si="13"/>
        <v>0</v>
      </c>
      <c r="AR125" s="143" t="s">
        <v>400</v>
      </c>
      <c r="AT125" s="143" t="s">
        <v>160</v>
      </c>
      <c r="AU125" s="143" t="s">
        <v>78</v>
      </c>
      <c r="AY125" s="18" t="s">
        <v>158</v>
      </c>
      <c r="BE125" s="144">
        <f t="shared" si="14"/>
        <v>5185</v>
      </c>
      <c r="BF125" s="144">
        <f t="shared" si="15"/>
        <v>0</v>
      </c>
      <c r="BG125" s="144">
        <f t="shared" si="16"/>
        <v>0</v>
      </c>
      <c r="BH125" s="144">
        <f t="shared" si="17"/>
        <v>0</v>
      </c>
      <c r="BI125" s="144">
        <f t="shared" si="18"/>
        <v>0</v>
      </c>
      <c r="BJ125" s="18" t="s">
        <v>78</v>
      </c>
      <c r="BK125" s="144">
        <f t="shared" si="19"/>
        <v>5185</v>
      </c>
      <c r="BL125" s="18" t="s">
        <v>400</v>
      </c>
      <c r="BM125" s="143" t="s">
        <v>3249</v>
      </c>
    </row>
    <row r="126" spans="2:65" s="1" customFormat="1" ht="16.5" customHeight="1" x14ac:dyDescent="0.2">
      <c r="B126" s="33"/>
      <c r="C126" s="132" t="s">
        <v>7</v>
      </c>
      <c r="D126" s="132" t="s">
        <v>160</v>
      </c>
      <c r="E126" s="133" t="s">
        <v>3250</v>
      </c>
      <c r="F126" s="134" t="s">
        <v>3251</v>
      </c>
      <c r="G126" s="135" t="s">
        <v>292</v>
      </c>
      <c r="H126" s="136">
        <v>40</v>
      </c>
      <c r="I126" s="137">
        <v>86</v>
      </c>
      <c r="J126" s="138">
        <f t="shared" si="10"/>
        <v>3440</v>
      </c>
      <c r="K126" s="134" t="s">
        <v>19</v>
      </c>
      <c r="L126" s="33"/>
      <c r="M126" s="139" t="s">
        <v>19</v>
      </c>
      <c r="N126" s="140" t="s">
        <v>41</v>
      </c>
      <c r="P126" s="141">
        <f t="shared" si="11"/>
        <v>0</v>
      </c>
      <c r="Q126" s="141">
        <v>0</v>
      </c>
      <c r="R126" s="141">
        <f t="shared" si="12"/>
        <v>0</v>
      </c>
      <c r="S126" s="141">
        <v>0</v>
      </c>
      <c r="T126" s="142">
        <f t="shared" si="13"/>
        <v>0</v>
      </c>
      <c r="AR126" s="143" t="s">
        <v>400</v>
      </c>
      <c r="AT126" s="143" t="s">
        <v>160</v>
      </c>
      <c r="AU126" s="143" t="s">
        <v>78</v>
      </c>
      <c r="AY126" s="18" t="s">
        <v>158</v>
      </c>
      <c r="BE126" s="144">
        <f t="shared" si="14"/>
        <v>3440</v>
      </c>
      <c r="BF126" s="144">
        <f t="shared" si="15"/>
        <v>0</v>
      </c>
      <c r="BG126" s="144">
        <f t="shared" si="16"/>
        <v>0</v>
      </c>
      <c r="BH126" s="144">
        <f t="shared" si="17"/>
        <v>0</v>
      </c>
      <c r="BI126" s="144">
        <f t="shared" si="18"/>
        <v>0</v>
      </c>
      <c r="BJ126" s="18" t="s">
        <v>78</v>
      </c>
      <c r="BK126" s="144">
        <f t="shared" si="19"/>
        <v>3440</v>
      </c>
      <c r="BL126" s="18" t="s">
        <v>400</v>
      </c>
      <c r="BM126" s="143" t="s">
        <v>3252</v>
      </c>
    </row>
    <row r="127" spans="2:65" s="1" customFormat="1" ht="16.5" customHeight="1" x14ac:dyDescent="0.2">
      <c r="B127" s="33"/>
      <c r="C127" s="132" t="s">
        <v>225</v>
      </c>
      <c r="D127" s="132" t="s">
        <v>160</v>
      </c>
      <c r="E127" s="133" t="s">
        <v>3253</v>
      </c>
      <c r="F127" s="134" t="s">
        <v>3254</v>
      </c>
      <c r="G127" s="135" t="s">
        <v>292</v>
      </c>
      <c r="H127" s="136">
        <v>10</v>
      </c>
      <c r="I127" s="137">
        <v>60</v>
      </c>
      <c r="J127" s="138">
        <f t="shared" si="10"/>
        <v>600</v>
      </c>
      <c r="K127" s="134" t="s">
        <v>19</v>
      </c>
      <c r="L127" s="33"/>
      <c r="M127" s="139" t="s">
        <v>19</v>
      </c>
      <c r="N127" s="140" t="s">
        <v>41</v>
      </c>
      <c r="P127" s="141">
        <f t="shared" si="11"/>
        <v>0</v>
      </c>
      <c r="Q127" s="141">
        <v>0</v>
      </c>
      <c r="R127" s="141">
        <f t="shared" si="12"/>
        <v>0</v>
      </c>
      <c r="S127" s="141">
        <v>0</v>
      </c>
      <c r="T127" s="142">
        <f t="shared" si="13"/>
        <v>0</v>
      </c>
      <c r="AR127" s="143" t="s">
        <v>400</v>
      </c>
      <c r="AT127" s="143" t="s">
        <v>160</v>
      </c>
      <c r="AU127" s="143" t="s">
        <v>78</v>
      </c>
      <c r="AY127" s="18" t="s">
        <v>158</v>
      </c>
      <c r="BE127" s="144">
        <f t="shared" si="14"/>
        <v>600</v>
      </c>
      <c r="BF127" s="144">
        <f t="shared" si="15"/>
        <v>0</v>
      </c>
      <c r="BG127" s="144">
        <f t="shared" si="16"/>
        <v>0</v>
      </c>
      <c r="BH127" s="144">
        <f t="shared" si="17"/>
        <v>0</v>
      </c>
      <c r="BI127" s="144">
        <f t="shared" si="18"/>
        <v>0</v>
      </c>
      <c r="BJ127" s="18" t="s">
        <v>78</v>
      </c>
      <c r="BK127" s="144">
        <f t="shared" si="19"/>
        <v>600</v>
      </c>
      <c r="BL127" s="18" t="s">
        <v>400</v>
      </c>
      <c r="BM127" s="143" t="s">
        <v>3255</v>
      </c>
    </row>
    <row r="128" spans="2:65" s="1" customFormat="1" ht="16.5" customHeight="1" x14ac:dyDescent="0.2">
      <c r="B128" s="33"/>
      <c r="C128" s="132" t="s">
        <v>318</v>
      </c>
      <c r="D128" s="132" t="s">
        <v>160</v>
      </c>
      <c r="E128" s="133" t="s">
        <v>3256</v>
      </c>
      <c r="F128" s="134" t="s">
        <v>3257</v>
      </c>
      <c r="G128" s="135" t="s">
        <v>467</v>
      </c>
      <c r="H128" s="136">
        <v>1</v>
      </c>
      <c r="I128" s="137">
        <v>13530</v>
      </c>
      <c r="J128" s="138">
        <f t="shared" si="10"/>
        <v>13530</v>
      </c>
      <c r="K128" s="134" t="s">
        <v>19</v>
      </c>
      <c r="L128" s="33"/>
      <c r="M128" s="139" t="s">
        <v>19</v>
      </c>
      <c r="N128" s="140" t="s">
        <v>41</v>
      </c>
      <c r="P128" s="141">
        <f t="shared" si="11"/>
        <v>0</v>
      </c>
      <c r="Q128" s="141">
        <v>0</v>
      </c>
      <c r="R128" s="141">
        <f t="shared" si="12"/>
        <v>0</v>
      </c>
      <c r="S128" s="141">
        <v>0</v>
      </c>
      <c r="T128" s="142">
        <f t="shared" si="13"/>
        <v>0</v>
      </c>
      <c r="AR128" s="143" t="s">
        <v>400</v>
      </c>
      <c r="AT128" s="143" t="s">
        <v>160</v>
      </c>
      <c r="AU128" s="143" t="s">
        <v>78</v>
      </c>
      <c r="AY128" s="18" t="s">
        <v>158</v>
      </c>
      <c r="BE128" s="144">
        <f t="shared" si="14"/>
        <v>13530</v>
      </c>
      <c r="BF128" s="144">
        <f t="shared" si="15"/>
        <v>0</v>
      </c>
      <c r="BG128" s="144">
        <f t="shared" si="16"/>
        <v>0</v>
      </c>
      <c r="BH128" s="144">
        <f t="shared" si="17"/>
        <v>0</v>
      </c>
      <c r="BI128" s="144">
        <f t="shared" si="18"/>
        <v>0</v>
      </c>
      <c r="BJ128" s="18" t="s">
        <v>78</v>
      </c>
      <c r="BK128" s="144">
        <f t="shared" si="19"/>
        <v>13530</v>
      </c>
      <c r="BL128" s="18" t="s">
        <v>400</v>
      </c>
      <c r="BM128" s="143" t="s">
        <v>3258</v>
      </c>
    </row>
    <row r="129" spans="2:65" s="1" customFormat="1" ht="16.5" customHeight="1" x14ac:dyDescent="0.2">
      <c r="B129" s="33"/>
      <c r="C129" s="132" t="s">
        <v>232</v>
      </c>
      <c r="D129" s="132" t="s">
        <v>160</v>
      </c>
      <c r="E129" s="133" t="s">
        <v>3259</v>
      </c>
      <c r="F129" s="134" t="s">
        <v>3260</v>
      </c>
      <c r="G129" s="135" t="s">
        <v>467</v>
      </c>
      <c r="H129" s="136">
        <v>1</v>
      </c>
      <c r="I129" s="137">
        <v>3320</v>
      </c>
      <c r="J129" s="138">
        <f t="shared" si="10"/>
        <v>3320</v>
      </c>
      <c r="K129" s="134" t="s">
        <v>19</v>
      </c>
      <c r="L129" s="33"/>
      <c r="M129" s="139" t="s">
        <v>19</v>
      </c>
      <c r="N129" s="140" t="s">
        <v>41</v>
      </c>
      <c r="P129" s="141">
        <f t="shared" si="11"/>
        <v>0</v>
      </c>
      <c r="Q129" s="141">
        <v>0</v>
      </c>
      <c r="R129" s="141">
        <f t="shared" si="12"/>
        <v>0</v>
      </c>
      <c r="S129" s="141">
        <v>0</v>
      </c>
      <c r="T129" s="142">
        <f t="shared" si="13"/>
        <v>0</v>
      </c>
      <c r="AR129" s="143" t="s">
        <v>400</v>
      </c>
      <c r="AT129" s="143" t="s">
        <v>160</v>
      </c>
      <c r="AU129" s="143" t="s">
        <v>78</v>
      </c>
      <c r="AY129" s="18" t="s">
        <v>158</v>
      </c>
      <c r="BE129" s="144">
        <f t="shared" si="14"/>
        <v>3320</v>
      </c>
      <c r="BF129" s="144">
        <f t="shared" si="15"/>
        <v>0</v>
      </c>
      <c r="BG129" s="144">
        <f t="shared" si="16"/>
        <v>0</v>
      </c>
      <c r="BH129" s="144">
        <f t="shared" si="17"/>
        <v>0</v>
      </c>
      <c r="BI129" s="144">
        <f t="shared" si="18"/>
        <v>0</v>
      </c>
      <c r="BJ129" s="18" t="s">
        <v>78</v>
      </c>
      <c r="BK129" s="144">
        <f t="shared" si="19"/>
        <v>3320</v>
      </c>
      <c r="BL129" s="18" t="s">
        <v>400</v>
      </c>
      <c r="BM129" s="143" t="s">
        <v>3261</v>
      </c>
    </row>
    <row r="130" spans="2:65" s="1" customFormat="1" ht="16.5" customHeight="1" x14ac:dyDescent="0.2">
      <c r="B130" s="33"/>
      <c r="C130" s="132" t="s">
        <v>333</v>
      </c>
      <c r="D130" s="132" t="s">
        <v>160</v>
      </c>
      <c r="E130" s="133" t="s">
        <v>3262</v>
      </c>
      <c r="F130" s="134" t="s">
        <v>3263</v>
      </c>
      <c r="G130" s="135" t="s">
        <v>3194</v>
      </c>
      <c r="H130" s="136">
        <v>1</v>
      </c>
      <c r="I130" s="137">
        <v>555</v>
      </c>
      <c r="J130" s="138">
        <f t="shared" si="10"/>
        <v>555</v>
      </c>
      <c r="K130" s="134" t="s">
        <v>19</v>
      </c>
      <c r="L130" s="33"/>
      <c r="M130" s="139" t="s">
        <v>19</v>
      </c>
      <c r="N130" s="140" t="s">
        <v>41</v>
      </c>
      <c r="P130" s="141">
        <f t="shared" si="11"/>
        <v>0</v>
      </c>
      <c r="Q130" s="141">
        <v>0</v>
      </c>
      <c r="R130" s="141">
        <f t="shared" si="12"/>
        <v>0</v>
      </c>
      <c r="S130" s="141">
        <v>0</v>
      </c>
      <c r="T130" s="142">
        <f t="shared" si="13"/>
        <v>0</v>
      </c>
      <c r="AR130" s="143" t="s">
        <v>400</v>
      </c>
      <c r="AT130" s="143" t="s">
        <v>160</v>
      </c>
      <c r="AU130" s="143" t="s">
        <v>78</v>
      </c>
      <c r="AY130" s="18" t="s">
        <v>158</v>
      </c>
      <c r="BE130" s="144">
        <f t="shared" si="14"/>
        <v>555</v>
      </c>
      <c r="BF130" s="144">
        <f t="shared" si="15"/>
        <v>0</v>
      </c>
      <c r="BG130" s="144">
        <f t="shared" si="16"/>
        <v>0</v>
      </c>
      <c r="BH130" s="144">
        <f t="shared" si="17"/>
        <v>0</v>
      </c>
      <c r="BI130" s="144">
        <f t="shared" si="18"/>
        <v>0</v>
      </c>
      <c r="BJ130" s="18" t="s">
        <v>78</v>
      </c>
      <c r="BK130" s="144">
        <f t="shared" si="19"/>
        <v>555</v>
      </c>
      <c r="BL130" s="18" t="s">
        <v>400</v>
      </c>
      <c r="BM130" s="143" t="s">
        <v>3264</v>
      </c>
    </row>
    <row r="131" spans="2:65" s="1" customFormat="1" ht="16.5" customHeight="1" x14ac:dyDescent="0.2">
      <c r="B131" s="33"/>
      <c r="C131" s="132" t="s">
        <v>243</v>
      </c>
      <c r="D131" s="132" t="s">
        <v>160</v>
      </c>
      <c r="E131" s="133" t="s">
        <v>3265</v>
      </c>
      <c r="F131" s="134" t="s">
        <v>3266</v>
      </c>
      <c r="G131" s="135" t="s">
        <v>467</v>
      </c>
      <c r="H131" s="136">
        <v>1</v>
      </c>
      <c r="I131" s="137">
        <v>7230</v>
      </c>
      <c r="J131" s="138">
        <f t="shared" si="10"/>
        <v>7230</v>
      </c>
      <c r="K131" s="134" t="s">
        <v>19</v>
      </c>
      <c r="L131" s="33"/>
      <c r="M131" s="139" t="s">
        <v>19</v>
      </c>
      <c r="N131" s="140" t="s">
        <v>41</v>
      </c>
      <c r="P131" s="141">
        <f t="shared" si="11"/>
        <v>0</v>
      </c>
      <c r="Q131" s="141">
        <v>0</v>
      </c>
      <c r="R131" s="141">
        <f t="shared" si="12"/>
        <v>0</v>
      </c>
      <c r="S131" s="141">
        <v>0</v>
      </c>
      <c r="T131" s="142">
        <f t="shared" si="13"/>
        <v>0</v>
      </c>
      <c r="AR131" s="143" t="s">
        <v>400</v>
      </c>
      <c r="AT131" s="143" t="s">
        <v>160</v>
      </c>
      <c r="AU131" s="143" t="s">
        <v>78</v>
      </c>
      <c r="AY131" s="18" t="s">
        <v>158</v>
      </c>
      <c r="BE131" s="144">
        <f t="shared" si="14"/>
        <v>7230</v>
      </c>
      <c r="BF131" s="144">
        <f t="shared" si="15"/>
        <v>0</v>
      </c>
      <c r="BG131" s="144">
        <f t="shared" si="16"/>
        <v>0</v>
      </c>
      <c r="BH131" s="144">
        <f t="shared" si="17"/>
        <v>0</v>
      </c>
      <c r="BI131" s="144">
        <f t="shared" si="18"/>
        <v>0</v>
      </c>
      <c r="BJ131" s="18" t="s">
        <v>78</v>
      </c>
      <c r="BK131" s="144">
        <f t="shared" si="19"/>
        <v>7230</v>
      </c>
      <c r="BL131" s="18" t="s">
        <v>400</v>
      </c>
      <c r="BM131" s="143" t="s">
        <v>3267</v>
      </c>
    </row>
    <row r="132" spans="2:65" s="1" customFormat="1" ht="16.5" customHeight="1" x14ac:dyDescent="0.2">
      <c r="B132" s="33"/>
      <c r="C132" s="132" t="s">
        <v>347</v>
      </c>
      <c r="D132" s="132" t="s">
        <v>160</v>
      </c>
      <c r="E132" s="133" t="s">
        <v>3268</v>
      </c>
      <c r="F132" s="134" t="s">
        <v>3269</v>
      </c>
      <c r="G132" s="135" t="s">
        <v>467</v>
      </c>
      <c r="H132" s="136">
        <v>1</v>
      </c>
      <c r="I132" s="137">
        <v>4760</v>
      </c>
      <c r="J132" s="138">
        <f t="shared" si="10"/>
        <v>4760</v>
      </c>
      <c r="K132" s="134" t="s">
        <v>19</v>
      </c>
      <c r="L132" s="33"/>
      <c r="M132" s="139" t="s">
        <v>19</v>
      </c>
      <c r="N132" s="140" t="s">
        <v>41</v>
      </c>
      <c r="P132" s="141">
        <f t="shared" si="11"/>
        <v>0</v>
      </c>
      <c r="Q132" s="141">
        <v>0</v>
      </c>
      <c r="R132" s="141">
        <f t="shared" si="12"/>
        <v>0</v>
      </c>
      <c r="S132" s="141">
        <v>0</v>
      </c>
      <c r="T132" s="142">
        <f t="shared" si="13"/>
        <v>0</v>
      </c>
      <c r="AR132" s="143" t="s">
        <v>400</v>
      </c>
      <c r="AT132" s="143" t="s">
        <v>160</v>
      </c>
      <c r="AU132" s="143" t="s">
        <v>78</v>
      </c>
      <c r="AY132" s="18" t="s">
        <v>158</v>
      </c>
      <c r="BE132" s="144">
        <f t="shared" si="14"/>
        <v>4760</v>
      </c>
      <c r="BF132" s="144">
        <f t="shared" si="15"/>
        <v>0</v>
      </c>
      <c r="BG132" s="144">
        <f t="shared" si="16"/>
        <v>0</v>
      </c>
      <c r="BH132" s="144">
        <f t="shared" si="17"/>
        <v>0</v>
      </c>
      <c r="BI132" s="144">
        <f t="shared" si="18"/>
        <v>0</v>
      </c>
      <c r="BJ132" s="18" t="s">
        <v>78</v>
      </c>
      <c r="BK132" s="144">
        <f t="shared" si="19"/>
        <v>4760</v>
      </c>
      <c r="BL132" s="18" t="s">
        <v>400</v>
      </c>
      <c r="BM132" s="143" t="s">
        <v>3270</v>
      </c>
    </row>
    <row r="133" spans="2:65" s="13" customFormat="1" x14ac:dyDescent="0.2">
      <c r="B133" s="156"/>
      <c r="D133" s="150" t="s">
        <v>188</v>
      </c>
      <c r="E133" s="157" t="s">
        <v>19</v>
      </c>
      <c r="F133" s="158" t="s">
        <v>78</v>
      </c>
      <c r="H133" s="159">
        <v>1</v>
      </c>
      <c r="I133" s="160"/>
      <c r="L133" s="156"/>
      <c r="M133" s="161"/>
      <c r="T133" s="162"/>
      <c r="AT133" s="157" t="s">
        <v>188</v>
      </c>
      <c r="AU133" s="157" t="s">
        <v>78</v>
      </c>
      <c r="AV133" s="13" t="s">
        <v>80</v>
      </c>
      <c r="AW133" s="13" t="s">
        <v>31</v>
      </c>
      <c r="AX133" s="13" t="s">
        <v>70</v>
      </c>
      <c r="AY133" s="157" t="s">
        <v>158</v>
      </c>
    </row>
    <row r="134" spans="2:65" s="14" customFormat="1" x14ac:dyDescent="0.2">
      <c r="B134" s="163"/>
      <c r="D134" s="150" t="s">
        <v>188</v>
      </c>
      <c r="E134" s="164" t="s">
        <v>19</v>
      </c>
      <c r="F134" s="165" t="s">
        <v>191</v>
      </c>
      <c r="H134" s="166">
        <v>1</v>
      </c>
      <c r="I134" s="167"/>
      <c r="L134" s="163"/>
      <c r="M134" s="168"/>
      <c r="T134" s="169"/>
      <c r="AT134" s="164" t="s">
        <v>188</v>
      </c>
      <c r="AU134" s="164" t="s">
        <v>78</v>
      </c>
      <c r="AV134" s="14" t="s">
        <v>165</v>
      </c>
      <c r="AW134" s="14" t="s">
        <v>31</v>
      </c>
      <c r="AX134" s="14" t="s">
        <v>78</v>
      </c>
      <c r="AY134" s="164" t="s">
        <v>158</v>
      </c>
    </row>
    <row r="135" spans="2:65" s="1" customFormat="1" ht="16.5" customHeight="1" x14ac:dyDescent="0.2">
      <c r="B135" s="33"/>
      <c r="C135" s="132" t="s">
        <v>253</v>
      </c>
      <c r="D135" s="132" t="s">
        <v>160</v>
      </c>
      <c r="E135" s="133" t="s">
        <v>3271</v>
      </c>
      <c r="F135" s="134" t="s">
        <v>3272</v>
      </c>
      <c r="G135" s="135" t="s">
        <v>467</v>
      </c>
      <c r="H135" s="136">
        <v>1</v>
      </c>
      <c r="I135" s="137">
        <v>8100</v>
      </c>
      <c r="J135" s="138">
        <f>ROUND(I135*H135,2)</f>
        <v>8100</v>
      </c>
      <c r="K135" s="134" t="s">
        <v>19</v>
      </c>
      <c r="L135" s="33"/>
      <c r="M135" s="139" t="s">
        <v>19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400</v>
      </c>
      <c r="AT135" s="143" t="s">
        <v>160</v>
      </c>
      <c r="AU135" s="143" t="s">
        <v>78</v>
      </c>
      <c r="AY135" s="18" t="s">
        <v>158</v>
      </c>
      <c r="BE135" s="144">
        <f>IF(N135="základní",J135,0)</f>
        <v>8100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78</v>
      </c>
      <c r="BK135" s="144">
        <f>ROUND(I135*H135,2)</f>
        <v>8100</v>
      </c>
      <c r="BL135" s="18" t="s">
        <v>400</v>
      </c>
      <c r="BM135" s="143" t="s">
        <v>3273</v>
      </c>
    </row>
    <row r="136" spans="2:65" s="13" customFormat="1" x14ac:dyDescent="0.2">
      <c r="B136" s="156"/>
      <c r="D136" s="150" t="s">
        <v>188</v>
      </c>
      <c r="E136" s="157" t="s">
        <v>19</v>
      </c>
      <c r="F136" s="158" t="s">
        <v>78</v>
      </c>
      <c r="H136" s="159">
        <v>1</v>
      </c>
      <c r="I136" s="160"/>
      <c r="L136" s="156"/>
      <c r="M136" s="161"/>
      <c r="T136" s="162"/>
      <c r="AT136" s="157" t="s">
        <v>188</v>
      </c>
      <c r="AU136" s="157" t="s">
        <v>78</v>
      </c>
      <c r="AV136" s="13" t="s">
        <v>80</v>
      </c>
      <c r="AW136" s="13" t="s">
        <v>31</v>
      </c>
      <c r="AX136" s="13" t="s">
        <v>70</v>
      </c>
      <c r="AY136" s="157" t="s">
        <v>158</v>
      </c>
    </row>
    <row r="137" spans="2:65" s="14" customFormat="1" x14ac:dyDescent="0.2">
      <c r="B137" s="163"/>
      <c r="D137" s="150" t="s">
        <v>188</v>
      </c>
      <c r="E137" s="164" t="s">
        <v>19</v>
      </c>
      <c r="F137" s="165" t="s">
        <v>191</v>
      </c>
      <c r="H137" s="166">
        <v>1</v>
      </c>
      <c r="I137" s="167"/>
      <c r="L137" s="163"/>
      <c r="M137" s="168"/>
      <c r="T137" s="169"/>
      <c r="AT137" s="164" t="s">
        <v>188</v>
      </c>
      <c r="AU137" s="164" t="s">
        <v>78</v>
      </c>
      <c r="AV137" s="14" t="s">
        <v>165</v>
      </c>
      <c r="AW137" s="14" t="s">
        <v>31</v>
      </c>
      <c r="AX137" s="14" t="s">
        <v>78</v>
      </c>
      <c r="AY137" s="164" t="s">
        <v>158</v>
      </c>
    </row>
    <row r="138" spans="2:65" s="1" customFormat="1" ht="16.5" customHeight="1" x14ac:dyDescent="0.2">
      <c r="B138" s="33"/>
      <c r="C138" s="132" t="s">
        <v>375</v>
      </c>
      <c r="D138" s="132" t="s">
        <v>160</v>
      </c>
      <c r="E138" s="133" t="s">
        <v>3274</v>
      </c>
      <c r="F138" s="134" t="s">
        <v>3275</v>
      </c>
      <c r="G138" s="135" t="s">
        <v>467</v>
      </c>
      <c r="H138" s="136">
        <v>1</v>
      </c>
      <c r="I138" s="137">
        <v>910</v>
      </c>
      <c r="J138" s="138">
        <f>ROUND(I138*H138,2)</f>
        <v>910</v>
      </c>
      <c r="K138" s="134" t="s">
        <v>19</v>
      </c>
      <c r="L138" s="33"/>
      <c r="M138" s="139" t="s">
        <v>19</v>
      </c>
      <c r="N138" s="140" t="s">
        <v>41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400</v>
      </c>
      <c r="AT138" s="143" t="s">
        <v>160</v>
      </c>
      <c r="AU138" s="143" t="s">
        <v>78</v>
      </c>
      <c r="AY138" s="18" t="s">
        <v>158</v>
      </c>
      <c r="BE138" s="144">
        <f>IF(N138="základní",J138,0)</f>
        <v>910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78</v>
      </c>
      <c r="BK138" s="144">
        <f>ROUND(I138*H138,2)</f>
        <v>910</v>
      </c>
      <c r="BL138" s="18" t="s">
        <v>400</v>
      </c>
      <c r="BM138" s="143" t="s">
        <v>3276</v>
      </c>
    </row>
    <row r="139" spans="2:65" s="1" customFormat="1" ht="16.5" customHeight="1" x14ac:dyDescent="0.2">
      <c r="B139" s="33"/>
      <c r="C139" s="132" t="s">
        <v>262</v>
      </c>
      <c r="D139" s="132" t="s">
        <v>160</v>
      </c>
      <c r="E139" s="133" t="s">
        <v>3262</v>
      </c>
      <c r="F139" s="134" t="s">
        <v>3263</v>
      </c>
      <c r="G139" s="135" t="s">
        <v>3194</v>
      </c>
      <c r="H139" s="136">
        <v>4</v>
      </c>
      <c r="I139" s="137">
        <v>555</v>
      </c>
      <c r="J139" s="138">
        <f>ROUND(I139*H139,2)</f>
        <v>2220</v>
      </c>
      <c r="K139" s="134" t="s">
        <v>19</v>
      </c>
      <c r="L139" s="33"/>
      <c r="M139" s="139" t="s">
        <v>19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400</v>
      </c>
      <c r="AT139" s="143" t="s">
        <v>160</v>
      </c>
      <c r="AU139" s="143" t="s">
        <v>78</v>
      </c>
      <c r="AY139" s="18" t="s">
        <v>158</v>
      </c>
      <c r="BE139" s="144">
        <f>IF(N139="základní",J139,0)</f>
        <v>2220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78</v>
      </c>
      <c r="BK139" s="144">
        <f>ROUND(I139*H139,2)</f>
        <v>2220</v>
      </c>
      <c r="BL139" s="18" t="s">
        <v>400</v>
      </c>
      <c r="BM139" s="143" t="s">
        <v>3277</v>
      </c>
    </row>
    <row r="140" spans="2:65" s="1" customFormat="1" ht="16.5" customHeight="1" x14ac:dyDescent="0.2">
      <c r="B140" s="33"/>
      <c r="C140" s="132" t="s">
        <v>390</v>
      </c>
      <c r="D140" s="132" t="s">
        <v>160</v>
      </c>
      <c r="E140" s="133" t="s">
        <v>3278</v>
      </c>
      <c r="F140" s="134" t="s">
        <v>3279</v>
      </c>
      <c r="G140" s="135" t="s">
        <v>467</v>
      </c>
      <c r="H140" s="136">
        <v>1</v>
      </c>
      <c r="I140" s="137">
        <v>4110</v>
      </c>
      <c r="J140" s="138">
        <f>ROUND(I140*H140,2)</f>
        <v>4110</v>
      </c>
      <c r="K140" s="134" t="s">
        <v>19</v>
      </c>
      <c r="L140" s="33"/>
      <c r="M140" s="139" t="s">
        <v>19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400</v>
      </c>
      <c r="AT140" s="143" t="s">
        <v>160</v>
      </c>
      <c r="AU140" s="143" t="s">
        <v>78</v>
      </c>
      <c r="AY140" s="18" t="s">
        <v>158</v>
      </c>
      <c r="BE140" s="144">
        <f>IF(N140="základní",J140,0)</f>
        <v>4110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78</v>
      </c>
      <c r="BK140" s="144">
        <f>ROUND(I140*H140,2)</f>
        <v>4110</v>
      </c>
      <c r="BL140" s="18" t="s">
        <v>400</v>
      </c>
      <c r="BM140" s="143" t="s">
        <v>3280</v>
      </c>
    </row>
    <row r="141" spans="2:65" s="13" customFormat="1" x14ac:dyDescent="0.2">
      <c r="B141" s="156"/>
      <c r="D141" s="150" t="s">
        <v>188</v>
      </c>
      <c r="E141" s="157" t="s">
        <v>19</v>
      </c>
      <c r="F141" s="158" t="s">
        <v>78</v>
      </c>
      <c r="H141" s="159">
        <v>1</v>
      </c>
      <c r="I141" s="160"/>
      <c r="L141" s="156"/>
      <c r="M141" s="161"/>
      <c r="T141" s="162"/>
      <c r="AT141" s="157" t="s">
        <v>188</v>
      </c>
      <c r="AU141" s="157" t="s">
        <v>78</v>
      </c>
      <c r="AV141" s="13" t="s">
        <v>80</v>
      </c>
      <c r="AW141" s="13" t="s">
        <v>31</v>
      </c>
      <c r="AX141" s="13" t="s">
        <v>70</v>
      </c>
      <c r="AY141" s="157" t="s">
        <v>158</v>
      </c>
    </row>
    <row r="142" spans="2:65" s="14" customFormat="1" x14ac:dyDescent="0.2">
      <c r="B142" s="163"/>
      <c r="D142" s="150" t="s">
        <v>188</v>
      </c>
      <c r="E142" s="164" t="s">
        <v>19</v>
      </c>
      <c r="F142" s="165" t="s">
        <v>191</v>
      </c>
      <c r="H142" s="166">
        <v>1</v>
      </c>
      <c r="I142" s="167"/>
      <c r="L142" s="163"/>
      <c r="M142" s="168"/>
      <c r="T142" s="169"/>
      <c r="AT142" s="164" t="s">
        <v>188</v>
      </c>
      <c r="AU142" s="164" t="s">
        <v>78</v>
      </c>
      <c r="AV142" s="14" t="s">
        <v>165</v>
      </c>
      <c r="AW142" s="14" t="s">
        <v>31</v>
      </c>
      <c r="AX142" s="14" t="s">
        <v>78</v>
      </c>
      <c r="AY142" s="164" t="s">
        <v>158</v>
      </c>
    </row>
    <row r="143" spans="2:65" s="1" customFormat="1" ht="16.5" customHeight="1" x14ac:dyDescent="0.2">
      <c r="B143" s="33"/>
      <c r="C143" s="132" t="s">
        <v>272</v>
      </c>
      <c r="D143" s="132" t="s">
        <v>160</v>
      </c>
      <c r="E143" s="133" t="s">
        <v>3281</v>
      </c>
      <c r="F143" s="134" t="s">
        <v>3282</v>
      </c>
      <c r="G143" s="135" t="s">
        <v>467</v>
      </c>
      <c r="H143" s="136">
        <v>1</v>
      </c>
      <c r="I143" s="137">
        <v>920</v>
      </c>
      <c r="J143" s="138">
        <f>ROUND(I143*H143,2)</f>
        <v>920</v>
      </c>
      <c r="K143" s="134" t="s">
        <v>19</v>
      </c>
      <c r="L143" s="33"/>
      <c r="M143" s="139" t="s">
        <v>19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400</v>
      </c>
      <c r="AT143" s="143" t="s">
        <v>160</v>
      </c>
      <c r="AU143" s="143" t="s">
        <v>78</v>
      </c>
      <c r="AY143" s="18" t="s">
        <v>158</v>
      </c>
      <c r="BE143" s="144">
        <f>IF(N143="základní",J143,0)</f>
        <v>920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78</v>
      </c>
      <c r="BK143" s="144">
        <f>ROUND(I143*H143,2)</f>
        <v>920</v>
      </c>
      <c r="BL143" s="18" t="s">
        <v>400</v>
      </c>
      <c r="BM143" s="143" t="s">
        <v>3283</v>
      </c>
    </row>
    <row r="144" spans="2:65" s="13" customFormat="1" x14ac:dyDescent="0.2">
      <c r="B144" s="156"/>
      <c r="D144" s="150" t="s">
        <v>188</v>
      </c>
      <c r="E144" s="157" t="s">
        <v>19</v>
      </c>
      <c r="F144" s="158" t="s">
        <v>78</v>
      </c>
      <c r="H144" s="159">
        <v>1</v>
      </c>
      <c r="I144" s="160"/>
      <c r="L144" s="156"/>
      <c r="M144" s="161"/>
      <c r="T144" s="162"/>
      <c r="AT144" s="157" t="s">
        <v>188</v>
      </c>
      <c r="AU144" s="157" t="s">
        <v>78</v>
      </c>
      <c r="AV144" s="13" t="s">
        <v>80</v>
      </c>
      <c r="AW144" s="13" t="s">
        <v>31</v>
      </c>
      <c r="AX144" s="13" t="s">
        <v>70</v>
      </c>
      <c r="AY144" s="157" t="s">
        <v>158</v>
      </c>
    </row>
    <row r="145" spans="2:65" s="14" customFormat="1" x14ac:dyDescent="0.2">
      <c r="B145" s="163"/>
      <c r="D145" s="150" t="s">
        <v>188</v>
      </c>
      <c r="E145" s="164" t="s">
        <v>19</v>
      </c>
      <c r="F145" s="165" t="s">
        <v>191</v>
      </c>
      <c r="H145" s="166">
        <v>1</v>
      </c>
      <c r="I145" s="167"/>
      <c r="L145" s="163"/>
      <c r="M145" s="168"/>
      <c r="T145" s="169"/>
      <c r="AT145" s="164" t="s">
        <v>188</v>
      </c>
      <c r="AU145" s="164" t="s">
        <v>78</v>
      </c>
      <c r="AV145" s="14" t="s">
        <v>165</v>
      </c>
      <c r="AW145" s="14" t="s">
        <v>31</v>
      </c>
      <c r="AX145" s="14" t="s">
        <v>78</v>
      </c>
      <c r="AY145" s="164" t="s">
        <v>158</v>
      </c>
    </row>
    <row r="146" spans="2:65" s="1" customFormat="1" ht="16.5" customHeight="1" x14ac:dyDescent="0.2">
      <c r="B146" s="33"/>
      <c r="C146" s="132" t="s">
        <v>403</v>
      </c>
      <c r="D146" s="132" t="s">
        <v>160</v>
      </c>
      <c r="E146" s="133" t="s">
        <v>3284</v>
      </c>
      <c r="F146" s="134" t="s">
        <v>3285</v>
      </c>
      <c r="G146" s="135" t="s">
        <v>467</v>
      </c>
      <c r="H146" s="136">
        <v>1</v>
      </c>
      <c r="I146" s="137">
        <v>8130</v>
      </c>
      <c r="J146" s="138">
        <f>ROUND(I146*H146,2)</f>
        <v>8130</v>
      </c>
      <c r="K146" s="134" t="s">
        <v>19</v>
      </c>
      <c r="L146" s="33"/>
      <c r="M146" s="139" t="s">
        <v>19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400</v>
      </c>
      <c r="AT146" s="143" t="s">
        <v>160</v>
      </c>
      <c r="AU146" s="143" t="s">
        <v>78</v>
      </c>
      <c r="AY146" s="18" t="s">
        <v>158</v>
      </c>
      <c r="BE146" s="144">
        <f>IF(N146="základní",J146,0)</f>
        <v>8130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78</v>
      </c>
      <c r="BK146" s="144">
        <f>ROUND(I146*H146,2)</f>
        <v>8130</v>
      </c>
      <c r="BL146" s="18" t="s">
        <v>400</v>
      </c>
      <c r="BM146" s="143" t="s">
        <v>3286</v>
      </c>
    </row>
    <row r="147" spans="2:65" s="13" customFormat="1" x14ac:dyDescent="0.2">
      <c r="B147" s="156"/>
      <c r="D147" s="150" t="s">
        <v>188</v>
      </c>
      <c r="E147" s="157" t="s">
        <v>19</v>
      </c>
      <c r="F147" s="158" t="s">
        <v>78</v>
      </c>
      <c r="H147" s="159">
        <v>1</v>
      </c>
      <c r="I147" s="160"/>
      <c r="L147" s="156"/>
      <c r="M147" s="161"/>
      <c r="T147" s="162"/>
      <c r="AT147" s="157" t="s">
        <v>188</v>
      </c>
      <c r="AU147" s="157" t="s">
        <v>78</v>
      </c>
      <c r="AV147" s="13" t="s">
        <v>80</v>
      </c>
      <c r="AW147" s="13" t="s">
        <v>31</v>
      </c>
      <c r="AX147" s="13" t="s">
        <v>70</v>
      </c>
      <c r="AY147" s="157" t="s">
        <v>158</v>
      </c>
    </row>
    <row r="148" spans="2:65" s="14" customFormat="1" x14ac:dyDescent="0.2">
      <c r="B148" s="163"/>
      <c r="D148" s="150" t="s">
        <v>188</v>
      </c>
      <c r="E148" s="164" t="s">
        <v>19</v>
      </c>
      <c r="F148" s="165" t="s">
        <v>191</v>
      </c>
      <c r="H148" s="166">
        <v>1</v>
      </c>
      <c r="I148" s="167"/>
      <c r="L148" s="163"/>
      <c r="M148" s="168"/>
      <c r="T148" s="169"/>
      <c r="AT148" s="164" t="s">
        <v>188</v>
      </c>
      <c r="AU148" s="164" t="s">
        <v>78</v>
      </c>
      <c r="AV148" s="14" t="s">
        <v>165</v>
      </c>
      <c r="AW148" s="14" t="s">
        <v>31</v>
      </c>
      <c r="AX148" s="14" t="s">
        <v>78</v>
      </c>
      <c r="AY148" s="164" t="s">
        <v>158</v>
      </c>
    </row>
    <row r="149" spans="2:65" s="1" customFormat="1" ht="16.5" customHeight="1" x14ac:dyDescent="0.2">
      <c r="B149" s="33"/>
      <c r="C149" s="132" t="s">
        <v>281</v>
      </c>
      <c r="D149" s="132" t="s">
        <v>160</v>
      </c>
      <c r="E149" s="133" t="s">
        <v>3287</v>
      </c>
      <c r="F149" s="134" t="s">
        <v>3288</v>
      </c>
      <c r="G149" s="135" t="s">
        <v>467</v>
      </c>
      <c r="H149" s="136">
        <v>1</v>
      </c>
      <c r="I149" s="137">
        <v>8130</v>
      </c>
      <c r="J149" s="138">
        <f>ROUND(I149*H149,2)</f>
        <v>8130</v>
      </c>
      <c r="K149" s="134" t="s">
        <v>19</v>
      </c>
      <c r="L149" s="33"/>
      <c r="M149" s="139" t="s">
        <v>19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400</v>
      </c>
      <c r="AT149" s="143" t="s">
        <v>160</v>
      </c>
      <c r="AU149" s="143" t="s">
        <v>78</v>
      </c>
      <c r="AY149" s="18" t="s">
        <v>158</v>
      </c>
      <c r="BE149" s="144">
        <f>IF(N149="základní",J149,0)</f>
        <v>8130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78</v>
      </c>
      <c r="BK149" s="144">
        <f>ROUND(I149*H149,2)</f>
        <v>8130</v>
      </c>
      <c r="BL149" s="18" t="s">
        <v>400</v>
      </c>
      <c r="BM149" s="143" t="s">
        <v>3289</v>
      </c>
    </row>
    <row r="150" spans="2:65" s="13" customFormat="1" x14ac:dyDescent="0.2">
      <c r="B150" s="156"/>
      <c r="D150" s="150" t="s">
        <v>188</v>
      </c>
      <c r="E150" s="157" t="s">
        <v>19</v>
      </c>
      <c r="F150" s="158" t="s">
        <v>78</v>
      </c>
      <c r="H150" s="159">
        <v>1</v>
      </c>
      <c r="I150" s="160"/>
      <c r="L150" s="156"/>
      <c r="M150" s="161"/>
      <c r="T150" s="162"/>
      <c r="AT150" s="157" t="s">
        <v>188</v>
      </c>
      <c r="AU150" s="157" t="s">
        <v>78</v>
      </c>
      <c r="AV150" s="13" t="s">
        <v>80</v>
      </c>
      <c r="AW150" s="13" t="s">
        <v>31</v>
      </c>
      <c r="AX150" s="13" t="s">
        <v>70</v>
      </c>
      <c r="AY150" s="157" t="s">
        <v>158</v>
      </c>
    </row>
    <row r="151" spans="2:65" s="14" customFormat="1" x14ac:dyDescent="0.2">
      <c r="B151" s="163"/>
      <c r="D151" s="150" t="s">
        <v>188</v>
      </c>
      <c r="E151" s="164" t="s">
        <v>19</v>
      </c>
      <c r="F151" s="165" t="s">
        <v>191</v>
      </c>
      <c r="H151" s="166">
        <v>1</v>
      </c>
      <c r="I151" s="167"/>
      <c r="L151" s="163"/>
      <c r="M151" s="168"/>
      <c r="T151" s="169"/>
      <c r="AT151" s="164" t="s">
        <v>188</v>
      </c>
      <c r="AU151" s="164" t="s">
        <v>78</v>
      </c>
      <c r="AV151" s="14" t="s">
        <v>165</v>
      </c>
      <c r="AW151" s="14" t="s">
        <v>31</v>
      </c>
      <c r="AX151" s="14" t="s">
        <v>78</v>
      </c>
      <c r="AY151" s="164" t="s">
        <v>158</v>
      </c>
    </row>
    <row r="152" spans="2:65" s="1" customFormat="1" ht="16.5" customHeight="1" x14ac:dyDescent="0.2">
      <c r="B152" s="33"/>
      <c r="C152" s="132" t="s">
        <v>420</v>
      </c>
      <c r="D152" s="132" t="s">
        <v>160</v>
      </c>
      <c r="E152" s="133" t="s">
        <v>3290</v>
      </c>
      <c r="F152" s="134" t="s">
        <v>3291</v>
      </c>
      <c r="G152" s="135" t="s">
        <v>467</v>
      </c>
      <c r="H152" s="136">
        <v>1</v>
      </c>
      <c r="I152" s="137">
        <v>3450</v>
      </c>
      <c r="J152" s="138">
        <f>ROUND(I152*H152,2)</f>
        <v>3450</v>
      </c>
      <c r="K152" s="134" t="s">
        <v>19</v>
      </c>
      <c r="L152" s="33"/>
      <c r="M152" s="139" t="s">
        <v>19</v>
      </c>
      <c r="N152" s="140" t="s">
        <v>41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400</v>
      </c>
      <c r="AT152" s="143" t="s">
        <v>160</v>
      </c>
      <c r="AU152" s="143" t="s">
        <v>78</v>
      </c>
      <c r="AY152" s="18" t="s">
        <v>158</v>
      </c>
      <c r="BE152" s="144">
        <f>IF(N152="základní",J152,0)</f>
        <v>3450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78</v>
      </c>
      <c r="BK152" s="144">
        <f>ROUND(I152*H152,2)</f>
        <v>3450</v>
      </c>
      <c r="BL152" s="18" t="s">
        <v>400</v>
      </c>
      <c r="BM152" s="143" t="s">
        <v>3292</v>
      </c>
    </row>
    <row r="153" spans="2:65" s="1" customFormat="1" ht="16.5" customHeight="1" x14ac:dyDescent="0.2">
      <c r="B153" s="33"/>
      <c r="C153" s="132" t="s">
        <v>287</v>
      </c>
      <c r="D153" s="132" t="s">
        <v>160</v>
      </c>
      <c r="E153" s="133" t="s">
        <v>3293</v>
      </c>
      <c r="F153" s="134" t="s">
        <v>3294</v>
      </c>
      <c r="G153" s="135" t="s">
        <v>467</v>
      </c>
      <c r="H153" s="136">
        <v>1</v>
      </c>
      <c r="I153" s="137">
        <v>1790</v>
      </c>
      <c r="J153" s="138">
        <f>ROUND(I153*H153,2)</f>
        <v>1790</v>
      </c>
      <c r="K153" s="134" t="s">
        <v>19</v>
      </c>
      <c r="L153" s="33"/>
      <c r="M153" s="139" t="s">
        <v>19</v>
      </c>
      <c r="N153" s="140" t="s">
        <v>41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400</v>
      </c>
      <c r="AT153" s="143" t="s">
        <v>160</v>
      </c>
      <c r="AU153" s="143" t="s">
        <v>78</v>
      </c>
      <c r="AY153" s="18" t="s">
        <v>158</v>
      </c>
      <c r="BE153" s="144">
        <f>IF(N153="základní",J153,0)</f>
        <v>1790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78</v>
      </c>
      <c r="BK153" s="144">
        <f>ROUND(I153*H153,2)</f>
        <v>1790</v>
      </c>
      <c r="BL153" s="18" t="s">
        <v>400</v>
      </c>
      <c r="BM153" s="143" t="s">
        <v>3295</v>
      </c>
    </row>
    <row r="154" spans="2:65" s="1" customFormat="1" ht="16.5" customHeight="1" x14ac:dyDescent="0.2">
      <c r="B154" s="33"/>
      <c r="C154" s="132" t="s">
        <v>432</v>
      </c>
      <c r="D154" s="132" t="s">
        <v>160</v>
      </c>
      <c r="E154" s="133" t="s">
        <v>3296</v>
      </c>
      <c r="F154" s="134" t="s">
        <v>3297</v>
      </c>
      <c r="G154" s="135" t="s">
        <v>467</v>
      </c>
      <c r="H154" s="136">
        <v>1</v>
      </c>
      <c r="I154" s="137">
        <v>1440</v>
      </c>
      <c r="J154" s="138">
        <f>ROUND(I154*H154,2)</f>
        <v>1440</v>
      </c>
      <c r="K154" s="134" t="s">
        <v>19</v>
      </c>
      <c r="L154" s="33"/>
      <c r="M154" s="139" t="s">
        <v>19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400</v>
      </c>
      <c r="AT154" s="143" t="s">
        <v>160</v>
      </c>
      <c r="AU154" s="143" t="s">
        <v>78</v>
      </c>
      <c r="AY154" s="18" t="s">
        <v>158</v>
      </c>
      <c r="BE154" s="144">
        <f>IF(N154="základní",J154,0)</f>
        <v>1440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78</v>
      </c>
      <c r="BK154" s="144">
        <f>ROUND(I154*H154,2)</f>
        <v>1440</v>
      </c>
      <c r="BL154" s="18" t="s">
        <v>400</v>
      </c>
      <c r="BM154" s="143" t="s">
        <v>3298</v>
      </c>
    </row>
    <row r="155" spans="2:65" s="13" customFormat="1" x14ac:dyDescent="0.2">
      <c r="B155" s="156"/>
      <c r="D155" s="150" t="s">
        <v>188</v>
      </c>
      <c r="E155" s="157" t="s">
        <v>19</v>
      </c>
      <c r="F155" s="158" t="s">
        <v>78</v>
      </c>
      <c r="H155" s="159">
        <v>1</v>
      </c>
      <c r="I155" s="160"/>
      <c r="L155" s="156"/>
      <c r="M155" s="161"/>
      <c r="T155" s="162"/>
      <c r="AT155" s="157" t="s">
        <v>188</v>
      </c>
      <c r="AU155" s="157" t="s">
        <v>78</v>
      </c>
      <c r="AV155" s="13" t="s">
        <v>80</v>
      </c>
      <c r="AW155" s="13" t="s">
        <v>31</v>
      </c>
      <c r="AX155" s="13" t="s">
        <v>70</v>
      </c>
      <c r="AY155" s="157" t="s">
        <v>158</v>
      </c>
    </row>
    <row r="156" spans="2:65" s="14" customFormat="1" x14ac:dyDescent="0.2">
      <c r="B156" s="163"/>
      <c r="D156" s="150" t="s">
        <v>188</v>
      </c>
      <c r="E156" s="164" t="s">
        <v>19</v>
      </c>
      <c r="F156" s="165" t="s">
        <v>191</v>
      </c>
      <c r="H156" s="166">
        <v>1</v>
      </c>
      <c r="I156" s="167"/>
      <c r="L156" s="163"/>
      <c r="M156" s="168"/>
      <c r="T156" s="169"/>
      <c r="AT156" s="164" t="s">
        <v>188</v>
      </c>
      <c r="AU156" s="164" t="s">
        <v>78</v>
      </c>
      <c r="AV156" s="14" t="s">
        <v>165</v>
      </c>
      <c r="AW156" s="14" t="s">
        <v>31</v>
      </c>
      <c r="AX156" s="14" t="s">
        <v>78</v>
      </c>
      <c r="AY156" s="164" t="s">
        <v>158</v>
      </c>
    </row>
    <row r="157" spans="2:65" s="1" customFormat="1" ht="16.5" customHeight="1" x14ac:dyDescent="0.2">
      <c r="B157" s="33"/>
      <c r="C157" s="132" t="s">
        <v>293</v>
      </c>
      <c r="D157" s="132" t="s">
        <v>160</v>
      </c>
      <c r="E157" s="133" t="s">
        <v>3299</v>
      </c>
      <c r="F157" s="134" t="s">
        <v>3300</v>
      </c>
      <c r="G157" s="135" t="s">
        <v>467</v>
      </c>
      <c r="H157" s="136">
        <v>1</v>
      </c>
      <c r="I157" s="137">
        <v>20390</v>
      </c>
      <c r="J157" s="138">
        <f>ROUND(I157*H157,2)</f>
        <v>20390</v>
      </c>
      <c r="K157" s="134" t="s">
        <v>19</v>
      </c>
      <c r="L157" s="33"/>
      <c r="M157" s="139" t="s">
        <v>19</v>
      </c>
      <c r="N157" s="140" t="s">
        <v>41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400</v>
      </c>
      <c r="AT157" s="143" t="s">
        <v>160</v>
      </c>
      <c r="AU157" s="143" t="s">
        <v>78</v>
      </c>
      <c r="AY157" s="18" t="s">
        <v>158</v>
      </c>
      <c r="BE157" s="144">
        <f>IF(N157="základní",J157,0)</f>
        <v>20390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78</v>
      </c>
      <c r="BK157" s="144">
        <f>ROUND(I157*H157,2)</f>
        <v>20390</v>
      </c>
      <c r="BL157" s="18" t="s">
        <v>400</v>
      </c>
      <c r="BM157" s="143" t="s">
        <v>3301</v>
      </c>
    </row>
    <row r="158" spans="2:65" s="1" customFormat="1" ht="16.5" customHeight="1" x14ac:dyDescent="0.2">
      <c r="B158" s="33"/>
      <c r="C158" s="132" t="s">
        <v>455</v>
      </c>
      <c r="D158" s="132" t="s">
        <v>160</v>
      </c>
      <c r="E158" s="133" t="s">
        <v>3302</v>
      </c>
      <c r="F158" s="134" t="s">
        <v>3303</v>
      </c>
      <c r="G158" s="135" t="s">
        <v>467</v>
      </c>
      <c r="H158" s="136">
        <v>1</v>
      </c>
      <c r="I158" s="137">
        <v>36600</v>
      </c>
      <c r="J158" s="138">
        <f>ROUND(I158*H158,2)</f>
        <v>36600</v>
      </c>
      <c r="K158" s="134" t="s">
        <v>19</v>
      </c>
      <c r="L158" s="33"/>
      <c r="M158" s="139" t="s">
        <v>19</v>
      </c>
      <c r="N158" s="140" t="s">
        <v>41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400</v>
      </c>
      <c r="AT158" s="143" t="s">
        <v>160</v>
      </c>
      <c r="AU158" s="143" t="s">
        <v>78</v>
      </c>
      <c r="AY158" s="18" t="s">
        <v>158</v>
      </c>
      <c r="BE158" s="144">
        <f>IF(N158="základní",J158,0)</f>
        <v>36600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78</v>
      </c>
      <c r="BK158" s="144">
        <f>ROUND(I158*H158,2)</f>
        <v>36600</v>
      </c>
      <c r="BL158" s="18" t="s">
        <v>400</v>
      </c>
      <c r="BM158" s="143" t="s">
        <v>3304</v>
      </c>
    </row>
    <row r="159" spans="2:65" s="13" customFormat="1" x14ac:dyDescent="0.2">
      <c r="B159" s="156"/>
      <c r="D159" s="150" t="s">
        <v>188</v>
      </c>
      <c r="E159" s="157" t="s">
        <v>19</v>
      </c>
      <c r="F159" s="158" t="s">
        <v>78</v>
      </c>
      <c r="H159" s="159">
        <v>1</v>
      </c>
      <c r="I159" s="160"/>
      <c r="L159" s="156"/>
      <c r="M159" s="161"/>
      <c r="T159" s="162"/>
      <c r="AT159" s="157" t="s">
        <v>188</v>
      </c>
      <c r="AU159" s="157" t="s">
        <v>78</v>
      </c>
      <c r="AV159" s="13" t="s">
        <v>80</v>
      </c>
      <c r="AW159" s="13" t="s">
        <v>31</v>
      </c>
      <c r="AX159" s="13" t="s">
        <v>70</v>
      </c>
      <c r="AY159" s="157" t="s">
        <v>158</v>
      </c>
    </row>
    <row r="160" spans="2:65" s="14" customFormat="1" x14ac:dyDescent="0.2">
      <c r="B160" s="163"/>
      <c r="D160" s="150" t="s">
        <v>188</v>
      </c>
      <c r="E160" s="164" t="s">
        <v>19</v>
      </c>
      <c r="F160" s="165" t="s">
        <v>191</v>
      </c>
      <c r="H160" s="166">
        <v>1</v>
      </c>
      <c r="I160" s="167"/>
      <c r="L160" s="163"/>
      <c r="M160" s="168"/>
      <c r="T160" s="169"/>
      <c r="AT160" s="164" t="s">
        <v>188</v>
      </c>
      <c r="AU160" s="164" t="s">
        <v>78</v>
      </c>
      <c r="AV160" s="14" t="s">
        <v>165</v>
      </c>
      <c r="AW160" s="14" t="s">
        <v>31</v>
      </c>
      <c r="AX160" s="14" t="s">
        <v>78</v>
      </c>
      <c r="AY160" s="164" t="s">
        <v>158</v>
      </c>
    </row>
    <row r="161" spans="2:65" s="1" customFormat="1" ht="16.5" customHeight="1" x14ac:dyDescent="0.2">
      <c r="B161" s="33"/>
      <c r="C161" s="132" t="s">
        <v>298</v>
      </c>
      <c r="D161" s="132" t="s">
        <v>160</v>
      </c>
      <c r="E161" s="133" t="s">
        <v>3305</v>
      </c>
      <c r="F161" s="134" t="s">
        <v>3306</v>
      </c>
      <c r="G161" s="135" t="s">
        <v>467</v>
      </c>
      <c r="H161" s="136">
        <v>1</v>
      </c>
      <c r="I161" s="137">
        <v>125000</v>
      </c>
      <c r="J161" s="138">
        <f>ROUND(I161*H161,2)</f>
        <v>125000</v>
      </c>
      <c r="K161" s="134" t="s">
        <v>19</v>
      </c>
      <c r="L161" s="33"/>
      <c r="M161" s="139" t="s">
        <v>19</v>
      </c>
      <c r="N161" s="140" t="s">
        <v>41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400</v>
      </c>
      <c r="AT161" s="143" t="s">
        <v>160</v>
      </c>
      <c r="AU161" s="143" t="s">
        <v>78</v>
      </c>
      <c r="AY161" s="18" t="s">
        <v>158</v>
      </c>
      <c r="BE161" s="144">
        <f>IF(N161="základní",J161,0)</f>
        <v>125000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78</v>
      </c>
      <c r="BK161" s="144">
        <f>ROUND(I161*H161,2)</f>
        <v>125000</v>
      </c>
      <c r="BL161" s="18" t="s">
        <v>400</v>
      </c>
      <c r="BM161" s="143" t="s">
        <v>3307</v>
      </c>
    </row>
    <row r="162" spans="2:65" s="1" customFormat="1" ht="16.5" customHeight="1" x14ac:dyDescent="0.2">
      <c r="B162" s="33"/>
      <c r="C162" s="132" t="s">
        <v>464</v>
      </c>
      <c r="D162" s="132" t="s">
        <v>160</v>
      </c>
      <c r="E162" s="133" t="s">
        <v>3308</v>
      </c>
      <c r="F162" s="134" t="s">
        <v>3309</v>
      </c>
      <c r="G162" s="135" t="s">
        <v>467</v>
      </c>
      <c r="H162" s="136">
        <v>1</v>
      </c>
      <c r="I162" s="137">
        <v>20980</v>
      </c>
      <c r="J162" s="138">
        <f>ROUND(I162*H162,2)</f>
        <v>20980</v>
      </c>
      <c r="K162" s="134" t="s">
        <v>19</v>
      </c>
      <c r="L162" s="33"/>
      <c r="M162" s="139" t="s">
        <v>19</v>
      </c>
      <c r="N162" s="140" t="s">
        <v>41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400</v>
      </c>
      <c r="AT162" s="143" t="s">
        <v>160</v>
      </c>
      <c r="AU162" s="143" t="s">
        <v>78</v>
      </c>
      <c r="AY162" s="18" t="s">
        <v>158</v>
      </c>
      <c r="BE162" s="144">
        <f>IF(N162="základní",J162,0)</f>
        <v>20980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78</v>
      </c>
      <c r="BK162" s="144">
        <f>ROUND(I162*H162,2)</f>
        <v>20980</v>
      </c>
      <c r="BL162" s="18" t="s">
        <v>400</v>
      </c>
      <c r="BM162" s="143" t="s">
        <v>3310</v>
      </c>
    </row>
    <row r="163" spans="2:65" s="1" customFormat="1" ht="16.5" customHeight="1" x14ac:dyDescent="0.2">
      <c r="B163" s="33"/>
      <c r="C163" s="132" t="s">
        <v>303</v>
      </c>
      <c r="D163" s="132" t="s">
        <v>160</v>
      </c>
      <c r="E163" s="133" t="s">
        <v>3311</v>
      </c>
      <c r="F163" s="134" t="s">
        <v>3312</v>
      </c>
      <c r="G163" s="135" t="s">
        <v>467</v>
      </c>
      <c r="H163" s="136">
        <v>1</v>
      </c>
      <c r="I163" s="137">
        <v>9250</v>
      </c>
      <c r="J163" s="138">
        <f>ROUND(I163*H163,2)</f>
        <v>9250</v>
      </c>
      <c r="K163" s="134" t="s">
        <v>19</v>
      </c>
      <c r="L163" s="33"/>
      <c r="M163" s="139" t="s">
        <v>19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400</v>
      </c>
      <c r="AT163" s="143" t="s">
        <v>160</v>
      </c>
      <c r="AU163" s="143" t="s">
        <v>78</v>
      </c>
      <c r="AY163" s="18" t="s">
        <v>158</v>
      </c>
      <c r="BE163" s="144">
        <f>IF(N163="základní",J163,0)</f>
        <v>9250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78</v>
      </c>
      <c r="BK163" s="144">
        <f>ROUND(I163*H163,2)</f>
        <v>9250</v>
      </c>
      <c r="BL163" s="18" t="s">
        <v>400</v>
      </c>
      <c r="BM163" s="143" t="s">
        <v>3313</v>
      </c>
    </row>
    <row r="164" spans="2:65" s="13" customFormat="1" x14ac:dyDescent="0.2">
      <c r="B164" s="156"/>
      <c r="D164" s="150" t="s">
        <v>188</v>
      </c>
      <c r="E164" s="157" t="s">
        <v>19</v>
      </c>
      <c r="F164" s="158" t="s">
        <v>78</v>
      </c>
      <c r="H164" s="159">
        <v>1</v>
      </c>
      <c r="I164" s="160"/>
      <c r="L164" s="156"/>
      <c r="M164" s="161"/>
      <c r="T164" s="162"/>
      <c r="AT164" s="157" t="s">
        <v>188</v>
      </c>
      <c r="AU164" s="157" t="s">
        <v>78</v>
      </c>
      <c r="AV164" s="13" t="s">
        <v>80</v>
      </c>
      <c r="AW164" s="13" t="s">
        <v>31</v>
      </c>
      <c r="AX164" s="13" t="s">
        <v>70</v>
      </c>
      <c r="AY164" s="157" t="s">
        <v>158</v>
      </c>
    </row>
    <row r="165" spans="2:65" s="14" customFormat="1" x14ac:dyDescent="0.2">
      <c r="B165" s="163"/>
      <c r="D165" s="150" t="s">
        <v>188</v>
      </c>
      <c r="E165" s="164" t="s">
        <v>19</v>
      </c>
      <c r="F165" s="165" t="s">
        <v>191</v>
      </c>
      <c r="H165" s="166">
        <v>1</v>
      </c>
      <c r="I165" s="167"/>
      <c r="L165" s="163"/>
      <c r="M165" s="168"/>
      <c r="T165" s="169"/>
      <c r="AT165" s="164" t="s">
        <v>188</v>
      </c>
      <c r="AU165" s="164" t="s">
        <v>78</v>
      </c>
      <c r="AV165" s="14" t="s">
        <v>165</v>
      </c>
      <c r="AW165" s="14" t="s">
        <v>31</v>
      </c>
      <c r="AX165" s="14" t="s">
        <v>78</v>
      </c>
      <c r="AY165" s="164" t="s">
        <v>158</v>
      </c>
    </row>
    <row r="166" spans="2:65" s="1" customFormat="1" ht="16.5" customHeight="1" x14ac:dyDescent="0.2">
      <c r="B166" s="33"/>
      <c r="C166" s="132" t="s">
        <v>478</v>
      </c>
      <c r="D166" s="132" t="s">
        <v>160</v>
      </c>
      <c r="E166" s="133" t="s">
        <v>3314</v>
      </c>
      <c r="F166" s="134" t="s">
        <v>3315</v>
      </c>
      <c r="G166" s="135" t="s">
        <v>467</v>
      </c>
      <c r="H166" s="136">
        <v>1</v>
      </c>
      <c r="I166" s="137">
        <v>16130</v>
      </c>
      <c r="J166" s="138">
        <f>ROUND(I166*H166,2)</f>
        <v>16130</v>
      </c>
      <c r="K166" s="134" t="s">
        <v>19</v>
      </c>
      <c r="L166" s="33"/>
      <c r="M166" s="139" t="s">
        <v>19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400</v>
      </c>
      <c r="AT166" s="143" t="s">
        <v>160</v>
      </c>
      <c r="AU166" s="143" t="s">
        <v>78</v>
      </c>
      <c r="AY166" s="18" t="s">
        <v>158</v>
      </c>
      <c r="BE166" s="144">
        <f>IF(N166="základní",J166,0)</f>
        <v>16130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78</v>
      </c>
      <c r="BK166" s="144">
        <f>ROUND(I166*H166,2)</f>
        <v>16130</v>
      </c>
      <c r="BL166" s="18" t="s">
        <v>400</v>
      </c>
      <c r="BM166" s="143" t="s">
        <v>3316</v>
      </c>
    </row>
    <row r="167" spans="2:65" s="13" customFormat="1" x14ac:dyDescent="0.2">
      <c r="B167" s="156"/>
      <c r="D167" s="150" t="s">
        <v>188</v>
      </c>
      <c r="E167" s="157" t="s">
        <v>19</v>
      </c>
      <c r="F167" s="158" t="s">
        <v>78</v>
      </c>
      <c r="H167" s="159">
        <v>1</v>
      </c>
      <c r="I167" s="160"/>
      <c r="L167" s="156"/>
      <c r="M167" s="161"/>
      <c r="T167" s="162"/>
      <c r="AT167" s="157" t="s">
        <v>188</v>
      </c>
      <c r="AU167" s="157" t="s">
        <v>78</v>
      </c>
      <c r="AV167" s="13" t="s">
        <v>80</v>
      </c>
      <c r="AW167" s="13" t="s">
        <v>31</v>
      </c>
      <c r="AX167" s="13" t="s">
        <v>70</v>
      </c>
      <c r="AY167" s="157" t="s">
        <v>158</v>
      </c>
    </row>
    <row r="168" spans="2:65" s="14" customFormat="1" x14ac:dyDescent="0.2">
      <c r="B168" s="163"/>
      <c r="D168" s="150" t="s">
        <v>188</v>
      </c>
      <c r="E168" s="164" t="s">
        <v>19</v>
      </c>
      <c r="F168" s="165" t="s">
        <v>191</v>
      </c>
      <c r="H168" s="166">
        <v>1</v>
      </c>
      <c r="I168" s="167"/>
      <c r="L168" s="163"/>
      <c r="M168" s="168"/>
      <c r="T168" s="169"/>
      <c r="AT168" s="164" t="s">
        <v>188</v>
      </c>
      <c r="AU168" s="164" t="s">
        <v>78</v>
      </c>
      <c r="AV168" s="14" t="s">
        <v>165</v>
      </c>
      <c r="AW168" s="14" t="s">
        <v>31</v>
      </c>
      <c r="AX168" s="14" t="s">
        <v>78</v>
      </c>
      <c r="AY168" s="164" t="s">
        <v>158</v>
      </c>
    </row>
    <row r="169" spans="2:65" s="1" customFormat="1" ht="16.5" customHeight="1" x14ac:dyDescent="0.2">
      <c r="B169" s="33"/>
      <c r="C169" s="132" t="s">
        <v>309</v>
      </c>
      <c r="D169" s="132" t="s">
        <v>160</v>
      </c>
      <c r="E169" s="133" t="s">
        <v>3317</v>
      </c>
      <c r="F169" s="134" t="s">
        <v>3318</v>
      </c>
      <c r="G169" s="135" t="s">
        <v>467</v>
      </c>
      <c r="H169" s="136">
        <v>1</v>
      </c>
      <c r="I169" s="137">
        <v>11270</v>
      </c>
      <c r="J169" s="138">
        <f>ROUND(I169*H169,2)</f>
        <v>11270</v>
      </c>
      <c r="K169" s="134" t="s">
        <v>19</v>
      </c>
      <c r="L169" s="33"/>
      <c r="M169" s="139" t="s">
        <v>19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400</v>
      </c>
      <c r="AT169" s="143" t="s">
        <v>160</v>
      </c>
      <c r="AU169" s="143" t="s">
        <v>78</v>
      </c>
      <c r="AY169" s="18" t="s">
        <v>158</v>
      </c>
      <c r="BE169" s="144">
        <f>IF(N169="základní",J169,0)</f>
        <v>11270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78</v>
      </c>
      <c r="BK169" s="144">
        <f>ROUND(I169*H169,2)</f>
        <v>11270</v>
      </c>
      <c r="BL169" s="18" t="s">
        <v>400</v>
      </c>
      <c r="BM169" s="143" t="s">
        <v>3319</v>
      </c>
    </row>
    <row r="170" spans="2:65" s="1" customFormat="1" ht="16.5" customHeight="1" x14ac:dyDescent="0.2">
      <c r="B170" s="33"/>
      <c r="C170" s="132" t="s">
        <v>488</v>
      </c>
      <c r="D170" s="132" t="s">
        <v>160</v>
      </c>
      <c r="E170" s="133" t="s">
        <v>3320</v>
      </c>
      <c r="F170" s="134" t="s">
        <v>3321</v>
      </c>
      <c r="G170" s="135" t="s">
        <v>467</v>
      </c>
      <c r="H170" s="136">
        <v>1</v>
      </c>
      <c r="I170" s="137">
        <v>11010</v>
      </c>
      <c r="J170" s="138">
        <f>ROUND(I170*H170,2)</f>
        <v>11010</v>
      </c>
      <c r="K170" s="134" t="s">
        <v>19</v>
      </c>
      <c r="L170" s="33"/>
      <c r="M170" s="139" t="s">
        <v>19</v>
      </c>
      <c r="N170" s="140" t="s">
        <v>41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400</v>
      </c>
      <c r="AT170" s="143" t="s">
        <v>160</v>
      </c>
      <c r="AU170" s="143" t="s">
        <v>78</v>
      </c>
      <c r="AY170" s="18" t="s">
        <v>158</v>
      </c>
      <c r="BE170" s="144">
        <f>IF(N170="základní",J170,0)</f>
        <v>11010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78</v>
      </c>
      <c r="BK170" s="144">
        <f>ROUND(I170*H170,2)</f>
        <v>11010</v>
      </c>
      <c r="BL170" s="18" t="s">
        <v>400</v>
      </c>
      <c r="BM170" s="143" t="s">
        <v>3322</v>
      </c>
    </row>
    <row r="171" spans="2:65" s="13" customFormat="1" x14ac:dyDescent="0.2">
      <c r="B171" s="156"/>
      <c r="D171" s="150" t="s">
        <v>188</v>
      </c>
      <c r="E171" s="157" t="s">
        <v>19</v>
      </c>
      <c r="F171" s="158" t="s">
        <v>78</v>
      </c>
      <c r="H171" s="159">
        <v>1</v>
      </c>
      <c r="I171" s="160"/>
      <c r="L171" s="156"/>
      <c r="M171" s="161"/>
      <c r="T171" s="162"/>
      <c r="AT171" s="157" t="s">
        <v>188</v>
      </c>
      <c r="AU171" s="157" t="s">
        <v>78</v>
      </c>
      <c r="AV171" s="13" t="s">
        <v>80</v>
      </c>
      <c r="AW171" s="13" t="s">
        <v>31</v>
      </c>
      <c r="AX171" s="13" t="s">
        <v>70</v>
      </c>
      <c r="AY171" s="157" t="s">
        <v>158</v>
      </c>
    </row>
    <row r="172" spans="2:65" s="14" customFormat="1" x14ac:dyDescent="0.2">
      <c r="B172" s="163"/>
      <c r="D172" s="150" t="s">
        <v>188</v>
      </c>
      <c r="E172" s="164" t="s">
        <v>19</v>
      </c>
      <c r="F172" s="165" t="s">
        <v>191</v>
      </c>
      <c r="H172" s="166">
        <v>1</v>
      </c>
      <c r="I172" s="167"/>
      <c r="L172" s="163"/>
      <c r="M172" s="168"/>
      <c r="T172" s="169"/>
      <c r="AT172" s="164" t="s">
        <v>188</v>
      </c>
      <c r="AU172" s="164" t="s">
        <v>78</v>
      </c>
      <c r="AV172" s="14" t="s">
        <v>165</v>
      </c>
      <c r="AW172" s="14" t="s">
        <v>31</v>
      </c>
      <c r="AX172" s="14" t="s">
        <v>78</v>
      </c>
      <c r="AY172" s="164" t="s">
        <v>158</v>
      </c>
    </row>
    <row r="173" spans="2:65" s="1" customFormat="1" ht="16.5" customHeight="1" x14ac:dyDescent="0.2">
      <c r="B173" s="33"/>
      <c r="C173" s="132" t="s">
        <v>321</v>
      </c>
      <c r="D173" s="132" t="s">
        <v>160</v>
      </c>
      <c r="E173" s="133" t="s">
        <v>3323</v>
      </c>
      <c r="F173" s="134" t="s">
        <v>3324</v>
      </c>
      <c r="G173" s="135" t="s">
        <v>467</v>
      </c>
      <c r="H173" s="136">
        <v>1</v>
      </c>
      <c r="I173" s="137">
        <v>11950</v>
      </c>
      <c r="J173" s="138">
        <f t="shared" ref="J173:J181" si="20">ROUND(I173*H173,2)</f>
        <v>11950</v>
      </c>
      <c r="K173" s="134" t="s">
        <v>19</v>
      </c>
      <c r="L173" s="33"/>
      <c r="M173" s="139" t="s">
        <v>19</v>
      </c>
      <c r="N173" s="140" t="s">
        <v>41</v>
      </c>
      <c r="P173" s="141">
        <f t="shared" ref="P173:P181" si="21">O173*H173</f>
        <v>0</v>
      </c>
      <c r="Q173" s="141">
        <v>0</v>
      </c>
      <c r="R173" s="141">
        <f t="shared" ref="R173:R181" si="22">Q173*H173</f>
        <v>0</v>
      </c>
      <c r="S173" s="141">
        <v>0</v>
      </c>
      <c r="T173" s="142">
        <f t="shared" ref="T173:T181" si="23">S173*H173</f>
        <v>0</v>
      </c>
      <c r="AR173" s="143" t="s">
        <v>400</v>
      </c>
      <c r="AT173" s="143" t="s">
        <v>160</v>
      </c>
      <c r="AU173" s="143" t="s">
        <v>78</v>
      </c>
      <c r="AY173" s="18" t="s">
        <v>158</v>
      </c>
      <c r="BE173" s="144">
        <f t="shared" ref="BE173:BE181" si="24">IF(N173="základní",J173,0)</f>
        <v>11950</v>
      </c>
      <c r="BF173" s="144">
        <f t="shared" ref="BF173:BF181" si="25">IF(N173="snížená",J173,0)</f>
        <v>0</v>
      </c>
      <c r="BG173" s="144">
        <f t="shared" ref="BG173:BG181" si="26">IF(N173="zákl. přenesená",J173,0)</f>
        <v>0</v>
      </c>
      <c r="BH173" s="144">
        <f t="shared" ref="BH173:BH181" si="27">IF(N173="sníž. přenesená",J173,0)</f>
        <v>0</v>
      </c>
      <c r="BI173" s="144">
        <f t="shared" ref="BI173:BI181" si="28">IF(N173="nulová",J173,0)</f>
        <v>0</v>
      </c>
      <c r="BJ173" s="18" t="s">
        <v>78</v>
      </c>
      <c r="BK173" s="144">
        <f t="shared" ref="BK173:BK181" si="29">ROUND(I173*H173,2)</f>
        <v>11950</v>
      </c>
      <c r="BL173" s="18" t="s">
        <v>400</v>
      </c>
      <c r="BM173" s="143" t="s">
        <v>3325</v>
      </c>
    </row>
    <row r="174" spans="2:65" s="1" customFormat="1" ht="16.5" customHeight="1" x14ac:dyDescent="0.2">
      <c r="B174" s="33"/>
      <c r="C174" s="132" t="s">
        <v>498</v>
      </c>
      <c r="D174" s="132" t="s">
        <v>160</v>
      </c>
      <c r="E174" s="133" t="s">
        <v>3326</v>
      </c>
      <c r="F174" s="134" t="s">
        <v>3327</v>
      </c>
      <c r="G174" s="135" t="s">
        <v>467</v>
      </c>
      <c r="H174" s="136">
        <v>1</v>
      </c>
      <c r="I174" s="137">
        <v>4330</v>
      </c>
      <c r="J174" s="138">
        <f t="shared" si="20"/>
        <v>4330</v>
      </c>
      <c r="K174" s="134" t="s">
        <v>19</v>
      </c>
      <c r="L174" s="33"/>
      <c r="M174" s="139" t="s">
        <v>19</v>
      </c>
      <c r="N174" s="140" t="s">
        <v>41</v>
      </c>
      <c r="P174" s="141">
        <f t="shared" si="21"/>
        <v>0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400</v>
      </c>
      <c r="AT174" s="143" t="s">
        <v>160</v>
      </c>
      <c r="AU174" s="143" t="s">
        <v>78</v>
      </c>
      <c r="AY174" s="18" t="s">
        <v>158</v>
      </c>
      <c r="BE174" s="144">
        <f t="shared" si="24"/>
        <v>4330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8" t="s">
        <v>78</v>
      </c>
      <c r="BK174" s="144">
        <f t="shared" si="29"/>
        <v>4330</v>
      </c>
      <c r="BL174" s="18" t="s">
        <v>400</v>
      </c>
      <c r="BM174" s="143" t="s">
        <v>3328</v>
      </c>
    </row>
    <row r="175" spans="2:65" s="1" customFormat="1" ht="16.5" customHeight="1" x14ac:dyDescent="0.2">
      <c r="B175" s="33"/>
      <c r="C175" s="132" t="s">
        <v>328</v>
      </c>
      <c r="D175" s="132" t="s">
        <v>160</v>
      </c>
      <c r="E175" s="133" t="s">
        <v>3329</v>
      </c>
      <c r="F175" s="134" t="s">
        <v>3330</v>
      </c>
      <c r="G175" s="135" t="s">
        <v>3194</v>
      </c>
      <c r="H175" s="136">
        <v>3</v>
      </c>
      <c r="I175" s="137">
        <v>252</v>
      </c>
      <c r="J175" s="138">
        <f t="shared" si="20"/>
        <v>756</v>
      </c>
      <c r="K175" s="134" t="s">
        <v>19</v>
      </c>
      <c r="L175" s="33"/>
      <c r="M175" s="139" t="s">
        <v>19</v>
      </c>
      <c r="N175" s="140" t="s">
        <v>41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400</v>
      </c>
      <c r="AT175" s="143" t="s">
        <v>160</v>
      </c>
      <c r="AU175" s="143" t="s">
        <v>78</v>
      </c>
      <c r="AY175" s="18" t="s">
        <v>158</v>
      </c>
      <c r="BE175" s="144">
        <f t="shared" si="24"/>
        <v>756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8" t="s">
        <v>78</v>
      </c>
      <c r="BK175" s="144">
        <f t="shared" si="29"/>
        <v>756</v>
      </c>
      <c r="BL175" s="18" t="s">
        <v>400</v>
      </c>
      <c r="BM175" s="143" t="s">
        <v>3331</v>
      </c>
    </row>
    <row r="176" spans="2:65" s="1" customFormat="1" ht="16.5" customHeight="1" x14ac:dyDescent="0.2">
      <c r="B176" s="33"/>
      <c r="C176" s="132" t="s">
        <v>507</v>
      </c>
      <c r="D176" s="132" t="s">
        <v>160</v>
      </c>
      <c r="E176" s="133" t="s">
        <v>3332</v>
      </c>
      <c r="F176" s="134" t="s">
        <v>3333</v>
      </c>
      <c r="G176" s="135" t="s">
        <v>292</v>
      </c>
      <c r="H176" s="136">
        <v>30</v>
      </c>
      <c r="I176" s="137">
        <v>288</v>
      </c>
      <c r="J176" s="138">
        <f t="shared" si="20"/>
        <v>8640</v>
      </c>
      <c r="K176" s="134" t="s">
        <v>19</v>
      </c>
      <c r="L176" s="33"/>
      <c r="M176" s="139" t="s">
        <v>19</v>
      </c>
      <c r="N176" s="140" t="s">
        <v>41</v>
      </c>
      <c r="P176" s="141">
        <f t="shared" si="21"/>
        <v>0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400</v>
      </c>
      <c r="AT176" s="143" t="s">
        <v>160</v>
      </c>
      <c r="AU176" s="143" t="s">
        <v>78</v>
      </c>
      <c r="AY176" s="18" t="s">
        <v>158</v>
      </c>
      <c r="BE176" s="144">
        <f t="shared" si="24"/>
        <v>8640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8" t="s">
        <v>78</v>
      </c>
      <c r="BK176" s="144">
        <f t="shared" si="29"/>
        <v>8640</v>
      </c>
      <c r="BL176" s="18" t="s">
        <v>400</v>
      </c>
      <c r="BM176" s="143" t="s">
        <v>3334</v>
      </c>
    </row>
    <row r="177" spans="2:65" s="1" customFormat="1" ht="16.5" customHeight="1" x14ac:dyDescent="0.2">
      <c r="B177" s="33"/>
      <c r="C177" s="132" t="s">
        <v>336</v>
      </c>
      <c r="D177" s="132" t="s">
        <v>160</v>
      </c>
      <c r="E177" s="133" t="s">
        <v>3335</v>
      </c>
      <c r="F177" s="134" t="s">
        <v>3336</v>
      </c>
      <c r="G177" s="135" t="s">
        <v>292</v>
      </c>
      <c r="H177" s="136">
        <v>30</v>
      </c>
      <c r="I177" s="137">
        <v>388</v>
      </c>
      <c r="J177" s="138">
        <f t="shared" si="20"/>
        <v>11640</v>
      </c>
      <c r="K177" s="134" t="s">
        <v>19</v>
      </c>
      <c r="L177" s="33"/>
      <c r="M177" s="139" t="s">
        <v>19</v>
      </c>
      <c r="N177" s="140" t="s">
        <v>41</v>
      </c>
      <c r="P177" s="141">
        <f t="shared" si="21"/>
        <v>0</v>
      </c>
      <c r="Q177" s="141">
        <v>0</v>
      </c>
      <c r="R177" s="141">
        <f t="shared" si="22"/>
        <v>0</v>
      </c>
      <c r="S177" s="141">
        <v>0</v>
      </c>
      <c r="T177" s="142">
        <f t="shared" si="23"/>
        <v>0</v>
      </c>
      <c r="AR177" s="143" t="s">
        <v>400</v>
      </c>
      <c r="AT177" s="143" t="s">
        <v>160</v>
      </c>
      <c r="AU177" s="143" t="s">
        <v>78</v>
      </c>
      <c r="AY177" s="18" t="s">
        <v>158</v>
      </c>
      <c r="BE177" s="144">
        <f t="shared" si="24"/>
        <v>11640</v>
      </c>
      <c r="BF177" s="144">
        <f t="shared" si="25"/>
        <v>0</v>
      </c>
      <c r="BG177" s="144">
        <f t="shared" si="26"/>
        <v>0</v>
      </c>
      <c r="BH177" s="144">
        <f t="shared" si="27"/>
        <v>0</v>
      </c>
      <c r="BI177" s="144">
        <f t="shared" si="28"/>
        <v>0</v>
      </c>
      <c r="BJ177" s="18" t="s">
        <v>78</v>
      </c>
      <c r="BK177" s="144">
        <f t="shared" si="29"/>
        <v>11640</v>
      </c>
      <c r="BL177" s="18" t="s">
        <v>400</v>
      </c>
      <c r="BM177" s="143" t="s">
        <v>3337</v>
      </c>
    </row>
    <row r="178" spans="2:65" s="1" customFormat="1" ht="16.5" customHeight="1" x14ac:dyDescent="0.2">
      <c r="B178" s="33"/>
      <c r="C178" s="132" t="s">
        <v>516</v>
      </c>
      <c r="D178" s="132" t="s">
        <v>160</v>
      </c>
      <c r="E178" s="133" t="s">
        <v>3338</v>
      </c>
      <c r="F178" s="134" t="s">
        <v>3339</v>
      </c>
      <c r="G178" s="135" t="s">
        <v>292</v>
      </c>
      <c r="H178" s="136">
        <v>50</v>
      </c>
      <c r="I178" s="137">
        <v>494</v>
      </c>
      <c r="J178" s="138">
        <f t="shared" si="20"/>
        <v>24700</v>
      </c>
      <c r="K178" s="134" t="s">
        <v>19</v>
      </c>
      <c r="L178" s="33"/>
      <c r="M178" s="139" t="s">
        <v>19</v>
      </c>
      <c r="N178" s="140" t="s">
        <v>41</v>
      </c>
      <c r="P178" s="141">
        <f t="shared" si="21"/>
        <v>0</v>
      </c>
      <c r="Q178" s="141">
        <v>0</v>
      </c>
      <c r="R178" s="141">
        <f t="shared" si="22"/>
        <v>0</v>
      </c>
      <c r="S178" s="141">
        <v>0</v>
      </c>
      <c r="T178" s="142">
        <f t="shared" si="23"/>
        <v>0</v>
      </c>
      <c r="AR178" s="143" t="s">
        <v>400</v>
      </c>
      <c r="AT178" s="143" t="s">
        <v>160</v>
      </c>
      <c r="AU178" s="143" t="s">
        <v>78</v>
      </c>
      <c r="AY178" s="18" t="s">
        <v>158</v>
      </c>
      <c r="BE178" s="144">
        <f t="shared" si="24"/>
        <v>24700</v>
      </c>
      <c r="BF178" s="144">
        <f t="shared" si="25"/>
        <v>0</v>
      </c>
      <c r="BG178" s="144">
        <f t="shared" si="26"/>
        <v>0</v>
      </c>
      <c r="BH178" s="144">
        <f t="shared" si="27"/>
        <v>0</v>
      </c>
      <c r="BI178" s="144">
        <f t="shared" si="28"/>
        <v>0</v>
      </c>
      <c r="BJ178" s="18" t="s">
        <v>78</v>
      </c>
      <c r="BK178" s="144">
        <f t="shared" si="29"/>
        <v>24700</v>
      </c>
      <c r="BL178" s="18" t="s">
        <v>400</v>
      </c>
      <c r="BM178" s="143" t="s">
        <v>3340</v>
      </c>
    </row>
    <row r="179" spans="2:65" s="1" customFormat="1" ht="16.5" customHeight="1" x14ac:dyDescent="0.2">
      <c r="B179" s="33"/>
      <c r="C179" s="132" t="s">
        <v>343</v>
      </c>
      <c r="D179" s="132" t="s">
        <v>160</v>
      </c>
      <c r="E179" s="133" t="s">
        <v>3341</v>
      </c>
      <c r="F179" s="134" t="s">
        <v>3342</v>
      </c>
      <c r="G179" s="135" t="s">
        <v>292</v>
      </c>
      <c r="H179" s="136">
        <v>30</v>
      </c>
      <c r="I179" s="137">
        <v>582</v>
      </c>
      <c r="J179" s="138">
        <f t="shared" si="20"/>
        <v>17460</v>
      </c>
      <c r="K179" s="134" t="s">
        <v>19</v>
      </c>
      <c r="L179" s="33"/>
      <c r="M179" s="139" t="s">
        <v>19</v>
      </c>
      <c r="N179" s="140" t="s">
        <v>41</v>
      </c>
      <c r="P179" s="141">
        <f t="shared" si="21"/>
        <v>0</v>
      </c>
      <c r="Q179" s="141">
        <v>0</v>
      </c>
      <c r="R179" s="141">
        <f t="shared" si="22"/>
        <v>0</v>
      </c>
      <c r="S179" s="141">
        <v>0</v>
      </c>
      <c r="T179" s="142">
        <f t="shared" si="23"/>
        <v>0</v>
      </c>
      <c r="AR179" s="143" t="s">
        <v>400</v>
      </c>
      <c r="AT179" s="143" t="s">
        <v>160</v>
      </c>
      <c r="AU179" s="143" t="s">
        <v>78</v>
      </c>
      <c r="AY179" s="18" t="s">
        <v>158</v>
      </c>
      <c r="BE179" s="144">
        <f t="shared" si="24"/>
        <v>17460</v>
      </c>
      <c r="BF179" s="144">
        <f t="shared" si="25"/>
        <v>0</v>
      </c>
      <c r="BG179" s="144">
        <f t="shared" si="26"/>
        <v>0</v>
      </c>
      <c r="BH179" s="144">
        <f t="shared" si="27"/>
        <v>0</v>
      </c>
      <c r="BI179" s="144">
        <f t="shared" si="28"/>
        <v>0</v>
      </c>
      <c r="BJ179" s="18" t="s">
        <v>78</v>
      </c>
      <c r="BK179" s="144">
        <f t="shared" si="29"/>
        <v>17460</v>
      </c>
      <c r="BL179" s="18" t="s">
        <v>400</v>
      </c>
      <c r="BM179" s="143" t="s">
        <v>3343</v>
      </c>
    </row>
    <row r="180" spans="2:65" s="1" customFormat="1" ht="16.5" customHeight="1" x14ac:dyDescent="0.2">
      <c r="B180" s="33"/>
      <c r="C180" s="132" t="s">
        <v>529</v>
      </c>
      <c r="D180" s="132" t="s">
        <v>160</v>
      </c>
      <c r="E180" s="133" t="s">
        <v>3344</v>
      </c>
      <c r="F180" s="134" t="s">
        <v>3345</v>
      </c>
      <c r="G180" s="135" t="s">
        <v>195</v>
      </c>
      <c r="H180" s="136">
        <v>10</v>
      </c>
      <c r="I180" s="137">
        <v>170</v>
      </c>
      <c r="J180" s="138">
        <f t="shared" si="20"/>
        <v>1700</v>
      </c>
      <c r="K180" s="134" t="s">
        <v>19</v>
      </c>
      <c r="L180" s="33"/>
      <c r="M180" s="139" t="s">
        <v>19</v>
      </c>
      <c r="N180" s="140" t="s">
        <v>41</v>
      </c>
      <c r="P180" s="141">
        <f t="shared" si="21"/>
        <v>0</v>
      </c>
      <c r="Q180" s="141">
        <v>0</v>
      </c>
      <c r="R180" s="141">
        <f t="shared" si="22"/>
        <v>0</v>
      </c>
      <c r="S180" s="141">
        <v>0</v>
      </c>
      <c r="T180" s="142">
        <f t="shared" si="23"/>
        <v>0</v>
      </c>
      <c r="AR180" s="143" t="s">
        <v>400</v>
      </c>
      <c r="AT180" s="143" t="s">
        <v>160</v>
      </c>
      <c r="AU180" s="143" t="s">
        <v>78</v>
      </c>
      <c r="AY180" s="18" t="s">
        <v>158</v>
      </c>
      <c r="BE180" s="144">
        <f t="shared" si="24"/>
        <v>1700</v>
      </c>
      <c r="BF180" s="144">
        <f t="shared" si="25"/>
        <v>0</v>
      </c>
      <c r="BG180" s="144">
        <f t="shared" si="26"/>
        <v>0</v>
      </c>
      <c r="BH180" s="144">
        <f t="shared" si="27"/>
        <v>0</v>
      </c>
      <c r="BI180" s="144">
        <f t="shared" si="28"/>
        <v>0</v>
      </c>
      <c r="BJ180" s="18" t="s">
        <v>78</v>
      </c>
      <c r="BK180" s="144">
        <f t="shared" si="29"/>
        <v>1700</v>
      </c>
      <c r="BL180" s="18" t="s">
        <v>400</v>
      </c>
      <c r="BM180" s="143" t="s">
        <v>3346</v>
      </c>
    </row>
    <row r="181" spans="2:65" s="1" customFormat="1" ht="16.5" customHeight="1" x14ac:dyDescent="0.2">
      <c r="B181" s="33"/>
      <c r="C181" s="132" t="s">
        <v>350</v>
      </c>
      <c r="D181" s="132" t="s">
        <v>160</v>
      </c>
      <c r="E181" s="133" t="s">
        <v>3347</v>
      </c>
      <c r="F181" s="134" t="s">
        <v>3233</v>
      </c>
      <c r="G181" s="135" t="s">
        <v>467</v>
      </c>
      <c r="H181" s="136">
        <v>1</v>
      </c>
      <c r="I181" s="137">
        <v>12936</v>
      </c>
      <c r="J181" s="138">
        <f t="shared" si="20"/>
        <v>12936</v>
      </c>
      <c r="K181" s="134" t="s">
        <v>19</v>
      </c>
      <c r="L181" s="33"/>
      <c r="M181" s="197" t="s">
        <v>19</v>
      </c>
      <c r="N181" s="198" t="s">
        <v>41</v>
      </c>
      <c r="O181" s="188"/>
      <c r="P181" s="195">
        <f t="shared" si="21"/>
        <v>0</v>
      </c>
      <c r="Q181" s="195">
        <v>0</v>
      </c>
      <c r="R181" s="195">
        <f t="shared" si="22"/>
        <v>0</v>
      </c>
      <c r="S181" s="195">
        <v>0</v>
      </c>
      <c r="T181" s="196">
        <f t="shared" si="23"/>
        <v>0</v>
      </c>
      <c r="AR181" s="143" t="s">
        <v>400</v>
      </c>
      <c r="AT181" s="143" t="s">
        <v>160</v>
      </c>
      <c r="AU181" s="143" t="s">
        <v>78</v>
      </c>
      <c r="AY181" s="18" t="s">
        <v>158</v>
      </c>
      <c r="BE181" s="144">
        <f t="shared" si="24"/>
        <v>12936</v>
      </c>
      <c r="BF181" s="144">
        <f t="shared" si="25"/>
        <v>0</v>
      </c>
      <c r="BG181" s="144">
        <f t="shared" si="26"/>
        <v>0</v>
      </c>
      <c r="BH181" s="144">
        <f t="shared" si="27"/>
        <v>0</v>
      </c>
      <c r="BI181" s="144">
        <f t="shared" si="28"/>
        <v>0</v>
      </c>
      <c r="BJ181" s="18" t="s">
        <v>78</v>
      </c>
      <c r="BK181" s="144">
        <f t="shared" si="29"/>
        <v>12936</v>
      </c>
      <c r="BL181" s="18" t="s">
        <v>400</v>
      </c>
      <c r="BM181" s="143" t="s">
        <v>3348</v>
      </c>
    </row>
    <row r="182" spans="2:65" s="1" customFormat="1" ht="6.9" customHeight="1" x14ac:dyDescent="0.2">
      <c r="B182" s="42"/>
      <c r="C182" s="43"/>
      <c r="D182" s="43"/>
      <c r="E182" s="43"/>
      <c r="F182" s="43"/>
      <c r="G182" s="43"/>
      <c r="H182" s="43"/>
      <c r="I182" s="43"/>
      <c r="J182" s="43"/>
      <c r="K182" s="43"/>
      <c r="L182" s="33"/>
    </row>
  </sheetData>
  <sheetProtection algorithmName="SHA-512" hashValue="pMcpQRCCdx1ZM5G/4rEzvyfhG1ldNA+QxqA7IYW2kQN1S+qt8jSAoU8hH700Ew8wf1PclGL14gCuIUOZPvVd1w==" saltValue="S9Zo77EHBcZnHnaqxpH3lf0M0wYKm3AFzIs1ZqOcNmYagMnSGcXM8BI+wWot+B8Q0hhZufYpWv2A/klIQsAhRw==" spinCount="100000" sheet="1" objects="1" scenarios="1" formatColumns="0" formatRows="0" autoFilter="0"/>
  <autoFilter ref="C85:K181" xr:uid="{00000000-0009-0000-0000-00000A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58" fitToHeight="100" orientation="portrait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6"/>
  <sheetViews>
    <sheetView showGridLines="0" topLeftCell="A166" workbookViewId="0">
      <selection activeCell="C86" sqref="C86:J225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120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3175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3349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ROUND(J86, 2)</f>
        <v>1169500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ROUND((SUM(BE86:BE225)),  2)</f>
        <v>1169500</v>
      </c>
      <c r="I35" s="94">
        <v>0.21</v>
      </c>
      <c r="J35" s="84">
        <f>ROUND(((SUM(BE86:BE225))*I35),  2)</f>
        <v>245595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ROUND((SUM(BF86:BF225)),  2)</f>
        <v>0</v>
      </c>
      <c r="I36" s="94">
        <v>0.12</v>
      </c>
      <c r="J36" s="84">
        <f>ROUND(((SUM(BF86:BF225))*I36),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ROUND((SUM(BG86:BG225)),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ROUND((SUM(BH86:BH225)),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ROUND((SUM(BI86:BI225)),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1415095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3175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PS- - VDJ HRUSICE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J86</f>
        <v>1169500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141</v>
      </c>
      <c r="E64" s="106"/>
      <c r="F64" s="106"/>
      <c r="G64" s="106"/>
      <c r="H64" s="106"/>
      <c r="I64" s="106"/>
      <c r="J64" s="107">
        <f>J87</f>
        <v>1169500</v>
      </c>
      <c r="L64" s="104"/>
    </row>
    <row r="65" spans="2:12" s="1" customFormat="1" ht="21.75" customHeight="1" x14ac:dyDescent="0.2">
      <c r="B65" s="33"/>
      <c r="L65" s="33"/>
    </row>
    <row r="66" spans="2:12" s="1" customFormat="1" ht="6.9" customHeight="1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" customHeigh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" customHeight="1" x14ac:dyDescent="0.2">
      <c r="B71" s="33"/>
      <c r="C71" s="22" t="s">
        <v>143</v>
      </c>
      <c r="L71" s="33"/>
    </row>
    <row r="72" spans="2:12" s="1" customFormat="1" ht="6.9" customHeight="1" x14ac:dyDescent="0.2">
      <c r="B72" s="33"/>
      <c r="L72" s="33"/>
    </row>
    <row r="73" spans="2:12" s="1" customFormat="1" ht="12" customHeight="1" x14ac:dyDescent="0.2">
      <c r="B73" s="33"/>
      <c r="C73" s="28" t="s">
        <v>16</v>
      </c>
      <c r="L73" s="33"/>
    </row>
    <row r="74" spans="2:12" s="1" customFormat="1" ht="16.5" customHeight="1" x14ac:dyDescent="0.2">
      <c r="B74" s="33"/>
      <c r="E74" s="319" t="str">
        <f>E7</f>
        <v>Vodovod Hrusice- připojení na VDJ Peleška</v>
      </c>
      <c r="F74" s="320"/>
      <c r="G74" s="320"/>
      <c r="H74" s="320"/>
      <c r="L74" s="33"/>
    </row>
    <row r="75" spans="2:12" ht="12" customHeight="1" x14ac:dyDescent="0.2">
      <c r="B75" s="21"/>
      <c r="C75" s="28" t="s">
        <v>125</v>
      </c>
      <c r="L75" s="21"/>
    </row>
    <row r="76" spans="2:12" s="1" customFormat="1" ht="16.5" customHeight="1" x14ac:dyDescent="0.2">
      <c r="B76" s="33"/>
      <c r="E76" s="319" t="s">
        <v>3175</v>
      </c>
      <c r="F76" s="318"/>
      <c r="G76" s="318"/>
      <c r="H76" s="318"/>
      <c r="L76" s="33"/>
    </row>
    <row r="77" spans="2:12" s="1" customFormat="1" ht="12" customHeight="1" x14ac:dyDescent="0.2">
      <c r="B77" s="33"/>
      <c r="C77" s="28" t="s">
        <v>1201</v>
      </c>
      <c r="L77" s="33"/>
    </row>
    <row r="78" spans="2:12" s="1" customFormat="1" ht="16.5" customHeight="1" x14ac:dyDescent="0.2">
      <c r="B78" s="33"/>
      <c r="E78" s="304" t="str">
        <f>E11</f>
        <v>PS- - VDJ HRUSICE</v>
      </c>
      <c r="F78" s="318"/>
      <c r="G78" s="318"/>
      <c r="H78" s="318"/>
      <c r="L78" s="33"/>
    </row>
    <row r="79" spans="2:12" s="1" customFormat="1" ht="6.9" customHeight="1" x14ac:dyDescent="0.2">
      <c r="B79" s="33"/>
      <c r="L79" s="33"/>
    </row>
    <row r="80" spans="2:12" s="1" customFormat="1" ht="12" customHeight="1" x14ac:dyDescent="0.2">
      <c r="B80" s="33"/>
      <c r="C80" s="28" t="s">
        <v>21</v>
      </c>
      <c r="F80" s="26" t="str">
        <f>F14</f>
        <v>Hrusice</v>
      </c>
      <c r="I80" s="28" t="s">
        <v>23</v>
      </c>
      <c r="J80" s="50">
        <f>IF(J14="","",J14)</f>
        <v>46008</v>
      </c>
      <c r="L80" s="33"/>
    </row>
    <row r="81" spans="2:65" s="1" customFormat="1" ht="6.9" customHeight="1" x14ac:dyDescent="0.2">
      <c r="B81" s="33"/>
      <c r="L81" s="33"/>
    </row>
    <row r="82" spans="2:65" s="1" customFormat="1" ht="40.049999999999997" customHeight="1" x14ac:dyDescent="0.2">
      <c r="B82" s="33"/>
      <c r="C82" s="28" t="s">
        <v>24</v>
      </c>
      <c r="F82" s="26" t="str">
        <f>E17</f>
        <v>Obec Hrusice</v>
      </c>
      <c r="I82" s="28" t="s">
        <v>29</v>
      </c>
      <c r="J82" s="31" t="str">
        <f>E23</f>
        <v>Vodohospodářský rozvoj a výstavba a.s., Praha</v>
      </c>
      <c r="L82" s="33"/>
    </row>
    <row r="83" spans="2:65" s="1" customFormat="1" ht="15.15" customHeight="1" x14ac:dyDescent="0.2">
      <c r="B83" s="33"/>
      <c r="C83" s="28" t="s">
        <v>28</v>
      </c>
      <c r="F83" s="26" t="str">
        <f>IF(E20="","",E20)</f>
        <v>ZEPRIS  s.r.o.</v>
      </c>
      <c r="I83" s="28" t="s">
        <v>32</v>
      </c>
      <c r="J83" s="31" t="str">
        <f>E26</f>
        <v>VRV a.s.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12"/>
      <c r="C85" s="113" t="s">
        <v>144</v>
      </c>
      <c r="D85" s="114" t="s">
        <v>55</v>
      </c>
      <c r="E85" s="114" t="s">
        <v>51</v>
      </c>
      <c r="F85" s="114" t="s">
        <v>52</v>
      </c>
      <c r="G85" s="114" t="s">
        <v>145</v>
      </c>
      <c r="H85" s="114" t="s">
        <v>146</v>
      </c>
      <c r="I85" s="114" t="s">
        <v>147</v>
      </c>
      <c r="J85" s="114" t="s">
        <v>129</v>
      </c>
      <c r="K85" s="115" t="s">
        <v>148</v>
      </c>
      <c r="L85" s="112"/>
      <c r="M85" s="57" t="s">
        <v>19</v>
      </c>
      <c r="N85" s="58" t="s">
        <v>40</v>
      </c>
      <c r="O85" s="58" t="s">
        <v>149</v>
      </c>
      <c r="P85" s="58" t="s">
        <v>150</v>
      </c>
      <c r="Q85" s="58" t="s">
        <v>151</v>
      </c>
      <c r="R85" s="58" t="s">
        <v>152</v>
      </c>
      <c r="S85" s="58" t="s">
        <v>153</v>
      </c>
      <c r="T85" s="59" t="s">
        <v>154</v>
      </c>
    </row>
    <row r="86" spans="2:65" s="1" customFormat="1" ht="22.8" customHeight="1" x14ac:dyDescent="0.3">
      <c r="B86" s="33"/>
      <c r="C86" s="62" t="s">
        <v>155</v>
      </c>
      <c r="J86" s="116">
        <f>BK86</f>
        <v>1169500</v>
      </c>
      <c r="L86" s="33"/>
      <c r="M86" s="60"/>
      <c r="N86" s="51"/>
      <c r="O86" s="51"/>
      <c r="P86" s="117">
        <f>P87</f>
        <v>0</v>
      </c>
      <c r="Q86" s="51"/>
      <c r="R86" s="117">
        <f>R87</f>
        <v>0</v>
      </c>
      <c r="S86" s="51"/>
      <c r="T86" s="118">
        <f>T87</f>
        <v>0</v>
      </c>
      <c r="AT86" s="18" t="s">
        <v>69</v>
      </c>
      <c r="AU86" s="18" t="s">
        <v>130</v>
      </c>
      <c r="BK86" s="119">
        <f>BK87</f>
        <v>1169500</v>
      </c>
    </row>
    <row r="87" spans="2:65" s="11" customFormat="1" ht="25.95" customHeight="1" x14ac:dyDescent="0.25">
      <c r="B87" s="120"/>
      <c r="D87" s="121" t="s">
        <v>69</v>
      </c>
      <c r="E87" s="122" t="s">
        <v>530</v>
      </c>
      <c r="F87" s="122" t="s">
        <v>1167</v>
      </c>
      <c r="I87" s="123"/>
      <c r="J87" s="124">
        <f>BK87</f>
        <v>1169500</v>
      </c>
      <c r="L87" s="120"/>
      <c r="M87" s="125"/>
      <c r="P87" s="126">
        <f>SUM(P88:P225)</f>
        <v>0</v>
      </c>
      <c r="R87" s="126">
        <f>SUM(R88:R225)</f>
        <v>0</v>
      </c>
      <c r="T87" s="127">
        <f>SUM(T88:T225)</f>
        <v>0</v>
      </c>
      <c r="AR87" s="121" t="s">
        <v>171</v>
      </c>
      <c r="AT87" s="128" t="s">
        <v>69</v>
      </c>
      <c r="AU87" s="128" t="s">
        <v>70</v>
      </c>
      <c r="AY87" s="121" t="s">
        <v>158</v>
      </c>
      <c r="BK87" s="129">
        <f>SUM(BK88:BK225)</f>
        <v>1169500</v>
      </c>
    </row>
    <row r="88" spans="2:65" s="1" customFormat="1" ht="16.5" customHeight="1" x14ac:dyDescent="0.2">
      <c r="B88" s="33"/>
      <c r="C88" s="132" t="s">
        <v>78</v>
      </c>
      <c r="D88" s="132" t="s">
        <v>160</v>
      </c>
      <c r="E88" s="133" t="s">
        <v>3350</v>
      </c>
      <c r="F88" s="134" t="s">
        <v>3190</v>
      </c>
      <c r="G88" s="135" t="s">
        <v>467</v>
      </c>
      <c r="H88" s="136">
        <v>1</v>
      </c>
      <c r="I88" s="137">
        <v>273780</v>
      </c>
      <c r="J88" s="138">
        <f t="shared" ref="J88:J100" si="0">ROUND(I88*H88,2)</f>
        <v>273780</v>
      </c>
      <c r="K88" s="134" t="s">
        <v>19</v>
      </c>
      <c r="L88" s="33"/>
      <c r="M88" s="139" t="s">
        <v>19</v>
      </c>
      <c r="N88" s="140" t="s">
        <v>41</v>
      </c>
      <c r="P88" s="141">
        <f t="shared" ref="P88:P100" si="1">O88*H88</f>
        <v>0</v>
      </c>
      <c r="Q88" s="141">
        <v>0</v>
      </c>
      <c r="R88" s="141">
        <f t="shared" ref="R88:R100" si="2">Q88*H88</f>
        <v>0</v>
      </c>
      <c r="S88" s="141">
        <v>0</v>
      </c>
      <c r="T88" s="142">
        <f t="shared" ref="T88:T100" si="3">S88*H88</f>
        <v>0</v>
      </c>
      <c r="AR88" s="143" t="s">
        <v>400</v>
      </c>
      <c r="AT88" s="143" t="s">
        <v>160</v>
      </c>
      <c r="AU88" s="143" t="s">
        <v>78</v>
      </c>
      <c r="AY88" s="18" t="s">
        <v>158</v>
      </c>
      <c r="BE88" s="144">
        <f t="shared" ref="BE88:BE100" si="4">IF(N88="základní",J88,0)</f>
        <v>273780</v>
      </c>
      <c r="BF88" s="144">
        <f t="shared" ref="BF88:BF100" si="5">IF(N88="snížená",J88,0)</f>
        <v>0</v>
      </c>
      <c r="BG88" s="144">
        <f t="shared" ref="BG88:BG100" si="6">IF(N88="zákl. přenesená",J88,0)</f>
        <v>0</v>
      </c>
      <c r="BH88" s="144">
        <f t="shared" ref="BH88:BH100" si="7">IF(N88="sníž. přenesená",J88,0)</f>
        <v>0</v>
      </c>
      <c r="BI88" s="144">
        <f t="shared" ref="BI88:BI100" si="8">IF(N88="nulová",J88,0)</f>
        <v>0</v>
      </c>
      <c r="BJ88" s="18" t="s">
        <v>78</v>
      </c>
      <c r="BK88" s="144">
        <f t="shared" ref="BK88:BK100" si="9">ROUND(I88*H88,2)</f>
        <v>273780</v>
      </c>
      <c r="BL88" s="18" t="s">
        <v>400</v>
      </c>
      <c r="BM88" s="143" t="s">
        <v>3351</v>
      </c>
    </row>
    <row r="89" spans="2:65" s="1" customFormat="1" ht="16.5" customHeight="1" x14ac:dyDescent="0.2">
      <c r="B89" s="33"/>
      <c r="C89" s="132" t="s">
        <v>80</v>
      </c>
      <c r="D89" s="132" t="s">
        <v>160</v>
      </c>
      <c r="E89" s="133" t="s">
        <v>3352</v>
      </c>
      <c r="F89" s="134" t="s">
        <v>3353</v>
      </c>
      <c r="G89" s="135" t="s">
        <v>3194</v>
      </c>
      <c r="H89" s="136">
        <v>2</v>
      </c>
      <c r="I89" s="137">
        <v>618</v>
      </c>
      <c r="J89" s="138">
        <f t="shared" si="0"/>
        <v>1236</v>
      </c>
      <c r="K89" s="134" t="s">
        <v>19</v>
      </c>
      <c r="L89" s="33"/>
      <c r="M89" s="139" t="s">
        <v>19</v>
      </c>
      <c r="N89" s="140" t="s">
        <v>41</v>
      </c>
      <c r="P89" s="141">
        <f t="shared" si="1"/>
        <v>0</v>
      </c>
      <c r="Q89" s="141">
        <v>0</v>
      </c>
      <c r="R89" s="141">
        <f t="shared" si="2"/>
        <v>0</v>
      </c>
      <c r="S89" s="141">
        <v>0</v>
      </c>
      <c r="T89" s="142">
        <f t="shared" si="3"/>
        <v>0</v>
      </c>
      <c r="AR89" s="143" t="s">
        <v>400</v>
      </c>
      <c r="AT89" s="143" t="s">
        <v>160</v>
      </c>
      <c r="AU89" s="143" t="s">
        <v>78</v>
      </c>
      <c r="AY89" s="18" t="s">
        <v>158</v>
      </c>
      <c r="BE89" s="144">
        <f t="shared" si="4"/>
        <v>1236</v>
      </c>
      <c r="BF89" s="144">
        <f t="shared" si="5"/>
        <v>0</v>
      </c>
      <c r="BG89" s="144">
        <f t="shared" si="6"/>
        <v>0</v>
      </c>
      <c r="BH89" s="144">
        <f t="shared" si="7"/>
        <v>0</v>
      </c>
      <c r="BI89" s="144">
        <f t="shared" si="8"/>
        <v>0</v>
      </c>
      <c r="BJ89" s="18" t="s">
        <v>78</v>
      </c>
      <c r="BK89" s="144">
        <f t="shared" si="9"/>
        <v>1236</v>
      </c>
      <c r="BL89" s="18" t="s">
        <v>400</v>
      </c>
      <c r="BM89" s="143" t="s">
        <v>3354</v>
      </c>
    </row>
    <row r="90" spans="2:65" s="1" customFormat="1" ht="16.5" customHeight="1" x14ac:dyDescent="0.2">
      <c r="B90" s="33"/>
      <c r="C90" s="132" t="s">
        <v>171</v>
      </c>
      <c r="D90" s="132" t="s">
        <v>160</v>
      </c>
      <c r="E90" s="133" t="s">
        <v>3355</v>
      </c>
      <c r="F90" s="134" t="s">
        <v>3356</v>
      </c>
      <c r="G90" s="135" t="s">
        <v>3194</v>
      </c>
      <c r="H90" s="136">
        <v>1</v>
      </c>
      <c r="I90" s="137">
        <v>757</v>
      </c>
      <c r="J90" s="138">
        <f t="shared" si="0"/>
        <v>757</v>
      </c>
      <c r="K90" s="134" t="s">
        <v>19</v>
      </c>
      <c r="L90" s="33"/>
      <c r="M90" s="139" t="s">
        <v>19</v>
      </c>
      <c r="N90" s="140" t="s">
        <v>41</v>
      </c>
      <c r="P90" s="141">
        <f t="shared" si="1"/>
        <v>0</v>
      </c>
      <c r="Q90" s="141">
        <v>0</v>
      </c>
      <c r="R90" s="141">
        <f t="shared" si="2"/>
        <v>0</v>
      </c>
      <c r="S90" s="141">
        <v>0</v>
      </c>
      <c r="T90" s="142">
        <f t="shared" si="3"/>
        <v>0</v>
      </c>
      <c r="AR90" s="143" t="s">
        <v>400</v>
      </c>
      <c r="AT90" s="143" t="s">
        <v>160</v>
      </c>
      <c r="AU90" s="143" t="s">
        <v>78</v>
      </c>
      <c r="AY90" s="18" t="s">
        <v>158</v>
      </c>
      <c r="BE90" s="144">
        <f t="shared" si="4"/>
        <v>757</v>
      </c>
      <c r="BF90" s="144">
        <f t="shared" si="5"/>
        <v>0</v>
      </c>
      <c r="BG90" s="144">
        <f t="shared" si="6"/>
        <v>0</v>
      </c>
      <c r="BH90" s="144">
        <f t="shared" si="7"/>
        <v>0</v>
      </c>
      <c r="BI90" s="144">
        <f t="shared" si="8"/>
        <v>0</v>
      </c>
      <c r="BJ90" s="18" t="s">
        <v>78</v>
      </c>
      <c r="BK90" s="144">
        <f t="shared" si="9"/>
        <v>757</v>
      </c>
      <c r="BL90" s="18" t="s">
        <v>400</v>
      </c>
      <c r="BM90" s="143" t="s">
        <v>3357</v>
      </c>
    </row>
    <row r="91" spans="2:65" s="1" customFormat="1" ht="16.5" customHeight="1" x14ac:dyDescent="0.2">
      <c r="B91" s="33"/>
      <c r="C91" s="132" t="s">
        <v>165</v>
      </c>
      <c r="D91" s="132" t="s">
        <v>160</v>
      </c>
      <c r="E91" s="133" t="s">
        <v>3358</v>
      </c>
      <c r="F91" s="134" t="s">
        <v>3359</v>
      </c>
      <c r="G91" s="135" t="s">
        <v>3194</v>
      </c>
      <c r="H91" s="136">
        <v>1</v>
      </c>
      <c r="I91" s="137">
        <v>1421</v>
      </c>
      <c r="J91" s="138">
        <f t="shared" si="0"/>
        <v>1421</v>
      </c>
      <c r="K91" s="134" t="s">
        <v>19</v>
      </c>
      <c r="L91" s="33"/>
      <c r="M91" s="139" t="s">
        <v>19</v>
      </c>
      <c r="N91" s="140" t="s">
        <v>41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400</v>
      </c>
      <c r="AT91" s="143" t="s">
        <v>160</v>
      </c>
      <c r="AU91" s="143" t="s">
        <v>78</v>
      </c>
      <c r="AY91" s="18" t="s">
        <v>158</v>
      </c>
      <c r="BE91" s="144">
        <f t="shared" si="4"/>
        <v>1421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78</v>
      </c>
      <c r="BK91" s="144">
        <f t="shared" si="9"/>
        <v>1421</v>
      </c>
      <c r="BL91" s="18" t="s">
        <v>400</v>
      </c>
      <c r="BM91" s="143" t="s">
        <v>3360</v>
      </c>
    </row>
    <row r="92" spans="2:65" s="1" customFormat="1" ht="16.5" customHeight="1" x14ac:dyDescent="0.2">
      <c r="B92" s="33"/>
      <c r="C92" s="132" t="s">
        <v>180</v>
      </c>
      <c r="D92" s="132" t="s">
        <v>160</v>
      </c>
      <c r="E92" s="133" t="s">
        <v>3192</v>
      </c>
      <c r="F92" s="134" t="s">
        <v>3193</v>
      </c>
      <c r="G92" s="135" t="s">
        <v>3194</v>
      </c>
      <c r="H92" s="136">
        <v>1</v>
      </c>
      <c r="I92" s="137">
        <v>1194</v>
      </c>
      <c r="J92" s="138">
        <f t="shared" si="0"/>
        <v>1194</v>
      </c>
      <c r="K92" s="134" t="s">
        <v>19</v>
      </c>
      <c r="L92" s="33"/>
      <c r="M92" s="139" t="s">
        <v>19</v>
      </c>
      <c r="N92" s="140" t="s">
        <v>41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400</v>
      </c>
      <c r="AT92" s="143" t="s">
        <v>160</v>
      </c>
      <c r="AU92" s="143" t="s">
        <v>78</v>
      </c>
      <c r="AY92" s="18" t="s">
        <v>158</v>
      </c>
      <c r="BE92" s="144">
        <f t="shared" si="4"/>
        <v>1194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78</v>
      </c>
      <c r="BK92" s="144">
        <f t="shared" si="9"/>
        <v>1194</v>
      </c>
      <c r="BL92" s="18" t="s">
        <v>400</v>
      </c>
      <c r="BM92" s="143" t="s">
        <v>3361</v>
      </c>
    </row>
    <row r="93" spans="2:65" s="1" customFormat="1" ht="16.5" customHeight="1" x14ac:dyDescent="0.2">
      <c r="B93" s="33"/>
      <c r="C93" s="132" t="s">
        <v>174</v>
      </c>
      <c r="D93" s="132" t="s">
        <v>160</v>
      </c>
      <c r="E93" s="133" t="s">
        <v>3196</v>
      </c>
      <c r="F93" s="134" t="s">
        <v>3197</v>
      </c>
      <c r="G93" s="135" t="s">
        <v>3194</v>
      </c>
      <c r="H93" s="136">
        <v>1</v>
      </c>
      <c r="I93" s="137">
        <v>311</v>
      </c>
      <c r="J93" s="138">
        <f t="shared" si="0"/>
        <v>311</v>
      </c>
      <c r="K93" s="134" t="s">
        <v>19</v>
      </c>
      <c r="L93" s="33"/>
      <c r="M93" s="139" t="s">
        <v>19</v>
      </c>
      <c r="N93" s="140" t="s">
        <v>41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400</v>
      </c>
      <c r="AT93" s="143" t="s">
        <v>160</v>
      </c>
      <c r="AU93" s="143" t="s">
        <v>78</v>
      </c>
      <c r="AY93" s="18" t="s">
        <v>158</v>
      </c>
      <c r="BE93" s="144">
        <f t="shared" si="4"/>
        <v>311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78</v>
      </c>
      <c r="BK93" s="144">
        <f t="shared" si="9"/>
        <v>311</v>
      </c>
      <c r="BL93" s="18" t="s">
        <v>400</v>
      </c>
      <c r="BM93" s="143" t="s">
        <v>3362</v>
      </c>
    </row>
    <row r="94" spans="2:65" s="1" customFormat="1" ht="16.5" customHeight="1" x14ac:dyDescent="0.2">
      <c r="B94" s="33"/>
      <c r="C94" s="132" t="s">
        <v>192</v>
      </c>
      <c r="D94" s="132" t="s">
        <v>160</v>
      </c>
      <c r="E94" s="133" t="s">
        <v>3363</v>
      </c>
      <c r="F94" s="134" t="s">
        <v>3364</v>
      </c>
      <c r="G94" s="135" t="s">
        <v>3194</v>
      </c>
      <c r="H94" s="136">
        <v>2</v>
      </c>
      <c r="I94" s="137">
        <v>360</v>
      </c>
      <c r="J94" s="138">
        <f t="shared" si="0"/>
        <v>720</v>
      </c>
      <c r="K94" s="134" t="s">
        <v>19</v>
      </c>
      <c r="L94" s="33"/>
      <c r="M94" s="139" t="s">
        <v>19</v>
      </c>
      <c r="N94" s="140" t="s">
        <v>41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400</v>
      </c>
      <c r="AT94" s="143" t="s">
        <v>160</v>
      </c>
      <c r="AU94" s="143" t="s">
        <v>78</v>
      </c>
      <c r="AY94" s="18" t="s">
        <v>158</v>
      </c>
      <c r="BE94" s="144">
        <f t="shared" si="4"/>
        <v>720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78</v>
      </c>
      <c r="BK94" s="144">
        <f t="shared" si="9"/>
        <v>720</v>
      </c>
      <c r="BL94" s="18" t="s">
        <v>400</v>
      </c>
      <c r="BM94" s="143" t="s">
        <v>3365</v>
      </c>
    </row>
    <row r="95" spans="2:65" s="1" customFormat="1" ht="16.5" customHeight="1" x14ac:dyDescent="0.2">
      <c r="B95" s="33"/>
      <c r="C95" s="132" t="s">
        <v>178</v>
      </c>
      <c r="D95" s="132" t="s">
        <v>160</v>
      </c>
      <c r="E95" s="133" t="s">
        <v>3366</v>
      </c>
      <c r="F95" s="134" t="s">
        <v>3367</v>
      </c>
      <c r="G95" s="135" t="s">
        <v>467</v>
      </c>
      <c r="H95" s="136">
        <v>1</v>
      </c>
      <c r="I95" s="137">
        <v>810</v>
      </c>
      <c r="J95" s="138">
        <f t="shared" si="0"/>
        <v>810</v>
      </c>
      <c r="K95" s="134" t="s">
        <v>19</v>
      </c>
      <c r="L95" s="33"/>
      <c r="M95" s="139" t="s">
        <v>19</v>
      </c>
      <c r="N95" s="140" t="s">
        <v>41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400</v>
      </c>
      <c r="AT95" s="143" t="s">
        <v>160</v>
      </c>
      <c r="AU95" s="143" t="s">
        <v>78</v>
      </c>
      <c r="AY95" s="18" t="s">
        <v>158</v>
      </c>
      <c r="BE95" s="144">
        <f t="shared" si="4"/>
        <v>810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78</v>
      </c>
      <c r="BK95" s="144">
        <f t="shared" si="9"/>
        <v>810</v>
      </c>
      <c r="BL95" s="18" t="s">
        <v>400</v>
      </c>
      <c r="BM95" s="143" t="s">
        <v>3368</v>
      </c>
    </row>
    <row r="96" spans="2:65" s="1" customFormat="1" ht="16.5" customHeight="1" x14ac:dyDescent="0.2">
      <c r="B96" s="33"/>
      <c r="C96" s="132" t="s">
        <v>207</v>
      </c>
      <c r="D96" s="132" t="s">
        <v>160</v>
      </c>
      <c r="E96" s="133" t="s">
        <v>3369</v>
      </c>
      <c r="F96" s="134" t="s">
        <v>3370</v>
      </c>
      <c r="G96" s="135" t="s">
        <v>467</v>
      </c>
      <c r="H96" s="136">
        <v>1</v>
      </c>
      <c r="I96" s="137">
        <v>810</v>
      </c>
      <c r="J96" s="138">
        <f t="shared" si="0"/>
        <v>810</v>
      </c>
      <c r="K96" s="134" t="s">
        <v>19</v>
      </c>
      <c r="L96" s="33"/>
      <c r="M96" s="139" t="s">
        <v>19</v>
      </c>
      <c r="N96" s="140" t="s">
        <v>41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400</v>
      </c>
      <c r="AT96" s="143" t="s">
        <v>160</v>
      </c>
      <c r="AU96" s="143" t="s">
        <v>78</v>
      </c>
      <c r="AY96" s="18" t="s">
        <v>158</v>
      </c>
      <c r="BE96" s="144">
        <f t="shared" si="4"/>
        <v>810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78</v>
      </c>
      <c r="BK96" s="144">
        <f t="shared" si="9"/>
        <v>810</v>
      </c>
      <c r="BL96" s="18" t="s">
        <v>400</v>
      </c>
      <c r="BM96" s="143" t="s">
        <v>3371</v>
      </c>
    </row>
    <row r="97" spans="2:65" s="1" customFormat="1" ht="16.5" customHeight="1" x14ac:dyDescent="0.2">
      <c r="B97" s="33"/>
      <c r="C97" s="132" t="s">
        <v>183</v>
      </c>
      <c r="D97" s="132" t="s">
        <v>160</v>
      </c>
      <c r="E97" s="133" t="s">
        <v>3372</v>
      </c>
      <c r="F97" s="134" t="s">
        <v>3373</v>
      </c>
      <c r="G97" s="135" t="s">
        <v>467</v>
      </c>
      <c r="H97" s="136">
        <v>1</v>
      </c>
      <c r="I97" s="137">
        <v>810</v>
      </c>
      <c r="J97" s="138">
        <f t="shared" si="0"/>
        <v>810</v>
      </c>
      <c r="K97" s="134" t="s">
        <v>19</v>
      </c>
      <c r="L97" s="33"/>
      <c r="M97" s="139" t="s">
        <v>19</v>
      </c>
      <c r="N97" s="140" t="s">
        <v>41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400</v>
      </c>
      <c r="AT97" s="143" t="s">
        <v>160</v>
      </c>
      <c r="AU97" s="143" t="s">
        <v>78</v>
      </c>
      <c r="AY97" s="18" t="s">
        <v>158</v>
      </c>
      <c r="BE97" s="144">
        <f t="shared" si="4"/>
        <v>810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78</v>
      </c>
      <c r="BK97" s="144">
        <f t="shared" si="9"/>
        <v>810</v>
      </c>
      <c r="BL97" s="18" t="s">
        <v>400</v>
      </c>
      <c r="BM97" s="143" t="s">
        <v>3374</v>
      </c>
    </row>
    <row r="98" spans="2:65" s="1" customFormat="1" ht="16.5" customHeight="1" x14ac:dyDescent="0.2">
      <c r="B98" s="33"/>
      <c r="C98" s="132" t="s">
        <v>222</v>
      </c>
      <c r="D98" s="132" t="s">
        <v>160</v>
      </c>
      <c r="E98" s="133" t="s">
        <v>3375</v>
      </c>
      <c r="F98" s="134" t="s">
        <v>3376</v>
      </c>
      <c r="G98" s="135" t="s">
        <v>467</v>
      </c>
      <c r="H98" s="136">
        <v>1</v>
      </c>
      <c r="I98" s="137">
        <v>810</v>
      </c>
      <c r="J98" s="138">
        <f t="shared" si="0"/>
        <v>810</v>
      </c>
      <c r="K98" s="134" t="s">
        <v>19</v>
      </c>
      <c r="L98" s="33"/>
      <c r="M98" s="139" t="s">
        <v>19</v>
      </c>
      <c r="N98" s="140" t="s">
        <v>41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400</v>
      </c>
      <c r="AT98" s="143" t="s">
        <v>160</v>
      </c>
      <c r="AU98" s="143" t="s">
        <v>78</v>
      </c>
      <c r="AY98" s="18" t="s">
        <v>158</v>
      </c>
      <c r="BE98" s="144">
        <f t="shared" si="4"/>
        <v>810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78</v>
      </c>
      <c r="BK98" s="144">
        <f t="shared" si="9"/>
        <v>810</v>
      </c>
      <c r="BL98" s="18" t="s">
        <v>400</v>
      </c>
      <c r="BM98" s="143" t="s">
        <v>3377</v>
      </c>
    </row>
    <row r="99" spans="2:65" s="1" customFormat="1" ht="16.5" customHeight="1" x14ac:dyDescent="0.2">
      <c r="B99" s="33"/>
      <c r="C99" s="132" t="s">
        <v>8</v>
      </c>
      <c r="D99" s="132" t="s">
        <v>160</v>
      </c>
      <c r="E99" s="133" t="s">
        <v>3378</v>
      </c>
      <c r="F99" s="134" t="s">
        <v>3203</v>
      </c>
      <c r="G99" s="135" t="s">
        <v>467</v>
      </c>
      <c r="H99" s="136">
        <v>1</v>
      </c>
      <c r="I99" s="137">
        <v>3620</v>
      </c>
      <c r="J99" s="138">
        <f t="shared" si="0"/>
        <v>3620</v>
      </c>
      <c r="K99" s="134" t="s">
        <v>19</v>
      </c>
      <c r="L99" s="33"/>
      <c r="M99" s="139" t="s">
        <v>19</v>
      </c>
      <c r="N99" s="140" t="s">
        <v>41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400</v>
      </c>
      <c r="AT99" s="143" t="s">
        <v>160</v>
      </c>
      <c r="AU99" s="143" t="s">
        <v>78</v>
      </c>
      <c r="AY99" s="18" t="s">
        <v>158</v>
      </c>
      <c r="BE99" s="144">
        <f t="shared" si="4"/>
        <v>3620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78</v>
      </c>
      <c r="BK99" s="144">
        <f t="shared" si="9"/>
        <v>3620</v>
      </c>
      <c r="BL99" s="18" t="s">
        <v>400</v>
      </c>
      <c r="BM99" s="143" t="s">
        <v>3379</v>
      </c>
    </row>
    <row r="100" spans="2:65" s="1" customFormat="1" ht="16.5" customHeight="1" x14ac:dyDescent="0.2">
      <c r="B100" s="33"/>
      <c r="C100" s="132" t="s">
        <v>240</v>
      </c>
      <c r="D100" s="132" t="s">
        <v>160</v>
      </c>
      <c r="E100" s="133" t="s">
        <v>3380</v>
      </c>
      <c r="F100" s="134" t="s">
        <v>3206</v>
      </c>
      <c r="G100" s="135" t="s">
        <v>467</v>
      </c>
      <c r="H100" s="136">
        <v>1</v>
      </c>
      <c r="I100" s="137">
        <v>18520</v>
      </c>
      <c r="J100" s="138">
        <f t="shared" si="0"/>
        <v>18520</v>
      </c>
      <c r="K100" s="134" t="s">
        <v>19</v>
      </c>
      <c r="L100" s="33"/>
      <c r="M100" s="139" t="s">
        <v>19</v>
      </c>
      <c r="N100" s="140" t="s">
        <v>41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400</v>
      </c>
      <c r="AT100" s="143" t="s">
        <v>160</v>
      </c>
      <c r="AU100" s="143" t="s">
        <v>78</v>
      </c>
      <c r="AY100" s="18" t="s">
        <v>158</v>
      </c>
      <c r="BE100" s="144">
        <f t="shared" si="4"/>
        <v>18520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78</v>
      </c>
      <c r="BK100" s="144">
        <f t="shared" si="9"/>
        <v>18520</v>
      </c>
      <c r="BL100" s="18" t="s">
        <v>400</v>
      </c>
      <c r="BM100" s="143" t="s">
        <v>3381</v>
      </c>
    </row>
    <row r="101" spans="2:65" s="13" customFormat="1" x14ac:dyDescent="0.2">
      <c r="B101" s="156"/>
      <c r="D101" s="150" t="s">
        <v>188</v>
      </c>
      <c r="E101" s="157" t="s">
        <v>19</v>
      </c>
      <c r="F101" s="158" t="s">
        <v>78</v>
      </c>
      <c r="H101" s="159">
        <v>1</v>
      </c>
      <c r="I101" s="160"/>
      <c r="L101" s="156"/>
      <c r="M101" s="161"/>
      <c r="T101" s="162"/>
      <c r="AT101" s="157" t="s">
        <v>188</v>
      </c>
      <c r="AU101" s="157" t="s">
        <v>78</v>
      </c>
      <c r="AV101" s="13" t="s">
        <v>80</v>
      </c>
      <c r="AW101" s="13" t="s">
        <v>31</v>
      </c>
      <c r="AX101" s="13" t="s">
        <v>70</v>
      </c>
      <c r="AY101" s="157" t="s">
        <v>158</v>
      </c>
    </row>
    <row r="102" spans="2:65" s="14" customFormat="1" x14ac:dyDescent="0.2">
      <c r="B102" s="163"/>
      <c r="D102" s="150" t="s">
        <v>188</v>
      </c>
      <c r="E102" s="164" t="s">
        <v>19</v>
      </c>
      <c r="F102" s="165" t="s">
        <v>191</v>
      </c>
      <c r="H102" s="166">
        <v>1</v>
      </c>
      <c r="I102" s="167"/>
      <c r="L102" s="163"/>
      <c r="M102" s="168"/>
      <c r="T102" s="169"/>
      <c r="AT102" s="164" t="s">
        <v>188</v>
      </c>
      <c r="AU102" s="164" t="s">
        <v>78</v>
      </c>
      <c r="AV102" s="14" t="s">
        <v>165</v>
      </c>
      <c r="AW102" s="14" t="s">
        <v>31</v>
      </c>
      <c r="AX102" s="14" t="s">
        <v>78</v>
      </c>
      <c r="AY102" s="164" t="s">
        <v>158</v>
      </c>
    </row>
    <row r="103" spans="2:65" s="1" customFormat="1" ht="16.5" customHeight="1" x14ac:dyDescent="0.2">
      <c r="B103" s="33"/>
      <c r="C103" s="132" t="s">
        <v>196</v>
      </c>
      <c r="D103" s="132" t="s">
        <v>160</v>
      </c>
      <c r="E103" s="133" t="s">
        <v>3208</v>
      </c>
      <c r="F103" s="134" t="s">
        <v>3209</v>
      </c>
      <c r="G103" s="135" t="s">
        <v>467</v>
      </c>
      <c r="H103" s="136">
        <v>1</v>
      </c>
      <c r="I103" s="137">
        <v>2650</v>
      </c>
      <c r="J103" s="138">
        <f>ROUND(I103*H103,2)</f>
        <v>2650</v>
      </c>
      <c r="K103" s="134" t="s">
        <v>19</v>
      </c>
      <c r="L103" s="33"/>
      <c r="M103" s="139" t="s">
        <v>19</v>
      </c>
      <c r="N103" s="140" t="s">
        <v>41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400</v>
      </c>
      <c r="AT103" s="143" t="s">
        <v>160</v>
      </c>
      <c r="AU103" s="143" t="s">
        <v>78</v>
      </c>
      <c r="AY103" s="18" t="s">
        <v>158</v>
      </c>
      <c r="BE103" s="144">
        <f>IF(N103="základní",J103,0)</f>
        <v>2650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78</v>
      </c>
      <c r="BK103" s="144">
        <f>ROUND(I103*H103,2)</f>
        <v>2650</v>
      </c>
      <c r="BL103" s="18" t="s">
        <v>400</v>
      </c>
      <c r="BM103" s="143" t="s">
        <v>3382</v>
      </c>
    </row>
    <row r="104" spans="2:65" s="13" customFormat="1" x14ac:dyDescent="0.2">
      <c r="B104" s="156"/>
      <c r="D104" s="150" t="s">
        <v>188</v>
      </c>
      <c r="E104" s="157" t="s">
        <v>19</v>
      </c>
      <c r="F104" s="158" t="s">
        <v>78</v>
      </c>
      <c r="H104" s="159">
        <v>1</v>
      </c>
      <c r="I104" s="160"/>
      <c r="L104" s="156"/>
      <c r="M104" s="161"/>
      <c r="T104" s="162"/>
      <c r="AT104" s="157" t="s">
        <v>188</v>
      </c>
      <c r="AU104" s="157" t="s">
        <v>78</v>
      </c>
      <c r="AV104" s="13" t="s">
        <v>80</v>
      </c>
      <c r="AW104" s="13" t="s">
        <v>31</v>
      </c>
      <c r="AX104" s="13" t="s">
        <v>70</v>
      </c>
      <c r="AY104" s="157" t="s">
        <v>158</v>
      </c>
    </row>
    <row r="105" spans="2:65" s="14" customFormat="1" x14ac:dyDescent="0.2">
      <c r="B105" s="163"/>
      <c r="D105" s="150" t="s">
        <v>188</v>
      </c>
      <c r="E105" s="164" t="s">
        <v>19</v>
      </c>
      <c r="F105" s="165" t="s">
        <v>191</v>
      </c>
      <c r="H105" s="166">
        <v>1</v>
      </c>
      <c r="I105" s="167"/>
      <c r="L105" s="163"/>
      <c r="M105" s="168"/>
      <c r="T105" s="169"/>
      <c r="AT105" s="164" t="s">
        <v>188</v>
      </c>
      <c r="AU105" s="164" t="s">
        <v>78</v>
      </c>
      <c r="AV105" s="14" t="s">
        <v>165</v>
      </c>
      <c r="AW105" s="14" t="s">
        <v>31</v>
      </c>
      <c r="AX105" s="14" t="s">
        <v>78</v>
      </c>
      <c r="AY105" s="164" t="s">
        <v>158</v>
      </c>
    </row>
    <row r="106" spans="2:65" s="1" customFormat="1" ht="16.5" customHeight="1" x14ac:dyDescent="0.2">
      <c r="B106" s="33"/>
      <c r="C106" s="132" t="s">
        <v>259</v>
      </c>
      <c r="D106" s="132" t="s">
        <v>160</v>
      </c>
      <c r="E106" s="133" t="s">
        <v>3383</v>
      </c>
      <c r="F106" s="134" t="s">
        <v>3212</v>
      </c>
      <c r="G106" s="135" t="s">
        <v>467</v>
      </c>
      <c r="H106" s="136">
        <v>1</v>
      </c>
      <c r="I106" s="137">
        <v>10350</v>
      </c>
      <c r="J106" s="138">
        <f>ROUND(I106*H106,2)</f>
        <v>10350</v>
      </c>
      <c r="K106" s="134" t="s">
        <v>19</v>
      </c>
      <c r="L106" s="33"/>
      <c r="M106" s="139" t="s">
        <v>19</v>
      </c>
      <c r="N106" s="140" t="s">
        <v>41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400</v>
      </c>
      <c r="AT106" s="143" t="s">
        <v>160</v>
      </c>
      <c r="AU106" s="143" t="s">
        <v>78</v>
      </c>
      <c r="AY106" s="18" t="s">
        <v>158</v>
      </c>
      <c r="BE106" s="144">
        <f>IF(N106="základní",J106,0)</f>
        <v>10350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78</v>
      </c>
      <c r="BK106" s="144">
        <f>ROUND(I106*H106,2)</f>
        <v>10350</v>
      </c>
      <c r="BL106" s="18" t="s">
        <v>400</v>
      </c>
      <c r="BM106" s="143" t="s">
        <v>3384</v>
      </c>
    </row>
    <row r="107" spans="2:65" s="13" customFormat="1" x14ac:dyDescent="0.2">
      <c r="B107" s="156"/>
      <c r="D107" s="150" t="s">
        <v>188</v>
      </c>
      <c r="E107" s="157" t="s">
        <v>19</v>
      </c>
      <c r="F107" s="158" t="s">
        <v>78</v>
      </c>
      <c r="H107" s="159">
        <v>1</v>
      </c>
      <c r="I107" s="160"/>
      <c r="L107" s="156"/>
      <c r="M107" s="161"/>
      <c r="T107" s="162"/>
      <c r="AT107" s="157" t="s">
        <v>188</v>
      </c>
      <c r="AU107" s="157" t="s">
        <v>78</v>
      </c>
      <c r="AV107" s="13" t="s">
        <v>80</v>
      </c>
      <c r="AW107" s="13" t="s">
        <v>31</v>
      </c>
      <c r="AX107" s="13" t="s">
        <v>70</v>
      </c>
      <c r="AY107" s="157" t="s">
        <v>158</v>
      </c>
    </row>
    <row r="108" spans="2:65" s="14" customFormat="1" x14ac:dyDescent="0.2">
      <c r="B108" s="163"/>
      <c r="D108" s="150" t="s">
        <v>188</v>
      </c>
      <c r="E108" s="164" t="s">
        <v>19</v>
      </c>
      <c r="F108" s="165" t="s">
        <v>191</v>
      </c>
      <c r="H108" s="166">
        <v>1</v>
      </c>
      <c r="I108" s="167"/>
      <c r="L108" s="163"/>
      <c r="M108" s="168"/>
      <c r="T108" s="169"/>
      <c r="AT108" s="164" t="s">
        <v>188</v>
      </c>
      <c r="AU108" s="164" t="s">
        <v>78</v>
      </c>
      <c r="AV108" s="14" t="s">
        <v>165</v>
      </c>
      <c r="AW108" s="14" t="s">
        <v>31</v>
      </c>
      <c r="AX108" s="14" t="s">
        <v>78</v>
      </c>
      <c r="AY108" s="164" t="s">
        <v>158</v>
      </c>
    </row>
    <row r="109" spans="2:65" s="1" customFormat="1" ht="16.5" customHeight="1" x14ac:dyDescent="0.2">
      <c r="B109" s="33"/>
      <c r="C109" s="132" t="s">
        <v>204</v>
      </c>
      <c r="D109" s="132" t="s">
        <v>160</v>
      </c>
      <c r="E109" s="133" t="s">
        <v>3385</v>
      </c>
      <c r="F109" s="134" t="s">
        <v>3215</v>
      </c>
      <c r="G109" s="135" t="s">
        <v>467</v>
      </c>
      <c r="H109" s="136">
        <v>1</v>
      </c>
      <c r="I109" s="137">
        <v>6330</v>
      </c>
      <c r="J109" s="138">
        <f>ROUND(I109*H109,2)</f>
        <v>6330</v>
      </c>
      <c r="K109" s="134" t="s">
        <v>19</v>
      </c>
      <c r="L109" s="33"/>
      <c r="M109" s="139" t="s">
        <v>19</v>
      </c>
      <c r="N109" s="140" t="s">
        <v>41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400</v>
      </c>
      <c r="AT109" s="143" t="s">
        <v>160</v>
      </c>
      <c r="AU109" s="143" t="s">
        <v>78</v>
      </c>
      <c r="AY109" s="18" t="s">
        <v>158</v>
      </c>
      <c r="BE109" s="144">
        <f>IF(N109="základní",J109,0)</f>
        <v>6330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78</v>
      </c>
      <c r="BK109" s="144">
        <f>ROUND(I109*H109,2)</f>
        <v>6330</v>
      </c>
      <c r="BL109" s="18" t="s">
        <v>400</v>
      </c>
      <c r="BM109" s="143" t="s">
        <v>3386</v>
      </c>
    </row>
    <row r="110" spans="2:65" s="13" customFormat="1" x14ac:dyDescent="0.2">
      <c r="B110" s="156"/>
      <c r="D110" s="150" t="s">
        <v>188</v>
      </c>
      <c r="E110" s="157" t="s">
        <v>19</v>
      </c>
      <c r="F110" s="158" t="s">
        <v>78</v>
      </c>
      <c r="H110" s="159">
        <v>1</v>
      </c>
      <c r="I110" s="160"/>
      <c r="L110" s="156"/>
      <c r="M110" s="161"/>
      <c r="T110" s="162"/>
      <c r="AT110" s="157" t="s">
        <v>188</v>
      </c>
      <c r="AU110" s="157" t="s">
        <v>78</v>
      </c>
      <c r="AV110" s="13" t="s">
        <v>80</v>
      </c>
      <c r="AW110" s="13" t="s">
        <v>31</v>
      </c>
      <c r="AX110" s="13" t="s">
        <v>70</v>
      </c>
      <c r="AY110" s="157" t="s">
        <v>158</v>
      </c>
    </row>
    <row r="111" spans="2:65" s="14" customFormat="1" x14ac:dyDescent="0.2">
      <c r="B111" s="163"/>
      <c r="D111" s="150" t="s">
        <v>188</v>
      </c>
      <c r="E111" s="164" t="s">
        <v>19</v>
      </c>
      <c r="F111" s="165" t="s">
        <v>191</v>
      </c>
      <c r="H111" s="166">
        <v>1</v>
      </c>
      <c r="I111" s="167"/>
      <c r="L111" s="163"/>
      <c r="M111" s="168"/>
      <c r="T111" s="169"/>
      <c r="AT111" s="164" t="s">
        <v>188</v>
      </c>
      <c r="AU111" s="164" t="s">
        <v>78</v>
      </c>
      <c r="AV111" s="14" t="s">
        <v>165</v>
      </c>
      <c r="AW111" s="14" t="s">
        <v>31</v>
      </c>
      <c r="AX111" s="14" t="s">
        <v>78</v>
      </c>
      <c r="AY111" s="164" t="s">
        <v>158</v>
      </c>
    </row>
    <row r="112" spans="2:65" s="1" customFormat="1" ht="16.5" customHeight="1" x14ac:dyDescent="0.2">
      <c r="B112" s="33"/>
      <c r="C112" s="132" t="s">
        <v>277</v>
      </c>
      <c r="D112" s="132" t="s">
        <v>160</v>
      </c>
      <c r="E112" s="133" t="s">
        <v>3217</v>
      </c>
      <c r="F112" s="134" t="s">
        <v>3218</v>
      </c>
      <c r="G112" s="135" t="s">
        <v>467</v>
      </c>
      <c r="H112" s="136">
        <v>1</v>
      </c>
      <c r="I112" s="137">
        <v>25130</v>
      </c>
      <c r="J112" s="138">
        <f>ROUND(I112*H112,2)</f>
        <v>25130</v>
      </c>
      <c r="K112" s="134" t="s">
        <v>19</v>
      </c>
      <c r="L112" s="33"/>
      <c r="M112" s="139" t="s">
        <v>19</v>
      </c>
      <c r="N112" s="140" t="s">
        <v>41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400</v>
      </c>
      <c r="AT112" s="143" t="s">
        <v>160</v>
      </c>
      <c r="AU112" s="143" t="s">
        <v>78</v>
      </c>
      <c r="AY112" s="18" t="s">
        <v>158</v>
      </c>
      <c r="BE112" s="144">
        <f>IF(N112="základní",J112,0)</f>
        <v>25130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78</v>
      </c>
      <c r="BK112" s="144">
        <f>ROUND(I112*H112,2)</f>
        <v>25130</v>
      </c>
      <c r="BL112" s="18" t="s">
        <v>400</v>
      </c>
      <c r="BM112" s="143" t="s">
        <v>3387</v>
      </c>
    </row>
    <row r="113" spans="2:65" s="13" customFormat="1" x14ac:dyDescent="0.2">
      <c r="B113" s="156"/>
      <c r="D113" s="150" t="s">
        <v>188</v>
      </c>
      <c r="E113" s="157" t="s">
        <v>19</v>
      </c>
      <c r="F113" s="158" t="s">
        <v>78</v>
      </c>
      <c r="H113" s="159">
        <v>1</v>
      </c>
      <c r="I113" s="160"/>
      <c r="L113" s="156"/>
      <c r="M113" s="161"/>
      <c r="T113" s="162"/>
      <c r="AT113" s="157" t="s">
        <v>188</v>
      </c>
      <c r="AU113" s="157" t="s">
        <v>78</v>
      </c>
      <c r="AV113" s="13" t="s">
        <v>80</v>
      </c>
      <c r="AW113" s="13" t="s">
        <v>31</v>
      </c>
      <c r="AX113" s="13" t="s">
        <v>70</v>
      </c>
      <c r="AY113" s="157" t="s">
        <v>158</v>
      </c>
    </row>
    <row r="114" spans="2:65" s="14" customFormat="1" x14ac:dyDescent="0.2">
      <c r="B114" s="163"/>
      <c r="D114" s="150" t="s">
        <v>188</v>
      </c>
      <c r="E114" s="164" t="s">
        <v>19</v>
      </c>
      <c r="F114" s="165" t="s">
        <v>191</v>
      </c>
      <c r="H114" s="166">
        <v>1</v>
      </c>
      <c r="I114" s="167"/>
      <c r="L114" s="163"/>
      <c r="M114" s="168"/>
      <c r="T114" s="169"/>
      <c r="AT114" s="164" t="s">
        <v>188</v>
      </c>
      <c r="AU114" s="164" t="s">
        <v>78</v>
      </c>
      <c r="AV114" s="14" t="s">
        <v>165</v>
      </c>
      <c r="AW114" s="14" t="s">
        <v>31</v>
      </c>
      <c r="AX114" s="14" t="s">
        <v>78</v>
      </c>
      <c r="AY114" s="164" t="s">
        <v>158</v>
      </c>
    </row>
    <row r="115" spans="2:65" s="1" customFormat="1" ht="16.5" customHeight="1" x14ac:dyDescent="0.2">
      <c r="B115" s="33"/>
      <c r="C115" s="132" t="s">
        <v>210</v>
      </c>
      <c r="D115" s="132" t="s">
        <v>160</v>
      </c>
      <c r="E115" s="133" t="s">
        <v>3388</v>
      </c>
      <c r="F115" s="134" t="s">
        <v>3221</v>
      </c>
      <c r="G115" s="135" t="s">
        <v>467</v>
      </c>
      <c r="H115" s="136">
        <v>1</v>
      </c>
      <c r="I115" s="137">
        <v>12560</v>
      </c>
      <c r="J115" s="138">
        <f>ROUND(I115*H115,2)</f>
        <v>12560</v>
      </c>
      <c r="K115" s="134" t="s">
        <v>19</v>
      </c>
      <c r="L115" s="33"/>
      <c r="M115" s="139" t="s">
        <v>19</v>
      </c>
      <c r="N115" s="140" t="s">
        <v>41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400</v>
      </c>
      <c r="AT115" s="143" t="s">
        <v>160</v>
      </c>
      <c r="AU115" s="143" t="s">
        <v>78</v>
      </c>
      <c r="AY115" s="18" t="s">
        <v>158</v>
      </c>
      <c r="BE115" s="144">
        <f>IF(N115="základní",J115,0)</f>
        <v>12560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78</v>
      </c>
      <c r="BK115" s="144">
        <f>ROUND(I115*H115,2)</f>
        <v>12560</v>
      </c>
      <c r="BL115" s="18" t="s">
        <v>400</v>
      </c>
      <c r="BM115" s="143" t="s">
        <v>3389</v>
      </c>
    </row>
    <row r="116" spans="2:65" s="13" customFormat="1" x14ac:dyDescent="0.2">
      <c r="B116" s="156"/>
      <c r="D116" s="150" t="s">
        <v>188</v>
      </c>
      <c r="E116" s="157" t="s">
        <v>19</v>
      </c>
      <c r="F116" s="158" t="s">
        <v>78</v>
      </c>
      <c r="H116" s="159">
        <v>1</v>
      </c>
      <c r="I116" s="160"/>
      <c r="L116" s="156"/>
      <c r="M116" s="161"/>
      <c r="T116" s="162"/>
      <c r="AT116" s="157" t="s">
        <v>188</v>
      </c>
      <c r="AU116" s="157" t="s">
        <v>78</v>
      </c>
      <c r="AV116" s="13" t="s">
        <v>80</v>
      </c>
      <c r="AW116" s="13" t="s">
        <v>31</v>
      </c>
      <c r="AX116" s="13" t="s">
        <v>70</v>
      </c>
      <c r="AY116" s="157" t="s">
        <v>158</v>
      </c>
    </row>
    <row r="117" spans="2:65" s="14" customFormat="1" x14ac:dyDescent="0.2">
      <c r="B117" s="163"/>
      <c r="D117" s="150" t="s">
        <v>188</v>
      </c>
      <c r="E117" s="164" t="s">
        <v>19</v>
      </c>
      <c r="F117" s="165" t="s">
        <v>191</v>
      </c>
      <c r="H117" s="166">
        <v>1</v>
      </c>
      <c r="I117" s="167"/>
      <c r="L117" s="163"/>
      <c r="M117" s="168"/>
      <c r="T117" s="169"/>
      <c r="AT117" s="164" t="s">
        <v>188</v>
      </c>
      <c r="AU117" s="164" t="s">
        <v>78</v>
      </c>
      <c r="AV117" s="14" t="s">
        <v>165</v>
      </c>
      <c r="AW117" s="14" t="s">
        <v>31</v>
      </c>
      <c r="AX117" s="14" t="s">
        <v>78</v>
      </c>
      <c r="AY117" s="164" t="s">
        <v>158</v>
      </c>
    </row>
    <row r="118" spans="2:65" s="1" customFormat="1" ht="16.5" customHeight="1" x14ac:dyDescent="0.2">
      <c r="B118" s="33"/>
      <c r="C118" s="132" t="s">
        <v>289</v>
      </c>
      <c r="D118" s="132" t="s">
        <v>160</v>
      </c>
      <c r="E118" s="133" t="s">
        <v>3390</v>
      </c>
      <c r="F118" s="134" t="s">
        <v>3224</v>
      </c>
      <c r="G118" s="135" t="s">
        <v>467</v>
      </c>
      <c r="H118" s="136">
        <v>1</v>
      </c>
      <c r="I118" s="137">
        <v>14940</v>
      </c>
      <c r="J118" s="138">
        <f>ROUND(I118*H118,2)</f>
        <v>14940</v>
      </c>
      <c r="K118" s="134" t="s">
        <v>19</v>
      </c>
      <c r="L118" s="33"/>
      <c r="M118" s="139" t="s">
        <v>19</v>
      </c>
      <c r="N118" s="140" t="s">
        <v>41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400</v>
      </c>
      <c r="AT118" s="143" t="s">
        <v>160</v>
      </c>
      <c r="AU118" s="143" t="s">
        <v>78</v>
      </c>
      <c r="AY118" s="18" t="s">
        <v>158</v>
      </c>
      <c r="BE118" s="144">
        <f>IF(N118="základní",J118,0)</f>
        <v>14940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78</v>
      </c>
      <c r="BK118" s="144">
        <f>ROUND(I118*H118,2)</f>
        <v>14940</v>
      </c>
      <c r="BL118" s="18" t="s">
        <v>400</v>
      </c>
      <c r="BM118" s="143" t="s">
        <v>3391</v>
      </c>
    </row>
    <row r="119" spans="2:65" s="13" customFormat="1" x14ac:dyDescent="0.2">
      <c r="B119" s="156"/>
      <c r="D119" s="150" t="s">
        <v>188</v>
      </c>
      <c r="E119" s="157" t="s">
        <v>19</v>
      </c>
      <c r="F119" s="158" t="s">
        <v>78</v>
      </c>
      <c r="H119" s="159">
        <v>1</v>
      </c>
      <c r="I119" s="160"/>
      <c r="L119" s="156"/>
      <c r="M119" s="161"/>
      <c r="T119" s="162"/>
      <c r="AT119" s="157" t="s">
        <v>188</v>
      </c>
      <c r="AU119" s="157" t="s">
        <v>78</v>
      </c>
      <c r="AV119" s="13" t="s">
        <v>80</v>
      </c>
      <c r="AW119" s="13" t="s">
        <v>31</v>
      </c>
      <c r="AX119" s="13" t="s">
        <v>70</v>
      </c>
      <c r="AY119" s="157" t="s">
        <v>158</v>
      </c>
    </row>
    <row r="120" spans="2:65" s="14" customFormat="1" x14ac:dyDescent="0.2">
      <c r="B120" s="163"/>
      <c r="D120" s="150" t="s">
        <v>188</v>
      </c>
      <c r="E120" s="164" t="s">
        <v>19</v>
      </c>
      <c r="F120" s="165" t="s">
        <v>191</v>
      </c>
      <c r="H120" s="166">
        <v>1</v>
      </c>
      <c r="I120" s="167"/>
      <c r="L120" s="163"/>
      <c r="M120" s="168"/>
      <c r="T120" s="169"/>
      <c r="AT120" s="164" t="s">
        <v>188</v>
      </c>
      <c r="AU120" s="164" t="s">
        <v>78</v>
      </c>
      <c r="AV120" s="14" t="s">
        <v>165</v>
      </c>
      <c r="AW120" s="14" t="s">
        <v>31</v>
      </c>
      <c r="AX120" s="14" t="s">
        <v>78</v>
      </c>
      <c r="AY120" s="164" t="s">
        <v>158</v>
      </c>
    </row>
    <row r="121" spans="2:65" s="1" customFormat="1" ht="16.5" customHeight="1" x14ac:dyDescent="0.2">
      <c r="B121" s="33"/>
      <c r="C121" s="132" t="s">
        <v>216</v>
      </c>
      <c r="D121" s="132" t="s">
        <v>160</v>
      </c>
      <c r="E121" s="133" t="s">
        <v>3392</v>
      </c>
      <c r="F121" s="134" t="s">
        <v>3227</v>
      </c>
      <c r="G121" s="135" t="s">
        <v>467</v>
      </c>
      <c r="H121" s="136">
        <v>1</v>
      </c>
      <c r="I121" s="137">
        <v>23810</v>
      </c>
      <c r="J121" s="138">
        <f>ROUND(I121*H121,2)</f>
        <v>23810</v>
      </c>
      <c r="K121" s="134" t="s">
        <v>19</v>
      </c>
      <c r="L121" s="33"/>
      <c r="M121" s="139" t="s">
        <v>19</v>
      </c>
      <c r="N121" s="140" t="s">
        <v>41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400</v>
      </c>
      <c r="AT121" s="143" t="s">
        <v>160</v>
      </c>
      <c r="AU121" s="143" t="s">
        <v>78</v>
      </c>
      <c r="AY121" s="18" t="s">
        <v>158</v>
      </c>
      <c r="BE121" s="144">
        <f>IF(N121="základní",J121,0)</f>
        <v>23810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78</v>
      </c>
      <c r="BK121" s="144">
        <f>ROUND(I121*H121,2)</f>
        <v>23810</v>
      </c>
      <c r="BL121" s="18" t="s">
        <v>400</v>
      </c>
      <c r="BM121" s="143" t="s">
        <v>3393</v>
      </c>
    </row>
    <row r="122" spans="2:65" s="13" customFormat="1" x14ac:dyDescent="0.2">
      <c r="B122" s="156"/>
      <c r="D122" s="150" t="s">
        <v>188</v>
      </c>
      <c r="E122" s="157" t="s">
        <v>19</v>
      </c>
      <c r="F122" s="158" t="s">
        <v>78</v>
      </c>
      <c r="H122" s="159">
        <v>1</v>
      </c>
      <c r="I122" s="160"/>
      <c r="L122" s="156"/>
      <c r="M122" s="161"/>
      <c r="T122" s="162"/>
      <c r="AT122" s="157" t="s">
        <v>188</v>
      </c>
      <c r="AU122" s="157" t="s">
        <v>78</v>
      </c>
      <c r="AV122" s="13" t="s">
        <v>80</v>
      </c>
      <c r="AW122" s="13" t="s">
        <v>31</v>
      </c>
      <c r="AX122" s="13" t="s">
        <v>70</v>
      </c>
      <c r="AY122" s="157" t="s">
        <v>158</v>
      </c>
    </row>
    <row r="123" spans="2:65" s="14" customFormat="1" x14ac:dyDescent="0.2">
      <c r="B123" s="163"/>
      <c r="D123" s="150" t="s">
        <v>188</v>
      </c>
      <c r="E123" s="164" t="s">
        <v>19</v>
      </c>
      <c r="F123" s="165" t="s">
        <v>191</v>
      </c>
      <c r="H123" s="166">
        <v>1</v>
      </c>
      <c r="I123" s="167"/>
      <c r="L123" s="163"/>
      <c r="M123" s="168"/>
      <c r="T123" s="169"/>
      <c r="AT123" s="164" t="s">
        <v>188</v>
      </c>
      <c r="AU123" s="164" t="s">
        <v>78</v>
      </c>
      <c r="AV123" s="14" t="s">
        <v>165</v>
      </c>
      <c r="AW123" s="14" t="s">
        <v>31</v>
      </c>
      <c r="AX123" s="14" t="s">
        <v>78</v>
      </c>
      <c r="AY123" s="164" t="s">
        <v>158</v>
      </c>
    </row>
    <row r="124" spans="2:65" s="1" customFormat="1" ht="16.5" customHeight="1" x14ac:dyDescent="0.2">
      <c r="B124" s="33"/>
      <c r="C124" s="132" t="s">
        <v>7</v>
      </c>
      <c r="D124" s="132" t="s">
        <v>160</v>
      </c>
      <c r="E124" s="133" t="s">
        <v>3394</v>
      </c>
      <c r="F124" s="134" t="s">
        <v>3230</v>
      </c>
      <c r="G124" s="135" t="s">
        <v>467</v>
      </c>
      <c r="H124" s="136">
        <v>1</v>
      </c>
      <c r="I124" s="137">
        <v>9000</v>
      </c>
      <c r="J124" s="138">
        <f>ROUND(I124*H124,2)</f>
        <v>9000</v>
      </c>
      <c r="K124" s="134" t="s">
        <v>19</v>
      </c>
      <c r="L124" s="33"/>
      <c r="M124" s="139" t="s">
        <v>19</v>
      </c>
      <c r="N124" s="140" t="s">
        <v>41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400</v>
      </c>
      <c r="AT124" s="143" t="s">
        <v>160</v>
      </c>
      <c r="AU124" s="143" t="s">
        <v>78</v>
      </c>
      <c r="AY124" s="18" t="s">
        <v>158</v>
      </c>
      <c r="BE124" s="144">
        <f>IF(N124="základní",J124,0)</f>
        <v>9000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78</v>
      </c>
      <c r="BK124" s="144">
        <f>ROUND(I124*H124,2)</f>
        <v>9000</v>
      </c>
      <c r="BL124" s="18" t="s">
        <v>400</v>
      </c>
      <c r="BM124" s="143" t="s">
        <v>3395</v>
      </c>
    </row>
    <row r="125" spans="2:65" s="13" customFormat="1" x14ac:dyDescent="0.2">
      <c r="B125" s="156"/>
      <c r="D125" s="150" t="s">
        <v>188</v>
      </c>
      <c r="E125" s="157" t="s">
        <v>19</v>
      </c>
      <c r="F125" s="158" t="s">
        <v>78</v>
      </c>
      <c r="H125" s="159">
        <v>1</v>
      </c>
      <c r="I125" s="160"/>
      <c r="L125" s="156"/>
      <c r="M125" s="161"/>
      <c r="T125" s="162"/>
      <c r="AT125" s="157" t="s">
        <v>188</v>
      </c>
      <c r="AU125" s="157" t="s">
        <v>78</v>
      </c>
      <c r="AV125" s="13" t="s">
        <v>80</v>
      </c>
      <c r="AW125" s="13" t="s">
        <v>31</v>
      </c>
      <c r="AX125" s="13" t="s">
        <v>70</v>
      </c>
      <c r="AY125" s="157" t="s">
        <v>158</v>
      </c>
    </row>
    <row r="126" spans="2:65" s="14" customFormat="1" x14ac:dyDescent="0.2">
      <c r="B126" s="163"/>
      <c r="D126" s="150" t="s">
        <v>188</v>
      </c>
      <c r="E126" s="164" t="s">
        <v>19</v>
      </c>
      <c r="F126" s="165" t="s">
        <v>191</v>
      </c>
      <c r="H126" s="166">
        <v>1</v>
      </c>
      <c r="I126" s="167"/>
      <c r="L126" s="163"/>
      <c r="M126" s="168"/>
      <c r="T126" s="169"/>
      <c r="AT126" s="164" t="s">
        <v>188</v>
      </c>
      <c r="AU126" s="164" t="s">
        <v>78</v>
      </c>
      <c r="AV126" s="14" t="s">
        <v>165</v>
      </c>
      <c r="AW126" s="14" t="s">
        <v>31</v>
      </c>
      <c r="AX126" s="14" t="s">
        <v>78</v>
      </c>
      <c r="AY126" s="164" t="s">
        <v>158</v>
      </c>
    </row>
    <row r="127" spans="2:65" s="1" customFormat="1" ht="16.5" customHeight="1" x14ac:dyDescent="0.2">
      <c r="B127" s="33"/>
      <c r="C127" s="132" t="s">
        <v>225</v>
      </c>
      <c r="D127" s="132" t="s">
        <v>160</v>
      </c>
      <c r="E127" s="133" t="s">
        <v>3396</v>
      </c>
      <c r="F127" s="134" t="s">
        <v>3397</v>
      </c>
      <c r="G127" s="135" t="s">
        <v>467</v>
      </c>
      <c r="H127" s="136">
        <v>1</v>
      </c>
      <c r="I127" s="137">
        <v>3600</v>
      </c>
      <c r="J127" s="138">
        <f t="shared" ref="J127:J151" si="10">ROUND(I127*H127,2)</f>
        <v>3600</v>
      </c>
      <c r="K127" s="134" t="s">
        <v>19</v>
      </c>
      <c r="L127" s="33"/>
      <c r="M127" s="139" t="s">
        <v>19</v>
      </c>
      <c r="N127" s="140" t="s">
        <v>41</v>
      </c>
      <c r="P127" s="141">
        <f t="shared" ref="P127:P151" si="11">O127*H127</f>
        <v>0</v>
      </c>
      <c r="Q127" s="141">
        <v>0</v>
      </c>
      <c r="R127" s="141">
        <f t="shared" ref="R127:R151" si="12">Q127*H127</f>
        <v>0</v>
      </c>
      <c r="S127" s="141">
        <v>0</v>
      </c>
      <c r="T127" s="142">
        <f t="shared" ref="T127:T151" si="13">S127*H127</f>
        <v>0</v>
      </c>
      <c r="AR127" s="143" t="s">
        <v>400</v>
      </c>
      <c r="AT127" s="143" t="s">
        <v>160</v>
      </c>
      <c r="AU127" s="143" t="s">
        <v>78</v>
      </c>
      <c r="AY127" s="18" t="s">
        <v>158</v>
      </c>
      <c r="BE127" s="144">
        <f t="shared" ref="BE127:BE151" si="14">IF(N127="základní",J127,0)</f>
        <v>3600</v>
      </c>
      <c r="BF127" s="144">
        <f t="shared" ref="BF127:BF151" si="15">IF(N127="snížená",J127,0)</f>
        <v>0</v>
      </c>
      <c r="BG127" s="144">
        <f t="shared" ref="BG127:BG151" si="16">IF(N127="zákl. přenesená",J127,0)</f>
        <v>0</v>
      </c>
      <c r="BH127" s="144">
        <f t="shared" ref="BH127:BH151" si="17">IF(N127="sníž. přenesená",J127,0)</f>
        <v>0</v>
      </c>
      <c r="BI127" s="144">
        <f t="shared" ref="BI127:BI151" si="18">IF(N127="nulová",J127,0)</f>
        <v>0</v>
      </c>
      <c r="BJ127" s="18" t="s">
        <v>78</v>
      </c>
      <c r="BK127" s="144">
        <f t="shared" ref="BK127:BK151" si="19">ROUND(I127*H127,2)</f>
        <v>3600</v>
      </c>
      <c r="BL127" s="18" t="s">
        <v>400</v>
      </c>
      <c r="BM127" s="143" t="s">
        <v>3398</v>
      </c>
    </row>
    <row r="128" spans="2:65" s="1" customFormat="1" ht="16.5" customHeight="1" x14ac:dyDescent="0.2">
      <c r="B128" s="33"/>
      <c r="C128" s="132" t="s">
        <v>318</v>
      </c>
      <c r="D128" s="132" t="s">
        <v>160</v>
      </c>
      <c r="E128" s="133" t="s">
        <v>3399</v>
      </c>
      <c r="F128" s="134" t="s">
        <v>3233</v>
      </c>
      <c r="G128" s="135" t="s">
        <v>467</v>
      </c>
      <c r="H128" s="136">
        <v>1</v>
      </c>
      <c r="I128" s="137">
        <v>10991</v>
      </c>
      <c r="J128" s="138">
        <f t="shared" si="10"/>
        <v>10991</v>
      </c>
      <c r="K128" s="134" t="s">
        <v>19</v>
      </c>
      <c r="L128" s="33"/>
      <c r="M128" s="139" t="s">
        <v>19</v>
      </c>
      <c r="N128" s="140" t="s">
        <v>41</v>
      </c>
      <c r="P128" s="141">
        <f t="shared" si="11"/>
        <v>0</v>
      </c>
      <c r="Q128" s="141">
        <v>0</v>
      </c>
      <c r="R128" s="141">
        <f t="shared" si="12"/>
        <v>0</v>
      </c>
      <c r="S128" s="141">
        <v>0</v>
      </c>
      <c r="T128" s="142">
        <f t="shared" si="13"/>
        <v>0</v>
      </c>
      <c r="AR128" s="143" t="s">
        <v>400</v>
      </c>
      <c r="AT128" s="143" t="s">
        <v>160</v>
      </c>
      <c r="AU128" s="143" t="s">
        <v>78</v>
      </c>
      <c r="AY128" s="18" t="s">
        <v>158</v>
      </c>
      <c r="BE128" s="144">
        <f t="shared" si="14"/>
        <v>10991</v>
      </c>
      <c r="BF128" s="144">
        <f t="shared" si="15"/>
        <v>0</v>
      </c>
      <c r="BG128" s="144">
        <f t="shared" si="16"/>
        <v>0</v>
      </c>
      <c r="BH128" s="144">
        <f t="shared" si="17"/>
        <v>0</v>
      </c>
      <c r="BI128" s="144">
        <f t="shared" si="18"/>
        <v>0</v>
      </c>
      <c r="BJ128" s="18" t="s">
        <v>78</v>
      </c>
      <c r="BK128" s="144">
        <f t="shared" si="19"/>
        <v>10991</v>
      </c>
      <c r="BL128" s="18" t="s">
        <v>400</v>
      </c>
      <c r="BM128" s="143" t="s">
        <v>3400</v>
      </c>
    </row>
    <row r="129" spans="2:65" s="1" customFormat="1" ht="16.5" customHeight="1" x14ac:dyDescent="0.2">
      <c r="B129" s="33"/>
      <c r="C129" s="132" t="s">
        <v>232</v>
      </c>
      <c r="D129" s="132" t="s">
        <v>160</v>
      </c>
      <c r="E129" s="133" t="s">
        <v>3235</v>
      </c>
      <c r="F129" s="134" t="s">
        <v>3236</v>
      </c>
      <c r="G129" s="135" t="s">
        <v>292</v>
      </c>
      <c r="H129" s="136">
        <v>30</v>
      </c>
      <c r="I129" s="137">
        <v>62</v>
      </c>
      <c r="J129" s="138">
        <f t="shared" si="10"/>
        <v>1860</v>
      </c>
      <c r="K129" s="134" t="s">
        <v>19</v>
      </c>
      <c r="L129" s="33"/>
      <c r="M129" s="139" t="s">
        <v>19</v>
      </c>
      <c r="N129" s="140" t="s">
        <v>41</v>
      </c>
      <c r="P129" s="141">
        <f t="shared" si="11"/>
        <v>0</v>
      </c>
      <c r="Q129" s="141">
        <v>0</v>
      </c>
      <c r="R129" s="141">
        <f t="shared" si="12"/>
        <v>0</v>
      </c>
      <c r="S129" s="141">
        <v>0</v>
      </c>
      <c r="T129" s="142">
        <f t="shared" si="13"/>
        <v>0</v>
      </c>
      <c r="AR129" s="143" t="s">
        <v>400</v>
      </c>
      <c r="AT129" s="143" t="s">
        <v>160</v>
      </c>
      <c r="AU129" s="143" t="s">
        <v>78</v>
      </c>
      <c r="AY129" s="18" t="s">
        <v>158</v>
      </c>
      <c r="BE129" s="144">
        <f t="shared" si="14"/>
        <v>1860</v>
      </c>
      <c r="BF129" s="144">
        <f t="shared" si="15"/>
        <v>0</v>
      </c>
      <c r="BG129" s="144">
        <f t="shared" si="16"/>
        <v>0</v>
      </c>
      <c r="BH129" s="144">
        <f t="shared" si="17"/>
        <v>0</v>
      </c>
      <c r="BI129" s="144">
        <f t="shared" si="18"/>
        <v>0</v>
      </c>
      <c r="BJ129" s="18" t="s">
        <v>78</v>
      </c>
      <c r="BK129" s="144">
        <f t="shared" si="19"/>
        <v>1860</v>
      </c>
      <c r="BL129" s="18" t="s">
        <v>400</v>
      </c>
      <c r="BM129" s="143" t="s">
        <v>3401</v>
      </c>
    </row>
    <row r="130" spans="2:65" s="1" customFormat="1" ht="16.5" customHeight="1" x14ac:dyDescent="0.2">
      <c r="B130" s="33"/>
      <c r="C130" s="132" t="s">
        <v>333</v>
      </c>
      <c r="D130" s="132" t="s">
        <v>160</v>
      </c>
      <c r="E130" s="133" t="s">
        <v>3238</v>
      </c>
      <c r="F130" s="134" t="s">
        <v>3239</v>
      </c>
      <c r="G130" s="135" t="s">
        <v>292</v>
      </c>
      <c r="H130" s="136">
        <v>52</v>
      </c>
      <c r="I130" s="137">
        <v>48</v>
      </c>
      <c r="J130" s="138">
        <f t="shared" si="10"/>
        <v>2496</v>
      </c>
      <c r="K130" s="134" t="s">
        <v>19</v>
      </c>
      <c r="L130" s="33"/>
      <c r="M130" s="139" t="s">
        <v>19</v>
      </c>
      <c r="N130" s="140" t="s">
        <v>41</v>
      </c>
      <c r="P130" s="141">
        <f t="shared" si="11"/>
        <v>0</v>
      </c>
      <c r="Q130" s="141">
        <v>0</v>
      </c>
      <c r="R130" s="141">
        <f t="shared" si="12"/>
        <v>0</v>
      </c>
      <c r="S130" s="141">
        <v>0</v>
      </c>
      <c r="T130" s="142">
        <f t="shared" si="13"/>
        <v>0</v>
      </c>
      <c r="AR130" s="143" t="s">
        <v>400</v>
      </c>
      <c r="AT130" s="143" t="s">
        <v>160</v>
      </c>
      <c r="AU130" s="143" t="s">
        <v>78</v>
      </c>
      <c r="AY130" s="18" t="s">
        <v>158</v>
      </c>
      <c r="BE130" s="144">
        <f t="shared" si="14"/>
        <v>2496</v>
      </c>
      <c r="BF130" s="144">
        <f t="shared" si="15"/>
        <v>0</v>
      </c>
      <c r="BG130" s="144">
        <f t="shared" si="16"/>
        <v>0</v>
      </c>
      <c r="BH130" s="144">
        <f t="shared" si="17"/>
        <v>0</v>
      </c>
      <c r="BI130" s="144">
        <f t="shared" si="18"/>
        <v>0</v>
      </c>
      <c r="BJ130" s="18" t="s">
        <v>78</v>
      </c>
      <c r="BK130" s="144">
        <f t="shared" si="19"/>
        <v>2496</v>
      </c>
      <c r="BL130" s="18" t="s">
        <v>400</v>
      </c>
      <c r="BM130" s="143" t="s">
        <v>3402</v>
      </c>
    </row>
    <row r="131" spans="2:65" s="1" customFormat="1" ht="16.5" customHeight="1" x14ac:dyDescent="0.2">
      <c r="B131" s="33"/>
      <c r="C131" s="132" t="s">
        <v>243</v>
      </c>
      <c r="D131" s="132" t="s">
        <v>160</v>
      </c>
      <c r="E131" s="133" t="s">
        <v>3403</v>
      </c>
      <c r="F131" s="134" t="s">
        <v>3404</v>
      </c>
      <c r="G131" s="135" t="s">
        <v>292</v>
      </c>
      <c r="H131" s="136">
        <v>275</v>
      </c>
      <c r="I131" s="137">
        <v>56</v>
      </c>
      <c r="J131" s="138">
        <f t="shared" si="10"/>
        <v>15400</v>
      </c>
      <c r="K131" s="134" t="s">
        <v>19</v>
      </c>
      <c r="L131" s="33"/>
      <c r="M131" s="139" t="s">
        <v>19</v>
      </c>
      <c r="N131" s="140" t="s">
        <v>41</v>
      </c>
      <c r="P131" s="141">
        <f t="shared" si="11"/>
        <v>0</v>
      </c>
      <c r="Q131" s="141">
        <v>0</v>
      </c>
      <c r="R131" s="141">
        <f t="shared" si="12"/>
        <v>0</v>
      </c>
      <c r="S131" s="141">
        <v>0</v>
      </c>
      <c r="T131" s="142">
        <f t="shared" si="13"/>
        <v>0</v>
      </c>
      <c r="AR131" s="143" t="s">
        <v>400</v>
      </c>
      <c r="AT131" s="143" t="s">
        <v>160</v>
      </c>
      <c r="AU131" s="143" t="s">
        <v>78</v>
      </c>
      <c r="AY131" s="18" t="s">
        <v>158</v>
      </c>
      <c r="BE131" s="144">
        <f t="shared" si="14"/>
        <v>15400</v>
      </c>
      <c r="BF131" s="144">
        <f t="shared" si="15"/>
        <v>0</v>
      </c>
      <c r="BG131" s="144">
        <f t="shared" si="16"/>
        <v>0</v>
      </c>
      <c r="BH131" s="144">
        <f t="shared" si="17"/>
        <v>0</v>
      </c>
      <c r="BI131" s="144">
        <f t="shared" si="18"/>
        <v>0</v>
      </c>
      <c r="BJ131" s="18" t="s">
        <v>78</v>
      </c>
      <c r="BK131" s="144">
        <f t="shared" si="19"/>
        <v>15400</v>
      </c>
      <c r="BL131" s="18" t="s">
        <v>400</v>
      </c>
      <c r="BM131" s="143" t="s">
        <v>3405</v>
      </c>
    </row>
    <row r="132" spans="2:65" s="1" customFormat="1" ht="16.5" customHeight="1" x14ac:dyDescent="0.2">
      <c r="B132" s="33"/>
      <c r="C132" s="132" t="s">
        <v>347</v>
      </c>
      <c r="D132" s="132" t="s">
        <v>160</v>
      </c>
      <c r="E132" s="133" t="s">
        <v>3406</v>
      </c>
      <c r="F132" s="134" t="s">
        <v>3407</v>
      </c>
      <c r="G132" s="135" t="s">
        <v>292</v>
      </c>
      <c r="H132" s="136">
        <v>35</v>
      </c>
      <c r="I132" s="137">
        <v>48</v>
      </c>
      <c r="J132" s="138">
        <f t="shared" si="10"/>
        <v>1680</v>
      </c>
      <c r="K132" s="134" t="s">
        <v>19</v>
      </c>
      <c r="L132" s="33"/>
      <c r="M132" s="139" t="s">
        <v>19</v>
      </c>
      <c r="N132" s="140" t="s">
        <v>41</v>
      </c>
      <c r="P132" s="141">
        <f t="shared" si="11"/>
        <v>0</v>
      </c>
      <c r="Q132" s="141">
        <v>0</v>
      </c>
      <c r="R132" s="141">
        <f t="shared" si="12"/>
        <v>0</v>
      </c>
      <c r="S132" s="141">
        <v>0</v>
      </c>
      <c r="T132" s="142">
        <f t="shared" si="13"/>
        <v>0</v>
      </c>
      <c r="AR132" s="143" t="s">
        <v>400</v>
      </c>
      <c r="AT132" s="143" t="s">
        <v>160</v>
      </c>
      <c r="AU132" s="143" t="s">
        <v>78</v>
      </c>
      <c r="AY132" s="18" t="s">
        <v>158</v>
      </c>
      <c r="BE132" s="144">
        <f t="shared" si="14"/>
        <v>1680</v>
      </c>
      <c r="BF132" s="144">
        <f t="shared" si="15"/>
        <v>0</v>
      </c>
      <c r="BG132" s="144">
        <f t="shared" si="16"/>
        <v>0</v>
      </c>
      <c r="BH132" s="144">
        <f t="shared" si="17"/>
        <v>0</v>
      </c>
      <c r="BI132" s="144">
        <f t="shared" si="18"/>
        <v>0</v>
      </c>
      <c r="BJ132" s="18" t="s">
        <v>78</v>
      </c>
      <c r="BK132" s="144">
        <f t="shared" si="19"/>
        <v>1680</v>
      </c>
      <c r="BL132" s="18" t="s">
        <v>400</v>
      </c>
      <c r="BM132" s="143" t="s">
        <v>3408</v>
      </c>
    </row>
    <row r="133" spans="2:65" s="1" customFormat="1" ht="16.5" customHeight="1" x14ac:dyDescent="0.2">
      <c r="B133" s="33"/>
      <c r="C133" s="132" t="s">
        <v>253</v>
      </c>
      <c r="D133" s="132" t="s">
        <v>160</v>
      </c>
      <c r="E133" s="133" t="s">
        <v>3409</v>
      </c>
      <c r="F133" s="134" t="s">
        <v>3410</v>
      </c>
      <c r="G133" s="135" t="s">
        <v>292</v>
      </c>
      <c r="H133" s="136">
        <v>55</v>
      </c>
      <c r="I133" s="137">
        <v>87</v>
      </c>
      <c r="J133" s="138">
        <f t="shared" si="10"/>
        <v>4785</v>
      </c>
      <c r="K133" s="134" t="s">
        <v>19</v>
      </c>
      <c r="L133" s="33"/>
      <c r="M133" s="139" t="s">
        <v>19</v>
      </c>
      <c r="N133" s="140" t="s">
        <v>41</v>
      </c>
      <c r="P133" s="141">
        <f t="shared" si="11"/>
        <v>0</v>
      </c>
      <c r="Q133" s="141">
        <v>0</v>
      </c>
      <c r="R133" s="141">
        <f t="shared" si="12"/>
        <v>0</v>
      </c>
      <c r="S133" s="141">
        <v>0</v>
      </c>
      <c r="T133" s="142">
        <f t="shared" si="13"/>
        <v>0</v>
      </c>
      <c r="AR133" s="143" t="s">
        <v>400</v>
      </c>
      <c r="AT133" s="143" t="s">
        <v>160</v>
      </c>
      <c r="AU133" s="143" t="s">
        <v>78</v>
      </c>
      <c r="AY133" s="18" t="s">
        <v>158</v>
      </c>
      <c r="BE133" s="144">
        <f t="shared" si="14"/>
        <v>4785</v>
      </c>
      <c r="BF133" s="144">
        <f t="shared" si="15"/>
        <v>0</v>
      </c>
      <c r="BG133" s="144">
        <f t="shared" si="16"/>
        <v>0</v>
      </c>
      <c r="BH133" s="144">
        <f t="shared" si="17"/>
        <v>0</v>
      </c>
      <c r="BI133" s="144">
        <f t="shared" si="18"/>
        <v>0</v>
      </c>
      <c r="BJ133" s="18" t="s">
        <v>78</v>
      </c>
      <c r="BK133" s="144">
        <f t="shared" si="19"/>
        <v>4785</v>
      </c>
      <c r="BL133" s="18" t="s">
        <v>400</v>
      </c>
      <c r="BM133" s="143" t="s">
        <v>3411</v>
      </c>
    </row>
    <row r="134" spans="2:65" s="1" customFormat="1" ht="16.5" customHeight="1" x14ac:dyDescent="0.2">
      <c r="B134" s="33"/>
      <c r="C134" s="132" t="s">
        <v>375</v>
      </c>
      <c r="D134" s="132" t="s">
        <v>160</v>
      </c>
      <c r="E134" s="133" t="s">
        <v>3412</v>
      </c>
      <c r="F134" s="134" t="s">
        <v>3413</v>
      </c>
      <c r="G134" s="135" t="s">
        <v>292</v>
      </c>
      <c r="H134" s="136">
        <v>29</v>
      </c>
      <c r="I134" s="137">
        <v>179</v>
      </c>
      <c r="J134" s="138">
        <f t="shared" si="10"/>
        <v>5191</v>
      </c>
      <c r="K134" s="134" t="s">
        <v>19</v>
      </c>
      <c r="L134" s="33"/>
      <c r="M134" s="139" t="s">
        <v>19</v>
      </c>
      <c r="N134" s="140" t="s">
        <v>41</v>
      </c>
      <c r="P134" s="141">
        <f t="shared" si="11"/>
        <v>0</v>
      </c>
      <c r="Q134" s="141">
        <v>0</v>
      </c>
      <c r="R134" s="141">
        <f t="shared" si="12"/>
        <v>0</v>
      </c>
      <c r="S134" s="141">
        <v>0</v>
      </c>
      <c r="T134" s="142">
        <f t="shared" si="13"/>
        <v>0</v>
      </c>
      <c r="AR134" s="143" t="s">
        <v>400</v>
      </c>
      <c r="AT134" s="143" t="s">
        <v>160</v>
      </c>
      <c r="AU134" s="143" t="s">
        <v>78</v>
      </c>
      <c r="AY134" s="18" t="s">
        <v>158</v>
      </c>
      <c r="BE134" s="144">
        <f t="shared" si="14"/>
        <v>5191</v>
      </c>
      <c r="BF134" s="144">
        <f t="shared" si="15"/>
        <v>0</v>
      </c>
      <c r="BG134" s="144">
        <f t="shared" si="16"/>
        <v>0</v>
      </c>
      <c r="BH134" s="144">
        <f t="shared" si="17"/>
        <v>0</v>
      </c>
      <c r="BI134" s="144">
        <f t="shared" si="18"/>
        <v>0</v>
      </c>
      <c r="BJ134" s="18" t="s">
        <v>78</v>
      </c>
      <c r="BK134" s="144">
        <f t="shared" si="19"/>
        <v>5191</v>
      </c>
      <c r="BL134" s="18" t="s">
        <v>400</v>
      </c>
      <c r="BM134" s="143" t="s">
        <v>3414</v>
      </c>
    </row>
    <row r="135" spans="2:65" s="1" customFormat="1" ht="16.5" customHeight="1" x14ac:dyDescent="0.2">
      <c r="B135" s="33"/>
      <c r="C135" s="132" t="s">
        <v>262</v>
      </c>
      <c r="D135" s="132" t="s">
        <v>160</v>
      </c>
      <c r="E135" s="133" t="s">
        <v>3415</v>
      </c>
      <c r="F135" s="134" t="s">
        <v>3416</v>
      </c>
      <c r="G135" s="135" t="s">
        <v>292</v>
      </c>
      <c r="H135" s="136">
        <v>25</v>
      </c>
      <c r="I135" s="137">
        <v>66</v>
      </c>
      <c r="J135" s="138">
        <f t="shared" si="10"/>
        <v>1650</v>
      </c>
      <c r="K135" s="134" t="s">
        <v>19</v>
      </c>
      <c r="L135" s="33"/>
      <c r="M135" s="139" t="s">
        <v>19</v>
      </c>
      <c r="N135" s="140" t="s">
        <v>41</v>
      </c>
      <c r="P135" s="141">
        <f t="shared" si="11"/>
        <v>0</v>
      </c>
      <c r="Q135" s="141">
        <v>0</v>
      </c>
      <c r="R135" s="141">
        <f t="shared" si="12"/>
        <v>0</v>
      </c>
      <c r="S135" s="141">
        <v>0</v>
      </c>
      <c r="T135" s="142">
        <f t="shared" si="13"/>
        <v>0</v>
      </c>
      <c r="AR135" s="143" t="s">
        <v>400</v>
      </c>
      <c r="AT135" s="143" t="s">
        <v>160</v>
      </c>
      <c r="AU135" s="143" t="s">
        <v>78</v>
      </c>
      <c r="AY135" s="18" t="s">
        <v>158</v>
      </c>
      <c r="BE135" s="144">
        <f t="shared" si="14"/>
        <v>1650</v>
      </c>
      <c r="BF135" s="144">
        <f t="shared" si="15"/>
        <v>0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8" t="s">
        <v>78</v>
      </c>
      <c r="BK135" s="144">
        <f t="shared" si="19"/>
        <v>1650</v>
      </c>
      <c r="BL135" s="18" t="s">
        <v>400</v>
      </c>
      <c r="BM135" s="143" t="s">
        <v>3417</v>
      </c>
    </row>
    <row r="136" spans="2:65" s="1" customFormat="1" ht="16.5" customHeight="1" x14ac:dyDescent="0.2">
      <c r="B136" s="33"/>
      <c r="C136" s="132" t="s">
        <v>390</v>
      </c>
      <c r="D136" s="132" t="s">
        <v>160</v>
      </c>
      <c r="E136" s="133" t="s">
        <v>3418</v>
      </c>
      <c r="F136" s="134" t="s">
        <v>3419</v>
      </c>
      <c r="G136" s="135" t="s">
        <v>292</v>
      </c>
      <c r="H136" s="136">
        <v>30</v>
      </c>
      <c r="I136" s="137">
        <v>73</v>
      </c>
      <c r="J136" s="138">
        <f t="shared" si="10"/>
        <v>2190</v>
      </c>
      <c r="K136" s="134" t="s">
        <v>19</v>
      </c>
      <c r="L136" s="33"/>
      <c r="M136" s="139" t="s">
        <v>19</v>
      </c>
      <c r="N136" s="140" t="s">
        <v>41</v>
      </c>
      <c r="P136" s="141">
        <f t="shared" si="11"/>
        <v>0</v>
      </c>
      <c r="Q136" s="141">
        <v>0</v>
      </c>
      <c r="R136" s="141">
        <f t="shared" si="12"/>
        <v>0</v>
      </c>
      <c r="S136" s="141">
        <v>0</v>
      </c>
      <c r="T136" s="142">
        <f t="shared" si="13"/>
        <v>0</v>
      </c>
      <c r="AR136" s="143" t="s">
        <v>400</v>
      </c>
      <c r="AT136" s="143" t="s">
        <v>160</v>
      </c>
      <c r="AU136" s="143" t="s">
        <v>78</v>
      </c>
      <c r="AY136" s="18" t="s">
        <v>158</v>
      </c>
      <c r="BE136" s="144">
        <f t="shared" si="14"/>
        <v>2190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8" t="s">
        <v>78</v>
      </c>
      <c r="BK136" s="144">
        <f t="shared" si="19"/>
        <v>2190</v>
      </c>
      <c r="BL136" s="18" t="s">
        <v>400</v>
      </c>
      <c r="BM136" s="143" t="s">
        <v>3420</v>
      </c>
    </row>
    <row r="137" spans="2:65" s="1" customFormat="1" ht="16.5" customHeight="1" x14ac:dyDescent="0.2">
      <c r="B137" s="33"/>
      <c r="C137" s="132" t="s">
        <v>272</v>
      </c>
      <c r="D137" s="132" t="s">
        <v>160</v>
      </c>
      <c r="E137" s="133" t="s">
        <v>3247</v>
      </c>
      <c r="F137" s="134" t="s">
        <v>3248</v>
      </c>
      <c r="G137" s="135" t="s">
        <v>292</v>
      </c>
      <c r="H137" s="136">
        <v>80</v>
      </c>
      <c r="I137" s="137">
        <v>61</v>
      </c>
      <c r="J137" s="138">
        <f t="shared" si="10"/>
        <v>4880</v>
      </c>
      <c r="K137" s="134" t="s">
        <v>19</v>
      </c>
      <c r="L137" s="33"/>
      <c r="M137" s="139" t="s">
        <v>19</v>
      </c>
      <c r="N137" s="140" t="s">
        <v>41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400</v>
      </c>
      <c r="AT137" s="143" t="s">
        <v>160</v>
      </c>
      <c r="AU137" s="143" t="s">
        <v>78</v>
      </c>
      <c r="AY137" s="18" t="s">
        <v>158</v>
      </c>
      <c r="BE137" s="144">
        <f t="shared" si="14"/>
        <v>4880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8" t="s">
        <v>78</v>
      </c>
      <c r="BK137" s="144">
        <f t="shared" si="19"/>
        <v>4880</v>
      </c>
      <c r="BL137" s="18" t="s">
        <v>400</v>
      </c>
      <c r="BM137" s="143" t="s">
        <v>3421</v>
      </c>
    </row>
    <row r="138" spans="2:65" s="1" customFormat="1" ht="16.5" customHeight="1" x14ac:dyDescent="0.2">
      <c r="B138" s="33"/>
      <c r="C138" s="132" t="s">
        <v>403</v>
      </c>
      <c r="D138" s="132" t="s">
        <v>160</v>
      </c>
      <c r="E138" s="133" t="s">
        <v>3422</v>
      </c>
      <c r="F138" s="134" t="s">
        <v>3423</v>
      </c>
      <c r="G138" s="135" t="s">
        <v>292</v>
      </c>
      <c r="H138" s="136">
        <v>35</v>
      </c>
      <c r="I138" s="137">
        <v>73</v>
      </c>
      <c r="J138" s="138">
        <f t="shared" si="10"/>
        <v>2555</v>
      </c>
      <c r="K138" s="134" t="s">
        <v>19</v>
      </c>
      <c r="L138" s="33"/>
      <c r="M138" s="139" t="s">
        <v>19</v>
      </c>
      <c r="N138" s="140" t="s">
        <v>41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400</v>
      </c>
      <c r="AT138" s="143" t="s">
        <v>160</v>
      </c>
      <c r="AU138" s="143" t="s">
        <v>78</v>
      </c>
      <c r="AY138" s="18" t="s">
        <v>158</v>
      </c>
      <c r="BE138" s="144">
        <f t="shared" si="14"/>
        <v>2555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8" t="s">
        <v>78</v>
      </c>
      <c r="BK138" s="144">
        <f t="shared" si="19"/>
        <v>2555</v>
      </c>
      <c r="BL138" s="18" t="s">
        <v>400</v>
      </c>
      <c r="BM138" s="143" t="s">
        <v>3424</v>
      </c>
    </row>
    <row r="139" spans="2:65" s="1" customFormat="1" ht="16.5" customHeight="1" x14ac:dyDescent="0.2">
      <c r="B139" s="33"/>
      <c r="C139" s="132" t="s">
        <v>281</v>
      </c>
      <c r="D139" s="132" t="s">
        <v>160</v>
      </c>
      <c r="E139" s="133" t="s">
        <v>3250</v>
      </c>
      <c r="F139" s="134" t="s">
        <v>3251</v>
      </c>
      <c r="G139" s="135" t="s">
        <v>292</v>
      </c>
      <c r="H139" s="136">
        <v>40</v>
      </c>
      <c r="I139" s="137">
        <v>86</v>
      </c>
      <c r="J139" s="138">
        <f t="shared" si="10"/>
        <v>3440</v>
      </c>
      <c r="K139" s="134" t="s">
        <v>19</v>
      </c>
      <c r="L139" s="33"/>
      <c r="M139" s="139" t="s">
        <v>19</v>
      </c>
      <c r="N139" s="140" t="s">
        <v>41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400</v>
      </c>
      <c r="AT139" s="143" t="s">
        <v>160</v>
      </c>
      <c r="AU139" s="143" t="s">
        <v>78</v>
      </c>
      <c r="AY139" s="18" t="s">
        <v>158</v>
      </c>
      <c r="BE139" s="144">
        <f t="shared" si="14"/>
        <v>3440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8" t="s">
        <v>78</v>
      </c>
      <c r="BK139" s="144">
        <f t="shared" si="19"/>
        <v>3440</v>
      </c>
      <c r="BL139" s="18" t="s">
        <v>400</v>
      </c>
      <c r="BM139" s="143" t="s">
        <v>3425</v>
      </c>
    </row>
    <row r="140" spans="2:65" s="1" customFormat="1" ht="16.5" customHeight="1" x14ac:dyDescent="0.2">
      <c r="B140" s="33"/>
      <c r="C140" s="132" t="s">
        <v>420</v>
      </c>
      <c r="D140" s="132" t="s">
        <v>160</v>
      </c>
      <c r="E140" s="133" t="s">
        <v>3426</v>
      </c>
      <c r="F140" s="134" t="s">
        <v>3257</v>
      </c>
      <c r="G140" s="135" t="s">
        <v>467</v>
      </c>
      <c r="H140" s="136">
        <v>1</v>
      </c>
      <c r="I140" s="137">
        <v>19790</v>
      </c>
      <c r="J140" s="138">
        <f t="shared" si="10"/>
        <v>19790</v>
      </c>
      <c r="K140" s="134" t="s">
        <v>19</v>
      </c>
      <c r="L140" s="33"/>
      <c r="M140" s="139" t="s">
        <v>19</v>
      </c>
      <c r="N140" s="140" t="s">
        <v>41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400</v>
      </c>
      <c r="AT140" s="143" t="s">
        <v>160</v>
      </c>
      <c r="AU140" s="143" t="s">
        <v>78</v>
      </c>
      <c r="AY140" s="18" t="s">
        <v>158</v>
      </c>
      <c r="BE140" s="144">
        <f t="shared" si="14"/>
        <v>19790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8" t="s">
        <v>78</v>
      </c>
      <c r="BK140" s="144">
        <f t="shared" si="19"/>
        <v>19790</v>
      </c>
      <c r="BL140" s="18" t="s">
        <v>400</v>
      </c>
      <c r="BM140" s="143" t="s">
        <v>3427</v>
      </c>
    </row>
    <row r="141" spans="2:65" s="1" customFormat="1" ht="16.5" customHeight="1" x14ac:dyDescent="0.2">
      <c r="B141" s="33"/>
      <c r="C141" s="132" t="s">
        <v>287</v>
      </c>
      <c r="D141" s="132" t="s">
        <v>160</v>
      </c>
      <c r="E141" s="133" t="s">
        <v>3428</v>
      </c>
      <c r="F141" s="134" t="s">
        <v>3397</v>
      </c>
      <c r="G141" s="135" t="s">
        <v>467</v>
      </c>
      <c r="H141" s="136">
        <v>1</v>
      </c>
      <c r="I141" s="137">
        <v>1920</v>
      </c>
      <c r="J141" s="138">
        <f t="shared" si="10"/>
        <v>1920</v>
      </c>
      <c r="K141" s="134" t="s">
        <v>19</v>
      </c>
      <c r="L141" s="33"/>
      <c r="M141" s="139" t="s">
        <v>19</v>
      </c>
      <c r="N141" s="140" t="s">
        <v>41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400</v>
      </c>
      <c r="AT141" s="143" t="s">
        <v>160</v>
      </c>
      <c r="AU141" s="143" t="s">
        <v>78</v>
      </c>
      <c r="AY141" s="18" t="s">
        <v>158</v>
      </c>
      <c r="BE141" s="144">
        <f t="shared" si="14"/>
        <v>1920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8" t="s">
        <v>78</v>
      </c>
      <c r="BK141" s="144">
        <f t="shared" si="19"/>
        <v>1920</v>
      </c>
      <c r="BL141" s="18" t="s">
        <v>400</v>
      </c>
      <c r="BM141" s="143" t="s">
        <v>3429</v>
      </c>
    </row>
    <row r="142" spans="2:65" s="1" customFormat="1" ht="16.5" customHeight="1" x14ac:dyDescent="0.2">
      <c r="B142" s="33"/>
      <c r="C142" s="132" t="s">
        <v>432</v>
      </c>
      <c r="D142" s="132" t="s">
        <v>160</v>
      </c>
      <c r="E142" s="133" t="s">
        <v>3430</v>
      </c>
      <c r="F142" s="134" t="s">
        <v>3260</v>
      </c>
      <c r="G142" s="135" t="s">
        <v>467</v>
      </c>
      <c r="H142" s="136">
        <v>1</v>
      </c>
      <c r="I142" s="137">
        <v>7760</v>
      </c>
      <c r="J142" s="138">
        <f t="shared" si="10"/>
        <v>7760</v>
      </c>
      <c r="K142" s="134" t="s">
        <v>19</v>
      </c>
      <c r="L142" s="33"/>
      <c r="M142" s="139" t="s">
        <v>19</v>
      </c>
      <c r="N142" s="140" t="s">
        <v>41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400</v>
      </c>
      <c r="AT142" s="143" t="s">
        <v>160</v>
      </c>
      <c r="AU142" s="143" t="s">
        <v>78</v>
      </c>
      <c r="AY142" s="18" t="s">
        <v>158</v>
      </c>
      <c r="BE142" s="144">
        <f t="shared" si="14"/>
        <v>7760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8" t="s">
        <v>78</v>
      </c>
      <c r="BK142" s="144">
        <f t="shared" si="19"/>
        <v>7760</v>
      </c>
      <c r="BL142" s="18" t="s">
        <v>400</v>
      </c>
      <c r="BM142" s="143" t="s">
        <v>3431</v>
      </c>
    </row>
    <row r="143" spans="2:65" s="1" customFormat="1" ht="16.5" customHeight="1" x14ac:dyDescent="0.2">
      <c r="B143" s="33"/>
      <c r="C143" s="132" t="s">
        <v>293</v>
      </c>
      <c r="D143" s="132" t="s">
        <v>160</v>
      </c>
      <c r="E143" s="133" t="s">
        <v>3358</v>
      </c>
      <c r="F143" s="134" t="s">
        <v>3359</v>
      </c>
      <c r="G143" s="135" t="s">
        <v>3194</v>
      </c>
      <c r="H143" s="136">
        <v>1</v>
      </c>
      <c r="I143" s="137">
        <v>1421</v>
      </c>
      <c r="J143" s="138">
        <f t="shared" si="10"/>
        <v>1421</v>
      </c>
      <c r="K143" s="134" t="s">
        <v>19</v>
      </c>
      <c r="L143" s="33"/>
      <c r="M143" s="139" t="s">
        <v>19</v>
      </c>
      <c r="N143" s="140" t="s">
        <v>41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400</v>
      </c>
      <c r="AT143" s="143" t="s">
        <v>160</v>
      </c>
      <c r="AU143" s="143" t="s">
        <v>78</v>
      </c>
      <c r="AY143" s="18" t="s">
        <v>158</v>
      </c>
      <c r="BE143" s="144">
        <f t="shared" si="14"/>
        <v>1421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8" t="s">
        <v>78</v>
      </c>
      <c r="BK143" s="144">
        <f t="shared" si="19"/>
        <v>1421</v>
      </c>
      <c r="BL143" s="18" t="s">
        <v>400</v>
      </c>
      <c r="BM143" s="143" t="s">
        <v>3432</v>
      </c>
    </row>
    <row r="144" spans="2:65" s="1" customFormat="1" ht="16.5" customHeight="1" x14ac:dyDescent="0.2">
      <c r="B144" s="33"/>
      <c r="C144" s="132" t="s">
        <v>455</v>
      </c>
      <c r="D144" s="132" t="s">
        <v>160</v>
      </c>
      <c r="E144" s="133" t="s">
        <v>3196</v>
      </c>
      <c r="F144" s="134" t="s">
        <v>3197</v>
      </c>
      <c r="G144" s="135" t="s">
        <v>3194</v>
      </c>
      <c r="H144" s="136">
        <v>1</v>
      </c>
      <c r="I144" s="137">
        <v>311</v>
      </c>
      <c r="J144" s="138">
        <f t="shared" si="10"/>
        <v>311</v>
      </c>
      <c r="K144" s="134" t="s">
        <v>19</v>
      </c>
      <c r="L144" s="33"/>
      <c r="M144" s="139" t="s">
        <v>19</v>
      </c>
      <c r="N144" s="140" t="s">
        <v>41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400</v>
      </c>
      <c r="AT144" s="143" t="s">
        <v>160</v>
      </c>
      <c r="AU144" s="143" t="s">
        <v>78</v>
      </c>
      <c r="AY144" s="18" t="s">
        <v>158</v>
      </c>
      <c r="BE144" s="144">
        <f t="shared" si="14"/>
        <v>311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8" t="s">
        <v>78</v>
      </c>
      <c r="BK144" s="144">
        <f t="shared" si="19"/>
        <v>311</v>
      </c>
      <c r="BL144" s="18" t="s">
        <v>400</v>
      </c>
      <c r="BM144" s="143" t="s">
        <v>3433</v>
      </c>
    </row>
    <row r="145" spans="2:65" s="1" customFormat="1" ht="16.5" customHeight="1" x14ac:dyDescent="0.2">
      <c r="B145" s="33"/>
      <c r="C145" s="132" t="s">
        <v>298</v>
      </c>
      <c r="D145" s="132" t="s">
        <v>160</v>
      </c>
      <c r="E145" s="133" t="s">
        <v>3434</v>
      </c>
      <c r="F145" s="134" t="s">
        <v>3435</v>
      </c>
      <c r="G145" s="135" t="s">
        <v>467</v>
      </c>
      <c r="H145" s="136">
        <v>1</v>
      </c>
      <c r="I145" s="137">
        <v>1150</v>
      </c>
      <c r="J145" s="138">
        <f t="shared" si="10"/>
        <v>1150</v>
      </c>
      <c r="K145" s="134" t="s">
        <v>19</v>
      </c>
      <c r="L145" s="33"/>
      <c r="M145" s="139" t="s">
        <v>19</v>
      </c>
      <c r="N145" s="140" t="s">
        <v>41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400</v>
      </c>
      <c r="AT145" s="143" t="s">
        <v>160</v>
      </c>
      <c r="AU145" s="143" t="s">
        <v>78</v>
      </c>
      <c r="AY145" s="18" t="s">
        <v>158</v>
      </c>
      <c r="BE145" s="144">
        <f t="shared" si="14"/>
        <v>1150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8" t="s">
        <v>78</v>
      </c>
      <c r="BK145" s="144">
        <f t="shared" si="19"/>
        <v>1150</v>
      </c>
      <c r="BL145" s="18" t="s">
        <v>400</v>
      </c>
      <c r="BM145" s="143" t="s">
        <v>3436</v>
      </c>
    </row>
    <row r="146" spans="2:65" s="1" customFormat="1" ht="16.5" customHeight="1" x14ac:dyDescent="0.2">
      <c r="B146" s="33"/>
      <c r="C146" s="132" t="s">
        <v>464</v>
      </c>
      <c r="D146" s="132" t="s">
        <v>160</v>
      </c>
      <c r="E146" s="133" t="s">
        <v>3437</v>
      </c>
      <c r="F146" s="134" t="s">
        <v>3266</v>
      </c>
      <c r="G146" s="135" t="s">
        <v>467</v>
      </c>
      <c r="H146" s="136">
        <v>1</v>
      </c>
      <c r="I146" s="137">
        <v>10440</v>
      </c>
      <c r="J146" s="138">
        <f t="shared" si="10"/>
        <v>10440</v>
      </c>
      <c r="K146" s="134" t="s">
        <v>19</v>
      </c>
      <c r="L146" s="33"/>
      <c r="M146" s="139" t="s">
        <v>19</v>
      </c>
      <c r="N146" s="140" t="s">
        <v>41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400</v>
      </c>
      <c r="AT146" s="143" t="s">
        <v>160</v>
      </c>
      <c r="AU146" s="143" t="s">
        <v>78</v>
      </c>
      <c r="AY146" s="18" t="s">
        <v>158</v>
      </c>
      <c r="BE146" s="144">
        <f t="shared" si="14"/>
        <v>10440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8" t="s">
        <v>78</v>
      </c>
      <c r="BK146" s="144">
        <f t="shared" si="19"/>
        <v>10440</v>
      </c>
      <c r="BL146" s="18" t="s">
        <v>400</v>
      </c>
      <c r="BM146" s="143" t="s">
        <v>3438</v>
      </c>
    </row>
    <row r="147" spans="2:65" s="1" customFormat="1" ht="16.5" customHeight="1" x14ac:dyDescent="0.2">
      <c r="B147" s="33"/>
      <c r="C147" s="132" t="s">
        <v>303</v>
      </c>
      <c r="D147" s="132" t="s">
        <v>160</v>
      </c>
      <c r="E147" s="133" t="s">
        <v>3439</v>
      </c>
      <c r="F147" s="134" t="s">
        <v>3397</v>
      </c>
      <c r="G147" s="135" t="s">
        <v>467</v>
      </c>
      <c r="H147" s="136">
        <v>1</v>
      </c>
      <c r="I147" s="137">
        <v>270</v>
      </c>
      <c r="J147" s="138">
        <f t="shared" si="10"/>
        <v>270</v>
      </c>
      <c r="K147" s="134" t="s">
        <v>19</v>
      </c>
      <c r="L147" s="33"/>
      <c r="M147" s="139" t="s">
        <v>19</v>
      </c>
      <c r="N147" s="140" t="s">
        <v>41</v>
      </c>
      <c r="P147" s="141">
        <f t="shared" si="11"/>
        <v>0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400</v>
      </c>
      <c r="AT147" s="143" t="s">
        <v>160</v>
      </c>
      <c r="AU147" s="143" t="s">
        <v>78</v>
      </c>
      <c r="AY147" s="18" t="s">
        <v>158</v>
      </c>
      <c r="BE147" s="144">
        <f t="shared" si="14"/>
        <v>270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8" t="s">
        <v>78</v>
      </c>
      <c r="BK147" s="144">
        <f t="shared" si="19"/>
        <v>270</v>
      </c>
      <c r="BL147" s="18" t="s">
        <v>400</v>
      </c>
      <c r="BM147" s="143" t="s">
        <v>3440</v>
      </c>
    </row>
    <row r="148" spans="2:65" s="1" customFormat="1" ht="16.5" customHeight="1" x14ac:dyDescent="0.2">
      <c r="B148" s="33"/>
      <c r="C148" s="132" t="s">
        <v>478</v>
      </c>
      <c r="D148" s="132" t="s">
        <v>160</v>
      </c>
      <c r="E148" s="133" t="s">
        <v>3441</v>
      </c>
      <c r="F148" s="134" t="s">
        <v>3275</v>
      </c>
      <c r="G148" s="135" t="s">
        <v>467</v>
      </c>
      <c r="H148" s="136">
        <v>1</v>
      </c>
      <c r="I148" s="137">
        <v>1070</v>
      </c>
      <c r="J148" s="138">
        <f t="shared" si="10"/>
        <v>1070</v>
      </c>
      <c r="K148" s="134" t="s">
        <v>19</v>
      </c>
      <c r="L148" s="33"/>
      <c r="M148" s="139" t="s">
        <v>19</v>
      </c>
      <c r="N148" s="140" t="s">
        <v>41</v>
      </c>
      <c r="P148" s="141">
        <f t="shared" si="11"/>
        <v>0</v>
      </c>
      <c r="Q148" s="141">
        <v>0</v>
      </c>
      <c r="R148" s="141">
        <f t="shared" si="12"/>
        <v>0</v>
      </c>
      <c r="S148" s="141">
        <v>0</v>
      </c>
      <c r="T148" s="142">
        <f t="shared" si="13"/>
        <v>0</v>
      </c>
      <c r="AR148" s="143" t="s">
        <v>400</v>
      </c>
      <c r="AT148" s="143" t="s">
        <v>160</v>
      </c>
      <c r="AU148" s="143" t="s">
        <v>78</v>
      </c>
      <c r="AY148" s="18" t="s">
        <v>158</v>
      </c>
      <c r="BE148" s="144">
        <f t="shared" si="14"/>
        <v>1070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8" t="s">
        <v>78</v>
      </c>
      <c r="BK148" s="144">
        <f t="shared" si="19"/>
        <v>1070</v>
      </c>
      <c r="BL148" s="18" t="s">
        <v>400</v>
      </c>
      <c r="BM148" s="143" t="s">
        <v>3442</v>
      </c>
    </row>
    <row r="149" spans="2:65" s="1" customFormat="1" ht="16.5" customHeight="1" x14ac:dyDescent="0.2">
      <c r="B149" s="33"/>
      <c r="C149" s="132" t="s">
        <v>309</v>
      </c>
      <c r="D149" s="132" t="s">
        <v>160</v>
      </c>
      <c r="E149" s="133" t="s">
        <v>3352</v>
      </c>
      <c r="F149" s="134" t="s">
        <v>3353</v>
      </c>
      <c r="G149" s="135" t="s">
        <v>3194</v>
      </c>
      <c r="H149" s="136">
        <v>3</v>
      </c>
      <c r="I149" s="137">
        <v>618</v>
      </c>
      <c r="J149" s="138">
        <f t="shared" si="10"/>
        <v>1854</v>
      </c>
      <c r="K149" s="134" t="s">
        <v>19</v>
      </c>
      <c r="L149" s="33"/>
      <c r="M149" s="139" t="s">
        <v>19</v>
      </c>
      <c r="N149" s="140" t="s">
        <v>41</v>
      </c>
      <c r="P149" s="141">
        <f t="shared" si="11"/>
        <v>0</v>
      </c>
      <c r="Q149" s="141">
        <v>0</v>
      </c>
      <c r="R149" s="141">
        <f t="shared" si="12"/>
        <v>0</v>
      </c>
      <c r="S149" s="141">
        <v>0</v>
      </c>
      <c r="T149" s="142">
        <f t="shared" si="13"/>
        <v>0</v>
      </c>
      <c r="AR149" s="143" t="s">
        <v>400</v>
      </c>
      <c r="AT149" s="143" t="s">
        <v>160</v>
      </c>
      <c r="AU149" s="143" t="s">
        <v>78</v>
      </c>
      <c r="AY149" s="18" t="s">
        <v>158</v>
      </c>
      <c r="BE149" s="144">
        <f t="shared" si="14"/>
        <v>1854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8" t="s">
        <v>78</v>
      </c>
      <c r="BK149" s="144">
        <f t="shared" si="19"/>
        <v>1854</v>
      </c>
      <c r="BL149" s="18" t="s">
        <v>400</v>
      </c>
      <c r="BM149" s="143" t="s">
        <v>3443</v>
      </c>
    </row>
    <row r="150" spans="2:65" s="1" customFormat="1" ht="16.5" customHeight="1" x14ac:dyDescent="0.2">
      <c r="B150" s="33"/>
      <c r="C150" s="132" t="s">
        <v>488</v>
      </c>
      <c r="D150" s="132" t="s">
        <v>160</v>
      </c>
      <c r="E150" s="133" t="s">
        <v>3262</v>
      </c>
      <c r="F150" s="134" t="s">
        <v>3263</v>
      </c>
      <c r="G150" s="135" t="s">
        <v>3194</v>
      </c>
      <c r="H150" s="136">
        <v>9</v>
      </c>
      <c r="I150" s="137">
        <v>555</v>
      </c>
      <c r="J150" s="138">
        <f t="shared" si="10"/>
        <v>4995</v>
      </c>
      <c r="K150" s="134" t="s">
        <v>19</v>
      </c>
      <c r="L150" s="33"/>
      <c r="M150" s="139" t="s">
        <v>19</v>
      </c>
      <c r="N150" s="140" t="s">
        <v>41</v>
      </c>
      <c r="P150" s="141">
        <f t="shared" si="11"/>
        <v>0</v>
      </c>
      <c r="Q150" s="141">
        <v>0</v>
      </c>
      <c r="R150" s="141">
        <f t="shared" si="12"/>
        <v>0</v>
      </c>
      <c r="S150" s="141">
        <v>0</v>
      </c>
      <c r="T150" s="142">
        <f t="shared" si="13"/>
        <v>0</v>
      </c>
      <c r="AR150" s="143" t="s">
        <v>400</v>
      </c>
      <c r="AT150" s="143" t="s">
        <v>160</v>
      </c>
      <c r="AU150" s="143" t="s">
        <v>78</v>
      </c>
      <c r="AY150" s="18" t="s">
        <v>158</v>
      </c>
      <c r="BE150" s="144">
        <f t="shared" si="14"/>
        <v>4995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8" t="s">
        <v>78</v>
      </c>
      <c r="BK150" s="144">
        <f t="shared" si="19"/>
        <v>4995</v>
      </c>
      <c r="BL150" s="18" t="s">
        <v>400</v>
      </c>
      <c r="BM150" s="143" t="s">
        <v>3444</v>
      </c>
    </row>
    <row r="151" spans="2:65" s="1" customFormat="1" ht="16.5" customHeight="1" x14ac:dyDescent="0.2">
      <c r="B151" s="33"/>
      <c r="C151" s="132" t="s">
        <v>321</v>
      </c>
      <c r="D151" s="132" t="s">
        <v>160</v>
      </c>
      <c r="E151" s="133" t="s">
        <v>3445</v>
      </c>
      <c r="F151" s="134" t="s">
        <v>3446</v>
      </c>
      <c r="G151" s="135" t="s">
        <v>467</v>
      </c>
      <c r="H151" s="136">
        <v>1</v>
      </c>
      <c r="I151" s="137">
        <v>4110</v>
      </c>
      <c r="J151" s="138">
        <f t="shared" si="10"/>
        <v>4110</v>
      </c>
      <c r="K151" s="134" t="s">
        <v>19</v>
      </c>
      <c r="L151" s="33"/>
      <c r="M151" s="139" t="s">
        <v>19</v>
      </c>
      <c r="N151" s="140" t="s">
        <v>41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400</v>
      </c>
      <c r="AT151" s="143" t="s">
        <v>160</v>
      </c>
      <c r="AU151" s="143" t="s">
        <v>78</v>
      </c>
      <c r="AY151" s="18" t="s">
        <v>158</v>
      </c>
      <c r="BE151" s="144">
        <f t="shared" si="14"/>
        <v>4110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8" t="s">
        <v>78</v>
      </c>
      <c r="BK151" s="144">
        <f t="shared" si="19"/>
        <v>4110</v>
      </c>
      <c r="BL151" s="18" t="s">
        <v>400</v>
      </c>
      <c r="BM151" s="143" t="s">
        <v>3447</v>
      </c>
    </row>
    <row r="152" spans="2:65" s="13" customFormat="1" x14ac:dyDescent="0.2">
      <c r="B152" s="156"/>
      <c r="D152" s="150" t="s">
        <v>188</v>
      </c>
      <c r="E152" s="157" t="s">
        <v>19</v>
      </c>
      <c r="F152" s="158" t="s">
        <v>78</v>
      </c>
      <c r="H152" s="159">
        <v>1</v>
      </c>
      <c r="I152" s="160"/>
      <c r="L152" s="156"/>
      <c r="M152" s="161"/>
      <c r="T152" s="162"/>
      <c r="AT152" s="157" t="s">
        <v>188</v>
      </c>
      <c r="AU152" s="157" t="s">
        <v>78</v>
      </c>
      <c r="AV152" s="13" t="s">
        <v>80</v>
      </c>
      <c r="AW152" s="13" t="s">
        <v>31</v>
      </c>
      <c r="AX152" s="13" t="s">
        <v>70</v>
      </c>
      <c r="AY152" s="157" t="s">
        <v>158</v>
      </c>
    </row>
    <row r="153" spans="2:65" s="14" customFormat="1" x14ac:dyDescent="0.2">
      <c r="B153" s="163"/>
      <c r="D153" s="150" t="s">
        <v>188</v>
      </c>
      <c r="E153" s="164" t="s">
        <v>19</v>
      </c>
      <c r="F153" s="165" t="s">
        <v>191</v>
      </c>
      <c r="H153" s="166">
        <v>1</v>
      </c>
      <c r="I153" s="167"/>
      <c r="L153" s="163"/>
      <c r="M153" s="168"/>
      <c r="T153" s="169"/>
      <c r="AT153" s="164" t="s">
        <v>188</v>
      </c>
      <c r="AU153" s="164" t="s">
        <v>78</v>
      </c>
      <c r="AV153" s="14" t="s">
        <v>165</v>
      </c>
      <c r="AW153" s="14" t="s">
        <v>31</v>
      </c>
      <c r="AX153" s="14" t="s">
        <v>78</v>
      </c>
      <c r="AY153" s="164" t="s">
        <v>158</v>
      </c>
    </row>
    <row r="154" spans="2:65" s="1" customFormat="1" ht="16.5" customHeight="1" x14ac:dyDescent="0.2">
      <c r="B154" s="33"/>
      <c r="C154" s="132" t="s">
        <v>498</v>
      </c>
      <c r="D154" s="132" t="s">
        <v>160</v>
      </c>
      <c r="E154" s="133" t="s">
        <v>3448</v>
      </c>
      <c r="F154" s="134" t="s">
        <v>3449</v>
      </c>
      <c r="G154" s="135" t="s">
        <v>467</v>
      </c>
      <c r="H154" s="136">
        <v>1</v>
      </c>
      <c r="I154" s="137">
        <v>4110</v>
      </c>
      <c r="J154" s="138">
        <f>ROUND(I154*H154,2)</f>
        <v>4110</v>
      </c>
      <c r="K154" s="134" t="s">
        <v>19</v>
      </c>
      <c r="L154" s="33"/>
      <c r="M154" s="139" t="s">
        <v>19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400</v>
      </c>
      <c r="AT154" s="143" t="s">
        <v>160</v>
      </c>
      <c r="AU154" s="143" t="s">
        <v>78</v>
      </c>
      <c r="AY154" s="18" t="s">
        <v>158</v>
      </c>
      <c r="BE154" s="144">
        <f>IF(N154="základní",J154,0)</f>
        <v>4110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78</v>
      </c>
      <c r="BK154" s="144">
        <f>ROUND(I154*H154,2)</f>
        <v>4110</v>
      </c>
      <c r="BL154" s="18" t="s">
        <v>400</v>
      </c>
      <c r="BM154" s="143" t="s">
        <v>3450</v>
      </c>
    </row>
    <row r="155" spans="2:65" s="13" customFormat="1" x14ac:dyDescent="0.2">
      <c r="B155" s="156"/>
      <c r="D155" s="150" t="s">
        <v>188</v>
      </c>
      <c r="E155" s="157" t="s">
        <v>19</v>
      </c>
      <c r="F155" s="158" t="s">
        <v>78</v>
      </c>
      <c r="H155" s="159">
        <v>1</v>
      </c>
      <c r="I155" s="160"/>
      <c r="L155" s="156"/>
      <c r="M155" s="161"/>
      <c r="T155" s="162"/>
      <c r="AT155" s="157" t="s">
        <v>188</v>
      </c>
      <c r="AU155" s="157" t="s">
        <v>78</v>
      </c>
      <c r="AV155" s="13" t="s">
        <v>80</v>
      </c>
      <c r="AW155" s="13" t="s">
        <v>31</v>
      </c>
      <c r="AX155" s="13" t="s">
        <v>70</v>
      </c>
      <c r="AY155" s="157" t="s">
        <v>158</v>
      </c>
    </row>
    <row r="156" spans="2:65" s="14" customFormat="1" x14ac:dyDescent="0.2">
      <c r="B156" s="163"/>
      <c r="D156" s="150" t="s">
        <v>188</v>
      </c>
      <c r="E156" s="164" t="s">
        <v>19</v>
      </c>
      <c r="F156" s="165" t="s">
        <v>191</v>
      </c>
      <c r="H156" s="166">
        <v>1</v>
      </c>
      <c r="I156" s="167"/>
      <c r="L156" s="163"/>
      <c r="M156" s="168"/>
      <c r="T156" s="169"/>
      <c r="AT156" s="164" t="s">
        <v>188</v>
      </c>
      <c r="AU156" s="164" t="s">
        <v>78</v>
      </c>
      <c r="AV156" s="14" t="s">
        <v>165</v>
      </c>
      <c r="AW156" s="14" t="s">
        <v>31</v>
      </c>
      <c r="AX156" s="14" t="s">
        <v>78</v>
      </c>
      <c r="AY156" s="164" t="s">
        <v>158</v>
      </c>
    </row>
    <row r="157" spans="2:65" s="1" customFormat="1" ht="16.5" customHeight="1" x14ac:dyDescent="0.2">
      <c r="B157" s="33"/>
      <c r="C157" s="132" t="s">
        <v>328</v>
      </c>
      <c r="D157" s="132" t="s">
        <v>160</v>
      </c>
      <c r="E157" s="133" t="s">
        <v>3451</v>
      </c>
      <c r="F157" s="134" t="s">
        <v>3452</v>
      </c>
      <c r="G157" s="135" t="s">
        <v>467</v>
      </c>
      <c r="H157" s="136">
        <v>1</v>
      </c>
      <c r="I157" s="137">
        <v>4110</v>
      </c>
      <c r="J157" s="138">
        <f>ROUND(I157*H157,2)</f>
        <v>4110</v>
      </c>
      <c r="K157" s="134" t="s">
        <v>19</v>
      </c>
      <c r="L157" s="33"/>
      <c r="M157" s="139" t="s">
        <v>19</v>
      </c>
      <c r="N157" s="140" t="s">
        <v>41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400</v>
      </c>
      <c r="AT157" s="143" t="s">
        <v>160</v>
      </c>
      <c r="AU157" s="143" t="s">
        <v>78</v>
      </c>
      <c r="AY157" s="18" t="s">
        <v>158</v>
      </c>
      <c r="BE157" s="144">
        <f>IF(N157="základní",J157,0)</f>
        <v>4110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78</v>
      </c>
      <c r="BK157" s="144">
        <f>ROUND(I157*H157,2)</f>
        <v>4110</v>
      </c>
      <c r="BL157" s="18" t="s">
        <v>400</v>
      </c>
      <c r="BM157" s="143" t="s">
        <v>3453</v>
      </c>
    </row>
    <row r="158" spans="2:65" s="13" customFormat="1" x14ac:dyDescent="0.2">
      <c r="B158" s="156"/>
      <c r="D158" s="150" t="s">
        <v>188</v>
      </c>
      <c r="E158" s="157" t="s">
        <v>19</v>
      </c>
      <c r="F158" s="158" t="s">
        <v>78</v>
      </c>
      <c r="H158" s="159">
        <v>1</v>
      </c>
      <c r="I158" s="160"/>
      <c r="L158" s="156"/>
      <c r="M158" s="161"/>
      <c r="T158" s="162"/>
      <c r="AT158" s="157" t="s">
        <v>188</v>
      </c>
      <c r="AU158" s="157" t="s">
        <v>78</v>
      </c>
      <c r="AV158" s="13" t="s">
        <v>80</v>
      </c>
      <c r="AW158" s="13" t="s">
        <v>31</v>
      </c>
      <c r="AX158" s="13" t="s">
        <v>70</v>
      </c>
      <c r="AY158" s="157" t="s">
        <v>158</v>
      </c>
    </row>
    <row r="159" spans="2:65" s="14" customFormat="1" x14ac:dyDescent="0.2">
      <c r="B159" s="163"/>
      <c r="D159" s="150" t="s">
        <v>188</v>
      </c>
      <c r="E159" s="164" t="s">
        <v>19</v>
      </c>
      <c r="F159" s="165" t="s">
        <v>191</v>
      </c>
      <c r="H159" s="166">
        <v>1</v>
      </c>
      <c r="I159" s="167"/>
      <c r="L159" s="163"/>
      <c r="M159" s="168"/>
      <c r="T159" s="169"/>
      <c r="AT159" s="164" t="s">
        <v>188</v>
      </c>
      <c r="AU159" s="164" t="s">
        <v>78</v>
      </c>
      <c r="AV159" s="14" t="s">
        <v>165</v>
      </c>
      <c r="AW159" s="14" t="s">
        <v>31</v>
      </c>
      <c r="AX159" s="14" t="s">
        <v>78</v>
      </c>
      <c r="AY159" s="164" t="s">
        <v>158</v>
      </c>
    </row>
    <row r="160" spans="2:65" s="1" customFormat="1" ht="16.5" customHeight="1" x14ac:dyDescent="0.2">
      <c r="B160" s="33"/>
      <c r="C160" s="132" t="s">
        <v>507</v>
      </c>
      <c r="D160" s="132" t="s">
        <v>160</v>
      </c>
      <c r="E160" s="133" t="s">
        <v>3454</v>
      </c>
      <c r="F160" s="134" t="s">
        <v>3455</v>
      </c>
      <c r="G160" s="135" t="s">
        <v>467</v>
      </c>
      <c r="H160" s="136">
        <v>1</v>
      </c>
      <c r="I160" s="137">
        <v>4110</v>
      </c>
      <c r="J160" s="138">
        <f>ROUND(I160*H160,2)</f>
        <v>4110</v>
      </c>
      <c r="K160" s="134" t="s">
        <v>19</v>
      </c>
      <c r="L160" s="33"/>
      <c r="M160" s="139" t="s">
        <v>19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400</v>
      </c>
      <c r="AT160" s="143" t="s">
        <v>160</v>
      </c>
      <c r="AU160" s="143" t="s">
        <v>78</v>
      </c>
      <c r="AY160" s="18" t="s">
        <v>158</v>
      </c>
      <c r="BE160" s="144">
        <f>IF(N160="základní",J160,0)</f>
        <v>4110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78</v>
      </c>
      <c r="BK160" s="144">
        <f>ROUND(I160*H160,2)</f>
        <v>4110</v>
      </c>
      <c r="BL160" s="18" t="s">
        <v>400</v>
      </c>
      <c r="BM160" s="143" t="s">
        <v>3456</v>
      </c>
    </row>
    <row r="161" spans="2:65" s="13" customFormat="1" x14ac:dyDescent="0.2">
      <c r="B161" s="156"/>
      <c r="D161" s="150" t="s">
        <v>188</v>
      </c>
      <c r="E161" s="157" t="s">
        <v>19</v>
      </c>
      <c r="F161" s="158" t="s">
        <v>78</v>
      </c>
      <c r="H161" s="159">
        <v>1</v>
      </c>
      <c r="I161" s="160"/>
      <c r="L161" s="156"/>
      <c r="M161" s="161"/>
      <c r="T161" s="162"/>
      <c r="AT161" s="157" t="s">
        <v>188</v>
      </c>
      <c r="AU161" s="157" t="s">
        <v>78</v>
      </c>
      <c r="AV161" s="13" t="s">
        <v>80</v>
      </c>
      <c r="AW161" s="13" t="s">
        <v>31</v>
      </c>
      <c r="AX161" s="13" t="s">
        <v>70</v>
      </c>
      <c r="AY161" s="157" t="s">
        <v>158</v>
      </c>
    </row>
    <row r="162" spans="2:65" s="14" customFormat="1" x14ac:dyDescent="0.2">
      <c r="B162" s="163"/>
      <c r="D162" s="150" t="s">
        <v>188</v>
      </c>
      <c r="E162" s="164" t="s">
        <v>19</v>
      </c>
      <c r="F162" s="165" t="s">
        <v>191</v>
      </c>
      <c r="H162" s="166">
        <v>1</v>
      </c>
      <c r="I162" s="167"/>
      <c r="L162" s="163"/>
      <c r="M162" s="168"/>
      <c r="T162" s="169"/>
      <c r="AT162" s="164" t="s">
        <v>188</v>
      </c>
      <c r="AU162" s="164" t="s">
        <v>78</v>
      </c>
      <c r="AV162" s="14" t="s">
        <v>165</v>
      </c>
      <c r="AW162" s="14" t="s">
        <v>31</v>
      </c>
      <c r="AX162" s="14" t="s">
        <v>78</v>
      </c>
      <c r="AY162" s="164" t="s">
        <v>158</v>
      </c>
    </row>
    <row r="163" spans="2:65" s="1" customFormat="1" ht="16.5" customHeight="1" x14ac:dyDescent="0.2">
      <c r="B163" s="33"/>
      <c r="C163" s="132" t="s">
        <v>336</v>
      </c>
      <c r="D163" s="132" t="s">
        <v>160</v>
      </c>
      <c r="E163" s="133" t="s">
        <v>3457</v>
      </c>
      <c r="F163" s="134" t="s">
        <v>3458</v>
      </c>
      <c r="G163" s="135" t="s">
        <v>467</v>
      </c>
      <c r="H163" s="136">
        <v>1</v>
      </c>
      <c r="I163" s="137">
        <v>30980</v>
      </c>
      <c r="J163" s="138">
        <f>ROUND(I163*H163,2)</f>
        <v>30980</v>
      </c>
      <c r="K163" s="134" t="s">
        <v>19</v>
      </c>
      <c r="L163" s="33"/>
      <c r="M163" s="139" t="s">
        <v>19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400</v>
      </c>
      <c r="AT163" s="143" t="s">
        <v>160</v>
      </c>
      <c r="AU163" s="143" t="s">
        <v>78</v>
      </c>
      <c r="AY163" s="18" t="s">
        <v>158</v>
      </c>
      <c r="BE163" s="144">
        <f>IF(N163="základní",J163,0)</f>
        <v>30980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78</v>
      </c>
      <c r="BK163" s="144">
        <f>ROUND(I163*H163,2)</f>
        <v>30980</v>
      </c>
      <c r="BL163" s="18" t="s">
        <v>400</v>
      </c>
      <c r="BM163" s="143" t="s">
        <v>3459</v>
      </c>
    </row>
    <row r="164" spans="2:65" s="13" customFormat="1" x14ac:dyDescent="0.2">
      <c r="B164" s="156"/>
      <c r="D164" s="150" t="s">
        <v>188</v>
      </c>
      <c r="E164" s="157" t="s">
        <v>19</v>
      </c>
      <c r="F164" s="158" t="s">
        <v>78</v>
      </c>
      <c r="H164" s="159">
        <v>1</v>
      </c>
      <c r="I164" s="160"/>
      <c r="L164" s="156"/>
      <c r="M164" s="161"/>
      <c r="T164" s="162"/>
      <c r="AT164" s="157" t="s">
        <v>188</v>
      </c>
      <c r="AU164" s="157" t="s">
        <v>78</v>
      </c>
      <c r="AV164" s="13" t="s">
        <v>80</v>
      </c>
      <c r="AW164" s="13" t="s">
        <v>31</v>
      </c>
      <c r="AX164" s="13" t="s">
        <v>70</v>
      </c>
      <c r="AY164" s="157" t="s">
        <v>158</v>
      </c>
    </row>
    <row r="165" spans="2:65" s="14" customFormat="1" x14ac:dyDescent="0.2">
      <c r="B165" s="163"/>
      <c r="D165" s="150" t="s">
        <v>188</v>
      </c>
      <c r="E165" s="164" t="s">
        <v>19</v>
      </c>
      <c r="F165" s="165" t="s">
        <v>191</v>
      </c>
      <c r="H165" s="166">
        <v>1</v>
      </c>
      <c r="I165" s="167"/>
      <c r="L165" s="163"/>
      <c r="M165" s="168"/>
      <c r="T165" s="169"/>
      <c r="AT165" s="164" t="s">
        <v>188</v>
      </c>
      <c r="AU165" s="164" t="s">
        <v>78</v>
      </c>
      <c r="AV165" s="14" t="s">
        <v>165</v>
      </c>
      <c r="AW165" s="14" t="s">
        <v>31</v>
      </c>
      <c r="AX165" s="14" t="s">
        <v>78</v>
      </c>
      <c r="AY165" s="164" t="s">
        <v>158</v>
      </c>
    </row>
    <row r="166" spans="2:65" s="1" customFormat="1" ht="16.5" customHeight="1" x14ac:dyDescent="0.2">
      <c r="B166" s="33"/>
      <c r="C166" s="132" t="s">
        <v>516</v>
      </c>
      <c r="D166" s="132" t="s">
        <v>160</v>
      </c>
      <c r="E166" s="133" t="s">
        <v>3460</v>
      </c>
      <c r="F166" s="134" t="s">
        <v>3461</v>
      </c>
      <c r="G166" s="135" t="s">
        <v>467</v>
      </c>
      <c r="H166" s="136">
        <v>1</v>
      </c>
      <c r="I166" s="137">
        <v>30980</v>
      </c>
      <c r="J166" s="138">
        <f>ROUND(I166*H166,2)</f>
        <v>30980</v>
      </c>
      <c r="K166" s="134" t="s">
        <v>19</v>
      </c>
      <c r="L166" s="33"/>
      <c r="M166" s="139" t="s">
        <v>19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400</v>
      </c>
      <c r="AT166" s="143" t="s">
        <v>160</v>
      </c>
      <c r="AU166" s="143" t="s">
        <v>78</v>
      </c>
      <c r="AY166" s="18" t="s">
        <v>158</v>
      </c>
      <c r="BE166" s="144">
        <f>IF(N166="základní",J166,0)</f>
        <v>30980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78</v>
      </c>
      <c r="BK166" s="144">
        <f>ROUND(I166*H166,2)</f>
        <v>30980</v>
      </c>
      <c r="BL166" s="18" t="s">
        <v>400</v>
      </c>
      <c r="BM166" s="143" t="s">
        <v>3462</v>
      </c>
    </row>
    <row r="167" spans="2:65" s="13" customFormat="1" x14ac:dyDescent="0.2">
      <c r="B167" s="156"/>
      <c r="D167" s="150" t="s">
        <v>188</v>
      </c>
      <c r="E167" s="157" t="s">
        <v>19</v>
      </c>
      <c r="F167" s="158" t="s">
        <v>78</v>
      </c>
      <c r="H167" s="159">
        <v>1</v>
      </c>
      <c r="I167" s="160"/>
      <c r="L167" s="156"/>
      <c r="M167" s="161"/>
      <c r="T167" s="162"/>
      <c r="AT167" s="157" t="s">
        <v>188</v>
      </c>
      <c r="AU167" s="157" t="s">
        <v>78</v>
      </c>
      <c r="AV167" s="13" t="s">
        <v>80</v>
      </c>
      <c r="AW167" s="13" t="s">
        <v>31</v>
      </c>
      <c r="AX167" s="13" t="s">
        <v>70</v>
      </c>
      <c r="AY167" s="157" t="s">
        <v>158</v>
      </c>
    </row>
    <row r="168" spans="2:65" s="14" customFormat="1" x14ac:dyDescent="0.2">
      <c r="B168" s="163"/>
      <c r="D168" s="150" t="s">
        <v>188</v>
      </c>
      <c r="E168" s="164" t="s">
        <v>19</v>
      </c>
      <c r="F168" s="165" t="s">
        <v>191</v>
      </c>
      <c r="H168" s="166">
        <v>1</v>
      </c>
      <c r="I168" s="167"/>
      <c r="L168" s="163"/>
      <c r="M168" s="168"/>
      <c r="T168" s="169"/>
      <c r="AT168" s="164" t="s">
        <v>188</v>
      </c>
      <c r="AU168" s="164" t="s">
        <v>78</v>
      </c>
      <c r="AV168" s="14" t="s">
        <v>165</v>
      </c>
      <c r="AW168" s="14" t="s">
        <v>31</v>
      </c>
      <c r="AX168" s="14" t="s">
        <v>78</v>
      </c>
      <c r="AY168" s="164" t="s">
        <v>158</v>
      </c>
    </row>
    <row r="169" spans="2:65" s="1" customFormat="1" ht="16.5" customHeight="1" x14ac:dyDescent="0.2">
      <c r="B169" s="33"/>
      <c r="C169" s="132" t="s">
        <v>343</v>
      </c>
      <c r="D169" s="132" t="s">
        <v>160</v>
      </c>
      <c r="E169" s="133" t="s">
        <v>3463</v>
      </c>
      <c r="F169" s="134" t="s">
        <v>3464</v>
      </c>
      <c r="G169" s="135" t="s">
        <v>467</v>
      </c>
      <c r="H169" s="136">
        <v>1</v>
      </c>
      <c r="I169" s="137">
        <v>30980</v>
      </c>
      <c r="J169" s="138">
        <f>ROUND(I169*H169,2)</f>
        <v>30980</v>
      </c>
      <c r="K169" s="134" t="s">
        <v>19</v>
      </c>
      <c r="L169" s="33"/>
      <c r="M169" s="139" t="s">
        <v>19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400</v>
      </c>
      <c r="AT169" s="143" t="s">
        <v>160</v>
      </c>
      <c r="AU169" s="143" t="s">
        <v>78</v>
      </c>
      <c r="AY169" s="18" t="s">
        <v>158</v>
      </c>
      <c r="BE169" s="144">
        <f>IF(N169="základní",J169,0)</f>
        <v>30980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78</v>
      </c>
      <c r="BK169" s="144">
        <f>ROUND(I169*H169,2)</f>
        <v>30980</v>
      </c>
      <c r="BL169" s="18" t="s">
        <v>400</v>
      </c>
      <c r="BM169" s="143" t="s">
        <v>3465</v>
      </c>
    </row>
    <row r="170" spans="2:65" s="13" customFormat="1" x14ac:dyDescent="0.2">
      <c r="B170" s="156"/>
      <c r="D170" s="150" t="s">
        <v>188</v>
      </c>
      <c r="E170" s="157" t="s">
        <v>19</v>
      </c>
      <c r="F170" s="158" t="s">
        <v>78</v>
      </c>
      <c r="H170" s="159">
        <v>1</v>
      </c>
      <c r="I170" s="160"/>
      <c r="L170" s="156"/>
      <c r="M170" s="161"/>
      <c r="T170" s="162"/>
      <c r="AT170" s="157" t="s">
        <v>188</v>
      </c>
      <c r="AU170" s="157" t="s">
        <v>78</v>
      </c>
      <c r="AV170" s="13" t="s">
        <v>80</v>
      </c>
      <c r="AW170" s="13" t="s">
        <v>31</v>
      </c>
      <c r="AX170" s="13" t="s">
        <v>70</v>
      </c>
      <c r="AY170" s="157" t="s">
        <v>158</v>
      </c>
    </row>
    <row r="171" spans="2:65" s="14" customFormat="1" x14ac:dyDescent="0.2">
      <c r="B171" s="163"/>
      <c r="D171" s="150" t="s">
        <v>188</v>
      </c>
      <c r="E171" s="164" t="s">
        <v>19</v>
      </c>
      <c r="F171" s="165" t="s">
        <v>191</v>
      </c>
      <c r="H171" s="166">
        <v>1</v>
      </c>
      <c r="I171" s="167"/>
      <c r="L171" s="163"/>
      <c r="M171" s="168"/>
      <c r="T171" s="169"/>
      <c r="AT171" s="164" t="s">
        <v>188</v>
      </c>
      <c r="AU171" s="164" t="s">
        <v>78</v>
      </c>
      <c r="AV171" s="14" t="s">
        <v>165</v>
      </c>
      <c r="AW171" s="14" t="s">
        <v>31</v>
      </c>
      <c r="AX171" s="14" t="s">
        <v>78</v>
      </c>
      <c r="AY171" s="164" t="s">
        <v>158</v>
      </c>
    </row>
    <row r="172" spans="2:65" s="1" customFormat="1" ht="16.5" customHeight="1" x14ac:dyDescent="0.2">
      <c r="B172" s="33"/>
      <c r="C172" s="132" t="s">
        <v>529</v>
      </c>
      <c r="D172" s="132" t="s">
        <v>160</v>
      </c>
      <c r="E172" s="133" t="s">
        <v>3466</v>
      </c>
      <c r="F172" s="134" t="s">
        <v>3467</v>
      </c>
      <c r="G172" s="135" t="s">
        <v>467</v>
      </c>
      <c r="H172" s="136">
        <v>1</v>
      </c>
      <c r="I172" s="137">
        <v>5550</v>
      </c>
      <c r="J172" s="138">
        <f>ROUND(I172*H172,2)</f>
        <v>5550</v>
      </c>
      <c r="K172" s="134" t="s">
        <v>19</v>
      </c>
      <c r="L172" s="33"/>
      <c r="M172" s="139" t="s">
        <v>19</v>
      </c>
      <c r="N172" s="140" t="s">
        <v>41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400</v>
      </c>
      <c r="AT172" s="143" t="s">
        <v>160</v>
      </c>
      <c r="AU172" s="143" t="s">
        <v>78</v>
      </c>
      <c r="AY172" s="18" t="s">
        <v>158</v>
      </c>
      <c r="BE172" s="144">
        <f>IF(N172="základní",J172,0)</f>
        <v>5550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78</v>
      </c>
      <c r="BK172" s="144">
        <f>ROUND(I172*H172,2)</f>
        <v>5550</v>
      </c>
      <c r="BL172" s="18" t="s">
        <v>400</v>
      </c>
      <c r="BM172" s="143" t="s">
        <v>3468</v>
      </c>
    </row>
    <row r="173" spans="2:65" s="1" customFormat="1" ht="16.5" customHeight="1" x14ac:dyDescent="0.2">
      <c r="B173" s="33"/>
      <c r="C173" s="132" t="s">
        <v>350</v>
      </c>
      <c r="D173" s="132" t="s">
        <v>160</v>
      </c>
      <c r="E173" s="133" t="s">
        <v>3469</v>
      </c>
      <c r="F173" s="134" t="s">
        <v>3470</v>
      </c>
      <c r="G173" s="135" t="s">
        <v>467</v>
      </c>
      <c r="H173" s="136">
        <v>1</v>
      </c>
      <c r="I173" s="137">
        <v>5550</v>
      </c>
      <c r="J173" s="138">
        <f>ROUND(I173*H173,2)</f>
        <v>5550</v>
      </c>
      <c r="K173" s="134" t="s">
        <v>19</v>
      </c>
      <c r="L173" s="33"/>
      <c r="M173" s="139" t="s">
        <v>19</v>
      </c>
      <c r="N173" s="140" t="s">
        <v>41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400</v>
      </c>
      <c r="AT173" s="143" t="s">
        <v>160</v>
      </c>
      <c r="AU173" s="143" t="s">
        <v>78</v>
      </c>
      <c r="AY173" s="18" t="s">
        <v>158</v>
      </c>
      <c r="BE173" s="144">
        <f>IF(N173="základní",J173,0)</f>
        <v>5550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78</v>
      </c>
      <c r="BK173" s="144">
        <f>ROUND(I173*H173,2)</f>
        <v>5550</v>
      </c>
      <c r="BL173" s="18" t="s">
        <v>400</v>
      </c>
      <c r="BM173" s="143" t="s">
        <v>3471</v>
      </c>
    </row>
    <row r="174" spans="2:65" s="1" customFormat="1" ht="16.5" customHeight="1" x14ac:dyDescent="0.2">
      <c r="B174" s="33"/>
      <c r="C174" s="132" t="s">
        <v>538</v>
      </c>
      <c r="D174" s="132" t="s">
        <v>160</v>
      </c>
      <c r="E174" s="133" t="s">
        <v>3472</v>
      </c>
      <c r="F174" s="134" t="s">
        <v>3473</v>
      </c>
      <c r="G174" s="135" t="s">
        <v>467</v>
      </c>
      <c r="H174" s="136">
        <v>1</v>
      </c>
      <c r="I174" s="137">
        <v>5550</v>
      </c>
      <c r="J174" s="138">
        <f>ROUND(I174*H174,2)</f>
        <v>5550</v>
      </c>
      <c r="K174" s="134" t="s">
        <v>19</v>
      </c>
      <c r="L174" s="33"/>
      <c r="M174" s="139" t="s">
        <v>19</v>
      </c>
      <c r="N174" s="140" t="s">
        <v>41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400</v>
      </c>
      <c r="AT174" s="143" t="s">
        <v>160</v>
      </c>
      <c r="AU174" s="143" t="s">
        <v>78</v>
      </c>
      <c r="AY174" s="18" t="s">
        <v>158</v>
      </c>
      <c r="BE174" s="144">
        <f>IF(N174="základní",J174,0)</f>
        <v>5550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78</v>
      </c>
      <c r="BK174" s="144">
        <f>ROUND(I174*H174,2)</f>
        <v>5550</v>
      </c>
      <c r="BL174" s="18" t="s">
        <v>400</v>
      </c>
      <c r="BM174" s="143" t="s">
        <v>3474</v>
      </c>
    </row>
    <row r="175" spans="2:65" s="1" customFormat="1" ht="16.5" customHeight="1" x14ac:dyDescent="0.2">
      <c r="B175" s="33"/>
      <c r="C175" s="132" t="s">
        <v>370</v>
      </c>
      <c r="D175" s="132" t="s">
        <v>160</v>
      </c>
      <c r="E175" s="133" t="s">
        <v>3475</v>
      </c>
      <c r="F175" s="134" t="s">
        <v>3476</v>
      </c>
      <c r="G175" s="135" t="s">
        <v>467</v>
      </c>
      <c r="H175" s="136">
        <v>1</v>
      </c>
      <c r="I175" s="137">
        <v>920</v>
      </c>
      <c r="J175" s="138">
        <f>ROUND(I175*H175,2)</f>
        <v>920</v>
      </c>
      <c r="K175" s="134" t="s">
        <v>19</v>
      </c>
      <c r="L175" s="33"/>
      <c r="M175" s="139" t="s">
        <v>19</v>
      </c>
      <c r="N175" s="140" t="s">
        <v>41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400</v>
      </c>
      <c r="AT175" s="143" t="s">
        <v>160</v>
      </c>
      <c r="AU175" s="143" t="s">
        <v>78</v>
      </c>
      <c r="AY175" s="18" t="s">
        <v>158</v>
      </c>
      <c r="BE175" s="144">
        <f>IF(N175="základní",J175,0)</f>
        <v>920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78</v>
      </c>
      <c r="BK175" s="144">
        <f>ROUND(I175*H175,2)</f>
        <v>920</v>
      </c>
      <c r="BL175" s="18" t="s">
        <v>400</v>
      </c>
      <c r="BM175" s="143" t="s">
        <v>3477</v>
      </c>
    </row>
    <row r="176" spans="2:65" s="13" customFormat="1" x14ac:dyDescent="0.2">
      <c r="B176" s="156"/>
      <c r="D176" s="150" t="s">
        <v>188</v>
      </c>
      <c r="E176" s="157" t="s">
        <v>19</v>
      </c>
      <c r="F176" s="158" t="s">
        <v>78</v>
      </c>
      <c r="H176" s="159">
        <v>1</v>
      </c>
      <c r="I176" s="160"/>
      <c r="L176" s="156"/>
      <c r="M176" s="161"/>
      <c r="T176" s="162"/>
      <c r="AT176" s="157" t="s">
        <v>188</v>
      </c>
      <c r="AU176" s="157" t="s">
        <v>78</v>
      </c>
      <c r="AV176" s="13" t="s">
        <v>80</v>
      </c>
      <c r="AW176" s="13" t="s">
        <v>31</v>
      </c>
      <c r="AX176" s="13" t="s">
        <v>70</v>
      </c>
      <c r="AY176" s="157" t="s">
        <v>158</v>
      </c>
    </row>
    <row r="177" spans="2:65" s="14" customFormat="1" x14ac:dyDescent="0.2">
      <c r="B177" s="163"/>
      <c r="D177" s="150" t="s">
        <v>188</v>
      </c>
      <c r="E177" s="164" t="s">
        <v>19</v>
      </c>
      <c r="F177" s="165" t="s">
        <v>191</v>
      </c>
      <c r="H177" s="166">
        <v>1</v>
      </c>
      <c r="I177" s="167"/>
      <c r="L177" s="163"/>
      <c r="M177" s="168"/>
      <c r="T177" s="169"/>
      <c r="AT177" s="164" t="s">
        <v>188</v>
      </c>
      <c r="AU177" s="164" t="s">
        <v>78</v>
      </c>
      <c r="AV177" s="14" t="s">
        <v>165</v>
      </c>
      <c r="AW177" s="14" t="s">
        <v>31</v>
      </c>
      <c r="AX177" s="14" t="s">
        <v>78</v>
      </c>
      <c r="AY177" s="164" t="s">
        <v>158</v>
      </c>
    </row>
    <row r="178" spans="2:65" s="1" customFormat="1" ht="16.5" customHeight="1" x14ac:dyDescent="0.2">
      <c r="B178" s="33"/>
      <c r="C178" s="132" t="s">
        <v>549</v>
      </c>
      <c r="D178" s="132" t="s">
        <v>160</v>
      </c>
      <c r="E178" s="133" t="s">
        <v>3478</v>
      </c>
      <c r="F178" s="134" t="s">
        <v>3479</v>
      </c>
      <c r="G178" s="135" t="s">
        <v>467</v>
      </c>
      <c r="H178" s="136">
        <v>1</v>
      </c>
      <c r="I178" s="137">
        <v>920</v>
      </c>
      <c r="J178" s="138">
        <f>ROUND(I178*H178,2)</f>
        <v>920</v>
      </c>
      <c r="K178" s="134" t="s">
        <v>19</v>
      </c>
      <c r="L178" s="33"/>
      <c r="M178" s="139" t="s">
        <v>19</v>
      </c>
      <c r="N178" s="140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400</v>
      </c>
      <c r="AT178" s="143" t="s">
        <v>160</v>
      </c>
      <c r="AU178" s="143" t="s">
        <v>78</v>
      </c>
      <c r="AY178" s="18" t="s">
        <v>158</v>
      </c>
      <c r="BE178" s="144">
        <f>IF(N178="základní",J178,0)</f>
        <v>920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78</v>
      </c>
      <c r="BK178" s="144">
        <f>ROUND(I178*H178,2)</f>
        <v>920</v>
      </c>
      <c r="BL178" s="18" t="s">
        <v>400</v>
      </c>
      <c r="BM178" s="143" t="s">
        <v>3480</v>
      </c>
    </row>
    <row r="179" spans="2:65" s="13" customFormat="1" x14ac:dyDescent="0.2">
      <c r="B179" s="156"/>
      <c r="D179" s="150" t="s">
        <v>188</v>
      </c>
      <c r="E179" s="157" t="s">
        <v>19</v>
      </c>
      <c r="F179" s="158" t="s">
        <v>78</v>
      </c>
      <c r="H179" s="159">
        <v>1</v>
      </c>
      <c r="I179" s="160"/>
      <c r="L179" s="156"/>
      <c r="M179" s="161"/>
      <c r="T179" s="162"/>
      <c r="AT179" s="157" t="s">
        <v>188</v>
      </c>
      <c r="AU179" s="157" t="s">
        <v>78</v>
      </c>
      <c r="AV179" s="13" t="s">
        <v>80</v>
      </c>
      <c r="AW179" s="13" t="s">
        <v>31</v>
      </c>
      <c r="AX179" s="13" t="s">
        <v>70</v>
      </c>
      <c r="AY179" s="157" t="s">
        <v>158</v>
      </c>
    </row>
    <row r="180" spans="2:65" s="14" customFormat="1" x14ac:dyDescent="0.2">
      <c r="B180" s="163"/>
      <c r="D180" s="150" t="s">
        <v>188</v>
      </c>
      <c r="E180" s="164" t="s">
        <v>19</v>
      </c>
      <c r="F180" s="165" t="s">
        <v>191</v>
      </c>
      <c r="H180" s="166">
        <v>1</v>
      </c>
      <c r="I180" s="167"/>
      <c r="L180" s="163"/>
      <c r="M180" s="168"/>
      <c r="T180" s="169"/>
      <c r="AT180" s="164" t="s">
        <v>188</v>
      </c>
      <c r="AU180" s="164" t="s">
        <v>78</v>
      </c>
      <c r="AV180" s="14" t="s">
        <v>165</v>
      </c>
      <c r="AW180" s="14" t="s">
        <v>31</v>
      </c>
      <c r="AX180" s="14" t="s">
        <v>78</v>
      </c>
      <c r="AY180" s="164" t="s">
        <v>158</v>
      </c>
    </row>
    <row r="181" spans="2:65" s="1" customFormat="1" ht="16.5" customHeight="1" x14ac:dyDescent="0.2">
      <c r="B181" s="33"/>
      <c r="C181" s="132" t="s">
        <v>378</v>
      </c>
      <c r="D181" s="132" t="s">
        <v>160</v>
      </c>
      <c r="E181" s="133" t="s">
        <v>3481</v>
      </c>
      <c r="F181" s="134" t="s">
        <v>3482</v>
      </c>
      <c r="G181" s="135" t="s">
        <v>467</v>
      </c>
      <c r="H181" s="136">
        <v>1</v>
      </c>
      <c r="I181" s="137">
        <v>920</v>
      </c>
      <c r="J181" s="138">
        <f>ROUND(I181*H181,2)</f>
        <v>920</v>
      </c>
      <c r="K181" s="134" t="s">
        <v>19</v>
      </c>
      <c r="L181" s="33"/>
      <c r="M181" s="139" t="s">
        <v>19</v>
      </c>
      <c r="N181" s="140" t="s">
        <v>41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400</v>
      </c>
      <c r="AT181" s="143" t="s">
        <v>160</v>
      </c>
      <c r="AU181" s="143" t="s">
        <v>78</v>
      </c>
      <c r="AY181" s="18" t="s">
        <v>158</v>
      </c>
      <c r="BE181" s="144">
        <f>IF(N181="základní",J181,0)</f>
        <v>920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78</v>
      </c>
      <c r="BK181" s="144">
        <f>ROUND(I181*H181,2)</f>
        <v>920</v>
      </c>
      <c r="BL181" s="18" t="s">
        <v>400</v>
      </c>
      <c r="BM181" s="143" t="s">
        <v>3483</v>
      </c>
    </row>
    <row r="182" spans="2:65" s="13" customFormat="1" x14ac:dyDescent="0.2">
      <c r="B182" s="156"/>
      <c r="D182" s="150" t="s">
        <v>188</v>
      </c>
      <c r="E182" s="157" t="s">
        <v>19</v>
      </c>
      <c r="F182" s="158" t="s">
        <v>78</v>
      </c>
      <c r="H182" s="159">
        <v>1</v>
      </c>
      <c r="I182" s="160"/>
      <c r="L182" s="156"/>
      <c r="M182" s="161"/>
      <c r="T182" s="162"/>
      <c r="AT182" s="157" t="s">
        <v>188</v>
      </c>
      <c r="AU182" s="157" t="s">
        <v>78</v>
      </c>
      <c r="AV182" s="13" t="s">
        <v>80</v>
      </c>
      <c r="AW182" s="13" t="s">
        <v>31</v>
      </c>
      <c r="AX182" s="13" t="s">
        <v>70</v>
      </c>
      <c r="AY182" s="157" t="s">
        <v>158</v>
      </c>
    </row>
    <row r="183" spans="2:65" s="14" customFormat="1" x14ac:dyDescent="0.2">
      <c r="B183" s="163"/>
      <c r="D183" s="150" t="s">
        <v>188</v>
      </c>
      <c r="E183" s="164" t="s">
        <v>19</v>
      </c>
      <c r="F183" s="165" t="s">
        <v>191</v>
      </c>
      <c r="H183" s="166">
        <v>1</v>
      </c>
      <c r="I183" s="167"/>
      <c r="L183" s="163"/>
      <c r="M183" s="168"/>
      <c r="T183" s="169"/>
      <c r="AT183" s="164" t="s">
        <v>188</v>
      </c>
      <c r="AU183" s="164" t="s">
        <v>78</v>
      </c>
      <c r="AV183" s="14" t="s">
        <v>165</v>
      </c>
      <c r="AW183" s="14" t="s">
        <v>31</v>
      </c>
      <c r="AX183" s="14" t="s">
        <v>78</v>
      </c>
      <c r="AY183" s="164" t="s">
        <v>158</v>
      </c>
    </row>
    <row r="184" spans="2:65" s="1" customFormat="1" ht="16.5" customHeight="1" x14ac:dyDescent="0.2">
      <c r="B184" s="33"/>
      <c r="C184" s="132" t="s">
        <v>561</v>
      </c>
      <c r="D184" s="132" t="s">
        <v>160</v>
      </c>
      <c r="E184" s="133" t="s">
        <v>3484</v>
      </c>
      <c r="F184" s="134" t="s">
        <v>3485</v>
      </c>
      <c r="G184" s="135" t="s">
        <v>467</v>
      </c>
      <c r="H184" s="136">
        <v>1</v>
      </c>
      <c r="I184" s="137">
        <v>2730</v>
      </c>
      <c r="J184" s="138">
        <f>ROUND(I184*H184,2)</f>
        <v>2730</v>
      </c>
      <c r="K184" s="134" t="s">
        <v>19</v>
      </c>
      <c r="L184" s="33"/>
      <c r="M184" s="139" t="s">
        <v>19</v>
      </c>
      <c r="N184" s="140" t="s">
        <v>41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400</v>
      </c>
      <c r="AT184" s="143" t="s">
        <v>160</v>
      </c>
      <c r="AU184" s="143" t="s">
        <v>78</v>
      </c>
      <c r="AY184" s="18" t="s">
        <v>158</v>
      </c>
      <c r="BE184" s="144">
        <f>IF(N184="základní",J184,0)</f>
        <v>2730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78</v>
      </c>
      <c r="BK184" s="144">
        <f>ROUND(I184*H184,2)</f>
        <v>2730</v>
      </c>
      <c r="BL184" s="18" t="s">
        <v>400</v>
      </c>
      <c r="BM184" s="143" t="s">
        <v>3486</v>
      </c>
    </row>
    <row r="185" spans="2:65" s="13" customFormat="1" x14ac:dyDescent="0.2">
      <c r="B185" s="156"/>
      <c r="D185" s="150" t="s">
        <v>188</v>
      </c>
      <c r="E185" s="157" t="s">
        <v>19</v>
      </c>
      <c r="F185" s="158" t="s">
        <v>78</v>
      </c>
      <c r="H185" s="159">
        <v>1</v>
      </c>
      <c r="I185" s="160"/>
      <c r="L185" s="156"/>
      <c r="M185" s="161"/>
      <c r="T185" s="162"/>
      <c r="AT185" s="157" t="s">
        <v>188</v>
      </c>
      <c r="AU185" s="157" t="s">
        <v>78</v>
      </c>
      <c r="AV185" s="13" t="s">
        <v>80</v>
      </c>
      <c r="AW185" s="13" t="s">
        <v>31</v>
      </c>
      <c r="AX185" s="13" t="s">
        <v>70</v>
      </c>
      <c r="AY185" s="157" t="s">
        <v>158</v>
      </c>
    </row>
    <row r="186" spans="2:65" s="14" customFormat="1" x14ac:dyDescent="0.2">
      <c r="B186" s="163"/>
      <c r="D186" s="150" t="s">
        <v>188</v>
      </c>
      <c r="E186" s="164" t="s">
        <v>19</v>
      </c>
      <c r="F186" s="165" t="s">
        <v>191</v>
      </c>
      <c r="H186" s="166">
        <v>1</v>
      </c>
      <c r="I186" s="167"/>
      <c r="L186" s="163"/>
      <c r="M186" s="168"/>
      <c r="T186" s="169"/>
      <c r="AT186" s="164" t="s">
        <v>188</v>
      </c>
      <c r="AU186" s="164" t="s">
        <v>78</v>
      </c>
      <c r="AV186" s="14" t="s">
        <v>165</v>
      </c>
      <c r="AW186" s="14" t="s">
        <v>31</v>
      </c>
      <c r="AX186" s="14" t="s">
        <v>78</v>
      </c>
      <c r="AY186" s="164" t="s">
        <v>158</v>
      </c>
    </row>
    <row r="187" spans="2:65" s="1" customFormat="1" ht="16.5" customHeight="1" x14ac:dyDescent="0.2">
      <c r="B187" s="33"/>
      <c r="C187" s="132" t="s">
        <v>385</v>
      </c>
      <c r="D187" s="132" t="s">
        <v>160</v>
      </c>
      <c r="E187" s="133" t="s">
        <v>3487</v>
      </c>
      <c r="F187" s="134" t="s">
        <v>3485</v>
      </c>
      <c r="G187" s="135" t="s">
        <v>467</v>
      </c>
      <c r="H187" s="136">
        <v>1</v>
      </c>
      <c r="I187" s="137">
        <v>2730</v>
      </c>
      <c r="J187" s="138">
        <f>ROUND(I187*H187,2)</f>
        <v>2730</v>
      </c>
      <c r="K187" s="134" t="s">
        <v>19</v>
      </c>
      <c r="L187" s="33"/>
      <c r="M187" s="139" t="s">
        <v>19</v>
      </c>
      <c r="N187" s="140" t="s">
        <v>41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400</v>
      </c>
      <c r="AT187" s="143" t="s">
        <v>160</v>
      </c>
      <c r="AU187" s="143" t="s">
        <v>78</v>
      </c>
      <c r="AY187" s="18" t="s">
        <v>158</v>
      </c>
      <c r="BE187" s="144">
        <f>IF(N187="základní",J187,0)</f>
        <v>2730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78</v>
      </c>
      <c r="BK187" s="144">
        <f>ROUND(I187*H187,2)</f>
        <v>2730</v>
      </c>
      <c r="BL187" s="18" t="s">
        <v>400</v>
      </c>
      <c r="BM187" s="143" t="s">
        <v>3488</v>
      </c>
    </row>
    <row r="188" spans="2:65" s="13" customFormat="1" x14ac:dyDescent="0.2">
      <c r="B188" s="156"/>
      <c r="D188" s="150" t="s">
        <v>188</v>
      </c>
      <c r="E188" s="157" t="s">
        <v>19</v>
      </c>
      <c r="F188" s="158" t="s">
        <v>78</v>
      </c>
      <c r="H188" s="159">
        <v>1</v>
      </c>
      <c r="I188" s="160"/>
      <c r="L188" s="156"/>
      <c r="M188" s="161"/>
      <c r="T188" s="162"/>
      <c r="AT188" s="157" t="s">
        <v>188</v>
      </c>
      <c r="AU188" s="157" t="s">
        <v>78</v>
      </c>
      <c r="AV188" s="13" t="s">
        <v>80</v>
      </c>
      <c r="AW188" s="13" t="s">
        <v>31</v>
      </c>
      <c r="AX188" s="13" t="s">
        <v>70</v>
      </c>
      <c r="AY188" s="157" t="s">
        <v>158</v>
      </c>
    </row>
    <row r="189" spans="2:65" s="14" customFormat="1" x14ac:dyDescent="0.2">
      <c r="B189" s="163"/>
      <c r="D189" s="150" t="s">
        <v>188</v>
      </c>
      <c r="E189" s="164" t="s">
        <v>19</v>
      </c>
      <c r="F189" s="165" t="s">
        <v>191</v>
      </c>
      <c r="H189" s="166">
        <v>1</v>
      </c>
      <c r="I189" s="167"/>
      <c r="L189" s="163"/>
      <c r="M189" s="168"/>
      <c r="T189" s="169"/>
      <c r="AT189" s="164" t="s">
        <v>188</v>
      </c>
      <c r="AU189" s="164" t="s">
        <v>78</v>
      </c>
      <c r="AV189" s="14" t="s">
        <v>165</v>
      </c>
      <c r="AW189" s="14" t="s">
        <v>31</v>
      </c>
      <c r="AX189" s="14" t="s">
        <v>78</v>
      </c>
      <c r="AY189" s="164" t="s">
        <v>158</v>
      </c>
    </row>
    <row r="190" spans="2:65" s="1" customFormat="1" ht="16.5" customHeight="1" x14ac:dyDescent="0.2">
      <c r="B190" s="33"/>
      <c r="C190" s="132" t="s">
        <v>572</v>
      </c>
      <c r="D190" s="132" t="s">
        <v>160</v>
      </c>
      <c r="E190" s="133" t="s">
        <v>3489</v>
      </c>
      <c r="F190" s="134" t="s">
        <v>3291</v>
      </c>
      <c r="G190" s="135" t="s">
        <v>467</v>
      </c>
      <c r="H190" s="136">
        <v>1</v>
      </c>
      <c r="I190" s="137">
        <v>4300</v>
      </c>
      <c r="J190" s="138">
        <f>ROUND(I190*H190,2)</f>
        <v>4300</v>
      </c>
      <c r="K190" s="134" t="s">
        <v>19</v>
      </c>
      <c r="L190" s="33"/>
      <c r="M190" s="139" t="s">
        <v>19</v>
      </c>
      <c r="N190" s="140" t="s">
        <v>41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400</v>
      </c>
      <c r="AT190" s="143" t="s">
        <v>160</v>
      </c>
      <c r="AU190" s="143" t="s">
        <v>78</v>
      </c>
      <c r="AY190" s="18" t="s">
        <v>158</v>
      </c>
      <c r="BE190" s="144">
        <f>IF(N190="základní",J190,0)</f>
        <v>4300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78</v>
      </c>
      <c r="BK190" s="144">
        <f>ROUND(I190*H190,2)</f>
        <v>4300</v>
      </c>
      <c r="BL190" s="18" t="s">
        <v>400</v>
      </c>
      <c r="BM190" s="143" t="s">
        <v>3490</v>
      </c>
    </row>
    <row r="191" spans="2:65" s="1" customFormat="1" ht="16.5" customHeight="1" x14ac:dyDescent="0.2">
      <c r="B191" s="33"/>
      <c r="C191" s="132" t="s">
        <v>393</v>
      </c>
      <c r="D191" s="132" t="s">
        <v>160</v>
      </c>
      <c r="E191" s="133" t="s">
        <v>3284</v>
      </c>
      <c r="F191" s="134" t="s">
        <v>3285</v>
      </c>
      <c r="G191" s="135" t="s">
        <v>467</v>
      </c>
      <c r="H191" s="136">
        <v>1</v>
      </c>
      <c r="I191" s="137">
        <v>8130</v>
      </c>
      <c r="J191" s="138">
        <f>ROUND(I191*H191,2)</f>
        <v>8130</v>
      </c>
      <c r="K191" s="134" t="s">
        <v>19</v>
      </c>
      <c r="L191" s="33"/>
      <c r="M191" s="139" t="s">
        <v>19</v>
      </c>
      <c r="N191" s="140" t="s">
        <v>41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400</v>
      </c>
      <c r="AT191" s="143" t="s">
        <v>160</v>
      </c>
      <c r="AU191" s="143" t="s">
        <v>78</v>
      </c>
      <c r="AY191" s="18" t="s">
        <v>158</v>
      </c>
      <c r="BE191" s="144">
        <f>IF(N191="základní",J191,0)</f>
        <v>8130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78</v>
      </c>
      <c r="BK191" s="144">
        <f>ROUND(I191*H191,2)</f>
        <v>8130</v>
      </c>
      <c r="BL191" s="18" t="s">
        <v>400</v>
      </c>
      <c r="BM191" s="143" t="s">
        <v>3491</v>
      </c>
    </row>
    <row r="192" spans="2:65" s="13" customFormat="1" x14ac:dyDescent="0.2">
      <c r="B192" s="156"/>
      <c r="D192" s="150" t="s">
        <v>188</v>
      </c>
      <c r="E192" s="157" t="s">
        <v>19</v>
      </c>
      <c r="F192" s="158" t="s">
        <v>78</v>
      </c>
      <c r="H192" s="159">
        <v>1</v>
      </c>
      <c r="I192" s="160"/>
      <c r="L192" s="156"/>
      <c r="M192" s="161"/>
      <c r="T192" s="162"/>
      <c r="AT192" s="157" t="s">
        <v>188</v>
      </c>
      <c r="AU192" s="157" t="s">
        <v>78</v>
      </c>
      <c r="AV192" s="13" t="s">
        <v>80</v>
      </c>
      <c r="AW192" s="13" t="s">
        <v>31</v>
      </c>
      <c r="AX192" s="13" t="s">
        <v>70</v>
      </c>
      <c r="AY192" s="157" t="s">
        <v>158</v>
      </c>
    </row>
    <row r="193" spans="2:65" s="14" customFormat="1" x14ac:dyDescent="0.2">
      <c r="B193" s="163"/>
      <c r="D193" s="150" t="s">
        <v>188</v>
      </c>
      <c r="E193" s="164" t="s">
        <v>19</v>
      </c>
      <c r="F193" s="165" t="s">
        <v>191</v>
      </c>
      <c r="H193" s="166">
        <v>1</v>
      </c>
      <c r="I193" s="167"/>
      <c r="L193" s="163"/>
      <c r="M193" s="168"/>
      <c r="T193" s="169"/>
      <c r="AT193" s="164" t="s">
        <v>188</v>
      </c>
      <c r="AU193" s="164" t="s">
        <v>78</v>
      </c>
      <c r="AV193" s="14" t="s">
        <v>165</v>
      </c>
      <c r="AW193" s="14" t="s">
        <v>31</v>
      </c>
      <c r="AX193" s="14" t="s">
        <v>78</v>
      </c>
      <c r="AY193" s="164" t="s">
        <v>158</v>
      </c>
    </row>
    <row r="194" spans="2:65" s="1" customFormat="1" ht="16.5" customHeight="1" x14ac:dyDescent="0.2">
      <c r="B194" s="33"/>
      <c r="C194" s="132" t="s">
        <v>586</v>
      </c>
      <c r="D194" s="132" t="s">
        <v>160</v>
      </c>
      <c r="E194" s="133" t="s">
        <v>3492</v>
      </c>
      <c r="F194" s="134" t="s">
        <v>3288</v>
      </c>
      <c r="G194" s="135" t="s">
        <v>467</v>
      </c>
      <c r="H194" s="136">
        <v>1</v>
      </c>
      <c r="I194" s="137">
        <v>8130</v>
      </c>
      <c r="J194" s="138">
        <f>ROUND(I194*H194,2)</f>
        <v>8130</v>
      </c>
      <c r="K194" s="134" t="s">
        <v>19</v>
      </c>
      <c r="L194" s="33"/>
      <c r="M194" s="139" t="s">
        <v>19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400</v>
      </c>
      <c r="AT194" s="143" t="s">
        <v>160</v>
      </c>
      <c r="AU194" s="143" t="s">
        <v>78</v>
      </c>
      <c r="AY194" s="18" t="s">
        <v>158</v>
      </c>
      <c r="BE194" s="144">
        <f>IF(N194="základní",J194,0)</f>
        <v>8130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78</v>
      </c>
      <c r="BK194" s="144">
        <f>ROUND(I194*H194,2)</f>
        <v>8130</v>
      </c>
      <c r="BL194" s="18" t="s">
        <v>400</v>
      </c>
      <c r="BM194" s="143" t="s">
        <v>3493</v>
      </c>
    </row>
    <row r="195" spans="2:65" s="13" customFormat="1" x14ac:dyDescent="0.2">
      <c r="B195" s="156"/>
      <c r="D195" s="150" t="s">
        <v>188</v>
      </c>
      <c r="E195" s="157" t="s">
        <v>19</v>
      </c>
      <c r="F195" s="158" t="s">
        <v>78</v>
      </c>
      <c r="H195" s="159">
        <v>1</v>
      </c>
      <c r="I195" s="160"/>
      <c r="L195" s="156"/>
      <c r="M195" s="161"/>
      <c r="T195" s="162"/>
      <c r="AT195" s="157" t="s">
        <v>188</v>
      </c>
      <c r="AU195" s="157" t="s">
        <v>78</v>
      </c>
      <c r="AV195" s="13" t="s">
        <v>80</v>
      </c>
      <c r="AW195" s="13" t="s">
        <v>31</v>
      </c>
      <c r="AX195" s="13" t="s">
        <v>70</v>
      </c>
      <c r="AY195" s="157" t="s">
        <v>158</v>
      </c>
    </row>
    <row r="196" spans="2:65" s="14" customFormat="1" x14ac:dyDescent="0.2">
      <c r="B196" s="163"/>
      <c r="D196" s="150" t="s">
        <v>188</v>
      </c>
      <c r="E196" s="164" t="s">
        <v>19</v>
      </c>
      <c r="F196" s="165" t="s">
        <v>191</v>
      </c>
      <c r="H196" s="166">
        <v>1</v>
      </c>
      <c r="I196" s="167"/>
      <c r="L196" s="163"/>
      <c r="M196" s="168"/>
      <c r="T196" s="169"/>
      <c r="AT196" s="164" t="s">
        <v>188</v>
      </c>
      <c r="AU196" s="164" t="s">
        <v>78</v>
      </c>
      <c r="AV196" s="14" t="s">
        <v>165</v>
      </c>
      <c r="AW196" s="14" t="s">
        <v>31</v>
      </c>
      <c r="AX196" s="14" t="s">
        <v>78</v>
      </c>
      <c r="AY196" s="164" t="s">
        <v>158</v>
      </c>
    </row>
    <row r="197" spans="2:65" s="1" customFormat="1" ht="16.5" customHeight="1" x14ac:dyDescent="0.2">
      <c r="B197" s="33"/>
      <c r="C197" s="132" t="s">
        <v>400</v>
      </c>
      <c r="D197" s="132" t="s">
        <v>160</v>
      </c>
      <c r="E197" s="133" t="s">
        <v>3494</v>
      </c>
      <c r="F197" s="134" t="s">
        <v>3294</v>
      </c>
      <c r="G197" s="135" t="s">
        <v>467</v>
      </c>
      <c r="H197" s="136">
        <v>1</v>
      </c>
      <c r="I197" s="137">
        <v>7290</v>
      </c>
      <c r="J197" s="138">
        <f>ROUND(I197*H197,2)</f>
        <v>7290</v>
      </c>
      <c r="K197" s="134" t="s">
        <v>19</v>
      </c>
      <c r="L197" s="33"/>
      <c r="M197" s="139" t="s">
        <v>19</v>
      </c>
      <c r="N197" s="140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400</v>
      </c>
      <c r="AT197" s="143" t="s">
        <v>160</v>
      </c>
      <c r="AU197" s="143" t="s">
        <v>78</v>
      </c>
      <c r="AY197" s="18" t="s">
        <v>158</v>
      </c>
      <c r="BE197" s="144">
        <f>IF(N197="základní",J197,0)</f>
        <v>7290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78</v>
      </c>
      <c r="BK197" s="144">
        <f>ROUND(I197*H197,2)</f>
        <v>7290</v>
      </c>
      <c r="BL197" s="18" t="s">
        <v>400</v>
      </c>
      <c r="BM197" s="143" t="s">
        <v>3495</v>
      </c>
    </row>
    <row r="198" spans="2:65" s="1" customFormat="1" ht="16.5" customHeight="1" x14ac:dyDescent="0.2">
      <c r="B198" s="33"/>
      <c r="C198" s="132" t="s">
        <v>599</v>
      </c>
      <c r="D198" s="132" t="s">
        <v>160</v>
      </c>
      <c r="E198" s="133" t="s">
        <v>3296</v>
      </c>
      <c r="F198" s="134" t="s">
        <v>3297</v>
      </c>
      <c r="G198" s="135" t="s">
        <v>467</v>
      </c>
      <c r="H198" s="136">
        <v>1</v>
      </c>
      <c r="I198" s="137">
        <v>1440</v>
      </c>
      <c r="J198" s="138">
        <f>ROUND(I198*H198,2)</f>
        <v>1440</v>
      </c>
      <c r="K198" s="134" t="s">
        <v>19</v>
      </c>
      <c r="L198" s="33"/>
      <c r="M198" s="139" t="s">
        <v>19</v>
      </c>
      <c r="N198" s="140" t="s">
        <v>41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400</v>
      </c>
      <c r="AT198" s="143" t="s">
        <v>160</v>
      </c>
      <c r="AU198" s="143" t="s">
        <v>78</v>
      </c>
      <c r="AY198" s="18" t="s">
        <v>158</v>
      </c>
      <c r="BE198" s="144">
        <f>IF(N198="základní",J198,0)</f>
        <v>1440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78</v>
      </c>
      <c r="BK198" s="144">
        <f>ROUND(I198*H198,2)</f>
        <v>1440</v>
      </c>
      <c r="BL198" s="18" t="s">
        <v>400</v>
      </c>
      <c r="BM198" s="143" t="s">
        <v>3496</v>
      </c>
    </row>
    <row r="199" spans="2:65" s="13" customFormat="1" x14ac:dyDescent="0.2">
      <c r="B199" s="156"/>
      <c r="D199" s="150" t="s">
        <v>188</v>
      </c>
      <c r="E199" s="157" t="s">
        <v>19</v>
      </c>
      <c r="F199" s="158" t="s">
        <v>78</v>
      </c>
      <c r="H199" s="159">
        <v>1</v>
      </c>
      <c r="I199" s="160"/>
      <c r="L199" s="156"/>
      <c r="M199" s="161"/>
      <c r="T199" s="162"/>
      <c r="AT199" s="157" t="s">
        <v>188</v>
      </c>
      <c r="AU199" s="157" t="s">
        <v>78</v>
      </c>
      <c r="AV199" s="13" t="s">
        <v>80</v>
      </c>
      <c r="AW199" s="13" t="s">
        <v>31</v>
      </c>
      <c r="AX199" s="13" t="s">
        <v>70</v>
      </c>
      <c r="AY199" s="157" t="s">
        <v>158</v>
      </c>
    </row>
    <row r="200" spans="2:65" s="14" customFormat="1" x14ac:dyDescent="0.2">
      <c r="B200" s="163"/>
      <c r="D200" s="150" t="s">
        <v>188</v>
      </c>
      <c r="E200" s="164" t="s">
        <v>19</v>
      </c>
      <c r="F200" s="165" t="s">
        <v>191</v>
      </c>
      <c r="H200" s="166">
        <v>1</v>
      </c>
      <c r="I200" s="167"/>
      <c r="L200" s="163"/>
      <c r="M200" s="168"/>
      <c r="T200" s="169"/>
      <c r="AT200" s="164" t="s">
        <v>188</v>
      </c>
      <c r="AU200" s="164" t="s">
        <v>78</v>
      </c>
      <c r="AV200" s="14" t="s">
        <v>165</v>
      </c>
      <c r="AW200" s="14" t="s">
        <v>31</v>
      </c>
      <c r="AX200" s="14" t="s">
        <v>78</v>
      </c>
      <c r="AY200" s="164" t="s">
        <v>158</v>
      </c>
    </row>
    <row r="201" spans="2:65" s="1" customFormat="1" ht="16.5" customHeight="1" x14ac:dyDescent="0.2">
      <c r="B201" s="33"/>
      <c r="C201" s="132" t="s">
        <v>406</v>
      </c>
      <c r="D201" s="132" t="s">
        <v>160</v>
      </c>
      <c r="E201" s="133" t="s">
        <v>3299</v>
      </c>
      <c r="F201" s="134" t="s">
        <v>3300</v>
      </c>
      <c r="G201" s="135" t="s">
        <v>467</v>
      </c>
      <c r="H201" s="136">
        <v>1</v>
      </c>
      <c r="I201" s="137">
        <v>20390</v>
      </c>
      <c r="J201" s="138">
        <f>ROUND(I201*H201,2)</f>
        <v>20390</v>
      </c>
      <c r="K201" s="134" t="s">
        <v>19</v>
      </c>
      <c r="L201" s="33"/>
      <c r="M201" s="139" t="s">
        <v>19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400</v>
      </c>
      <c r="AT201" s="143" t="s">
        <v>160</v>
      </c>
      <c r="AU201" s="143" t="s">
        <v>78</v>
      </c>
      <c r="AY201" s="18" t="s">
        <v>158</v>
      </c>
      <c r="BE201" s="144">
        <f>IF(N201="základní",J201,0)</f>
        <v>20390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78</v>
      </c>
      <c r="BK201" s="144">
        <f>ROUND(I201*H201,2)</f>
        <v>20390</v>
      </c>
      <c r="BL201" s="18" t="s">
        <v>400</v>
      </c>
      <c r="BM201" s="143" t="s">
        <v>3497</v>
      </c>
    </row>
    <row r="202" spans="2:65" s="1" customFormat="1" ht="16.5" customHeight="1" x14ac:dyDescent="0.2">
      <c r="B202" s="33"/>
      <c r="C202" s="132" t="s">
        <v>611</v>
      </c>
      <c r="D202" s="132" t="s">
        <v>160</v>
      </c>
      <c r="E202" s="133" t="s">
        <v>3498</v>
      </c>
      <c r="F202" s="134" t="s">
        <v>3303</v>
      </c>
      <c r="G202" s="135" t="s">
        <v>467</v>
      </c>
      <c r="H202" s="136">
        <v>1</v>
      </c>
      <c r="I202" s="137">
        <v>57200</v>
      </c>
      <c r="J202" s="138">
        <f>ROUND(I202*H202,2)</f>
        <v>57200</v>
      </c>
      <c r="K202" s="134" t="s">
        <v>19</v>
      </c>
      <c r="L202" s="33"/>
      <c r="M202" s="139" t="s">
        <v>19</v>
      </c>
      <c r="N202" s="140" t="s">
        <v>41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400</v>
      </c>
      <c r="AT202" s="143" t="s">
        <v>160</v>
      </c>
      <c r="AU202" s="143" t="s">
        <v>78</v>
      </c>
      <c r="AY202" s="18" t="s">
        <v>158</v>
      </c>
      <c r="BE202" s="144">
        <f>IF(N202="základní",J202,0)</f>
        <v>57200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78</v>
      </c>
      <c r="BK202" s="144">
        <f>ROUND(I202*H202,2)</f>
        <v>57200</v>
      </c>
      <c r="BL202" s="18" t="s">
        <v>400</v>
      </c>
      <c r="BM202" s="143" t="s">
        <v>3499</v>
      </c>
    </row>
    <row r="203" spans="2:65" s="13" customFormat="1" x14ac:dyDescent="0.2">
      <c r="B203" s="156"/>
      <c r="D203" s="150" t="s">
        <v>188</v>
      </c>
      <c r="E203" s="157" t="s">
        <v>19</v>
      </c>
      <c r="F203" s="158" t="s">
        <v>78</v>
      </c>
      <c r="H203" s="159">
        <v>1</v>
      </c>
      <c r="I203" s="160"/>
      <c r="L203" s="156"/>
      <c r="M203" s="161"/>
      <c r="T203" s="162"/>
      <c r="AT203" s="157" t="s">
        <v>188</v>
      </c>
      <c r="AU203" s="157" t="s">
        <v>78</v>
      </c>
      <c r="AV203" s="13" t="s">
        <v>80</v>
      </c>
      <c r="AW203" s="13" t="s">
        <v>31</v>
      </c>
      <c r="AX203" s="13" t="s">
        <v>70</v>
      </c>
      <c r="AY203" s="157" t="s">
        <v>158</v>
      </c>
    </row>
    <row r="204" spans="2:65" s="14" customFormat="1" x14ac:dyDescent="0.2">
      <c r="B204" s="163"/>
      <c r="D204" s="150" t="s">
        <v>188</v>
      </c>
      <c r="E204" s="164" t="s">
        <v>19</v>
      </c>
      <c r="F204" s="165" t="s">
        <v>191</v>
      </c>
      <c r="H204" s="166">
        <v>1</v>
      </c>
      <c r="I204" s="167"/>
      <c r="L204" s="163"/>
      <c r="M204" s="168"/>
      <c r="T204" s="169"/>
      <c r="AT204" s="164" t="s">
        <v>188</v>
      </c>
      <c r="AU204" s="164" t="s">
        <v>78</v>
      </c>
      <c r="AV204" s="14" t="s">
        <v>165</v>
      </c>
      <c r="AW204" s="14" t="s">
        <v>31</v>
      </c>
      <c r="AX204" s="14" t="s">
        <v>78</v>
      </c>
      <c r="AY204" s="164" t="s">
        <v>158</v>
      </c>
    </row>
    <row r="205" spans="2:65" s="1" customFormat="1" ht="16.5" customHeight="1" x14ac:dyDescent="0.2">
      <c r="B205" s="33"/>
      <c r="C205" s="132" t="s">
        <v>419</v>
      </c>
      <c r="D205" s="132" t="s">
        <v>160</v>
      </c>
      <c r="E205" s="133" t="s">
        <v>3500</v>
      </c>
      <c r="F205" s="134" t="s">
        <v>3306</v>
      </c>
      <c r="G205" s="135" t="s">
        <v>467</v>
      </c>
      <c r="H205" s="136">
        <v>1</v>
      </c>
      <c r="I205" s="137">
        <v>233710</v>
      </c>
      <c r="J205" s="138">
        <f>ROUND(I205*H205,2)</f>
        <v>233710</v>
      </c>
      <c r="K205" s="134" t="s">
        <v>19</v>
      </c>
      <c r="L205" s="33"/>
      <c r="M205" s="139" t="s">
        <v>19</v>
      </c>
      <c r="N205" s="140" t="s">
        <v>41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400</v>
      </c>
      <c r="AT205" s="143" t="s">
        <v>160</v>
      </c>
      <c r="AU205" s="143" t="s">
        <v>78</v>
      </c>
      <c r="AY205" s="18" t="s">
        <v>158</v>
      </c>
      <c r="BE205" s="144">
        <f>IF(N205="základní",J205,0)</f>
        <v>233710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78</v>
      </c>
      <c r="BK205" s="144">
        <f>ROUND(I205*H205,2)</f>
        <v>233710</v>
      </c>
      <c r="BL205" s="18" t="s">
        <v>400</v>
      </c>
      <c r="BM205" s="143" t="s">
        <v>3501</v>
      </c>
    </row>
    <row r="206" spans="2:65" s="1" customFormat="1" ht="16.5" customHeight="1" x14ac:dyDescent="0.2">
      <c r="B206" s="33"/>
      <c r="C206" s="132" t="s">
        <v>625</v>
      </c>
      <c r="D206" s="132" t="s">
        <v>160</v>
      </c>
      <c r="E206" s="133" t="s">
        <v>3308</v>
      </c>
      <c r="F206" s="134" t="s">
        <v>3309</v>
      </c>
      <c r="G206" s="135" t="s">
        <v>467</v>
      </c>
      <c r="H206" s="136">
        <v>1</v>
      </c>
      <c r="I206" s="137">
        <v>20980</v>
      </c>
      <c r="J206" s="138">
        <f>ROUND(I206*H206,2)</f>
        <v>20980</v>
      </c>
      <c r="K206" s="134" t="s">
        <v>19</v>
      </c>
      <c r="L206" s="33"/>
      <c r="M206" s="139" t="s">
        <v>19</v>
      </c>
      <c r="N206" s="140" t="s">
        <v>41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400</v>
      </c>
      <c r="AT206" s="143" t="s">
        <v>160</v>
      </c>
      <c r="AU206" s="143" t="s">
        <v>78</v>
      </c>
      <c r="AY206" s="18" t="s">
        <v>158</v>
      </c>
      <c r="BE206" s="144">
        <f>IF(N206="základní",J206,0)</f>
        <v>20980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78</v>
      </c>
      <c r="BK206" s="144">
        <f>ROUND(I206*H206,2)</f>
        <v>20980</v>
      </c>
      <c r="BL206" s="18" t="s">
        <v>400</v>
      </c>
      <c r="BM206" s="143" t="s">
        <v>3502</v>
      </c>
    </row>
    <row r="207" spans="2:65" s="1" customFormat="1" ht="16.5" customHeight="1" x14ac:dyDescent="0.2">
      <c r="B207" s="33"/>
      <c r="C207" s="132" t="s">
        <v>423</v>
      </c>
      <c r="D207" s="132" t="s">
        <v>160</v>
      </c>
      <c r="E207" s="133" t="s">
        <v>3311</v>
      </c>
      <c r="F207" s="134" t="s">
        <v>3312</v>
      </c>
      <c r="G207" s="135" t="s">
        <v>467</v>
      </c>
      <c r="H207" s="136">
        <v>1</v>
      </c>
      <c r="I207" s="137">
        <v>9250</v>
      </c>
      <c r="J207" s="138">
        <f>ROUND(I207*H207,2)</f>
        <v>9250</v>
      </c>
      <c r="K207" s="134" t="s">
        <v>19</v>
      </c>
      <c r="L207" s="33"/>
      <c r="M207" s="139" t="s">
        <v>19</v>
      </c>
      <c r="N207" s="140" t="s">
        <v>41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400</v>
      </c>
      <c r="AT207" s="143" t="s">
        <v>160</v>
      </c>
      <c r="AU207" s="143" t="s">
        <v>78</v>
      </c>
      <c r="AY207" s="18" t="s">
        <v>158</v>
      </c>
      <c r="BE207" s="144">
        <f>IF(N207="základní",J207,0)</f>
        <v>9250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78</v>
      </c>
      <c r="BK207" s="144">
        <f>ROUND(I207*H207,2)</f>
        <v>9250</v>
      </c>
      <c r="BL207" s="18" t="s">
        <v>400</v>
      </c>
      <c r="BM207" s="143" t="s">
        <v>3503</v>
      </c>
    </row>
    <row r="208" spans="2:65" s="13" customFormat="1" x14ac:dyDescent="0.2">
      <c r="B208" s="156"/>
      <c r="D208" s="150" t="s">
        <v>188</v>
      </c>
      <c r="E208" s="157" t="s">
        <v>19</v>
      </c>
      <c r="F208" s="158" t="s">
        <v>78</v>
      </c>
      <c r="H208" s="159">
        <v>1</v>
      </c>
      <c r="I208" s="160"/>
      <c r="L208" s="156"/>
      <c r="M208" s="161"/>
      <c r="T208" s="162"/>
      <c r="AT208" s="157" t="s">
        <v>188</v>
      </c>
      <c r="AU208" s="157" t="s">
        <v>78</v>
      </c>
      <c r="AV208" s="13" t="s">
        <v>80</v>
      </c>
      <c r="AW208" s="13" t="s">
        <v>31</v>
      </c>
      <c r="AX208" s="13" t="s">
        <v>70</v>
      </c>
      <c r="AY208" s="157" t="s">
        <v>158</v>
      </c>
    </row>
    <row r="209" spans="2:65" s="14" customFormat="1" x14ac:dyDescent="0.2">
      <c r="B209" s="163"/>
      <c r="D209" s="150" t="s">
        <v>188</v>
      </c>
      <c r="E209" s="164" t="s">
        <v>19</v>
      </c>
      <c r="F209" s="165" t="s">
        <v>191</v>
      </c>
      <c r="H209" s="166">
        <v>1</v>
      </c>
      <c r="I209" s="167"/>
      <c r="L209" s="163"/>
      <c r="M209" s="168"/>
      <c r="T209" s="169"/>
      <c r="AT209" s="164" t="s">
        <v>188</v>
      </c>
      <c r="AU209" s="164" t="s">
        <v>78</v>
      </c>
      <c r="AV209" s="14" t="s">
        <v>165</v>
      </c>
      <c r="AW209" s="14" t="s">
        <v>31</v>
      </c>
      <c r="AX209" s="14" t="s">
        <v>78</v>
      </c>
      <c r="AY209" s="164" t="s">
        <v>158</v>
      </c>
    </row>
    <row r="210" spans="2:65" s="1" customFormat="1" ht="16.5" customHeight="1" x14ac:dyDescent="0.2">
      <c r="B210" s="33"/>
      <c r="C210" s="132" t="s">
        <v>637</v>
      </c>
      <c r="D210" s="132" t="s">
        <v>160</v>
      </c>
      <c r="E210" s="133" t="s">
        <v>3314</v>
      </c>
      <c r="F210" s="134" t="s">
        <v>3315</v>
      </c>
      <c r="G210" s="135" t="s">
        <v>467</v>
      </c>
      <c r="H210" s="136">
        <v>1</v>
      </c>
      <c r="I210" s="137">
        <v>16130</v>
      </c>
      <c r="J210" s="138">
        <f>ROUND(I210*H210,2)</f>
        <v>16130</v>
      </c>
      <c r="K210" s="134" t="s">
        <v>19</v>
      </c>
      <c r="L210" s="33"/>
      <c r="M210" s="139" t="s">
        <v>19</v>
      </c>
      <c r="N210" s="140" t="s">
        <v>41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400</v>
      </c>
      <c r="AT210" s="143" t="s">
        <v>160</v>
      </c>
      <c r="AU210" s="143" t="s">
        <v>78</v>
      </c>
      <c r="AY210" s="18" t="s">
        <v>158</v>
      </c>
      <c r="BE210" s="144">
        <f>IF(N210="základní",J210,0)</f>
        <v>16130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78</v>
      </c>
      <c r="BK210" s="144">
        <f>ROUND(I210*H210,2)</f>
        <v>16130</v>
      </c>
      <c r="BL210" s="18" t="s">
        <v>400</v>
      </c>
      <c r="BM210" s="143" t="s">
        <v>3504</v>
      </c>
    </row>
    <row r="211" spans="2:65" s="13" customFormat="1" x14ac:dyDescent="0.2">
      <c r="B211" s="156"/>
      <c r="D211" s="150" t="s">
        <v>188</v>
      </c>
      <c r="E211" s="157" t="s">
        <v>19</v>
      </c>
      <c r="F211" s="158" t="s">
        <v>78</v>
      </c>
      <c r="H211" s="159">
        <v>1</v>
      </c>
      <c r="I211" s="160"/>
      <c r="L211" s="156"/>
      <c r="M211" s="161"/>
      <c r="T211" s="162"/>
      <c r="AT211" s="157" t="s">
        <v>188</v>
      </c>
      <c r="AU211" s="157" t="s">
        <v>78</v>
      </c>
      <c r="AV211" s="13" t="s">
        <v>80</v>
      </c>
      <c r="AW211" s="13" t="s">
        <v>31</v>
      </c>
      <c r="AX211" s="13" t="s">
        <v>70</v>
      </c>
      <c r="AY211" s="157" t="s">
        <v>158</v>
      </c>
    </row>
    <row r="212" spans="2:65" s="14" customFormat="1" x14ac:dyDescent="0.2">
      <c r="B212" s="163"/>
      <c r="D212" s="150" t="s">
        <v>188</v>
      </c>
      <c r="E212" s="164" t="s">
        <v>19</v>
      </c>
      <c r="F212" s="165" t="s">
        <v>191</v>
      </c>
      <c r="H212" s="166">
        <v>1</v>
      </c>
      <c r="I212" s="167"/>
      <c r="L212" s="163"/>
      <c r="M212" s="168"/>
      <c r="T212" s="169"/>
      <c r="AT212" s="164" t="s">
        <v>188</v>
      </c>
      <c r="AU212" s="164" t="s">
        <v>78</v>
      </c>
      <c r="AV212" s="14" t="s">
        <v>165</v>
      </c>
      <c r="AW212" s="14" t="s">
        <v>31</v>
      </c>
      <c r="AX212" s="14" t="s">
        <v>78</v>
      </c>
      <c r="AY212" s="164" t="s">
        <v>158</v>
      </c>
    </row>
    <row r="213" spans="2:65" s="1" customFormat="1" ht="16.5" customHeight="1" x14ac:dyDescent="0.2">
      <c r="B213" s="33"/>
      <c r="C213" s="132" t="s">
        <v>430</v>
      </c>
      <c r="D213" s="132" t="s">
        <v>160</v>
      </c>
      <c r="E213" s="133" t="s">
        <v>3505</v>
      </c>
      <c r="F213" s="134" t="s">
        <v>3318</v>
      </c>
      <c r="G213" s="135" t="s">
        <v>467</v>
      </c>
      <c r="H213" s="136">
        <v>1</v>
      </c>
      <c r="I213" s="137">
        <v>17740</v>
      </c>
      <c r="J213" s="138">
        <f>ROUND(I213*H213,2)</f>
        <v>17740</v>
      </c>
      <c r="K213" s="134" t="s">
        <v>19</v>
      </c>
      <c r="L213" s="33"/>
      <c r="M213" s="139" t="s">
        <v>19</v>
      </c>
      <c r="N213" s="140" t="s">
        <v>41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400</v>
      </c>
      <c r="AT213" s="143" t="s">
        <v>160</v>
      </c>
      <c r="AU213" s="143" t="s">
        <v>78</v>
      </c>
      <c r="AY213" s="18" t="s">
        <v>158</v>
      </c>
      <c r="BE213" s="144">
        <f>IF(N213="základní",J213,0)</f>
        <v>17740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78</v>
      </c>
      <c r="BK213" s="144">
        <f>ROUND(I213*H213,2)</f>
        <v>17740</v>
      </c>
      <c r="BL213" s="18" t="s">
        <v>400</v>
      </c>
      <c r="BM213" s="143" t="s">
        <v>3506</v>
      </c>
    </row>
    <row r="214" spans="2:65" s="1" customFormat="1" ht="16.5" customHeight="1" x14ac:dyDescent="0.2">
      <c r="B214" s="33"/>
      <c r="C214" s="132" t="s">
        <v>644</v>
      </c>
      <c r="D214" s="132" t="s">
        <v>160</v>
      </c>
      <c r="E214" s="133" t="s">
        <v>3320</v>
      </c>
      <c r="F214" s="134" t="s">
        <v>3321</v>
      </c>
      <c r="G214" s="135" t="s">
        <v>467</v>
      </c>
      <c r="H214" s="136">
        <v>1</v>
      </c>
      <c r="I214" s="137">
        <v>11010</v>
      </c>
      <c r="J214" s="138">
        <f>ROUND(I214*H214,2)</f>
        <v>11010</v>
      </c>
      <c r="K214" s="134" t="s">
        <v>19</v>
      </c>
      <c r="L214" s="33"/>
      <c r="M214" s="139" t="s">
        <v>19</v>
      </c>
      <c r="N214" s="140" t="s">
        <v>41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400</v>
      </c>
      <c r="AT214" s="143" t="s">
        <v>160</v>
      </c>
      <c r="AU214" s="143" t="s">
        <v>78</v>
      </c>
      <c r="AY214" s="18" t="s">
        <v>158</v>
      </c>
      <c r="BE214" s="144">
        <f>IF(N214="základní",J214,0)</f>
        <v>11010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78</v>
      </c>
      <c r="BK214" s="144">
        <f>ROUND(I214*H214,2)</f>
        <v>11010</v>
      </c>
      <c r="BL214" s="18" t="s">
        <v>400</v>
      </c>
      <c r="BM214" s="143" t="s">
        <v>3507</v>
      </c>
    </row>
    <row r="215" spans="2:65" s="13" customFormat="1" x14ac:dyDescent="0.2">
      <c r="B215" s="156"/>
      <c r="D215" s="150" t="s">
        <v>188</v>
      </c>
      <c r="E215" s="157" t="s">
        <v>19</v>
      </c>
      <c r="F215" s="158" t="s">
        <v>78</v>
      </c>
      <c r="H215" s="159">
        <v>1</v>
      </c>
      <c r="I215" s="160"/>
      <c r="L215" s="156"/>
      <c r="M215" s="161"/>
      <c r="T215" s="162"/>
      <c r="AT215" s="157" t="s">
        <v>188</v>
      </c>
      <c r="AU215" s="157" t="s">
        <v>78</v>
      </c>
      <c r="AV215" s="13" t="s">
        <v>80</v>
      </c>
      <c r="AW215" s="13" t="s">
        <v>31</v>
      </c>
      <c r="AX215" s="13" t="s">
        <v>70</v>
      </c>
      <c r="AY215" s="157" t="s">
        <v>158</v>
      </c>
    </row>
    <row r="216" spans="2:65" s="14" customFormat="1" x14ac:dyDescent="0.2">
      <c r="B216" s="163"/>
      <c r="D216" s="150" t="s">
        <v>188</v>
      </c>
      <c r="E216" s="164" t="s">
        <v>19</v>
      </c>
      <c r="F216" s="165" t="s">
        <v>191</v>
      </c>
      <c r="H216" s="166">
        <v>1</v>
      </c>
      <c r="I216" s="167"/>
      <c r="L216" s="163"/>
      <c r="M216" s="168"/>
      <c r="T216" s="169"/>
      <c r="AT216" s="164" t="s">
        <v>188</v>
      </c>
      <c r="AU216" s="164" t="s">
        <v>78</v>
      </c>
      <c r="AV216" s="14" t="s">
        <v>165</v>
      </c>
      <c r="AW216" s="14" t="s">
        <v>31</v>
      </c>
      <c r="AX216" s="14" t="s">
        <v>78</v>
      </c>
      <c r="AY216" s="164" t="s">
        <v>158</v>
      </c>
    </row>
    <row r="217" spans="2:65" s="1" customFormat="1" ht="16.5" customHeight="1" x14ac:dyDescent="0.2">
      <c r="B217" s="33"/>
      <c r="C217" s="132" t="s">
        <v>435</v>
      </c>
      <c r="D217" s="132" t="s">
        <v>160</v>
      </c>
      <c r="E217" s="133" t="s">
        <v>3508</v>
      </c>
      <c r="F217" s="134" t="s">
        <v>3324</v>
      </c>
      <c r="G217" s="135" t="s">
        <v>467</v>
      </c>
      <c r="H217" s="136">
        <v>1</v>
      </c>
      <c r="I217" s="137">
        <v>11770</v>
      </c>
      <c r="J217" s="138">
        <f t="shared" ref="J217:J225" si="20">ROUND(I217*H217,2)</f>
        <v>11770</v>
      </c>
      <c r="K217" s="134" t="s">
        <v>19</v>
      </c>
      <c r="L217" s="33"/>
      <c r="M217" s="139" t="s">
        <v>19</v>
      </c>
      <c r="N217" s="140" t="s">
        <v>41</v>
      </c>
      <c r="P217" s="141">
        <f t="shared" ref="P217:P225" si="21">O217*H217</f>
        <v>0</v>
      </c>
      <c r="Q217" s="141">
        <v>0</v>
      </c>
      <c r="R217" s="141">
        <f t="shared" ref="R217:R225" si="22">Q217*H217</f>
        <v>0</v>
      </c>
      <c r="S217" s="141">
        <v>0</v>
      </c>
      <c r="T217" s="142">
        <f t="shared" ref="T217:T225" si="23">S217*H217</f>
        <v>0</v>
      </c>
      <c r="AR217" s="143" t="s">
        <v>400</v>
      </c>
      <c r="AT217" s="143" t="s">
        <v>160</v>
      </c>
      <c r="AU217" s="143" t="s">
        <v>78</v>
      </c>
      <c r="AY217" s="18" t="s">
        <v>158</v>
      </c>
      <c r="BE217" s="144">
        <f t="shared" ref="BE217:BE225" si="24">IF(N217="základní",J217,0)</f>
        <v>11770</v>
      </c>
      <c r="BF217" s="144">
        <f t="shared" ref="BF217:BF225" si="25">IF(N217="snížená",J217,0)</f>
        <v>0</v>
      </c>
      <c r="BG217" s="144">
        <f t="shared" ref="BG217:BG225" si="26">IF(N217="zákl. přenesená",J217,0)</f>
        <v>0</v>
      </c>
      <c r="BH217" s="144">
        <f t="shared" ref="BH217:BH225" si="27">IF(N217="sníž. přenesená",J217,0)</f>
        <v>0</v>
      </c>
      <c r="BI217" s="144">
        <f t="shared" ref="BI217:BI225" si="28">IF(N217="nulová",J217,0)</f>
        <v>0</v>
      </c>
      <c r="BJ217" s="18" t="s">
        <v>78</v>
      </c>
      <c r="BK217" s="144">
        <f t="shared" ref="BK217:BK225" si="29">ROUND(I217*H217,2)</f>
        <v>11770</v>
      </c>
      <c r="BL217" s="18" t="s">
        <v>400</v>
      </c>
      <c r="BM217" s="143" t="s">
        <v>3509</v>
      </c>
    </row>
    <row r="218" spans="2:65" s="1" customFormat="1" ht="16.5" customHeight="1" x14ac:dyDescent="0.2">
      <c r="B218" s="33"/>
      <c r="C218" s="132" t="s">
        <v>652</v>
      </c>
      <c r="D218" s="132" t="s">
        <v>160</v>
      </c>
      <c r="E218" s="133" t="s">
        <v>3510</v>
      </c>
      <c r="F218" s="134" t="s">
        <v>3327</v>
      </c>
      <c r="G218" s="135" t="s">
        <v>467</v>
      </c>
      <c r="H218" s="136">
        <v>1</v>
      </c>
      <c r="I218" s="137">
        <v>4280</v>
      </c>
      <c r="J218" s="138">
        <f t="shared" si="20"/>
        <v>4280</v>
      </c>
      <c r="K218" s="134" t="s">
        <v>19</v>
      </c>
      <c r="L218" s="33"/>
      <c r="M218" s="139" t="s">
        <v>19</v>
      </c>
      <c r="N218" s="140" t="s">
        <v>41</v>
      </c>
      <c r="P218" s="141">
        <f t="shared" si="21"/>
        <v>0</v>
      </c>
      <c r="Q218" s="141">
        <v>0</v>
      </c>
      <c r="R218" s="141">
        <f t="shared" si="22"/>
        <v>0</v>
      </c>
      <c r="S218" s="141">
        <v>0</v>
      </c>
      <c r="T218" s="142">
        <f t="shared" si="23"/>
        <v>0</v>
      </c>
      <c r="AR218" s="143" t="s">
        <v>400</v>
      </c>
      <c r="AT218" s="143" t="s">
        <v>160</v>
      </c>
      <c r="AU218" s="143" t="s">
        <v>78</v>
      </c>
      <c r="AY218" s="18" t="s">
        <v>158</v>
      </c>
      <c r="BE218" s="144">
        <f t="shared" si="24"/>
        <v>4280</v>
      </c>
      <c r="BF218" s="144">
        <f t="shared" si="25"/>
        <v>0</v>
      </c>
      <c r="BG218" s="144">
        <f t="shared" si="26"/>
        <v>0</v>
      </c>
      <c r="BH218" s="144">
        <f t="shared" si="27"/>
        <v>0</v>
      </c>
      <c r="BI218" s="144">
        <f t="shared" si="28"/>
        <v>0</v>
      </c>
      <c r="BJ218" s="18" t="s">
        <v>78</v>
      </c>
      <c r="BK218" s="144">
        <f t="shared" si="29"/>
        <v>4280</v>
      </c>
      <c r="BL218" s="18" t="s">
        <v>400</v>
      </c>
      <c r="BM218" s="143" t="s">
        <v>3511</v>
      </c>
    </row>
    <row r="219" spans="2:65" s="1" customFormat="1" ht="16.5" customHeight="1" x14ac:dyDescent="0.2">
      <c r="B219" s="33"/>
      <c r="C219" s="132" t="s">
        <v>439</v>
      </c>
      <c r="D219" s="132" t="s">
        <v>160</v>
      </c>
      <c r="E219" s="133" t="s">
        <v>3329</v>
      </c>
      <c r="F219" s="134" t="s">
        <v>3330</v>
      </c>
      <c r="G219" s="135" t="s">
        <v>3194</v>
      </c>
      <c r="H219" s="136">
        <v>3</v>
      </c>
      <c r="I219" s="137">
        <v>252</v>
      </c>
      <c r="J219" s="138">
        <f t="shared" si="20"/>
        <v>756</v>
      </c>
      <c r="K219" s="134" t="s">
        <v>19</v>
      </c>
      <c r="L219" s="33"/>
      <c r="M219" s="139" t="s">
        <v>19</v>
      </c>
      <c r="N219" s="140" t="s">
        <v>41</v>
      </c>
      <c r="P219" s="141">
        <f t="shared" si="21"/>
        <v>0</v>
      </c>
      <c r="Q219" s="141">
        <v>0</v>
      </c>
      <c r="R219" s="141">
        <f t="shared" si="22"/>
        <v>0</v>
      </c>
      <c r="S219" s="141">
        <v>0</v>
      </c>
      <c r="T219" s="142">
        <f t="shared" si="23"/>
        <v>0</v>
      </c>
      <c r="AR219" s="143" t="s">
        <v>400</v>
      </c>
      <c r="AT219" s="143" t="s">
        <v>160</v>
      </c>
      <c r="AU219" s="143" t="s">
        <v>78</v>
      </c>
      <c r="AY219" s="18" t="s">
        <v>158</v>
      </c>
      <c r="BE219" s="144">
        <f t="shared" si="24"/>
        <v>756</v>
      </c>
      <c r="BF219" s="144">
        <f t="shared" si="25"/>
        <v>0</v>
      </c>
      <c r="BG219" s="144">
        <f t="shared" si="26"/>
        <v>0</v>
      </c>
      <c r="BH219" s="144">
        <f t="shared" si="27"/>
        <v>0</v>
      </c>
      <c r="BI219" s="144">
        <f t="shared" si="28"/>
        <v>0</v>
      </c>
      <c r="BJ219" s="18" t="s">
        <v>78</v>
      </c>
      <c r="BK219" s="144">
        <f t="shared" si="29"/>
        <v>756</v>
      </c>
      <c r="BL219" s="18" t="s">
        <v>400</v>
      </c>
      <c r="BM219" s="143" t="s">
        <v>3512</v>
      </c>
    </row>
    <row r="220" spans="2:65" s="1" customFormat="1" ht="16.5" customHeight="1" x14ac:dyDescent="0.2">
      <c r="B220" s="33"/>
      <c r="C220" s="132" t="s">
        <v>660</v>
      </c>
      <c r="D220" s="132" t="s">
        <v>160</v>
      </c>
      <c r="E220" s="133" t="s">
        <v>3332</v>
      </c>
      <c r="F220" s="134" t="s">
        <v>3333</v>
      </c>
      <c r="G220" s="135" t="s">
        <v>292</v>
      </c>
      <c r="H220" s="136">
        <v>30</v>
      </c>
      <c r="I220" s="137">
        <v>288</v>
      </c>
      <c r="J220" s="138">
        <f t="shared" si="20"/>
        <v>8640</v>
      </c>
      <c r="K220" s="134" t="s">
        <v>19</v>
      </c>
      <c r="L220" s="33"/>
      <c r="M220" s="139" t="s">
        <v>19</v>
      </c>
      <c r="N220" s="140" t="s">
        <v>41</v>
      </c>
      <c r="P220" s="141">
        <f t="shared" si="21"/>
        <v>0</v>
      </c>
      <c r="Q220" s="141">
        <v>0</v>
      </c>
      <c r="R220" s="141">
        <f t="shared" si="22"/>
        <v>0</v>
      </c>
      <c r="S220" s="141">
        <v>0</v>
      </c>
      <c r="T220" s="142">
        <f t="shared" si="23"/>
        <v>0</v>
      </c>
      <c r="AR220" s="143" t="s">
        <v>400</v>
      </c>
      <c r="AT220" s="143" t="s">
        <v>160</v>
      </c>
      <c r="AU220" s="143" t="s">
        <v>78</v>
      </c>
      <c r="AY220" s="18" t="s">
        <v>158</v>
      </c>
      <c r="BE220" s="144">
        <f t="shared" si="24"/>
        <v>8640</v>
      </c>
      <c r="BF220" s="144">
        <f t="shared" si="25"/>
        <v>0</v>
      </c>
      <c r="BG220" s="144">
        <f t="shared" si="26"/>
        <v>0</v>
      </c>
      <c r="BH220" s="144">
        <f t="shared" si="27"/>
        <v>0</v>
      </c>
      <c r="BI220" s="144">
        <f t="shared" si="28"/>
        <v>0</v>
      </c>
      <c r="BJ220" s="18" t="s">
        <v>78</v>
      </c>
      <c r="BK220" s="144">
        <f t="shared" si="29"/>
        <v>8640</v>
      </c>
      <c r="BL220" s="18" t="s">
        <v>400</v>
      </c>
      <c r="BM220" s="143" t="s">
        <v>3513</v>
      </c>
    </row>
    <row r="221" spans="2:65" s="1" customFormat="1" ht="16.5" customHeight="1" x14ac:dyDescent="0.2">
      <c r="B221" s="33"/>
      <c r="C221" s="132" t="s">
        <v>458</v>
      </c>
      <c r="D221" s="132" t="s">
        <v>160</v>
      </c>
      <c r="E221" s="133" t="s">
        <v>3335</v>
      </c>
      <c r="F221" s="134" t="s">
        <v>3336</v>
      </c>
      <c r="G221" s="135" t="s">
        <v>292</v>
      </c>
      <c r="H221" s="136">
        <v>30</v>
      </c>
      <c r="I221" s="137">
        <v>388</v>
      </c>
      <c r="J221" s="138">
        <f t="shared" si="20"/>
        <v>11640</v>
      </c>
      <c r="K221" s="134" t="s">
        <v>19</v>
      </c>
      <c r="L221" s="33"/>
      <c r="M221" s="139" t="s">
        <v>19</v>
      </c>
      <c r="N221" s="140" t="s">
        <v>41</v>
      </c>
      <c r="P221" s="141">
        <f t="shared" si="21"/>
        <v>0</v>
      </c>
      <c r="Q221" s="141">
        <v>0</v>
      </c>
      <c r="R221" s="141">
        <f t="shared" si="22"/>
        <v>0</v>
      </c>
      <c r="S221" s="141">
        <v>0</v>
      </c>
      <c r="T221" s="142">
        <f t="shared" si="23"/>
        <v>0</v>
      </c>
      <c r="AR221" s="143" t="s">
        <v>400</v>
      </c>
      <c r="AT221" s="143" t="s">
        <v>160</v>
      </c>
      <c r="AU221" s="143" t="s">
        <v>78</v>
      </c>
      <c r="AY221" s="18" t="s">
        <v>158</v>
      </c>
      <c r="BE221" s="144">
        <f t="shared" si="24"/>
        <v>11640</v>
      </c>
      <c r="BF221" s="144">
        <f t="shared" si="25"/>
        <v>0</v>
      </c>
      <c r="BG221" s="144">
        <f t="shared" si="26"/>
        <v>0</v>
      </c>
      <c r="BH221" s="144">
        <f t="shared" si="27"/>
        <v>0</v>
      </c>
      <c r="BI221" s="144">
        <f t="shared" si="28"/>
        <v>0</v>
      </c>
      <c r="BJ221" s="18" t="s">
        <v>78</v>
      </c>
      <c r="BK221" s="144">
        <f t="shared" si="29"/>
        <v>11640</v>
      </c>
      <c r="BL221" s="18" t="s">
        <v>400</v>
      </c>
      <c r="BM221" s="143" t="s">
        <v>3514</v>
      </c>
    </row>
    <row r="222" spans="2:65" s="1" customFormat="1" ht="16.5" customHeight="1" x14ac:dyDescent="0.2">
      <c r="B222" s="33"/>
      <c r="C222" s="132" t="s">
        <v>671</v>
      </c>
      <c r="D222" s="132" t="s">
        <v>160</v>
      </c>
      <c r="E222" s="133" t="s">
        <v>3338</v>
      </c>
      <c r="F222" s="134" t="s">
        <v>3339</v>
      </c>
      <c r="G222" s="135" t="s">
        <v>292</v>
      </c>
      <c r="H222" s="136">
        <v>50</v>
      </c>
      <c r="I222" s="137">
        <v>494</v>
      </c>
      <c r="J222" s="138">
        <f t="shared" si="20"/>
        <v>24700</v>
      </c>
      <c r="K222" s="134" t="s">
        <v>19</v>
      </c>
      <c r="L222" s="33"/>
      <c r="M222" s="139" t="s">
        <v>19</v>
      </c>
      <c r="N222" s="140" t="s">
        <v>41</v>
      </c>
      <c r="P222" s="141">
        <f t="shared" si="21"/>
        <v>0</v>
      </c>
      <c r="Q222" s="141">
        <v>0</v>
      </c>
      <c r="R222" s="141">
        <f t="shared" si="22"/>
        <v>0</v>
      </c>
      <c r="S222" s="141">
        <v>0</v>
      </c>
      <c r="T222" s="142">
        <f t="shared" si="23"/>
        <v>0</v>
      </c>
      <c r="AR222" s="143" t="s">
        <v>400</v>
      </c>
      <c r="AT222" s="143" t="s">
        <v>160</v>
      </c>
      <c r="AU222" s="143" t="s">
        <v>78</v>
      </c>
      <c r="AY222" s="18" t="s">
        <v>158</v>
      </c>
      <c r="BE222" s="144">
        <f t="shared" si="24"/>
        <v>24700</v>
      </c>
      <c r="BF222" s="144">
        <f t="shared" si="25"/>
        <v>0</v>
      </c>
      <c r="BG222" s="144">
        <f t="shared" si="26"/>
        <v>0</v>
      </c>
      <c r="BH222" s="144">
        <f t="shared" si="27"/>
        <v>0</v>
      </c>
      <c r="BI222" s="144">
        <f t="shared" si="28"/>
        <v>0</v>
      </c>
      <c r="BJ222" s="18" t="s">
        <v>78</v>
      </c>
      <c r="BK222" s="144">
        <f t="shared" si="29"/>
        <v>24700</v>
      </c>
      <c r="BL222" s="18" t="s">
        <v>400</v>
      </c>
      <c r="BM222" s="143" t="s">
        <v>3515</v>
      </c>
    </row>
    <row r="223" spans="2:65" s="1" customFormat="1" ht="16.5" customHeight="1" x14ac:dyDescent="0.2">
      <c r="B223" s="33"/>
      <c r="C223" s="132" t="s">
        <v>476</v>
      </c>
      <c r="D223" s="132" t="s">
        <v>160</v>
      </c>
      <c r="E223" s="133" t="s">
        <v>3341</v>
      </c>
      <c r="F223" s="134" t="s">
        <v>3342</v>
      </c>
      <c r="G223" s="135" t="s">
        <v>292</v>
      </c>
      <c r="H223" s="136">
        <v>30</v>
      </c>
      <c r="I223" s="137">
        <v>582</v>
      </c>
      <c r="J223" s="138">
        <f t="shared" si="20"/>
        <v>17460</v>
      </c>
      <c r="K223" s="134" t="s">
        <v>19</v>
      </c>
      <c r="L223" s="33"/>
      <c r="M223" s="139" t="s">
        <v>19</v>
      </c>
      <c r="N223" s="140" t="s">
        <v>41</v>
      </c>
      <c r="P223" s="141">
        <f t="shared" si="21"/>
        <v>0</v>
      </c>
      <c r="Q223" s="141">
        <v>0</v>
      </c>
      <c r="R223" s="141">
        <f t="shared" si="22"/>
        <v>0</v>
      </c>
      <c r="S223" s="141">
        <v>0</v>
      </c>
      <c r="T223" s="142">
        <f t="shared" si="23"/>
        <v>0</v>
      </c>
      <c r="AR223" s="143" t="s">
        <v>400</v>
      </c>
      <c r="AT223" s="143" t="s">
        <v>160</v>
      </c>
      <c r="AU223" s="143" t="s">
        <v>78</v>
      </c>
      <c r="AY223" s="18" t="s">
        <v>158</v>
      </c>
      <c r="BE223" s="144">
        <f t="shared" si="24"/>
        <v>17460</v>
      </c>
      <c r="BF223" s="144">
        <f t="shared" si="25"/>
        <v>0</v>
      </c>
      <c r="BG223" s="144">
        <f t="shared" si="26"/>
        <v>0</v>
      </c>
      <c r="BH223" s="144">
        <f t="shared" si="27"/>
        <v>0</v>
      </c>
      <c r="BI223" s="144">
        <f t="shared" si="28"/>
        <v>0</v>
      </c>
      <c r="BJ223" s="18" t="s">
        <v>78</v>
      </c>
      <c r="BK223" s="144">
        <f t="shared" si="29"/>
        <v>17460</v>
      </c>
      <c r="BL223" s="18" t="s">
        <v>400</v>
      </c>
      <c r="BM223" s="143" t="s">
        <v>3516</v>
      </c>
    </row>
    <row r="224" spans="2:65" s="1" customFormat="1" ht="16.5" customHeight="1" x14ac:dyDescent="0.2">
      <c r="B224" s="33"/>
      <c r="C224" s="132" t="s">
        <v>683</v>
      </c>
      <c r="D224" s="132" t="s">
        <v>160</v>
      </c>
      <c r="E224" s="133" t="s">
        <v>3344</v>
      </c>
      <c r="F224" s="134" t="s">
        <v>3345</v>
      </c>
      <c r="G224" s="135" t="s">
        <v>195</v>
      </c>
      <c r="H224" s="136">
        <v>10</v>
      </c>
      <c r="I224" s="137">
        <v>170</v>
      </c>
      <c r="J224" s="138">
        <f t="shared" si="20"/>
        <v>1700</v>
      </c>
      <c r="K224" s="134" t="s">
        <v>19</v>
      </c>
      <c r="L224" s="33"/>
      <c r="M224" s="139" t="s">
        <v>19</v>
      </c>
      <c r="N224" s="140" t="s">
        <v>41</v>
      </c>
      <c r="P224" s="141">
        <f t="shared" si="21"/>
        <v>0</v>
      </c>
      <c r="Q224" s="141">
        <v>0</v>
      </c>
      <c r="R224" s="141">
        <f t="shared" si="22"/>
        <v>0</v>
      </c>
      <c r="S224" s="141">
        <v>0</v>
      </c>
      <c r="T224" s="142">
        <f t="shared" si="23"/>
        <v>0</v>
      </c>
      <c r="AR224" s="143" t="s">
        <v>400</v>
      </c>
      <c r="AT224" s="143" t="s">
        <v>160</v>
      </c>
      <c r="AU224" s="143" t="s">
        <v>78</v>
      </c>
      <c r="AY224" s="18" t="s">
        <v>158</v>
      </c>
      <c r="BE224" s="144">
        <f t="shared" si="24"/>
        <v>1700</v>
      </c>
      <c r="BF224" s="144">
        <f t="shared" si="25"/>
        <v>0</v>
      </c>
      <c r="BG224" s="144">
        <f t="shared" si="26"/>
        <v>0</v>
      </c>
      <c r="BH224" s="144">
        <f t="shared" si="27"/>
        <v>0</v>
      </c>
      <c r="BI224" s="144">
        <f t="shared" si="28"/>
        <v>0</v>
      </c>
      <c r="BJ224" s="18" t="s">
        <v>78</v>
      </c>
      <c r="BK224" s="144">
        <f t="shared" si="29"/>
        <v>1700</v>
      </c>
      <c r="BL224" s="18" t="s">
        <v>400</v>
      </c>
      <c r="BM224" s="143" t="s">
        <v>3517</v>
      </c>
    </row>
    <row r="225" spans="2:65" s="1" customFormat="1" ht="16.5" customHeight="1" x14ac:dyDescent="0.2">
      <c r="B225" s="33"/>
      <c r="C225" s="132" t="s">
        <v>481</v>
      </c>
      <c r="D225" s="132" t="s">
        <v>160</v>
      </c>
      <c r="E225" s="133" t="s">
        <v>3518</v>
      </c>
      <c r="F225" s="134" t="s">
        <v>3233</v>
      </c>
      <c r="G225" s="135" t="s">
        <v>467</v>
      </c>
      <c r="H225" s="136">
        <v>1</v>
      </c>
      <c r="I225" s="137">
        <v>17336</v>
      </c>
      <c r="J225" s="138">
        <f t="shared" si="20"/>
        <v>17336</v>
      </c>
      <c r="K225" s="134" t="s">
        <v>19</v>
      </c>
      <c r="L225" s="33"/>
      <c r="M225" s="197" t="s">
        <v>19</v>
      </c>
      <c r="N225" s="198" t="s">
        <v>41</v>
      </c>
      <c r="O225" s="188"/>
      <c r="P225" s="195">
        <f t="shared" si="21"/>
        <v>0</v>
      </c>
      <c r="Q225" s="195">
        <v>0</v>
      </c>
      <c r="R225" s="195">
        <f t="shared" si="22"/>
        <v>0</v>
      </c>
      <c r="S225" s="195">
        <v>0</v>
      </c>
      <c r="T225" s="196">
        <f t="shared" si="23"/>
        <v>0</v>
      </c>
      <c r="AR225" s="143" t="s">
        <v>400</v>
      </c>
      <c r="AT225" s="143" t="s">
        <v>160</v>
      </c>
      <c r="AU225" s="143" t="s">
        <v>78</v>
      </c>
      <c r="AY225" s="18" t="s">
        <v>158</v>
      </c>
      <c r="BE225" s="144">
        <f t="shared" si="24"/>
        <v>17336</v>
      </c>
      <c r="BF225" s="144">
        <f t="shared" si="25"/>
        <v>0</v>
      </c>
      <c r="BG225" s="144">
        <f t="shared" si="26"/>
        <v>0</v>
      </c>
      <c r="BH225" s="144">
        <f t="shared" si="27"/>
        <v>0</v>
      </c>
      <c r="BI225" s="144">
        <f t="shared" si="28"/>
        <v>0</v>
      </c>
      <c r="BJ225" s="18" t="s">
        <v>78</v>
      </c>
      <c r="BK225" s="144">
        <f t="shared" si="29"/>
        <v>17336</v>
      </c>
      <c r="BL225" s="18" t="s">
        <v>400</v>
      </c>
      <c r="BM225" s="143" t="s">
        <v>3519</v>
      </c>
    </row>
    <row r="226" spans="2:65" s="1" customFormat="1" ht="6.9" customHeight="1" x14ac:dyDescent="0.2">
      <c r="B226" s="42"/>
      <c r="C226" s="43"/>
      <c r="D226" s="43"/>
      <c r="E226" s="43"/>
      <c r="F226" s="43"/>
      <c r="G226" s="43"/>
      <c r="H226" s="43"/>
      <c r="I226" s="43"/>
      <c r="J226" s="43"/>
      <c r="K226" s="43"/>
      <c r="L226" s="33"/>
    </row>
  </sheetData>
  <sheetProtection algorithmName="SHA-512" hashValue="+oFsui+otR7JzWVxiRdxTw6bHYKx3dOdomC0sCv7ZyqxEksM6HfV13bpSnxY4l8BwIMg88BnBURIlZGDtcTFvw==" saltValue="1zlKVF4zlVpxyGpYtXhf9OsQk9QqxJ8+CpkIfPdz8N/R5JsJw+rV3T2ijPMVr/ijGznAOHyxKAyxJuBEv1NsxQ==" spinCount="100000" sheet="1" objects="1" scenarios="1" formatColumns="0" formatRows="0" autoFilter="0"/>
  <autoFilter ref="C85:K225" xr:uid="{00000000-0009-0000-0000-00000B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58" fitToHeight="100" orientation="portrait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04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123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s="1" customFormat="1" ht="12" customHeight="1" x14ac:dyDescent="0.2">
      <c r="B8" s="33"/>
      <c r="D8" s="28" t="s">
        <v>125</v>
      </c>
      <c r="L8" s="33"/>
    </row>
    <row r="9" spans="2:46" s="1" customFormat="1" ht="16.5" customHeight="1" x14ac:dyDescent="0.2">
      <c r="B9" s="33"/>
      <c r="E9" s="304" t="s">
        <v>3520</v>
      </c>
      <c r="F9" s="318"/>
      <c r="G9" s="318"/>
      <c r="H9" s="318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 x14ac:dyDescent="0.2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24</v>
      </c>
      <c r="I14" s="28" t="s">
        <v>25</v>
      </c>
      <c r="J14" s="26" t="s">
        <v>19</v>
      </c>
      <c r="L14" s="33"/>
    </row>
    <row r="15" spans="2:46" s="1" customFormat="1" ht="18" customHeight="1" x14ac:dyDescent="0.2">
      <c r="B15" s="33"/>
      <c r="E15" s="26" t="s">
        <v>26</v>
      </c>
      <c r="I15" s="28" t="s">
        <v>27</v>
      </c>
      <c r="J15" s="26" t="s">
        <v>19</v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28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 x14ac:dyDescent="0.2">
      <c r="B18" s="33"/>
      <c r="E18" s="321" t="str">
        <f>'Rekapitulace stavby'!E14</f>
        <v>ZEPRIS  s.r.o.</v>
      </c>
      <c r="F18" s="286"/>
      <c r="G18" s="286"/>
      <c r="H18" s="286"/>
      <c r="I18" s="28" t="s">
        <v>27</v>
      </c>
      <c r="J18" s="29" t="str">
        <f>'Rekapitulace stavby'!AN14</f>
        <v>CZ699004936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25</v>
      </c>
      <c r="J20" s="26" t="s">
        <v>19</v>
      </c>
      <c r="L20" s="33"/>
    </row>
    <row r="21" spans="2:12" s="1" customFormat="1" ht="18" customHeight="1" x14ac:dyDescent="0.2">
      <c r="B21" s="33"/>
      <c r="E21" s="26" t="s">
        <v>30</v>
      </c>
      <c r="I21" s="28" t="s">
        <v>27</v>
      </c>
      <c r="J21" s="26" t="s">
        <v>19</v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32</v>
      </c>
      <c r="I23" s="28" t="s">
        <v>25</v>
      </c>
      <c r="J23" s="26" t="s">
        <v>19</v>
      </c>
      <c r="L23" s="33"/>
    </row>
    <row r="24" spans="2:12" s="1" customFormat="1" ht="18" customHeight="1" x14ac:dyDescent="0.2">
      <c r="B24" s="33"/>
      <c r="E24" s="26" t="s">
        <v>33</v>
      </c>
      <c r="I24" s="28" t="s">
        <v>27</v>
      </c>
      <c r="J24" s="26" t="s">
        <v>19</v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34</v>
      </c>
      <c r="L26" s="33"/>
    </row>
    <row r="27" spans="2:12" s="7" customFormat="1" ht="16.5" customHeight="1" x14ac:dyDescent="0.2">
      <c r="B27" s="92"/>
      <c r="E27" s="290" t="s">
        <v>19</v>
      </c>
      <c r="F27" s="290"/>
      <c r="G27" s="290"/>
      <c r="H27" s="290"/>
      <c r="L27" s="92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93" t="s">
        <v>36</v>
      </c>
      <c r="J30" s="64">
        <f>ROUND(J80, 2)</f>
        <v>2437000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" customHeight="1" x14ac:dyDescent="0.2">
      <c r="B33" s="33"/>
      <c r="D33" s="53" t="s">
        <v>40</v>
      </c>
      <c r="E33" s="28" t="s">
        <v>41</v>
      </c>
      <c r="F33" s="84">
        <f>ROUND((SUM(BE80:BE203)),  2)</f>
        <v>2437000</v>
      </c>
      <c r="I33" s="94">
        <v>0.21</v>
      </c>
      <c r="J33" s="84">
        <f>ROUND(((SUM(BE80:BE203))*I33),  2)</f>
        <v>511770</v>
      </c>
      <c r="L33" s="33"/>
    </row>
    <row r="34" spans="2:12" s="1" customFormat="1" ht="14.4" customHeight="1" x14ac:dyDescent="0.2">
      <c r="B34" s="33"/>
      <c r="E34" s="28" t="s">
        <v>42</v>
      </c>
      <c r="F34" s="84">
        <f>ROUND((SUM(BF80:BF203)),  2)</f>
        <v>0</v>
      </c>
      <c r="I34" s="94">
        <v>0.12</v>
      </c>
      <c r="J34" s="84">
        <f>ROUND(((SUM(BF80:BF203))*I34),  2)</f>
        <v>0</v>
      </c>
      <c r="L34" s="33"/>
    </row>
    <row r="35" spans="2:12" s="1" customFormat="1" ht="14.4" hidden="1" customHeight="1" x14ac:dyDescent="0.2">
      <c r="B35" s="33"/>
      <c r="E35" s="28" t="s">
        <v>43</v>
      </c>
      <c r="F35" s="84">
        <f>ROUND((SUM(BG80:BG203)),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 x14ac:dyDescent="0.2">
      <c r="B36" s="33"/>
      <c r="E36" s="28" t="s">
        <v>44</v>
      </c>
      <c r="F36" s="84">
        <f>ROUND((SUM(BH80:BH203)),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 x14ac:dyDescent="0.2">
      <c r="B37" s="33"/>
      <c r="E37" s="28" t="s">
        <v>45</v>
      </c>
      <c r="F37" s="84">
        <f>ROUND((SUM(BI80:BI203)),  2)</f>
        <v>0</v>
      </c>
      <c r="I37" s="94">
        <v>0</v>
      </c>
      <c r="J37" s="84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55"/>
      <c r="J39" s="99">
        <f>SUM(J30:J37)</f>
        <v>2948770</v>
      </c>
      <c r="K39" s="100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127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16</v>
      </c>
      <c r="L47" s="33"/>
    </row>
    <row r="48" spans="2:12" s="1" customFormat="1" ht="16.5" customHeight="1" x14ac:dyDescent="0.2">
      <c r="B48" s="33"/>
      <c r="E48" s="319" t="str">
        <f>E7</f>
        <v>Vodovod Hrusice- připojení na VDJ Peleška</v>
      </c>
      <c r="F48" s="320"/>
      <c r="G48" s="320"/>
      <c r="H48" s="320"/>
      <c r="L48" s="33"/>
    </row>
    <row r="49" spans="2:47" s="1" customFormat="1" ht="12" customHeight="1" x14ac:dyDescent="0.2">
      <c r="B49" s="33"/>
      <c r="C49" s="28" t="s">
        <v>125</v>
      </c>
      <c r="L49" s="33"/>
    </row>
    <row r="50" spans="2:47" s="1" customFormat="1" ht="16.5" customHeight="1" x14ac:dyDescent="0.2">
      <c r="B50" s="33"/>
      <c r="E50" s="304" t="str">
        <f>E9</f>
        <v>VON - Vedlejší a ostatní náklady</v>
      </c>
      <c r="F50" s="318"/>
      <c r="G50" s="318"/>
      <c r="H50" s="318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21</v>
      </c>
      <c r="F52" s="26" t="str">
        <f>F12</f>
        <v>Hrusice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 x14ac:dyDescent="0.2">
      <c r="B53" s="33"/>
      <c r="L53" s="33"/>
    </row>
    <row r="54" spans="2:47" s="1" customFormat="1" ht="40.049999999999997" customHeight="1" x14ac:dyDescent="0.2">
      <c r="B54" s="33"/>
      <c r="C54" s="28" t="s">
        <v>24</v>
      </c>
      <c r="F54" s="26" t="str">
        <f>E15</f>
        <v>Obec Hrusice</v>
      </c>
      <c r="I54" s="28" t="s">
        <v>29</v>
      </c>
      <c r="J54" s="31" t="str">
        <f>E21</f>
        <v>Vodohospodářský rozvoj a výstavba a.s., Praha</v>
      </c>
      <c r="L54" s="33"/>
    </row>
    <row r="55" spans="2:47" s="1" customFormat="1" ht="15.15" customHeight="1" x14ac:dyDescent="0.2">
      <c r="B55" s="33"/>
      <c r="C55" s="28" t="s">
        <v>28</v>
      </c>
      <c r="F55" s="26" t="str">
        <f>IF(E18="","",E18)</f>
        <v>ZEPRIS  s.r.o.</v>
      </c>
      <c r="I55" s="28" t="s">
        <v>32</v>
      </c>
      <c r="J55" s="31" t="str">
        <f>E24</f>
        <v>VRV a.s.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101" t="s">
        <v>128</v>
      </c>
      <c r="D57" s="95"/>
      <c r="E57" s="95"/>
      <c r="F57" s="95"/>
      <c r="G57" s="95"/>
      <c r="H57" s="95"/>
      <c r="I57" s="95"/>
      <c r="J57" s="102" t="s">
        <v>129</v>
      </c>
      <c r="K57" s="95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103" t="s">
        <v>68</v>
      </c>
      <c r="J59" s="64">
        <f>J80</f>
        <v>2437000</v>
      </c>
      <c r="L59" s="33"/>
      <c r="AU59" s="18" t="s">
        <v>130</v>
      </c>
    </row>
    <row r="60" spans="2:47" s="8" customFormat="1" ht="24.9" customHeight="1" x14ac:dyDescent="0.2">
      <c r="B60" s="104"/>
      <c r="D60" s="105" t="s">
        <v>3521</v>
      </c>
      <c r="E60" s="106"/>
      <c r="F60" s="106"/>
      <c r="G60" s="106"/>
      <c r="H60" s="106"/>
      <c r="I60" s="106"/>
      <c r="J60" s="107">
        <f>J81</f>
        <v>2437000</v>
      </c>
      <c r="L60" s="104"/>
    </row>
    <row r="61" spans="2:47" s="1" customFormat="1" ht="21.75" customHeight="1" x14ac:dyDescent="0.2">
      <c r="B61" s="33"/>
      <c r="L61" s="33"/>
    </row>
    <row r="62" spans="2:47" s="1" customFormat="1" ht="6.9" customHeight="1" x14ac:dyDescent="0.2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" customHeight="1" x14ac:dyDescent="0.2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" customHeight="1" x14ac:dyDescent="0.2">
      <c r="B67" s="33"/>
      <c r="C67" s="22" t="s">
        <v>143</v>
      </c>
      <c r="L67" s="33"/>
    </row>
    <row r="68" spans="2:63" s="1" customFormat="1" ht="6.9" customHeight="1" x14ac:dyDescent="0.2">
      <c r="B68" s="33"/>
      <c r="L68" s="33"/>
    </row>
    <row r="69" spans="2:63" s="1" customFormat="1" ht="12" customHeight="1" x14ac:dyDescent="0.2">
      <c r="B69" s="33"/>
      <c r="C69" s="28" t="s">
        <v>16</v>
      </c>
      <c r="L69" s="33"/>
    </row>
    <row r="70" spans="2:63" s="1" customFormat="1" ht="16.5" customHeight="1" x14ac:dyDescent="0.2">
      <c r="B70" s="33"/>
      <c r="E70" s="319" t="str">
        <f>E7</f>
        <v>Vodovod Hrusice- připojení na VDJ Peleška</v>
      </c>
      <c r="F70" s="320"/>
      <c r="G70" s="320"/>
      <c r="H70" s="320"/>
      <c r="L70" s="33"/>
    </row>
    <row r="71" spans="2:63" s="1" customFormat="1" ht="12" customHeight="1" x14ac:dyDescent="0.2">
      <c r="B71" s="33"/>
      <c r="C71" s="28" t="s">
        <v>125</v>
      </c>
      <c r="L71" s="33"/>
    </row>
    <row r="72" spans="2:63" s="1" customFormat="1" ht="16.5" customHeight="1" x14ac:dyDescent="0.2">
      <c r="B72" s="33"/>
      <c r="E72" s="304" t="str">
        <f>E9</f>
        <v>VON - Vedlejší a ostatní náklady</v>
      </c>
      <c r="F72" s="318"/>
      <c r="G72" s="318"/>
      <c r="H72" s="318"/>
      <c r="L72" s="33"/>
    </row>
    <row r="73" spans="2:63" s="1" customFormat="1" ht="6.9" customHeight="1" x14ac:dyDescent="0.2">
      <c r="B73" s="33"/>
      <c r="L73" s="33"/>
    </row>
    <row r="74" spans="2:63" s="1" customFormat="1" ht="12" customHeight="1" x14ac:dyDescent="0.2">
      <c r="B74" s="33"/>
      <c r="C74" s="28" t="s">
        <v>21</v>
      </c>
      <c r="F74" s="26" t="str">
        <f>F12</f>
        <v>Hrusice</v>
      </c>
      <c r="I74" s="28" t="s">
        <v>23</v>
      </c>
      <c r="J74" s="50">
        <f>IF(J12="","",J12)</f>
        <v>46008</v>
      </c>
      <c r="L74" s="33"/>
    </row>
    <row r="75" spans="2:63" s="1" customFormat="1" ht="6.9" customHeight="1" x14ac:dyDescent="0.2">
      <c r="B75" s="33"/>
      <c r="L75" s="33"/>
    </row>
    <row r="76" spans="2:63" s="1" customFormat="1" ht="40.049999999999997" customHeight="1" x14ac:dyDescent="0.2">
      <c r="B76" s="33"/>
      <c r="C76" s="28" t="s">
        <v>24</v>
      </c>
      <c r="F76" s="26" t="str">
        <f>E15</f>
        <v>Obec Hrusice</v>
      </c>
      <c r="I76" s="28" t="s">
        <v>29</v>
      </c>
      <c r="J76" s="31" t="str">
        <f>E21</f>
        <v>Vodohospodářský rozvoj a výstavba a.s., Praha</v>
      </c>
      <c r="L76" s="33"/>
    </row>
    <row r="77" spans="2:63" s="1" customFormat="1" ht="15.15" customHeight="1" x14ac:dyDescent="0.2">
      <c r="B77" s="33"/>
      <c r="C77" s="28" t="s">
        <v>28</v>
      </c>
      <c r="F77" s="26" t="str">
        <f>IF(E18="","",E18)</f>
        <v>ZEPRIS  s.r.o.</v>
      </c>
      <c r="I77" s="28" t="s">
        <v>32</v>
      </c>
      <c r="J77" s="31" t="str">
        <f>E24</f>
        <v>VRV a.s.</v>
      </c>
      <c r="L77" s="33"/>
    </row>
    <row r="78" spans="2:63" s="1" customFormat="1" ht="10.35" customHeight="1" x14ac:dyDescent="0.2">
      <c r="B78" s="33"/>
      <c r="L78" s="33"/>
    </row>
    <row r="79" spans="2:63" s="10" customFormat="1" ht="29.25" customHeight="1" x14ac:dyDescent="0.2">
      <c r="B79" s="112"/>
      <c r="C79" s="113" t="s">
        <v>144</v>
      </c>
      <c r="D79" s="114" t="s">
        <v>55</v>
      </c>
      <c r="E79" s="114" t="s">
        <v>51</v>
      </c>
      <c r="F79" s="114" t="s">
        <v>52</v>
      </c>
      <c r="G79" s="114" t="s">
        <v>145</v>
      </c>
      <c r="H79" s="114" t="s">
        <v>146</v>
      </c>
      <c r="I79" s="114" t="s">
        <v>147</v>
      </c>
      <c r="J79" s="114" t="s">
        <v>129</v>
      </c>
      <c r="K79" s="115" t="s">
        <v>148</v>
      </c>
      <c r="L79" s="112"/>
      <c r="M79" s="57" t="s">
        <v>19</v>
      </c>
      <c r="N79" s="58" t="s">
        <v>40</v>
      </c>
      <c r="O79" s="58" t="s">
        <v>149</v>
      </c>
      <c r="P79" s="58" t="s">
        <v>150</v>
      </c>
      <c r="Q79" s="58" t="s">
        <v>151</v>
      </c>
      <c r="R79" s="58" t="s">
        <v>152</v>
      </c>
      <c r="S79" s="58" t="s">
        <v>153</v>
      </c>
      <c r="T79" s="59" t="s">
        <v>154</v>
      </c>
    </row>
    <row r="80" spans="2:63" s="1" customFormat="1" ht="22.8" customHeight="1" x14ac:dyDescent="0.3">
      <c r="B80" s="33"/>
      <c r="C80" s="62" t="s">
        <v>155</v>
      </c>
      <c r="J80" s="116">
        <f>BK80</f>
        <v>2437000</v>
      </c>
      <c r="L80" s="33"/>
      <c r="M80" s="60"/>
      <c r="N80" s="51"/>
      <c r="O80" s="51"/>
      <c r="P80" s="117">
        <f>P81</f>
        <v>0</v>
      </c>
      <c r="Q80" s="51"/>
      <c r="R80" s="117">
        <f>R81</f>
        <v>0</v>
      </c>
      <c r="S80" s="51"/>
      <c r="T80" s="118">
        <f>T81</f>
        <v>0</v>
      </c>
      <c r="AT80" s="18" t="s">
        <v>69</v>
      </c>
      <c r="AU80" s="18" t="s">
        <v>130</v>
      </c>
      <c r="BK80" s="119">
        <f>BK81</f>
        <v>2437000</v>
      </c>
    </row>
    <row r="81" spans="2:65" s="11" customFormat="1" ht="25.95" customHeight="1" x14ac:dyDescent="0.25">
      <c r="B81" s="120"/>
      <c r="D81" s="121" t="s">
        <v>69</v>
      </c>
      <c r="E81" s="122" t="s">
        <v>3522</v>
      </c>
      <c r="F81" s="122" t="s">
        <v>3523</v>
      </c>
      <c r="I81" s="123"/>
      <c r="J81" s="124">
        <f>BK81</f>
        <v>2437000</v>
      </c>
      <c r="L81" s="120"/>
      <c r="M81" s="125"/>
      <c r="P81" s="126">
        <f>SUM(P82:P203)</f>
        <v>0</v>
      </c>
      <c r="R81" s="126">
        <f>SUM(R82:R203)</f>
        <v>0</v>
      </c>
      <c r="T81" s="127">
        <f>SUM(T82:T203)</f>
        <v>0</v>
      </c>
      <c r="AR81" s="121" t="s">
        <v>180</v>
      </c>
      <c r="AT81" s="128" t="s">
        <v>69</v>
      </c>
      <c r="AU81" s="128" t="s">
        <v>70</v>
      </c>
      <c r="AY81" s="121" t="s">
        <v>158</v>
      </c>
      <c r="BK81" s="129">
        <f>SUM(BK82:BK203)</f>
        <v>2437000</v>
      </c>
    </row>
    <row r="82" spans="2:65" s="1" customFormat="1" ht="16.5" customHeight="1" x14ac:dyDescent="0.2">
      <c r="B82" s="33"/>
      <c r="C82" s="132" t="s">
        <v>78</v>
      </c>
      <c r="D82" s="132" t="s">
        <v>160</v>
      </c>
      <c r="E82" s="133" t="s">
        <v>3524</v>
      </c>
      <c r="F82" s="134" t="s">
        <v>3525</v>
      </c>
      <c r="G82" s="135" t="s">
        <v>467</v>
      </c>
      <c r="H82" s="136">
        <v>1</v>
      </c>
      <c r="I82" s="137">
        <v>170000</v>
      </c>
      <c r="J82" s="138">
        <f>ROUND(I82*H82,2)</f>
        <v>170000</v>
      </c>
      <c r="K82" s="134" t="s">
        <v>19</v>
      </c>
      <c r="L82" s="33"/>
      <c r="M82" s="139" t="s">
        <v>19</v>
      </c>
      <c r="N82" s="140" t="s">
        <v>41</v>
      </c>
      <c r="P82" s="141">
        <f>O82*H82</f>
        <v>0</v>
      </c>
      <c r="Q82" s="141">
        <v>0</v>
      </c>
      <c r="R82" s="141">
        <f>Q82*H82</f>
        <v>0</v>
      </c>
      <c r="S82" s="141">
        <v>0</v>
      </c>
      <c r="T82" s="142">
        <f>S82*H82</f>
        <v>0</v>
      </c>
      <c r="AR82" s="143" t="s">
        <v>3526</v>
      </c>
      <c r="AT82" s="143" t="s">
        <v>160</v>
      </c>
      <c r="AU82" s="143" t="s">
        <v>78</v>
      </c>
      <c r="AY82" s="18" t="s">
        <v>158</v>
      </c>
      <c r="BE82" s="144">
        <f>IF(N82="základní",J82,0)</f>
        <v>170000</v>
      </c>
      <c r="BF82" s="144">
        <f>IF(N82="snížená",J82,0)</f>
        <v>0</v>
      </c>
      <c r="BG82" s="144">
        <f>IF(N82="zákl. přenesená",J82,0)</f>
        <v>0</v>
      </c>
      <c r="BH82" s="144">
        <f>IF(N82="sníž. přenesená",J82,0)</f>
        <v>0</v>
      </c>
      <c r="BI82" s="144">
        <f>IF(N82="nulová",J82,0)</f>
        <v>0</v>
      </c>
      <c r="BJ82" s="18" t="s">
        <v>78</v>
      </c>
      <c r="BK82" s="144">
        <f>ROUND(I82*H82,2)</f>
        <v>170000</v>
      </c>
      <c r="BL82" s="18" t="s">
        <v>3526</v>
      </c>
      <c r="BM82" s="143" t="s">
        <v>80</v>
      </c>
    </row>
    <row r="83" spans="2:65" s="13" customFormat="1" x14ac:dyDescent="0.2">
      <c r="B83" s="156"/>
      <c r="D83" s="150" t="s">
        <v>188</v>
      </c>
      <c r="E83" s="157" t="s">
        <v>19</v>
      </c>
      <c r="F83" s="158" t="s">
        <v>78</v>
      </c>
      <c r="H83" s="159">
        <v>1</v>
      </c>
      <c r="I83" s="160"/>
      <c r="L83" s="156"/>
      <c r="M83" s="161"/>
      <c r="T83" s="162"/>
      <c r="AT83" s="157" t="s">
        <v>188</v>
      </c>
      <c r="AU83" s="157" t="s">
        <v>78</v>
      </c>
      <c r="AV83" s="13" t="s">
        <v>80</v>
      </c>
      <c r="AW83" s="13" t="s">
        <v>31</v>
      </c>
      <c r="AX83" s="13" t="s">
        <v>70</v>
      </c>
      <c r="AY83" s="157" t="s">
        <v>158</v>
      </c>
    </row>
    <row r="84" spans="2:65" s="12" customFormat="1" x14ac:dyDescent="0.2">
      <c r="B84" s="149"/>
      <c r="D84" s="150" t="s">
        <v>188</v>
      </c>
      <c r="E84" s="151" t="s">
        <v>19</v>
      </c>
      <c r="F84" s="152" t="s">
        <v>3527</v>
      </c>
      <c r="H84" s="151" t="s">
        <v>19</v>
      </c>
      <c r="I84" s="153"/>
      <c r="L84" s="149"/>
      <c r="M84" s="154"/>
      <c r="T84" s="155"/>
      <c r="AT84" s="151" t="s">
        <v>188</v>
      </c>
      <c r="AU84" s="151" t="s">
        <v>78</v>
      </c>
      <c r="AV84" s="12" t="s">
        <v>78</v>
      </c>
      <c r="AW84" s="12" t="s">
        <v>31</v>
      </c>
      <c r="AX84" s="12" t="s">
        <v>70</v>
      </c>
      <c r="AY84" s="151" t="s">
        <v>158</v>
      </c>
    </row>
    <row r="85" spans="2:65" s="12" customFormat="1" ht="20.399999999999999" x14ac:dyDescent="0.2">
      <c r="B85" s="149"/>
      <c r="D85" s="150" t="s">
        <v>188</v>
      </c>
      <c r="E85" s="151" t="s">
        <v>19</v>
      </c>
      <c r="F85" s="152" t="s">
        <v>3528</v>
      </c>
      <c r="H85" s="151" t="s">
        <v>19</v>
      </c>
      <c r="I85" s="153"/>
      <c r="L85" s="149"/>
      <c r="M85" s="154"/>
      <c r="T85" s="155"/>
      <c r="AT85" s="151" t="s">
        <v>188</v>
      </c>
      <c r="AU85" s="151" t="s">
        <v>78</v>
      </c>
      <c r="AV85" s="12" t="s">
        <v>78</v>
      </c>
      <c r="AW85" s="12" t="s">
        <v>31</v>
      </c>
      <c r="AX85" s="12" t="s">
        <v>70</v>
      </c>
      <c r="AY85" s="151" t="s">
        <v>158</v>
      </c>
    </row>
    <row r="86" spans="2:65" s="12" customFormat="1" x14ac:dyDescent="0.2">
      <c r="B86" s="149"/>
      <c r="D86" s="150" t="s">
        <v>188</v>
      </c>
      <c r="E86" s="151" t="s">
        <v>19</v>
      </c>
      <c r="F86" s="152" t="s">
        <v>3529</v>
      </c>
      <c r="H86" s="151" t="s">
        <v>19</v>
      </c>
      <c r="I86" s="153"/>
      <c r="L86" s="149"/>
      <c r="M86" s="154"/>
      <c r="T86" s="155"/>
      <c r="AT86" s="151" t="s">
        <v>188</v>
      </c>
      <c r="AU86" s="151" t="s">
        <v>78</v>
      </c>
      <c r="AV86" s="12" t="s">
        <v>78</v>
      </c>
      <c r="AW86" s="12" t="s">
        <v>31</v>
      </c>
      <c r="AX86" s="12" t="s">
        <v>70</v>
      </c>
      <c r="AY86" s="151" t="s">
        <v>158</v>
      </c>
    </row>
    <row r="87" spans="2:65" s="14" customFormat="1" x14ac:dyDescent="0.2">
      <c r="B87" s="163"/>
      <c r="D87" s="150" t="s">
        <v>188</v>
      </c>
      <c r="E87" s="164" t="s">
        <v>19</v>
      </c>
      <c r="F87" s="165" t="s">
        <v>191</v>
      </c>
      <c r="H87" s="166">
        <v>1</v>
      </c>
      <c r="I87" s="167"/>
      <c r="L87" s="163"/>
      <c r="M87" s="168"/>
      <c r="T87" s="169"/>
      <c r="AT87" s="164" t="s">
        <v>188</v>
      </c>
      <c r="AU87" s="164" t="s">
        <v>78</v>
      </c>
      <c r="AV87" s="14" t="s">
        <v>165</v>
      </c>
      <c r="AW87" s="14" t="s">
        <v>31</v>
      </c>
      <c r="AX87" s="14" t="s">
        <v>78</v>
      </c>
      <c r="AY87" s="164" t="s">
        <v>158</v>
      </c>
    </row>
    <row r="88" spans="2:65" s="1" customFormat="1" ht="16.5" customHeight="1" x14ac:dyDescent="0.2">
      <c r="B88" s="33"/>
      <c r="C88" s="132" t="s">
        <v>80</v>
      </c>
      <c r="D88" s="132" t="s">
        <v>160</v>
      </c>
      <c r="E88" s="133" t="s">
        <v>3530</v>
      </c>
      <c r="F88" s="134" t="s">
        <v>3531</v>
      </c>
      <c r="G88" s="135" t="s">
        <v>467</v>
      </c>
      <c r="H88" s="136">
        <v>1</v>
      </c>
      <c r="I88" s="137">
        <v>215000</v>
      </c>
      <c r="J88" s="138">
        <f>ROUND(I88*H88,2)</f>
        <v>215000</v>
      </c>
      <c r="K88" s="134" t="s">
        <v>19</v>
      </c>
      <c r="L88" s="33"/>
      <c r="M88" s="139" t="s">
        <v>19</v>
      </c>
      <c r="N88" s="140" t="s">
        <v>41</v>
      </c>
      <c r="P88" s="141">
        <f>O88*H88</f>
        <v>0</v>
      </c>
      <c r="Q88" s="141">
        <v>0</v>
      </c>
      <c r="R88" s="141">
        <f>Q88*H88</f>
        <v>0</v>
      </c>
      <c r="S88" s="141">
        <v>0</v>
      </c>
      <c r="T88" s="142">
        <f>S88*H88</f>
        <v>0</v>
      </c>
      <c r="AR88" s="143" t="s">
        <v>3526</v>
      </c>
      <c r="AT88" s="143" t="s">
        <v>160</v>
      </c>
      <c r="AU88" s="143" t="s">
        <v>78</v>
      </c>
      <c r="AY88" s="18" t="s">
        <v>158</v>
      </c>
      <c r="BE88" s="144">
        <f>IF(N88="základní",J88,0)</f>
        <v>215000</v>
      </c>
      <c r="BF88" s="144">
        <f>IF(N88="snížená",J88,0)</f>
        <v>0</v>
      </c>
      <c r="BG88" s="144">
        <f>IF(N88="zákl. přenesená",J88,0)</f>
        <v>0</v>
      </c>
      <c r="BH88" s="144">
        <f>IF(N88="sníž. přenesená",J88,0)</f>
        <v>0</v>
      </c>
      <c r="BI88" s="144">
        <f>IF(N88="nulová",J88,0)</f>
        <v>0</v>
      </c>
      <c r="BJ88" s="18" t="s">
        <v>78</v>
      </c>
      <c r="BK88" s="144">
        <f>ROUND(I88*H88,2)</f>
        <v>215000</v>
      </c>
      <c r="BL88" s="18" t="s">
        <v>3526</v>
      </c>
      <c r="BM88" s="143" t="s">
        <v>165</v>
      </c>
    </row>
    <row r="89" spans="2:65" s="1" customFormat="1" ht="16.5" customHeight="1" x14ac:dyDescent="0.2">
      <c r="B89" s="33"/>
      <c r="C89" s="132" t="s">
        <v>171</v>
      </c>
      <c r="D89" s="132" t="s">
        <v>160</v>
      </c>
      <c r="E89" s="133" t="s">
        <v>3532</v>
      </c>
      <c r="F89" s="134" t="s">
        <v>3533</v>
      </c>
      <c r="G89" s="135" t="s">
        <v>467</v>
      </c>
      <c r="H89" s="136">
        <v>1</v>
      </c>
      <c r="I89" s="137">
        <v>35000</v>
      </c>
      <c r="J89" s="138">
        <f>ROUND(I89*H89,2)</f>
        <v>35000</v>
      </c>
      <c r="K89" s="134" t="s">
        <v>19</v>
      </c>
      <c r="L89" s="33"/>
      <c r="M89" s="139" t="s">
        <v>19</v>
      </c>
      <c r="N89" s="140" t="s">
        <v>41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3526</v>
      </c>
      <c r="AT89" s="143" t="s">
        <v>160</v>
      </c>
      <c r="AU89" s="143" t="s">
        <v>78</v>
      </c>
      <c r="AY89" s="18" t="s">
        <v>158</v>
      </c>
      <c r="BE89" s="144">
        <f>IF(N89="základní",J89,0)</f>
        <v>35000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8" t="s">
        <v>78</v>
      </c>
      <c r="BK89" s="144">
        <f>ROUND(I89*H89,2)</f>
        <v>35000</v>
      </c>
      <c r="BL89" s="18" t="s">
        <v>3526</v>
      </c>
      <c r="BM89" s="143" t="s">
        <v>174</v>
      </c>
    </row>
    <row r="90" spans="2:65" s="12" customFormat="1" x14ac:dyDescent="0.2">
      <c r="B90" s="149"/>
      <c r="D90" s="150" t="s">
        <v>188</v>
      </c>
      <c r="E90" s="151" t="s">
        <v>19</v>
      </c>
      <c r="F90" s="152" t="s">
        <v>3165</v>
      </c>
      <c r="H90" s="151" t="s">
        <v>19</v>
      </c>
      <c r="I90" s="153"/>
      <c r="L90" s="149"/>
      <c r="M90" s="154"/>
      <c r="T90" s="155"/>
      <c r="AT90" s="151" t="s">
        <v>188</v>
      </c>
      <c r="AU90" s="151" t="s">
        <v>78</v>
      </c>
      <c r="AV90" s="12" t="s">
        <v>78</v>
      </c>
      <c r="AW90" s="12" t="s">
        <v>31</v>
      </c>
      <c r="AX90" s="12" t="s">
        <v>70</v>
      </c>
      <c r="AY90" s="151" t="s">
        <v>158</v>
      </c>
    </row>
    <row r="91" spans="2:65" s="13" customFormat="1" x14ac:dyDescent="0.2">
      <c r="B91" s="156"/>
      <c r="D91" s="150" t="s">
        <v>188</v>
      </c>
      <c r="E91" s="157" t="s">
        <v>19</v>
      </c>
      <c r="F91" s="158" t="s">
        <v>78</v>
      </c>
      <c r="H91" s="159">
        <v>1</v>
      </c>
      <c r="I91" s="160"/>
      <c r="L91" s="156"/>
      <c r="M91" s="161"/>
      <c r="T91" s="162"/>
      <c r="AT91" s="157" t="s">
        <v>188</v>
      </c>
      <c r="AU91" s="157" t="s">
        <v>78</v>
      </c>
      <c r="AV91" s="13" t="s">
        <v>80</v>
      </c>
      <c r="AW91" s="13" t="s">
        <v>31</v>
      </c>
      <c r="AX91" s="13" t="s">
        <v>70</v>
      </c>
      <c r="AY91" s="157" t="s">
        <v>158</v>
      </c>
    </row>
    <row r="92" spans="2:65" s="12" customFormat="1" ht="20.399999999999999" x14ac:dyDescent="0.2">
      <c r="B92" s="149"/>
      <c r="D92" s="150" t="s">
        <v>188</v>
      </c>
      <c r="E92" s="151" t="s">
        <v>19</v>
      </c>
      <c r="F92" s="152" t="s">
        <v>3534</v>
      </c>
      <c r="H92" s="151" t="s">
        <v>19</v>
      </c>
      <c r="I92" s="153"/>
      <c r="L92" s="149"/>
      <c r="M92" s="154"/>
      <c r="T92" s="155"/>
      <c r="AT92" s="151" t="s">
        <v>188</v>
      </c>
      <c r="AU92" s="151" t="s">
        <v>78</v>
      </c>
      <c r="AV92" s="12" t="s">
        <v>78</v>
      </c>
      <c r="AW92" s="12" t="s">
        <v>31</v>
      </c>
      <c r="AX92" s="12" t="s">
        <v>70</v>
      </c>
      <c r="AY92" s="151" t="s">
        <v>158</v>
      </c>
    </row>
    <row r="93" spans="2:65" s="12" customFormat="1" x14ac:dyDescent="0.2">
      <c r="B93" s="149"/>
      <c r="D93" s="150" t="s">
        <v>188</v>
      </c>
      <c r="E93" s="151" t="s">
        <v>19</v>
      </c>
      <c r="F93" s="152" t="s">
        <v>3535</v>
      </c>
      <c r="H93" s="151" t="s">
        <v>19</v>
      </c>
      <c r="I93" s="153"/>
      <c r="L93" s="149"/>
      <c r="M93" s="154"/>
      <c r="T93" s="155"/>
      <c r="AT93" s="151" t="s">
        <v>188</v>
      </c>
      <c r="AU93" s="151" t="s">
        <v>78</v>
      </c>
      <c r="AV93" s="12" t="s">
        <v>78</v>
      </c>
      <c r="AW93" s="12" t="s">
        <v>31</v>
      </c>
      <c r="AX93" s="12" t="s">
        <v>70</v>
      </c>
      <c r="AY93" s="151" t="s">
        <v>158</v>
      </c>
    </row>
    <row r="94" spans="2:65" s="14" customFormat="1" x14ac:dyDescent="0.2">
      <c r="B94" s="163"/>
      <c r="D94" s="150" t="s">
        <v>188</v>
      </c>
      <c r="E94" s="164" t="s">
        <v>19</v>
      </c>
      <c r="F94" s="165" t="s">
        <v>191</v>
      </c>
      <c r="H94" s="166">
        <v>1</v>
      </c>
      <c r="I94" s="167"/>
      <c r="L94" s="163"/>
      <c r="M94" s="168"/>
      <c r="T94" s="169"/>
      <c r="AT94" s="164" t="s">
        <v>188</v>
      </c>
      <c r="AU94" s="164" t="s">
        <v>78</v>
      </c>
      <c r="AV94" s="14" t="s">
        <v>165</v>
      </c>
      <c r="AW94" s="14" t="s">
        <v>31</v>
      </c>
      <c r="AX94" s="14" t="s">
        <v>78</v>
      </c>
      <c r="AY94" s="164" t="s">
        <v>158</v>
      </c>
    </row>
    <row r="95" spans="2:65" s="1" customFormat="1" ht="16.5" customHeight="1" x14ac:dyDescent="0.2">
      <c r="B95" s="33"/>
      <c r="C95" s="132" t="s">
        <v>165</v>
      </c>
      <c r="D95" s="132" t="s">
        <v>160</v>
      </c>
      <c r="E95" s="133" t="s">
        <v>3536</v>
      </c>
      <c r="F95" s="134" t="s">
        <v>3537</v>
      </c>
      <c r="G95" s="135" t="s">
        <v>467</v>
      </c>
      <c r="H95" s="136">
        <v>1</v>
      </c>
      <c r="I95" s="137">
        <v>12000</v>
      </c>
      <c r="J95" s="138">
        <f>ROUND(I95*H95,2)</f>
        <v>12000</v>
      </c>
      <c r="K95" s="134" t="s">
        <v>19</v>
      </c>
      <c r="L95" s="33"/>
      <c r="M95" s="139" t="s">
        <v>19</v>
      </c>
      <c r="N95" s="140" t="s">
        <v>41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3526</v>
      </c>
      <c r="AT95" s="143" t="s">
        <v>160</v>
      </c>
      <c r="AU95" s="143" t="s">
        <v>78</v>
      </c>
      <c r="AY95" s="18" t="s">
        <v>158</v>
      </c>
      <c r="BE95" s="144">
        <f>IF(N95="základní",J95,0)</f>
        <v>12000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78</v>
      </c>
      <c r="BK95" s="144">
        <f>ROUND(I95*H95,2)</f>
        <v>12000</v>
      </c>
      <c r="BL95" s="18" t="s">
        <v>3526</v>
      </c>
      <c r="BM95" s="143" t="s">
        <v>178</v>
      </c>
    </row>
    <row r="96" spans="2:65" s="13" customFormat="1" x14ac:dyDescent="0.2">
      <c r="B96" s="156"/>
      <c r="D96" s="150" t="s">
        <v>188</v>
      </c>
      <c r="E96" s="157" t="s">
        <v>19</v>
      </c>
      <c r="F96" s="158" t="s">
        <v>78</v>
      </c>
      <c r="H96" s="159">
        <v>1</v>
      </c>
      <c r="I96" s="160"/>
      <c r="L96" s="156"/>
      <c r="M96" s="161"/>
      <c r="T96" s="162"/>
      <c r="AT96" s="157" t="s">
        <v>188</v>
      </c>
      <c r="AU96" s="157" t="s">
        <v>78</v>
      </c>
      <c r="AV96" s="13" t="s">
        <v>80</v>
      </c>
      <c r="AW96" s="13" t="s">
        <v>31</v>
      </c>
      <c r="AX96" s="13" t="s">
        <v>70</v>
      </c>
      <c r="AY96" s="157" t="s">
        <v>158</v>
      </c>
    </row>
    <row r="97" spans="2:65" s="12" customFormat="1" x14ac:dyDescent="0.2">
      <c r="B97" s="149"/>
      <c r="D97" s="150" t="s">
        <v>188</v>
      </c>
      <c r="E97" s="151" t="s">
        <v>19</v>
      </c>
      <c r="F97" s="152" t="s">
        <v>3538</v>
      </c>
      <c r="H97" s="151" t="s">
        <v>19</v>
      </c>
      <c r="I97" s="153"/>
      <c r="L97" s="149"/>
      <c r="M97" s="154"/>
      <c r="T97" s="155"/>
      <c r="AT97" s="151" t="s">
        <v>188</v>
      </c>
      <c r="AU97" s="151" t="s">
        <v>78</v>
      </c>
      <c r="AV97" s="12" t="s">
        <v>78</v>
      </c>
      <c r="AW97" s="12" t="s">
        <v>31</v>
      </c>
      <c r="AX97" s="12" t="s">
        <v>70</v>
      </c>
      <c r="AY97" s="151" t="s">
        <v>158</v>
      </c>
    </row>
    <row r="98" spans="2:65" s="12" customFormat="1" x14ac:dyDescent="0.2">
      <c r="B98" s="149"/>
      <c r="D98" s="150" t="s">
        <v>188</v>
      </c>
      <c r="E98" s="151" t="s">
        <v>19</v>
      </c>
      <c r="F98" s="152" t="s">
        <v>3539</v>
      </c>
      <c r="H98" s="151" t="s">
        <v>19</v>
      </c>
      <c r="I98" s="153"/>
      <c r="L98" s="149"/>
      <c r="M98" s="154"/>
      <c r="T98" s="155"/>
      <c r="AT98" s="151" t="s">
        <v>188</v>
      </c>
      <c r="AU98" s="151" t="s">
        <v>78</v>
      </c>
      <c r="AV98" s="12" t="s">
        <v>78</v>
      </c>
      <c r="AW98" s="12" t="s">
        <v>31</v>
      </c>
      <c r="AX98" s="12" t="s">
        <v>70</v>
      </c>
      <c r="AY98" s="151" t="s">
        <v>158</v>
      </c>
    </row>
    <row r="99" spans="2:65" s="12" customFormat="1" ht="20.399999999999999" x14ac:dyDescent="0.2">
      <c r="B99" s="149"/>
      <c r="D99" s="150" t="s">
        <v>188</v>
      </c>
      <c r="E99" s="151" t="s">
        <v>19</v>
      </c>
      <c r="F99" s="152" t="s">
        <v>3540</v>
      </c>
      <c r="H99" s="151" t="s">
        <v>19</v>
      </c>
      <c r="I99" s="153"/>
      <c r="L99" s="149"/>
      <c r="M99" s="154"/>
      <c r="T99" s="155"/>
      <c r="AT99" s="151" t="s">
        <v>188</v>
      </c>
      <c r="AU99" s="151" t="s">
        <v>78</v>
      </c>
      <c r="AV99" s="12" t="s">
        <v>78</v>
      </c>
      <c r="AW99" s="12" t="s">
        <v>31</v>
      </c>
      <c r="AX99" s="12" t="s">
        <v>70</v>
      </c>
      <c r="AY99" s="151" t="s">
        <v>158</v>
      </c>
    </row>
    <row r="100" spans="2:65" s="14" customFormat="1" x14ac:dyDescent="0.2">
      <c r="B100" s="163"/>
      <c r="D100" s="150" t="s">
        <v>188</v>
      </c>
      <c r="E100" s="164" t="s">
        <v>19</v>
      </c>
      <c r="F100" s="165" t="s">
        <v>191</v>
      </c>
      <c r="H100" s="166">
        <v>1</v>
      </c>
      <c r="I100" s="167"/>
      <c r="L100" s="163"/>
      <c r="M100" s="168"/>
      <c r="T100" s="169"/>
      <c r="AT100" s="164" t="s">
        <v>188</v>
      </c>
      <c r="AU100" s="164" t="s">
        <v>78</v>
      </c>
      <c r="AV100" s="14" t="s">
        <v>165</v>
      </c>
      <c r="AW100" s="14" t="s">
        <v>31</v>
      </c>
      <c r="AX100" s="14" t="s">
        <v>78</v>
      </c>
      <c r="AY100" s="164" t="s">
        <v>158</v>
      </c>
    </row>
    <row r="101" spans="2:65" s="1" customFormat="1" ht="16.5" customHeight="1" x14ac:dyDescent="0.2">
      <c r="B101" s="33"/>
      <c r="C101" s="132" t="s">
        <v>180</v>
      </c>
      <c r="D101" s="132" t="s">
        <v>160</v>
      </c>
      <c r="E101" s="133" t="s">
        <v>3541</v>
      </c>
      <c r="F101" s="134" t="s">
        <v>3542</v>
      </c>
      <c r="G101" s="135" t="s">
        <v>467</v>
      </c>
      <c r="H101" s="136">
        <v>1</v>
      </c>
      <c r="I101" s="137">
        <v>160000</v>
      </c>
      <c r="J101" s="138">
        <f>ROUND(I101*H101,2)</f>
        <v>160000</v>
      </c>
      <c r="K101" s="134" t="s">
        <v>19</v>
      </c>
      <c r="L101" s="33"/>
      <c r="M101" s="139" t="s">
        <v>19</v>
      </c>
      <c r="N101" s="140" t="s">
        <v>41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3526</v>
      </c>
      <c r="AT101" s="143" t="s">
        <v>160</v>
      </c>
      <c r="AU101" s="143" t="s">
        <v>78</v>
      </c>
      <c r="AY101" s="18" t="s">
        <v>158</v>
      </c>
      <c r="BE101" s="144">
        <f>IF(N101="základní",J101,0)</f>
        <v>160000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78</v>
      </c>
      <c r="BK101" s="144">
        <f>ROUND(I101*H101,2)</f>
        <v>160000</v>
      </c>
      <c r="BL101" s="18" t="s">
        <v>3526</v>
      </c>
      <c r="BM101" s="143" t="s">
        <v>183</v>
      </c>
    </row>
    <row r="102" spans="2:65" s="1" customFormat="1" ht="16.5" customHeight="1" x14ac:dyDescent="0.2">
      <c r="B102" s="33"/>
      <c r="C102" s="132" t="s">
        <v>174</v>
      </c>
      <c r="D102" s="132" t="s">
        <v>160</v>
      </c>
      <c r="E102" s="133" t="s">
        <v>3543</v>
      </c>
      <c r="F102" s="134" t="s">
        <v>3544</v>
      </c>
      <c r="G102" s="135" t="s">
        <v>163</v>
      </c>
      <c r="H102" s="136">
        <v>39</v>
      </c>
      <c r="I102" s="137">
        <v>4000</v>
      </c>
      <c r="J102" s="138">
        <f>ROUND(I102*H102,2)</f>
        <v>156000</v>
      </c>
      <c r="K102" s="134" t="s">
        <v>19</v>
      </c>
      <c r="L102" s="33"/>
      <c r="M102" s="139" t="s">
        <v>19</v>
      </c>
      <c r="N102" s="140" t="s">
        <v>41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3526</v>
      </c>
      <c r="AT102" s="143" t="s">
        <v>160</v>
      </c>
      <c r="AU102" s="143" t="s">
        <v>78</v>
      </c>
      <c r="AY102" s="18" t="s">
        <v>158</v>
      </c>
      <c r="BE102" s="144">
        <f>IF(N102="základní",J102,0)</f>
        <v>156000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78</v>
      </c>
      <c r="BK102" s="144">
        <f>ROUND(I102*H102,2)</f>
        <v>156000</v>
      </c>
      <c r="BL102" s="18" t="s">
        <v>3526</v>
      </c>
      <c r="BM102" s="143" t="s">
        <v>8</v>
      </c>
    </row>
    <row r="103" spans="2:65" s="12" customFormat="1" x14ac:dyDescent="0.2">
      <c r="B103" s="149"/>
      <c r="D103" s="150" t="s">
        <v>188</v>
      </c>
      <c r="E103" s="151" t="s">
        <v>19</v>
      </c>
      <c r="F103" s="152" t="s">
        <v>3545</v>
      </c>
      <c r="H103" s="151" t="s">
        <v>19</v>
      </c>
      <c r="I103" s="153"/>
      <c r="L103" s="149"/>
      <c r="M103" s="154"/>
      <c r="T103" s="155"/>
      <c r="AT103" s="151" t="s">
        <v>188</v>
      </c>
      <c r="AU103" s="151" t="s">
        <v>78</v>
      </c>
      <c r="AV103" s="12" t="s">
        <v>78</v>
      </c>
      <c r="AW103" s="12" t="s">
        <v>31</v>
      </c>
      <c r="AX103" s="12" t="s">
        <v>70</v>
      </c>
      <c r="AY103" s="151" t="s">
        <v>158</v>
      </c>
    </row>
    <row r="104" spans="2:65" s="13" customFormat="1" x14ac:dyDescent="0.2">
      <c r="B104" s="156"/>
      <c r="D104" s="150" t="s">
        <v>188</v>
      </c>
      <c r="E104" s="157" t="s">
        <v>19</v>
      </c>
      <c r="F104" s="158" t="s">
        <v>80</v>
      </c>
      <c r="H104" s="159">
        <v>2</v>
      </c>
      <c r="I104" s="160"/>
      <c r="L104" s="156"/>
      <c r="M104" s="161"/>
      <c r="T104" s="162"/>
      <c r="AT104" s="157" t="s">
        <v>188</v>
      </c>
      <c r="AU104" s="157" t="s">
        <v>78</v>
      </c>
      <c r="AV104" s="13" t="s">
        <v>80</v>
      </c>
      <c r="AW104" s="13" t="s">
        <v>31</v>
      </c>
      <c r="AX104" s="13" t="s">
        <v>70</v>
      </c>
      <c r="AY104" s="157" t="s">
        <v>158</v>
      </c>
    </row>
    <row r="105" spans="2:65" s="12" customFormat="1" x14ac:dyDescent="0.2">
      <c r="B105" s="149"/>
      <c r="D105" s="150" t="s">
        <v>188</v>
      </c>
      <c r="E105" s="151" t="s">
        <v>19</v>
      </c>
      <c r="F105" s="152" t="s">
        <v>3546</v>
      </c>
      <c r="H105" s="151" t="s">
        <v>19</v>
      </c>
      <c r="I105" s="153"/>
      <c r="L105" s="149"/>
      <c r="M105" s="154"/>
      <c r="T105" s="155"/>
      <c r="AT105" s="151" t="s">
        <v>188</v>
      </c>
      <c r="AU105" s="151" t="s">
        <v>78</v>
      </c>
      <c r="AV105" s="12" t="s">
        <v>78</v>
      </c>
      <c r="AW105" s="12" t="s">
        <v>31</v>
      </c>
      <c r="AX105" s="12" t="s">
        <v>70</v>
      </c>
      <c r="AY105" s="151" t="s">
        <v>158</v>
      </c>
    </row>
    <row r="106" spans="2:65" s="13" customFormat="1" x14ac:dyDescent="0.2">
      <c r="B106" s="156"/>
      <c r="D106" s="150" t="s">
        <v>188</v>
      </c>
      <c r="E106" s="157" t="s">
        <v>19</v>
      </c>
      <c r="F106" s="158" t="s">
        <v>80</v>
      </c>
      <c r="H106" s="159">
        <v>2</v>
      </c>
      <c r="I106" s="160"/>
      <c r="L106" s="156"/>
      <c r="M106" s="161"/>
      <c r="T106" s="162"/>
      <c r="AT106" s="157" t="s">
        <v>188</v>
      </c>
      <c r="AU106" s="157" t="s">
        <v>78</v>
      </c>
      <c r="AV106" s="13" t="s">
        <v>80</v>
      </c>
      <c r="AW106" s="13" t="s">
        <v>31</v>
      </c>
      <c r="AX106" s="13" t="s">
        <v>70</v>
      </c>
      <c r="AY106" s="157" t="s">
        <v>158</v>
      </c>
    </row>
    <row r="107" spans="2:65" s="12" customFormat="1" x14ac:dyDescent="0.2">
      <c r="B107" s="149"/>
      <c r="D107" s="150" t="s">
        <v>188</v>
      </c>
      <c r="E107" s="151" t="s">
        <v>19</v>
      </c>
      <c r="F107" s="152" t="s">
        <v>3547</v>
      </c>
      <c r="H107" s="151" t="s">
        <v>19</v>
      </c>
      <c r="I107" s="153"/>
      <c r="L107" s="149"/>
      <c r="M107" s="154"/>
      <c r="T107" s="155"/>
      <c r="AT107" s="151" t="s">
        <v>188</v>
      </c>
      <c r="AU107" s="151" t="s">
        <v>78</v>
      </c>
      <c r="AV107" s="12" t="s">
        <v>78</v>
      </c>
      <c r="AW107" s="12" t="s">
        <v>31</v>
      </c>
      <c r="AX107" s="12" t="s">
        <v>70</v>
      </c>
      <c r="AY107" s="151" t="s">
        <v>158</v>
      </c>
    </row>
    <row r="108" spans="2:65" s="13" customFormat="1" x14ac:dyDescent="0.2">
      <c r="B108" s="156"/>
      <c r="D108" s="150" t="s">
        <v>188</v>
      </c>
      <c r="E108" s="157" t="s">
        <v>19</v>
      </c>
      <c r="F108" s="158" t="s">
        <v>8</v>
      </c>
      <c r="H108" s="159">
        <v>12</v>
      </c>
      <c r="I108" s="160"/>
      <c r="L108" s="156"/>
      <c r="M108" s="161"/>
      <c r="T108" s="162"/>
      <c r="AT108" s="157" t="s">
        <v>188</v>
      </c>
      <c r="AU108" s="157" t="s">
        <v>78</v>
      </c>
      <c r="AV108" s="13" t="s">
        <v>80</v>
      </c>
      <c r="AW108" s="13" t="s">
        <v>31</v>
      </c>
      <c r="AX108" s="13" t="s">
        <v>70</v>
      </c>
      <c r="AY108" s="157" t="s">
        <v>158</v>
      </c>
    </row>
    <row r="109" spans="2:65" s="12" customFormat="1" x14ac:dyDescent="0.2">
      <c r="B109" s="149"/>
      <c r="D109" s="150" t="s">
        <v>188</v>
      </c>
      <c r="E109" s="151" t="s">
        <v>19</v>
      </c>
      <c r="F109" s="152" t="s">
        <v>3548</v>
      </c>
      <c r="H109" s="151" t="s">
        <v>19</v>
      </c>
      <c r="I109" s="153"/>
      <c r="L109" s="149"/>
      <c r="M109" s="154"/>
      <c r="T109" s="155"/>
      <c r="AT109" s="151" t="s">
        <v>188</v>
      </c>
      <c r="AU109" s="151" t="s">
        <v>78</v>
      </c>
      <c r="AV109" s="12" t="s">
        <v>78</v>
      </c>
      <c r="AW109" s="12" t="s">
        <v>31</v>
      </c>
      <c r="AX109" s="12" t="s">
        <v>70</v>
      </c>
      <c r="AY109" s="151" t="s">
        <v>158</v>
      </c>
    </row>
    <row r="110" spans="2:65" s="13" customFormat="1" x14ac:dyDescent="0.2">
      <c r="B110" s="156"/>
      <c r="D110" s="150" t="s">
        <v>188</v>
      </c>
      <c r="E110" s="157" t="s">
        <v>19</v>
      </c>
      <c r="F110" s="158" t="s">
        <v>171</v>
      </c>
      <c r="H110" s="159">
        <v>3</v>
      </c>
      <c r="I110" s="160"/>
      <c r="L110" s="156"/>
      <c r="M110" s="161"/>
      <c r="T110" s="162"/>
      <c r="AT110" s="157" t="s">
        <v>188</v>
      </c>
      <c r="AU110" s="157" t="s">
        <v>78</v>
      </c>
      <c r="AV110" s="13" t="s">
        <v>80</v>
      </c>
      <c r="AW110" s="13" t="s">
        <v>31</v>
      </c>
      <c r="AX110" s="13" t="s">
        <v>70</v>
      </c>
      <c r="AY110" s="157" t="s">
        <v>158</v>
      </c>
    </row>
    <row r="111" spans="2:65" s="12" customFormat="1" x14ac:dyDescent="0.2">
      <c r="B111" s="149"/>
      <c r="D111" s="150" t="s">
        <v>188</v>
      </c>
      <c r="E111" s="151" t="s">
        <v>19</v>
      </c>
      <c r="F111" s="152" t="s">
        <v>3549</v>
      </c>
      <c r="H111" s="151" t="s">
        <v>19</v>
      </c>
      <c r="I111" s="153"/>
      <c r="L111" s="149"/>
      <c r="M111" s="154"/>
      <c r="T111" s="155"/>
      <c r="AT111" s="151" t="s">
        <v>188</v>
      </c>
      <c r="AU111" s="151" t="s">
        <v>78</v>
      </c>
      <c r="AV111" s="12" t="s">
        <v>78</v>
      </c>
      <c r="AW111" s="12" t="s">
        <v>31</v>
      </c>
      <c r="AX111" s="12" t="s">
        <v>70</v>
      </c>
      <c r="AY111" s="151" t="s">
        <v>158</v>
      </c>
    </row>
    <row r="112" spans="2:65" s="13" customFormat="1" x14ac:dyDescent="0.2">
      <c r="B112" s="156"/>
      <c r="D112" s="150" t="s">
        <v>188</v>
      </c>
      <c r="E112" s="157" t="s">
        <v>19</v>
      </c>
      <c r="F112" s="158" t="s">
        <v>78</v>
      </c>
      <c r="H112" s="159">
        <v>1</v>
      </c>
      <c r="I112" s="160"/>
      <c r="L112" s="156"/>
      <c r="M112" s="161"/>
      <c r="T112" s="162"/>
      <c r="AT112" s="157" t="s">
        <v>188</v>
      </c>
      <c r="AU112" s="157" t="s">
        <v>78</v>
      </c>
      <c r="AV112" s="13" t="s">
        <v>80</v>
      </c>
      <c r="AW112" s="13" t="s">
        <v>31</v>
      </c>
      <c r="AX112" s="13" t="s">
        <v>70</v>
      </c>
      <c r="AY112" s="157" t="s">
        <v>158</v>
      </c>
    </row>
    <row r="113" spans="2:65" s="12" customFormat="1" x14ac:dyDescent="0.2">
      <c r="B113" s="149"/>
      <c r="D113" s="150" t="s">
        <v>188</v>
      </c>
      <c r="E113" s="151" t="s">
        <v>19</v>
      </c>
      <c r="F113" s="152" t="s">
        <v>3550</v>
      </c>
      <c r="H113" s="151" t="s">
        <v>19</v>
      </c>
      <c r="I113" s="153"/>
      <c r="L113" s="149"/>
      <c r="M113" s="154"/>
      <c r="T113" s="155"/>
      <c r="AT113" s="151" t="s">
        <v>188</v>
      </c>
      <c r="AU113" s="151" t="s">
        <v>78</v>
      </c>
      <c r="AV113" s="12" t="s">
        <v>78</v>
      </c>
      <c r="AW113" s="12" t="s">
        <v>31</v>
      </c>
      <c r="AX113" s="12" t="s">
        <v>70</v>
      </c>
      <c r="AY113" s="151" t="s">
        <v>158</v>
      </c>
    </row>
    <row r="114" spans="2:65" s="13" customFormat="1" x14ac:dyDescent="0.2">
      <c r="B114" s="156"/>
      <c r="D114" s="150" t="s">
        <v>188</v>
      </c>
      <c r="E114" s="157" t="s">
        <v>19</v>
      </c>
      <c r="F114" s="158" t="s">
        <v>165</v>
      </c>
      <c r="H114" s="159">
        <v>4</v>
      </c>
      <c r="I114" s="160"/>
      <c r="L114" s="156"/>
      <c r="M114" s="161"/>
      <c r="T114" s="162"/>
      <c r="AT114" s="157" t="s">
        <v>188</v>
      </c>
      <c r="AU114" s="157" t="s">
        <v>78</v>
      </c>
      <c r="AV114" s="13" t="s">
        <v>80</v>
      </c>
      <c r="AW114" s="13" t="s">
        <v>31</v>
      </c>
      <c r="AX114" s="13" t="s">
        <v>70</v>
      </c>
      <c r="AY114" s="157" t="s">
        <v>158</v>
      </c>
    </row>
    <row r="115" spans="2:65" s="12" customFormat="1" x14ac:dyDescent="0.2">
      <c r="B115" s="149"/>
      <c r="D115" s="150" t="s">
        <v>188</v>
      </c>
      <c r="E115" s="151" t="s">
        <v>19</v>
      </c>
      <c r="F115" s="152" t="s">
        <v>3551</v>
      </c>
      <c r="H115" s="151" t="s">
        <v>19</v>
      </c>
      <c r="I115" s="153"/>
      <c r="L115" s="149"/>
      <c r="M115" s="154"/>
      <c r="T115" s="155"/>
      <c r="AT115" s="151" t="s">
        <v>188</v>
      </c>
      <c r="AU115" s="151" t="s">
        <v>78</v>
      </c>
      <c r="AV115" s="12" t="s">
        <v>78</v>
      </c>
      <c r="AW115" s="12" t="s">
        <v>31</v>
      </c>
      <c r="AX115" s="12" t="s">
        <v>70</v>
      </c>
      <c r="AY115" s="151" t="s">
        <v>158</v>
      </c>
    </row>
    <row r="116" spans="2:65" s="13" customFormat="1" x14ac:dyDescent="0.2">
      <c r="B116" s="156"/>
      <c r="D116" s="150" t="s">
        <v>188</v>
      </c>
      <c r="E116" s="157" t="s">
        <v>19</v>
      </c>
      <c r="F116" s="158" t="s">
        <v>180</v>
      </c>
      <c r="H116" s="159">
        <v>5</v>
      </c>
      <c r="I116" s="160"/>
      <c r="L116" s="156"/>
      <c r="M116" s="161"/>
      <c r="T116" s="162"/>
      <c r="AT116" s="157" t="s">
        <v>188</v>
      </c>
      <c r="AU116" s="157" t="s">
        <v>78</v>
      </c>
      <c r="AV116" s="13" t="s">
        <v>80</v>
      </c>
      <c r="AW116" s="13" t="s">
        <v>31</v>
      </c>
      <c r="AX116" s="13" t="s">
        <v>70</v>
      </c>
      <c r="AY116" s="157" t="s">
        <v>158</v>
      </c>
    </row>
    <row r="117" spans="2:65" s="12" customFormat="1" x14ac:dyDescent="0.2">
      <c r="B117" s="149"/>
      <c r="D117" s="150" t="s">
        <v>188</v>
      </c>
      <c r="E117" s="151" t="s">
        <v>19</v>
      </c>
      <c r="F117" s="152" t="s">
        <v>3552</v>
      </c>
      <c r="H117" s="151" t="s">
        <v>19</v>
      </c>
      <c r="I117" s="153"/>
      <c r="L117" s="149"/>
      <c r="M117" s="154"/>
      <c r="T117" s="155"/>
      <c r="AT117" s="151" t="s">
        <v>188</v>
      </c>
      <c r="AU117" s="151" t="s">
        <v>78</v>
      </c>
      <c r="AV117" s="12" t="s">
        <v>78</v>
      </c>
      <c r="AW117" s="12" t="s">
        <v>31</v>
      </c>
      <c r="AX117" s="12" t="s">
        <v>70</v>
      </c>
      <c r="AY117" s="151" t="s">
        <v>158</v>
      </c>
    </row>
    <row r="118" spans="2:65" s="13" customFormat="1" x14ac:dyDescent="0.2">
      <c r="B118" s="156"/>
      <c r="D118" s="150" t="s">
        <v>188</v>
      </c>
      <c r="E118" s="157" t="s">
        <v>19</v>
      </c>
      <c r="F118" s="158" t="s">
        <v>171</v>
      </c>
      <c r="H118" s="159">
        <v>3</v>
      </c>
      <c r="I118" s="160"/>
      <c r="L118" s="156"/>
      <c r="M118" s="161"/>
      <c r="T118" s="162"/>
      <c r="AT118" s="157" t="s">
        <v>188</v>
      </c>
      <c r="AU118" s="157" t="s">
        <v>78</v>
      </c>
      <c r="AV118" s="13" t="s">
        <v>80</v>
      </c>
      <c r="AW118" s="13" t="s">
        <v>31</v>
      </c>
      <c r="AX118" s="13" t="s">
        <v>70</v>
      </c>
      <c r="AY118" s="157" t="s">
        <v>158</v>
      </c>
    </row>
    <row r="119" spans="2:65" s="12" customFormat="1" x14ac:dyDescent="0.2">
      <c r="B119" s="149"/>
      <c r="D119" s="150" t="s">
        <v>188</v>
      </c>
      <c r="E119" s="151" t="s">
        <v>19</v>
      </c>
      <c r="F119" s="152" t="s">
        <v>3553</v>
      </c>
      <c r="H119" s="151" t="s">
        <v>19</v>
      </c>
      <c r="I119" s="153"/>
      <c r="L119" s="149"/>
      <c r="M119" s="154"/>
      <c r="T119" s="155"/>
      <c r="AT119" s="151" t="s">
        <v>188</v>
      </c>
      <c r="AU119" s="151" t="s">
        <v>78</v>
      </c>
      <c r="AV119" s="12" t="s">
        <v>78</v>
      </c>
      <c r="AW119" s="12" t="s">
        <v>31</v>
      </c>
      <c r="AX119" s="12" t="s">
        <v>70</v>
      </c>
      <c r="AY119" s="151" t="s">
        <v>158</v>
      </c>
    </row>
    <row r="120" spans="2:65" s="13" customFormat="1" x14ac:dyDescent="0.2">
      <c r="B120" s="156"/>
      <c r="D120" s="150" t="s">
        <v>188</v>
      </c>
      <c r="E120" s="157" t="s">
        <v>19</v>
      </c>
      <c r="F120" s="158" t="s">
        <v>80</v>
      </c>
      <c r="H120" s="159">
        <v>2</v>
      </c>
      <c r="I120" s="160"/>
      <c r="L120" s="156"/>
      <c r="M120" s="161"/>
      <c r="T120" s="162"/>
      <c r="AT120" s="157" t="s">
        <v>188</v>
      </c>
      <c r="AU120" s="157" t="s">
        <v>78</v>
      </c>
      <c r="AV120" s="13" t="s">
        <v>80</v>
      </c>
      <c r="AW120" s="13" t="s">
        <v>31</v>
      </c>
      <c r="AX120" s="13" t="s">
        <v>70</v>
      </c>
      <c r="AY120" s="157" t="s">
        <v>158</v>
      </c>
    </row>
    <row r="121" spans="2:65" s="12" customFormat="1" x14ac:dyDescent="0.2">
      <c r="B121" s="149"/>
      <c r="D121" s="150" t="s">
        <v>188</v>
      </c>
      <c r="E121" s="151" t="s">
        <v>19</v>
      </c>
      <c r="F121" s="152" t="s">
        <v>3554</v>
      </c>
      <c r="H121" s="151" t="s">
        <v>19</v>
      </c>
      <c r="I121" s="153"/>
      <c r="L121" s="149"/>
      <c r="M121" s="154"/>
      <c r="T121" s="155"/>
      <c r="AT121" s="151" t="s">
        <v>188</v>
      </c>
      <c r="AU121" s="151" t="s">
        <v>78</v>
      </c>
      <c r="AV121" s="12" t="s">
        <v>78</v>
      </c>
      <c r="AW121" s="12" t="s">
        <v>31</v>
      </c>
      <c r="AX121" s="12" t="s">
        <v>70</v>
      </c>
      <c r="AY121" s="151" t="s">
        <v>158</v>
      </c>
    </row>
    <row r="122" spans="2:65" s="13" customFormat="1" x14ac:dyDescent="0.2">
      <c r="B122" s="156"/>
      <c r="D122" s="150" t="s">
        <v>188</v>
      </c>
      <c r="E122" s="157" t="s">
        <v>19</v>
      </c>
      <c r="F122" s="158" t="s">
        <v>78</v>
      </c>
      <c r="H122" s="159">
        <v>1</v>
      </c>
      <c r="I122" s="160"/>
      <c r="L122" s="156"/>
      <c r="M122" s="161"/>
      <c r="T122" s="162"/>
      <c r="AT122" s="157" t="s">
        <v>188</v>
      </c>
      <c r="AU122" s="157" t="s">
        <v>78</v>
      </c>
      <c r="AV122" s="13" t="s">
        <v>80</v>
      </c>
      <c r="AW122" s="13" t="s">
        <v>31</v>
      </c>
      <c r="AX122" s="13" t="s">
        <v>70</v>
      </c>
      <c r="AY122" s="157" t="s">
        <v>158</v>
      </c>
    </row>
    <row r="123" spans="2:65" s="12" customFormat="1" x14ac:dyDescent="0.2">
      <c r="B123" s="149"/>
      <c r="D123" s="150" t="s">
        <v>188</v>
      </c>
      <c r="E123" s="151" t="s">
        <v>19</v>
      </c>
      <c r="F123" s="152" t="s">
        <v>3555</v>
      </c>
      <c r="H123" s="151" t="s">
        <v>19</v>
      </c>
      <c r="I123" s="153"/>
      <c r="L123" s="149"/>
      <c r="M123" s="154"/>
      <c r="T123" s="155"/>
      <c r="AT123" s="151" t="s">
        <v>188</v>
      </c>
      <c r="AU123" s="151" t="s">
        <v>78</v>
      </c>
      <c r="AV123" s="12" t="s">
        <v>78</v>
      </c>
      <c r="AW123" s="12" t="s">
        <v>31</v>
      </c>
      <c r="AX123" s="12" t="s">
        <v>70</v>
      </c>
      <c r="AY123" s="151" t="s">
        <v>158</v>
      </c>
    </row>
    <row r="124" spans="2:65" s="13" customFormat="1" x14ac:dyDescent="0.2">
      <c r="B124" s="156"/>
      <c r="D124" s="150" t="s">
        <v>188</v>
      </c>
      <c r="E124" s="157" t="s">
        <v>19</v>
      </c>
      <c r="F124" s="158" t="s">
        <v>165</v>
      </c>
      <c r="H124" s="159">
        <v>4</v>
      </c>
      <c r="I124" s="160"/>
      <c r="L124" s="156"/>
      <c r="M124" s="161"/>
      <c r="T124" s="162"/>
      <c r="AT124" s="157" t="s">
        <v>188</v>
      </c>
      <c r="AU124" s="157" t="s">
        <v>78</v>
      </c>
      <c r="AV124" s="13" t="s">
        <v>80</v>
      </c>
      <c r="AW124" s="13" t="s">
        <v>31</v>
      </c>
      <c r="AX124" s="13" t="s">
        <v>70</v>
      </c>
      <c r="AY124" s="157" t="s">
        <v>158</v>
      </c>
    </row>
    <row r="125" spans="2:65" s="14" customFormat="1" x14ac:dyDescent="0.2">
      <c r="B125" s="163"/>
      <c r="D125" s="150" t="s">
        <v>188</v>
      </c>
      <c r="E125" s="164" t="s">
        <v>19</v>
      </c>
      <c r="F125" s="165" t="s">
        <v>191</v>
      </c>
      <c r="H125" s="166">
        <v>39</v>
      </c>
      <c r="I125" s="167"/>
      <c r="L125" s="163"/>
      <c r="M125" s="168"/>
      <c r="T125" s="169"/>
      <c r="AT125" s="164" t="s">
        <v>188</v>
      </c>
      <c r="AU125" s="164" t="s">
        <v>78</v>
      </c>
      <c r="AV125" s="14" t="s">
        <v>165</v>
      </c>
      <c r="AW125" s="14" t="s">
        <v>31</v>
      </c>
      <c r="AX125" s="14" t="s">
        <v>78</v>
      </c>
      <c r="AY125" s="164" t="s">
        <v>158</v>
      </c>
    </row>
    <row r="126" spans="2:65" s="1" customFormat="1" ht="16.5" customHeight="1" x14ac:dyDescent="0.2">
      <c r="B126" s="33"/>
      <c r="C126" s="132" t="s">
        <v>192</v>
      </c>
      <c r="D126" s="132" t="s">
        <v>160</v>
      </c>
      <c r="E126" s="133" t="s">
        <v>3556</v>
      </c>
      <c r="F126" s="134" t="s">
        <v>3557</v>
      </c>
      <c r="G126" s="135" t="s">
        <v>467</v>
      </c>
      <c r="H126" s="136">
        <v>1</v>
      </c>
      <c r="I126" s="137">
        <v>575000</v>
      </c>
      <c r="J126" s="138">
        <f>ROUND(I126*H126,2)</f>
        <v>575000</v>
      </c>
      <c r="K126" s="134" t="s">
        <v>19</v>
      </c>
      <c r="L126" s="33"/>
      <c r="M126" s="139" t="s">
        <v>19</v>
      </c>
      <c r="N126" s="140" t="s">
        <v>41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3526</v>
      </c>
      <c r="AT126" s="143" t="s">
        <v>160</v>
      </c>
      <c r="AU126" s="143" t="s">
        <v>78</v>
      </c>
      <c r="AY126" s="18" t="s">
        <v>158</v>
      </c>
      <c r="BE126" s="144">
        <f>IF(N126="základní",J126,0)</f>
        <v>575000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78</v>
      </c>
      <c r="BK126" s="144">
        <f>ROUND(I126*H126,2)</f>
        <v>575000</v>
      </c>
      <c r="BL126" s="18" t="s">
        <v>3526</v>
      </c>
      <c r="BM126" s="143" t="s">
        <v>196</v>
      </c>
    </row>
    <row r="127" spans="2:65" s="12" customFormat="1" x14ac:dyDescent="0.2">
      <c r="B127" s="149"/>
      <c r="D127" s="150" t="s">
        <v>188</v>
      </c>
      <c r="E127" s="151" t="s">
        <v>19</v>
      </c>
      <c r="F127" s="152" t="s">
        <v>3165</v>
      </c>
      <c r="H127" s="151" t="s">
        <v>19</v>
      </c>
      <c r="I127" s="153"/>
      <c r="L127" s="149"/>
      <c r="M127" s="154"/>
      <c r="T127" s="155"/>
      <c r="AT127" s="151" t="s">
        <v>188</v>
      </c>
      <c r="AU127" s="151" t="s">
        <v>78</v>
      </c>
      <c r="AV127" s="12" t="s">
        <v>78</v>
      </c>
      <c r="AW127" s="12" t="s">
        <v>31</v>
      </c>
      <c r="AX127" s="12" t="s">
        <v>70</v>
      </c>
      <c r="AY127" s="151" t="s">
        <v>158</v>
      </c>
    </row>
    <row r="128" spans="2:65" s="13" customFormat="1" x14ac:dyDescent="0.2">
      <c r="B128" s="156"/>
      <c r="D128" s="150" t="s">
        <v>188</v>
      </c>
      <c r="E128" s="157" t="s">
        <v>19</v>
      </c>
      <c r="F128" s="158" t="s">
        <v>78</v>
      </c>
      <c r="H128" s="159">
        <v>1</v>
      </c>
      <c r="I128" s="160"/>
      <c r="L128" s="156"/>
      <c r="M128" s="161"/>
      <c r="T128" s="162"/>
      <c r="AT128" s="157" t="s">
        <v>188</v>
      </c>
      <c r="AU128" s="157" t="s">
        <v>78</v>
      </c>
      <c r="AV128" s="13" t="s">
        <v>80</v>
      </c>
      <c r="AW128" s="13" t="s">
        <v>31</v>
      </c>
      <c r="AX128" s="13" t="s">
        <v>70</v>
      </c>
      <c r="AY128" s="157" t="s">
        <v>158</v>
      </c>
    </row>
    <row r="129" spans="2:65" s="12" customFormat="1" x14ac:dyDescent="0.2">
      <c r="B129" s="149"/>
      <c r="D129" s="150" t="s">
        <v>188</v>
      </c>
      <c r="E129" s="151" t="s">
        <v>19</v>
      </c>
      <c r="F129" s="152" t="s">
        <v>3558</v>
      </c>
      <c r="H129" s="151" t="s">
        <v>19</v>
      </c>
      <c r="I129" s="153"/>
      <c r="L129" s="149"/>
      <c r="M129" s="154"/>
      <c r="T129" s="155"/>
      <c r="AT129" s="151" t="s">
        <v>188</v>
      </c>
      <c r="AU129" s="151" t="s">
        <v>78</v>
      </c>
      <c r="AV129" s="12" t="s">
        <v>78</v>
      </c>
      <c r="AW129" s="12" t="s">
        <v>31</v>
      </c>
      <c r="AX129" s="12" t="s">
        <v>70</v>
      </c>
      <c r="AY129" s="151" t="s">
        <v>158</v>
      </c>
    </row>
    <row r="130" spans="2:65" s="12" customFormat="1" ht="20.399999999999999" x14ac:dyDescent="0.2">
      <c r="B130" s="149"/>
      <c r="D130" s="150" t="s">
        <v>188</v>
      </c>
      <c r="E130" s="151" t="s">
        <v>19</v>
      </c>
      <c r="F130" s="152" t="s">
        <v>3559</v>
      </c>
      <c r="H130" s="151" t="s">
        <v>19</v>
      </c>
      <c r="I130" s="153"/>
      <c r="L130" s="149"/>
      <c r="M130" s="154"/>
      <c r="T130" s="155"/>
      <c r="AT130" s="151" t="s">
        <v>188</v>
      </c>
      <c r="AU130" s="151" t="s">
        <v>78</v>
      </c>
      <c r="AV130" s="12" t="s">
        <v>78</v>
      </c>
      <c r="AW130" s="12" t="s">
        <v>31</v>
      </c>
      <c r="AX130" s="12" t="s">
        <v>70</v>
      </c>
      <c r="AY130" s="151" t="s">
        <v>158</v>
      </c>
    </row>
    <row r="131" spans="2:65" s="12" customFormat="1" x14ac:dyDescent="0.2">
      <c r="B131" s="149"/>
      <c r="D131" s="150" t="s">
        <v>188</v>
      </c>
      <c r="E131" s="151" t="s">
        <v>19</v>
      </c>
      <c r="F131" s="152" t="s">
        <v>3560</v>
      </c>
      <c r="H131" s="151" t="s">
        <v>19</v>
      </c>
      <c r="I131" s="153"/>
      <c r="L131" s="149"/>
      <c r="M131" s="154"/>
      <c r="T131" s="155"/>
      <c r="AT131" s="151" t="s">
        <v>188</v>
      </c>
      <c r="AU131" s="151" t="s">
        <v>78</v>
      </c>
      <c r="AV131" s="12" t="s">
        <v>78</v>
      </c>
      <c r="AW131" s="12" t="s">
        <v>31</v>
      </c>
      <c r="AX131" s="12" t="s">
        <v>70</v>
      </c>
      <c r="AY131" s="151" t="s">
        <v>158</v>
      </c>
    </row>
    <row r="132" spans="2:65" s="12" customFormat="1" x14ac:dyDescent="0.2">
      <c r="B132" s="149"/>
      <c r="D132" s="150" t="s">
        <v>188</v>
      </c>
      <c r="E132" s="151" t="s">
        <v>19</v>
      </c>
      <c r="F132" s="152" t="s">
        <v>3561</v>
      </c>
      <c r="H132" s="151" t="s">
        <v>19</v>
      </c>
      <c r="I132" s="153"/>
      <c r="L132" s="149"/>
      <c r="M132" s="154"/>
      <c r="T132" s="155"/>
      <c r="AT132" s="151" t="s">
        <v>188</v>
      </c>
      <c r="AU132" s="151" t="s">
        <v>78</v>
      </c>
      <c r="AV132" s="12" t="s">
        <v>78</v>
      </c>
      <c r="AW132" s="12" t="s">
        <v>31</v>
      </c>
      <c r="AX132" s="12" t="s">
        <v>70</v>
      </c>
      <c r="AY132" s="151" t="s">
        <v>158</v>
      </c>
    </row>
    <row r="133" spans="2:65" s="12" customFormat="1" x14ac:dyDescent="0.2">
      <c r="B133" s="149"/>
      <c r="D133" s="150" t="s">
        <v>188</v>
      </c>
      <c r="E133" s="151" t="s">
        <v>19</v>
      </c>
      <c r="F133" s="152" t="s">
        <v>3562</v>
      </c>
      <c r="H133" s="151" t="s">
        <v>19</v>
      </c>
      <c r="I133" s="153"/>
      <c r="L133" s="149"/>
      <c r="M133" s="154"/>
      <c r="T133" s="155"/>
      <c r="AT133" s="151" t="s">
        <v>188</v>
      </c>
      <c r="AU133" s="151" t="s">
        <v>78</v>
      </c>
      <c r="AV133" s="12" t="s">
        <v>78</v>
      </c>
      <c r="AW133" s="12" t="s">
        <v>31</v>
      </c>
      <c r="AX133" s="12" t="s">
        <v>70</v>
      </c>
      <c r="AY133" s="151" t="s">
        <v>158</v>
      </c>
    </row>
    <row r="134" spans="2:65" s="12" customFormat="1" x14ac:dyDescent="0.2">
      <c r="B134" s="149"/>
      <c r="D134" s="150" t="s">
        <v>188</v>
      </c>
      <c r="E134" s="151" t="s">
        <v>19</v>
      </c>
      <c r="F134" s="152" t="s">
        <v>3563</v>
      </c>
      <c r="H134" s="151" t="s">
        <v>19</v>
      </c>
      <c r="I134" s="153"/>
      <c r="L134" s="149"/>
      <c r="M134" s="154"/>
      <c r="T134" s="155"/>
      <c r="AT134" s="151" t="s">
        <v>188</v>
      </c>
      <c r="AU134" s="151" t="s">
        <v>78</v>
      </c>
      <c r="AV134" s="12" t="s">
        <v>78</v>
      </c>
      <c r="AW134" s="12" t="s">
        <v>31</v>
      </c>
      <c r="AX134" s="12" t="s">
        <v>70</v>
      </c>
      <c r="AY134" s="151" t="s">
        <v>158</v>
      </c>
    </row>
    <row r="135" spans="2:65" s="12" customFormat="1" x14ac:dyDescent="0.2">
      <c r="B135" s="149"/>
      <c r="D135" s="150" t="s">
        <v>188</v>
      </c>
      <c r="E135" s="151" t="s">
        <v>19</v>
      </c>
      <c r="F135" s="152" t="s">
        <v>3564</v>
      </c>
      <c r="H135" s="151" t="s">
        <v>19</v>
      </c>
      <c r="I135" s="153"/>
      <c r="L135" s="149"/>
      <c r="M135" s="154"/>
      <c r="T135" s="155"/>
      <c r="AT135" s="151" t="s">
        <v>188</v>
      </c>
      <c r="AU135" s="151" t="s">
        <v>78</v>
      </c>
      <c r="AV135" s="12" t="s">
        <v>78</v>
      </c>
      <c r="AW135" s="12" t="s">
        <v>31</v>
      </c>
      <c r="AX135" s="12" t="s">
        <v>70</v>
      </c>
      <c r="AY135" s="151" t="s">
        <v>158</v>
      </c>
    </row>
    <row r="136" spans="2:65" s="12" customFormat="1" x14ac:dyDescent="0.2">
      <c r="B136" s="149"/>
      <c r="D136" s="150" t="s">
        <v>188</v>
      </c>
      <c r="E136" s="151" t="s">
        <v>19</v>
      </c>
      <c r="F136" s="152" t="s">
        <v>3565</v>
      </c>
      <c r="H136" s="151" t="s">
        <v>19</v>
      </c>
      <c r="I136" s="153"/>
      <c r="L136" s="149"/>
      <c r="M136" s="154"/>
      <c r="T136" s="155"/>
      <c r="AT136" s="151" t="s">
        <v>188</v>
      </c>
      <c r="AU136" s="151" t="s">
        <v>78</v>
      </c>
      <c r="AV136" s="12" t="s">
        <v>78</v>
      </c>
      <c r="AW136" s="12" t="s">
        <v>31</v>
      </c>
      <c r="AX136" s="12" t="s">
        <v>70</v>
      </c>
      <c r="AY136" s="151" t="s">
        <v>158</v>
      </c>
    </row>
    <row r="137" spans="2:65" s="12" customFormat="1" x14ac:dyDescent="0.2">
      <c r="B137" s="149"/>
      <c r="D137" s="150" t="s">
        <v>188</v>
      </c>
      <c r="E137" s="151" t="s">
        <v>19</v>
      </c>
      <c r="F137" s="152" t="s">
        <v>3566</v>
      </c>
      <c r="H137" s="151" t="s">
        <v>19</v>
      </c>
      <c r="I137" s="153"/>
      <c r="L137" s="149"/>
      <c r="M137" s="154"/>
      <c r="T137" s="155"/>
      <c r="AT137" s="151" t="s">
        <v>188</v>
      </c>
      <c r="AU137" s="151" t="s">
        <v>78</v>
      </c>
      <c r="AV137" s="12" t="s">
        <v>78</v>
      </c>
      <c r="AW137" s="12" t="s">
        <v>31</v>
      </c>
      <c r="AX137" s="12" t="s">
        <v>70</v>
      </c>
      <c r="AY137" s="151" t="s">
        <v>158</v>
      </c>
    </row>
    <row r="138" spans="2:65" s="14" customFormat="1" x14ac:dyDescent="0.2">
      <c r="B138" s="163"/>
      <c r="D138" s="150" t="s">
        <v>188</v>
      </c>
      <c r="E138" s="164" t="s">
        <v>19</v>
      </c>
      <c r="F138" s="165" t="s">
        <v>191</v>
      </c>
      <c r="H138" s="166">
        <v>1</v>
      </c>
      <c r="I138" s="167"/>
      <c r="L138" s="163"/>
      <c r="M138" s="168"/>
      <c r="T138" s="169"/>
      <c r="AT138" s="164" t="s">
        <v>188</v>
      </c>
      <c r="AU138" s="164" t="s">
        <v>78</v>
      </c>
      <c r="AV138" s="14" t="s">
        <v>165</v>
      </c>
      <c r="AW138" s="14" t="s">
        <v>31</v>
      </c>
      <c r="AX138" s="14" t="s">
        <v>78</v>
      </c>
      <c r="AY138" s="164" t="s">
        <v>158</v>
      </c>
    </row>
    <row r="139" spans="2:65" s="1" customFormat="1" ht="16.5" customHeight="1" x14ac:dyDescent="0.2">
      <c r="B139" s="33"/>
      <c r="C139" s="132" t="s">
        <v>178</v>
      </c>
      <c r="D139" s="132" t="s">
        <v>160</v>
      </c>
      <c r="E139" s="133" t="s">
        <v>3567</v>
      </c>
      <c r="F139" s="134" t="s">
        <v>3568</v>
      </c>
      <c r="G139" s="135" t="s">
        <v>467</v>
      </c>
      <c r="H139" s="136">
        <v>1</v>
      </c>
      <c r="I139" s="137">
        <v>30000</v>
      </c>
      <c r="J139" s="138">
        <f>ROUND(I139*H139,2)</f>
        <v>30000</v>
      </c>
      <c r="K139" s="134" t="s">
        <v>19</v>
      </c>
      <c r="L139" s="33"/>
      <c r="M139" s="139" t="s">
        <v>19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3526</v>
      </c>
      <c r="AT139" s="143" t="s">
        <v>160</v>
      </c>
      <c r="AU139" s="143" t="s">
        <v>78</v>
      </c>
      <c r="AY139" s="18" t="s">
        <v>158</v>
      </c>
      <c r="BE139" s="144">
        <f>IF(N139="základní",J139,0)</f>
        <v>30000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78</v>
      </c>
      <c r="BK139" s="144">
        <f>ROUND(I139*H139,2)</f>
        <v>30000</v>
      </c>
      <c r="BL139" s="18" t="s">
        <v>3526</v>
      </c>
      <c r="BM139" s="143" t="s">
        <v>204</v>
      </c>
    </row>
    <row r="140" spans="2:65" s="1" customFormat="1" ht="16.5" customHeight="1" x14ac:dyDescent="0.2">
      <c r="B140" s="33"/>
      <c r="C140" s="132" t="s">
        <v>207</v>
      </c>
      <c r="D140" s="132" t="s">
        <v>160</v>
      </c>
      <c r="E140" s="133" t="s">
        <v>3569</v>
      </c>
      <c r="F140" s="134" t="s">
        <v>3570</v>
      </c>
      <c r="G140" s="135" t="s">
        <v>163</v>
      </c>
      <c r="H140" s="136">
        <v>1</v>
      </c>
      <c r="I140" s="137">
        <v>20000</v>
      </c>
      <c r="J140" s="138">
        <f>ROUND(I140*H140,2)</f>
        <v>20000</v>
      </c>
      <c r="K140" s="134" t="s">
        <v>19</v>
      </c>
      <c r="L140" s="33"/>
      <c r="M140" s="139" t="s">
        <v>19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3526</v>
      </c>
      <c r="AT140" s="143" t="s">
        <v>160</v>
      </c>
      <c r="AU140" s="143" t="s">
        <v>78</v>
      </c>
      <c r="AY140" s="18" t="s">
        <v>158</v>
      </c>
      <c r="BE140" s="144">
        <f>IF(N140="základní",J140,0)</f>
        <v>20000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78</v>
      </c>
      <c r="BK140" s="144">
        <f>ROUND(I140*H140,2)</f>
        <v>20000</v>
      </c>
      <c r="BL140" s="18" t="s">
        <v>3526</v>
      </c>
      <c r="BM140" s="143" t="s">
        <v>210</v>
      </c>
    </row>
    <row r="141" spans="2:65" s="13" customFormat="1" x14ac:dyDescent="0.2">
      <c r="B141" s="156"/>
      <c r="D141" s="150" t="s">
        <v>188</v>
      </c>
      <c r="E141" s="157" t="s">
        <v>19</v>
      </c>
      <c r="F141" s="158" t="s">
        <v>78</v>
      </c>
      <c r="H141" s="159">
        <v>1</v>
      </c>
      <c r="I141" s="160"/>
      <c r="L141" s="156"/>
      <c r="M141" s="161"/>
      <c r="T141" s="162"/>
      <c r="AT141" s="157" t="s">
        <v>188</v>
      </c>
      <c r="AU141" s="157" t="s">
        <v>78</v>
      </c>
      <c r="AV141" s="13" t="s">
        <v>80</v>
      </c>
      <c r="AW141" s="13" t="s">
        <v>31</v>
      </c>
      <c r="AX141" s="13" t="s">
        <v>70</v>
      </c>
      <c r="AY141" s="157" t="s">
        <v>158</v>
      </c>
    </row>
    <row r="142" spans="2:65" s="12" customFormat="1" x14ac:dyDescent="0.2">
      <c r="B142" s="149"/>
      <c r="D142" s="150" t="s">
        <v>188</v>
      </c>
      <c r="E142" s="151" t="s">
        <v>19</v>
      </c>
      <c r="F142" s="152" t="s">
        <v>3571</v>
      </c>
      <c r="H142" s="151" t="s">
        <v>19</v>
      </c>
      <c r="I142" s="153"/>
      <c r="L142" s="149"/>
      <c r="M142" s="154"/>
      <c r="T142" s="155"/>
      <c r="AT142" s="151" t="s">
        <v>188</v>
      </c>
      <c r="AU142" s="151" t="s">
        <v>78</v>
      </c>
      <c r="AV142" s="12" t="s">
        <v>78</v>
      </c>
      <c r="AW142" s="12" t="s">
        <v>31</v>
      </c>
      <c r="AX142" s="12" t="s">
        <v>70</v>
      </c>
      <c r="AY142" s="151" t="s">
        <v>158</v>
      </c>
    </row>
    <row r="143" spans="2:65" s="12" customFormat="1" ht="20.399999999999999" x14ac:dyDescent="0.2">
      <c r="B143" s="149"/>
      <c r="D143" s="150" t="s">
        <v>188</v>
      </c>
      <c r="E143" s="151" t="s">
        <v>19</v>
      </c>
      <c r="F143" s="152" t="s">
        <v>3572</v>
      </c>
      <c r="H143" s="151" t="s">
        <v>19</v>
      </c>
      <c r="I143" s="153"/>
      <c r="L143" s="149"/>
      <c r="M143" s="154"/>
      <c r="T143" s="155"/>
      <c r="AT143" s="151" t="s">
        <v>188</v>
      </c>
      <c r="AU143" s="151" t="s">
        <v>78</v>
      </c>
      <c r="AV143" s="12" t="s">
        <v>78</v>
      </c>
      <c r="AW143" s="12" t="s">
        <v>31</v>
      </c>
      <c r="AX143" s="12" t="s">
        <v>70</v>
      </c>
      <c r="AY143" s="151" t="s">
        <v>158</v>
      </c>
    </row>
    <row r="144" spans="2:65" s="12" customFormat="1" x14ac:dyDescent="0.2">
      <c r="B144" s="149"/>
      <c r="D144" s="150" t="s">
        <v>188</v>
      </c>
      <c r="E144" s="151" t="s">
        <v>19</v>
      </c>
      <c r="F144" s="152" t="s">
        <v>3573</v>
      </c>
      <c r="H144" s="151" t="s">
        <v>19</v>
      </c>
      <c r="I144" s="153"/>
      <c r="L144" s="149"/>
      <c r="M144" s="154"/>
      <c r="T144" s="155"/>
      <c r="AT144" s="151" t="s">
        <v>188</v>
      </c>
      <c r="AU144" s="151" t="s">
        <v>78</v>
      </c>
      <c r="AV144" s="12" t="s">
        <v>78</v>
      </c>
      <c r="AW144" s="12" t="s">
        <v>31</v>
      </c>
      <c r="AX144" s="12" t="s">
        <v>70</v>
      </c>
      <c r="AY144" s="151" t="s">
        <v>158</v>
      </c>
    </row>
    <row r="145" spans="2:65" s="14" customFormat="1" x14ac:dyDescent="0.2">
      <c r="B145" s="163"/>
      <c r="D145" s="150" t="s">
        <v>188</v>
      </c>
      <c r="E145" s="164" t="s">
        <v>19</v>
      </c>
      <c r="F145" s="165" t="s">
        <v>191</v>
      </c>
      <c r="H145" s="166">
        <v>1</v>
      </c>
      <c r="I145" s="167"/>
      <c r="L145" s="163"/>
      <c r="M145" s="168"/>
      <c r="T145" s="169"/>
      <c r="AT145" s="164" t="s">
        <v>188</v>
      </c>
      <c r="AU145" s="164" t="s">
        <v>78</v>
      </c>
      <c r="AV145" s="14" t="s">
        <v>165</v>
      </c>
      <c r="AW145" s="14" t="s">
        <v>31</v>
      </c>
      <c r="AX145" s="14" t="s">
        <v>78</v>
      </c>
      <c r="AY145" s="164" t="s">
        <v>158</v>
      </c>
    </row>
    <row r="146" spans="2:65" s="1" customFormat="1" ht="16.5" customHeight="1" x14ac:dyDescent="0.2">
      <c r="B146" s="33"/>
      <c r="C146" s="132" t="s">
        <v>183</v>
      </c>
      <c r="D146" s="132" t="s">
        <v>160</v>
      </c>
      <c r="E146" s="133" t="s">
        <v>3574</v>
      </c>
      <c r="F146" s="134" t="s">
        <v>3575</v>
      </c>
      <c r="G146" s="135" t="s">
        <v>163</v>
      </c>
      <c r="H146" s="136">
        <v>12</v>
      </c>
      <c r="I146" s="137">
        <v>12000</v>
      </c>
      <c r="J146" s="138">
        <f>ROUND(I146*H146,2)</f>
        <v>144000</v>
      </c>
      <c r="K146" s="134" t="s">
        <v>19</v>
      </c>
      <c r="L146" s="33"/>
      <c r="M146" s="139" t="s">
        <v>19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3526</v>
      </c>
      <c r="AT146" s="143" t="s">
        <v>160</v>
      </c>
      <c r="AU146" s="143" t="s">
        <v>78</v>
      </c>
      <c r="AY146" s="18" t="s">
        <v>158</v>
      </c>
      <c r="BE146" s="144">
        <f>IF(N146="základní",J146,0)</f>
        <v>144000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78</v>
      </c>
      <c r="BK146" s="144">
        <f>ROUND(I146*H146,2)</f>
        <v>144000</v>
      </c>
      <c r="BL146" s="18" t="s">
        <v>3526</v>
      </c>
      <c r="BM146" s="143" t="s">
        <v>216</v>
      </c>
    </row>
    <row r="147" spans="2:65" s="12" customFormat="1" x14ac:dyDescent="0.2">
      <c r="B147" s="149"/>
      <c r="D147" s="150" t="s">
        <v>188</v>
      </c>
      <c r="E147" s="151" t="s">
        <v>19</v>
      </c>
      <c r="F147" s="152" t="s">
        <v>3576</v>
      </c>
      <c r="H147" s="151" t="s">
        <v>19</v>
      </c>
      <c r="I147" s="153"/>
      <c r="L147" s="149"/>
      <c r="M147" s="154"/>
      <c r="T147" s="155"/>
      <c r="AT147" s="151" t="s">
        <v>188</v>
      </c>
      <c r="AU147" s="151" t="s">
        <v>78</v>
      </c>
      <c r="AV147" s="12" t="s">
        <v>78</v>
      </c>
      <c r="AW147" s="12" t="s">
        <v>31</v>
      </c>
      <c r="AX147" s="12" t="s">
        <v>70</v>
      </c>
      <c r="AY147" s="151" t="s">
        <v>158</v>
      </c>
    </row>
    <row r="148" spans="2:65" s="12" customFormat="1" x14ac:dyDescent="0.2">
      <c r="B148" s="149"/>
      <c r="D148" s="150" t="s">
        <v>188</v>
      </c>
      <c r="E148" s="151" t="s">
        <v>19</v>
      </c>
      <c r="F148" s="152" t="s">
        <v>3577</v>
      </c>
      <c r="H148" s="151" t="s">
        <v>19</v>
      </c>
      <c r="I148" s="153"/>
      <c r="L148" s="149"/>
      <c r="M148" s="154"/>
      <c r="T148" s="155"/>
      <c r="AT148" s="151" t="s">
        <v>188</v>
      </c>
      <c r="AU148" s="151" t="s">
        <v>78</v>
      </c>
      <c r="AV148" s="12" t="s">
        <v>78</v>
      </c>
      <c r="AW148" s="12" t="s">
        <v>31</v>
      </c>
      <c r="AX148" s="12" t="s">
        <v>70</v>
      </c>
      <c r="AY148" s="151" t="s">
        <v>158</v>
      </c>
    </row>
    <row r="149" spans="2:65" s="12" customFormat="1" x14ac:dyDescent="0.2">
      <c r="B149" s="149"/>
      <c r="D149" s="150" t="s">
        <v>188</v>
      </c>
      <c r="E149" s="151" t="s">
        <v>19</v>
      </c>
      <c r="F149" s="152" t="s">
        <v>3547</v>
      </c>
      <c r="H149" s="151" t="s">
        <v>19</v>
      </c>
      <c r="I149" s="153"/>
      <c r="L149" s="149"/>
      <c r="M149" s="154"/>
      <c r="T149" s="155"/>
      <c r="AT149" s="151" t="s">
        <v>188</v>
      </c>
      <c r="AU149" s="151" t="s">
        <v>78</v>
      </c>
      <c r="AV149" s="12" t="s">
        <v>78</v>
      </c>
      <c r="AW149" s="12" t="s">
        <v>31</v>
      </c>
      <c r="AX149" s="12" t="s">
        <v>70</v>
      </c>
      <c r="AY149" s="151" t="s">
        <v>158</v>
      </c>
    </row>
    <row r="150" spans="2:65" s="13" customFormat="1" x14ac:dyDescent="0.2">
      <c r="B150" s="156"/>
      <c r="D150" s="150" t="s">
        <v>188</v>
      </c>
      <c r="E150" s="157" t="s">
        <v>19</v>
      </c>
      <c r="F150" s="158" t="s">
        <v>171</v>
      </c>
      <c r="H150" s="159">
        <v>3</v>
      </c>
      <c r="I150" s="160"/>
      <c r="L150" s="156"/>
      <c r="M150" s="161"/>
      <c r="T150" s="162"/>
      <c r="AT150" s="157" t="s">
        <v>188</v>
      </c>
      <c r="AU150" s="157" t="s">
        <v>78</v>
      </c>
      <c r="AV150" s="13" t="s">
        <v>80</v>
      </c>
      <c r="AW150" s="13" t="s">
        <v>31</v>
      </c>
      <c r="AX150" s="13" t="s">
        <v>70</v>
      </c>
      <c r="AY150" s="157" t="s">
        <v>158</v>
      </c>
    </row>
    <row r="151" spans="2:65" s="12" customFormat="1" x14ac:dyDescent="0.2">
      <c r="B151" s="149"/>
      <c r="D151" s="150" t="s">
        <v>188</v>
      </c>
      <c r="E151" s="151" t="s">
        <v>19</v>
      </c>
      <c r="F151" s="152" t="s">
        <v>3550</v>
      </c>
      <c r="H151" s="151" t="s">
        <v>19</v>
      </c>
      <c r="I151" s="153"/>
      <c r="L151" s="149"/>
      <c r="M151" s="154"/>
      <c r="T151" s="155"/>
      <c r="AT151" s="151" t="s">
        <v>188</v>
      </c>
      <c r="AU151" s="151" t="s">
        <v>78</v>
      </c>
      <c r="AV151" s="12" t="s">
        <v>78</v>
      </c>
      <c r="AW151" s="12" t="s">
        <v>31</v>
      </c>
      <c r="AX151" s="12" t="s">
        <v>70</v>
      </c>
      <c r="AY151" s="151" t="s">
        <v>158</v>
      </c>
    </row>
    <row r="152" spans="2:65" s="13" customFormat="1" x14ac:dyDescent="0.2">
      <c r="B152" s="156"/>
      <c r="D152" s="150" t="s">
        <v>188</v>
      </c>
      <c r="E152" s="157" t="s">
        <v>19</v>
      </c>
      <c r="F152" s="158" t="s">
        <v>171</v>
      </c>
      <c r="H152" s="159">
        <v>3</v>
      </c>
      <c r="I152" s="160"/>
      <c r="L152" s="156"/>
      <c r="M152" s="161"/>
      <c r="T152" s="162"/>
      <c r="AT152" s="157" t="s">
        <v>188</v>
      </c>
      <c r="AU152" s="157" t="s">
        <v>78</v>
      </c>
      <c r="AV152" s="13" t="s">
        <v>80</v>
      </c>
      <c r="AW152" s="13" t="s">
        <v>31</v>
      </c>
      <c r="AX152" s="13" t="s">
        <v>70</v>
      </c>
      <c r="AY152" s="157" t="s">
        <v>158</v>
      </c>
    </row>
    <row r="153" spans="2:65" s="12" customFormat="1" x14ac:dyDescent="0.2">
      <c r="B153" s="149"/>
      <c r="D153" s="150" t="s">
        <v>188</v>
      </c>
      <c r="E153" s="151" t="s">
        <v>19</v>
      </c>
      <c r="F153" s="152" t="s">
        <v>3578</v>
      </c>
      <c r="H153" s="151" t="s">
        <v>19</v>
      </c>
      <c r="I153" s="153"/>
      <c r="L153" s="149"/>
      <c r="M153" s="154"/>
      <c r="T153" s="155"/>
      <c r="AT153" s="151" t="s">
        <v>188</v>
      </c>
      <c r="AU153" s="151" t="s">
        <v>78</v>
      </c>
      <c r="AV153" s="12" t="s">
        <v>78</v>
      </c>
      <c r="AW153" s="12" t="s">
        <v>31</v>
      </c>
      <c r="AX153" s="12" t="s">
        <v>70</v>
      </c>
      <c r="AY153" s="151" t="s">
        <v>158</v>
      </c>
    </row>
    <row r="154" spans="2:65" s="13" customFormat="1" x14ac:dyDescent="0.2">
      <c r="B154" s="156"/>
      <c r="D154" s="150" t="s">
        <v>188</v>
      </c>
      <c r="E154" s="157" t="s">
        <v>19</v>
      </c>
      <c r="F154" s="158" t="s">
        <v>180</v>
      </c>
      <c r="H154" s="159">
        <v>5</v>
      </c>
      <c r="I154" s="160"/>
      <c r="L154" s="156"/>
      <c r="M154" s="161"/>
      <c r="T154" s="162"/>
      <c r="AT154" s="157" t="s">
        <v>188</v>
      </c>
      <c r="AU154" s="157" t="s">
        <v>78</v>
      </c>
      <c r="AV154" s="13" t="s">
        <v>80</v>
      </c>
      <c r="AW154" s="13" t="s">
        <v>31</v>
      </c>
      <c r="AX154" s="13" t="s">
        <v>70</v>
      </c>
      <c r="AY154" s="157" t="s">
        <v>158</v>
      </c>
    </row>
    <row r="155" spans="2:65" s="12" customFormat="1" x14ac:dyDescent="0.2">
      <c r="B155" s="149"/>
      <c r="D155" s="150" t="s">
        <v>188</v>
      </c>
      <c r="E155" s="151" t="s">
        <v>19</v>
      </c>
      <c r="F155" s="152" t="s">
        <v>3555</v>
      </c>
      <c r="H155" s="151" t="s">
        <v>19</v>
      </c>
      <c r="I155" s="153"/>
      <c r="L155" s="149"/>
      <c r="M155" s="154"/>
      <c r="T155" s="155"/>
      <c r="AT155" s="151" t="s">
        <v>188</v>
      </c>
      <c r="AU155" s="151" t="s">
        <v>78</v>
      </c>
      <c r="AV155" s="12" t="s">
        <v>78</v>
      </c>
      <c r="AW155" s="12" t="s">
        <v>31</v>
      </c>
      <c r="AX155" s="12" t="s">
        <v>70</v>
      </c>
      <c r="AY155" s="151" t="s">
        <v>158</v>
      </c>
    </row>
    <row r="156" spans="2:65" s="13" customFormat="1" x14ac:dyDescent="0.2">
      <c r="B156" s="156"/>
      <c r="D156" s="150" t="s">
        <v>188</v>
      </c>
      <c r="E156" s="157" t="s">
        <v>19</v>
      </c>
      <c r="F156" s="158" t="s">
        <v>78</v>
      </c>
      <c r="H156" s="159">
        <v>1</v>
      </c>
      <c r="I156" s="160"/>
      <c r="L156" s="156"/>
      <c r="M156" s="161"/>
      <c r="T156" s="162"/>
      <c r="AT156" s="157" t="s">
        <v>188</v>
      </c>
      <c r="AU156" s="157" t="s">
        <v>78</v>
      </c>
      <c r="AV156" s="13" t="s">
        <v>80</v>
      </c>
      <c r="AW156" s="13" t="s">
        <v>31</v>
      </c>
      <c r="AX156" s="13" t="s">
        <v>70</v>
      </c>
      <c r="AY156" s="157" t="s">
        <v>158</v>
      </c>
    </row>
    <row r="157" spans="2:65" s="14" customFormat="1" x14ac:dyDescent="0.2">
      <c r="B157" s="163"/>
      <c r="D157" s="150" t="s">
        <v>188</v>
      </c>
      <c r="E157" s="164" t="s">
        <v>19</v>
      </c>
      <c r="F157" s="165" t="s">
        <v>191</v>
      </c>
      <c r="H157" s="166">
        <v>12</v>
      </c>
      <c r="I157" s="167"/>
      <c r="L157" s="163"/>
      <c r="M157" s="168"/>
      <c r="T157" s="169"/>
      <c r="AT157" s="164" t="s">
        <v>188</v>
      </c>
      <c r="AU157" s="164" t="s">
        <v>78</v>
      </c>
      <c r="AV157" s="14" t="s">
        <v>165</v>
      </c>
      <c r="AW157" s="14" t="s">
        <v>31</v>
      </c>
      <c r="AX157" s="14" t="s">
        <v>78</v>
      </c>
      <c r="AY157" s="164" t="s">
        <v>158</v>
      </c>
    </row>
    <row r="158" spans="2:65" s="1" customFormat="1" ht="16.5" customHeight="1" x14ac:dyDescent="0.2">
      <c r="B158" s="33"/>
      <c r="C158" s="132" t="s">
        <v>222</v>
      </c>
      <c r="D158" s="132" t="s">
        <v>160</v>
      </c>
      <c r="E158" s="133" t="s">
        <v>3579</v>
      </c>
      <c r="F158" s="134" t="s">
        <v>3580</v>
      </c>
      <c r="G158" s="135" t="s">
        <v>467</v>
      </c>
      <c r="H158" s="136">
        <v>1</v>
      </c>
      <c r="I158" s="137">
        <v>70000</v>
      </c>
      <c r="J158" s="138">
        <f>ROUND(I158*H158,2)</f>
        <v>70000</v>
      </c>
      <c r="K158" s="134" t="s">
        <v>19</v>
      </c>
      <c r="L158" s="33"/>
      <c r="M158" s="139" t="s">
        <v>19</v>
      </c>
      <c r="N158" s="140" t="s">
        <v>41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3526</v>
      </c>
      <c r="AT158" s="143" t="s">
        <v>160</v>
      </c>
      <c r="AU158" s="143" t="s">
        <v>78</v>
      </c>
      <c r="AY158" s="18" t="s">
        <v>158</v>
      </c>
      <c r="BE158" s="144">
        <f>IF(N158="základní",J158,0)</f>
        <v>70000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78</v>
      </c>
      <c r="BK158" s="144">
        <f>ROUND(I158*H158,2)</f>
        <v>70000</v>
      </c>
      <c r="BL158" s="18" t="s">
        <v>3526</v>
      </c>
      <c r="BM158" s="143" t="s">
        <v>225</v>
      </c>
    </row>
    <row r="159" spans="2:65" s="1" customFormat="1" ht="16.5" customHeight="1" x14ac:dyDescent="0.2">
      <c r="B159" s="33"/>
      <c r="C159" s="132" t="s">
        <v>8</v>
      </c>
      <c r="D159" s="132" t="s">
        <v>160</v>
      </c>
      <c r="E159" s="133" t="s">
        <v>3581</v>
      </c>
      <c r="F159" s="134" t="s">
        <v>3582</v>
      </c>
      <c r="G159" s="135" t="s">
        <v>467</v>
      </c>
      <c r="H159" s="136">
        <v>1</v>
      </c>
      <c r="I159" s="137">
        <v>80000</v>
      </c>
      <c r="J159" s="138">
        <f>ROUND(I159*H159,2)</f>
        <v>80000</v>
      </c>
      <c r="K159" s="134" t="s">
        <v>19</v>
      </c>
      <c r="L159" s="33"/>
      <c r="M159" s="139" t="s">
        <v>19</v>
      </c>
      <c r="N159" s="140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3526</v>
      </c>
      <c r="AT159" s="143" t="s">
        <v>160</v>
      </c>
      <c r="AU159" s="143" t="s">
        <v>78</v>
      </c>
      <c r="AY159" s="18" t="s">
        <v>158</v>
      </c>
      <c r="BE159" s="144">
        <f>IF(N159="základní",J159,0)</f>
        <v>80000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78</v>
      </c>
      <c r="BK159" s="144">
        <f>ROUND(I159*H159,2)</f>
        <v>80000</v>
      </c>
      <c r="BL159" s="18" t="s">
        <v>3526</v>
      </c>
      <c r="BM159" s="143" t="s">
        <v>232</v>
      </c>
    </row>
    <row r="160" spans="2:65" s="1" customFormat="1" ht="16.5" customHeight="1" x14ac:dyDescent="0.2">
      <c r="B160" s="33"/>
      <c r="C160" s="132" t="s">
        <v>240</v>
      </c>
      <c r="D160" s="132" t="s">
        <v>160</v>
      </c>
      <c r="E160" s="133" t="s">
        <v>3583</v>
      </c>
      <c r="F160" s="134" t="s">
        <v>3584</v>
      </c>
      <c r="G160" s="135" t="s">
        <v>467</v>
      </c>
      <c r="H160" s="136">
        <v>1</v>
      </c>
      <c r="I160" s="137">
        <v>12000</v>
      </c>
      <c r="J160" s="138">
        <f>ROUND(I160*H160,2)</f>
        <v>12000</v>
      </c>
      <c r="K160" s="134" t="s">
        <v>19</v>
      </c>
      <c r="L160" s="33"/>
      <c r="M160" s="139" t="s">
        <v>19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3526</v>
      </c>
      <c r="AT160" s="143" t="s">
        <v>160</v>
      </c>
      <c r="AU160" s="143" t="s">
        <v>78</v>
      </c>
      <c r="AY160" s="18" t="s">
        <v>158</v>
      </c>
      <c r="BE160" s="144">
        <f>IF(N160="základní",J160,0)</f>
        <v>12000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78</v>
      </c>
      <c r="BK160" s="144">
        <f>ROUND(I160*H160,2)</f>
        <v>12000</v>
      </c>
      <c r="BL160" s="18" t="s">
        <v>3526</v>
      </c>
      <c r="BM160" s="143" t="s">
        <v>243</v>
      </c>
    </row>
    <row r="161" spans="2:65" s="12" customFormat="1" x14ac:dyDescent="0.2">
      <c r="B161" s="149"/>
      <c r="D161" s="150" t="s">
        <v>188</v>
      </c>
      <c r="E161" s="151" t="s">
        <v>19</v>
      </c>
      <c r="F161" s="152" t="s">
        <v>3585</v>
      </c>
      <c r="H161" s="151" t="s">
        <v>19</v>
      </c>
      <c r="I161" s="153"/>
      <c r="L161" s="149"/>
      <c r="M161" s="154"/>
      <c r="T161" s="155"/>
      <c r="AT161" s="151" t="s">
        <v>188</v>
      </c>
      <c r="AU161" s="151" t="s">
        <v>78</v>
      </c>
      <c r="AV161" s="12" t="s">
        <v>78</v>
      </c>
      <c r="AW161" s="12" t="s">
        <v>31</v>
      </c>
      <c r="AX161" s="12" t="s">
        <v>70</v>
      </c>
      <c r="AY161" s="151" t="s">
        <v>158</v>
      </c>
    </row>
    <row r="162" spans="2:65" s="12" customFormat="1" x14ac:dyDescent="0.2">
      <c r="B162" s="149"/>
      <c r="D162" s="150" t="s">
        <v>188</v>
      </c>
      <c r="E162" s="151" t="s">
        <v>19</v>
      </c>
      <c r="F162" s="152" t="s">
        <v>3586</v>
      </c>
      <c r="H162" s="151" t="s">
        <v>19</v>
      </c>
      <c r="I162" s="153"/>
      <c r="L162" s="149"/>
      <c r="M162" s="154"/>
      <c r="T162" s="155"/>
      <c r="AT162" s="151" t="s">
        <v>188</v>
      </c>
      <c r="AU162" s="151" t="s">
        <v>78</v>
      </c>
      <c r="AV162" s="12" t="s">
        <v>78</v>
      </c>
      <c r="AW162" s="12" t="s">
        <v>31</v>
      </c>
      <c r="AX162" s="12" t="s">
        <v>70</v>
      </c>
      <c r="AY162" s="151" t="s">
        <v>158</v>
      </c>
    </row>
    <row r="163" spans="2:65" s="13" customFormat="1" x14ac:dyDescent="0.2">
      <c r="B163" s="156"/>
      <c r="D163" s="150" t="s">
        <v>188</v>
      </c>
      <c r="E163" s="157" t="s">
        <v>19</v>
      </c>
      <c r="F163" s="158" t="s">
        <v>78</v>
      </c>
      <c r="H163" s="159">
        <v>1</v>
      </c>
      <c r="I163" s="160"/>
      <c r="L163" s="156"/>
      <c r="M163" s="161"/>
      <c r="T163" s="162"/>
      <c r="AT163" s="157" t="s">
        <v>188</v>
      </c>
      <c r="AU163" s="157" t="s">
        <v>78</v>
      </c>
      <c r="AV163" s="13" t="s">
        <v>80</v>
      </c>
      <c r="AW163" s="13" t="s">
        <v>31</v>
      </c>
      <c r="AX163" s="13" t="s">
        <v>70</v>
      </c>
      <c r="AY163" s="157" t="s">
        <v>158</v>
      </c>
    </row>
    <row r="164" spans="2:65" s="14" customFormat="1" x14ac:dyDescent="0.2">
      <c r="B164" s="163"/>
      <c r="D164" s="150" t="s">
        <v>188</v>
      </c>
      <c r="E164" s="164" t="s">
        <v>19</v>
      </c>
      <c r="F164" s="165" t="s">
        <v>191</v>
      </c>
      <c r="H164" s="166">
        <v>1</v>
      </c>
      <c r="I164" s="167"/>
      <c r="L164" s="163"/>
      <c r="M164" s="168"/>
      <c r="T164" s="169"/>
      <c r="AT164" s="164" t="s">
        <v>188</v>
      </c>
      <c r="AU164" s="164" t="s">
        <v>78</v>
      </c>
      <c r="AV164" s="14" t="s">
        <v>165</v>
      </c>
      <c r="AW164" s="14" t="s">
        <v>31</v>
      </c>
      <c r="AX164" s="14" t="s">
        <v>78</v>
      </c>
      <c r="AY164" s="164" t="s">
        <v>158</v>
      </c>
    </row>
    <row r="165" spans="2:65" s="1" customFormat="1" ht="16.5" customHeight="1" x14ac:dyDescent="0.2">
      <c r="B165" s="33"/>
      <c r="C165" s="132" t="s">
        <v>196</v>
      </c>
      <c r="D165" s="132" t="s">
        <v>160</v>
      </c>
      <c r="E165" s="133" t="s">
        <v>3587</v>
      </c>
      <c r="F165" s="134" t="s">
        <v>3588</v>
      </c>
      <c r="G165" s="135" t="s">
        <v>467</v>
      </c>
      <c r="H165" s="136">
        <v>1</v>
      </c>
      <c r="I165" s="137">
        <v>20000</v>
      </c>
      <c r="J165" s="138">
        <f>ROUND(I165*H165,2)</f>
        <v>20000</v>
      </c>
      <c r="K165" s="134" t="s">
        <v>19</v>
      </c>
      <c r="L165" s="33"/>
      <c r="M165" s="139" t="s">
        <v>19</v>
      </c>
      <c r="N165" s="140" t="s">
        <v>41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3526</v>
      </c>
      <c r="AT165" s="143" t="s">
        <v>160</v>
      </c>
      <c r="AU165" s="143" t="s">
        <v>78</v>
      </c>
      <c r="AY165" s="18" t="s">
        <v>158</v>
      </c>
      <c r="BE165" s="144">
        <f>IF(N165="základní",J165,0)</f>
        <v>20000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78</v>
      </c>
      <c r="BK165" s="144">
        <f>ROUND(I165*H165,2)</f>
        <v>20000</v>
      </c>
      <c r="BL165" s="18" t="s">
        <v>3526</v>
      </c>
      <c r="BM165" s="143" t="s">
        <v>253</v>
      </c>
    </row>
    <row r="166" spans="2:65" s="12" customFormat="1" x14ac:dyDescent="0.2">
      <c r="B166" s="149"/>
      <c r="D166" s="150" t="s">
        <v>188</v>
      </c>
      <c r="E166" s="151" t="s">
        <v>19</v>
      </c>
      <c r="F166" s="152" t="s">
        <v>3589</v>
      </c>
      <c r="H166" s="151" t="s">
        <v>19</v>
      </c>
      <c r="I166" s="153"/>
      <c r="L166" s="149"/>
      <c r="M166" s="154"/>
      <c r="T166" s="155"/>
      <c r="AT166" s="151" t="s">
        <v>188</v>
      </c>
      <c r="AU166" s="151" t="s">
        <v>78</v>
      </c>
      <c r="AV166" s="12" t="s">
        <v>78</v>
      </c>
      <c r="AW166" s="12" t="s">
        <v>31</v>
      </c>
      <c r="AX166" s="12" t="s">
        <v>70</v>
      </c>
      <c r="AY166" s="151" t="s">
        <v>158</v>
      </c>
    </row>
    <row r="167" spans="2:65" s="12" customFormat="1" x14ac:dyDescent="0.2">
      <c r="B167" s="149"/>
      <c r="D167" s="150" t="s">
        <v>188</v>
      </c>
      <c r="E167" s="151" t="s">
        <v>19</v>
      </c>
      <c r="F167" s="152" t="s">
        <v>3590</v>
      </c>
      <c r="H167" s="151" t="s">
        <v>19</v>
      </c>
      <c r="I167" s="153"/>
      <c r="L167" s="149"/>
      <c r="M167" s="154"/>
      <c r="T167" s="155"/>
      <c r="AT167" s="151" t="s">
        <v>188</v>
      </c>
      <c r="AU167" s="151" t="s">
        <v>78</v>
      </c>
      <c r="AV167" s="12" t="s">
        <v>78</v>
      </c>
      <c r="AW167" s="12" t="s">
        <v>31</v>
      </c>
      <c r="AX167" s="12" t="s">
        <v>70</v>
      </c>
      <c r="AY167" s="151" t="s">
        <v>158</v>
      </c>
    </row>
    <row r="168" spans="2:65" s="13" customFormat="1" x14ac:dyDescent="0.2">
      <c r="B168" s="156"/>
      <c r="D168" s="150" t="s">
        <v>188</v>
      </c>
      <c r="E168" s="157" t="s">
        <v>19</v>
      </c>
      <c r="F168" s="158" t="s">
        <v>78</v>
      </c>
      <c r="H168" s="159">
        <v>1</v>
      </c>
      <c r="I168" s="160"/>
      <c r="L168" s="156"/>
      <c r="M168" s="161"/>
      <c r="T168" s="162"/>
      <c r="AT168" s="157" t="s">
        <v>188</v>
      </c>
      <c r="AU168" s="157" t="s">
        <v>78</v>
      </c>
      <c r="AV168" s="13" t="s">
        <v>80</v>
      </c>
      <c r="AW168" s="13" t="s">
        <v>31</v>
      </c>
      <c r="AX168" s="13" t="s">
        <v>70</v>
      </c>
      <c r="AY168" s="157" t="s">
        <v>158</v>
      </c>
    </row>
    <row r="169" spans="2:65" s="14" customFormat="1" x14ac:dyDescent="0.2">
      <c r="B169" s="163"/>
      <c r="D169" s="150" t="s">
        <v>188</v>
      </c>
      <c r="E169" s="164" t="s">
        <v>19</v>
      </c>
      <c r="F169" s="165" t="s">
        <v>191</v>
      </c>
      <c r="H169" s="166">
        <v>1</v>
      </c>
      <c r="I169" s="167"/>
      <c r="L169" s="163"/>
      <c r="M169" s="168"/>
      <c r="T169" s="169"/>
      <c r="AT169" s="164" t="s">
        <v>188</v>
      </c>
      <c r="AU169" s="164" t="s">
        <v>78</v>
      </c>
      <c r="AV169" s="14" t="s">
        <v>165</v>
      </c>
      <c r="AW169" s="14" t="s">
        <v>31</v>
      </c>
      <c r="AX169" s="14" t="s">
        <v>78</v>
      </c>
      <c r="AY169" s="164" t="s">
        <v>158</v>
      </c>
    </row>
    <row r="170" spans="2:65" s="1" customFormat="1" ht="16.5" customHeight="1" x14ac:dyDescent="0.2">
      <c r="B170" s="33"/>
      <c r="C170" s="132" t="s">
        <v>259</v>
      </c>
      <c r="D170" s="132" t="s">
        <v>160</v>
      </c>
      <c r="E170" s="133" t="s">
        <v>3591</v>
      </c>
      <c r="F170" s="134" t="s">
        <v>3592</v>
      </c>
      <c r="G170" s="135" t="s">
        <v>467</v>
      </c>
      <c r="H170" s="136">
        <v>1</v>
      </c>
      <c r="I170" s="137">
        <v>188000</v>
      </c>
      <c r="J170" s="138">
        <f>ROUND(I170*H170,2)</f>
        <v>188000</v>
      </c>
      <c r="K170" s="134" t="s">
        <v>19</v>
      </c>
      <c r="L170" s="33"/>
      <c r="M170" s="139" t="s">
        <v>19</v>
      </c>
      <c r="N170" s="140" t="s">
        <v>41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3526</v>
      </c>
      <c r="AT170" s="143" t="s">
        <v>160</v>
      </c>
      <c r="AU170" s="143" t="s">
        <v>78</v>
      </c>
      <c r="AY170" s="18" t="s">
        <v>158</v>
      </c>
      <c r="BE170" s="144">
        <f>IF(N170="základní",J170,0)</f>
        <v>188000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78</v>
      </c>
      <c r="BK170" s="144">
        <f>ROUND(I170*H170,2)</f>
        <v>188000</v>
      </c>
      <c r="BL170" s="18" t="s">
        <v>3526</v>
      </c>
      <c r="BM170" s="143" t="s">
        <v>262</v>
      </c>
    </row>
    <row r="171" spans="2:65" s="1" customFormat="1" ht="16.5" customHeight="1" x14ac:dyDescent="0.2">
      <c r="B171" s="33"/>
      <c r="C171" s="132" t="s">
        <v>204</v>
      </c>
      <c r="D171" s="132" t="s">
        <v>160</v>
      </c>
      <c r="E171" s="133" t="s">
        <v>3593</v>
      </c>
      <c r="F171" s="134" t="s">
        <v>3594</v>
      </c>
      <c r="G171" s="135" t="s">
        <v>467</v>
      </c>
      <c r="H171" s="136">
        <v>1</v>
      </c>
      <c r="I171" s="137">
        <v>30000</v>
      </c>
      <c r="J171" s="138">
        <f>ROUND(I171*H171,2)</f>
        <v>30000</v>
      </c>
      <c r="K171" s="134" t="s">
        <v>19</v>
      </c>
      <c r="L171" s="33"/>
      <c r="M171" s="139" t="s">
        <v>19</v>
      </c>
      <c r="N171" s="140" t="s">
        <v>41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3526</v>
      </c>
      <c r="AT171" s="143" t="s">
        <v>160</v>
      </c>
      <c r="AU171" s="143" t="s">
        <v>78</v>
      </c>
      <c r="AY171" s="18" t="s">
        <v>158</v>
      </c>
      <c r="BE171" s="144">
        <f>IF(N171="základní",J171,0)</f>
        <v>30000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78</v>
      </c>
      <c r="BK171" s="144">
        <f>ROUND(I171*H171,2)</f>
        <v>30000</v>
      </c>
      <c r="BL171" s="18" t="s">
        <v>3526</v>
      </c>
      <c r="BM171" s="143" t="s">
        <v>272</v>
      </c>
    </row>
    <row r="172" spans="2:65" s="12" customFormat="1" x14ac:dyDescent="0.2">
      <c r="B172" s="149"/>
      <c r="D172" s="150" t="s">
        <v>188</v>
      </c>
      <c r="E172" s="151" t="s">
        <v>19</v>
      </c>
      <c r="F172" s="152" t="s">
        <v>3165</v>
      </c>
      <c r="H172" s="151" t="s">
        <v>19</v>
      </c>
      <c r="I172" s="153"/>
      <c r="L172" s="149"/>
      <c r="M172" s="154"/>
      <c r="T172" s="155"/>
      <c r="AT172" s="151" t="s">
        <v>188</v>
      </c>
      <c r="AU172" s="151" t="s">
        <v>78</v>
      </c>
      <c r="AV172" s="12" t="s">
        <v>78</v>
      </c>
      <c r="AW172" s="12" t="s">
        <v>31</v>
      </c>
      <c r="AX172" s="12" t="s">
        <v>70</v>
      </c>
      <c r="AY172" s="151" t="s">
        <v>158</v>
      </c>
    </row>
    <row r="173" spans="2:65" s="13" customFormat="1" x14ac:dyDescent="0.2">
      <c r="B173" s="156"/>
      <c r="D173" s="150" t="s">
        <v>188</v>
      </c>
      <c r="E173" s="157" t="s">
        <v>19</v>
      </c>
      <c r="F173" s="158" t="s">
        <v>78</v>
      </c>
      <c r="H173" s="159">
        <v>1</v>
      </c>
      <c r="I173" s="160"/>
      <c r="L173" s="156"/>
      <c r="M173" s="161"/>
      <c r="T173" s="162"/>
      <c r="AT173" s="157" t="s">
        <v>188</v>
      </c>
      <c r="AU173" s="157" t="s">
        <v>78</v>
      </c>
      <c r="AV173" s="13" t="s">
        <v>80</v>
      </c>
      <c r="AW173" s="13" t="s">
        <v>31</v>
      </c>
      <c r="AX173" s="13" t="s">
        <v>70</v>
      </c>
      <c r="AY173" s="157" t="s">
        <v>158</v>
      </c>
    </row>
    <row r="174" spans="2:65" s="12" customFormat="1" ht="20.399999999999999" x14ac:dyDescent="0.2">
      <c r="B174" s="149"/>
      <c r="D174" s="150" t="s">
        <v>188</v>
      </c>
      <c r="E174" s="151" t="s">
        <v>19</v>
      </c>
      <c r="F174" s="152" t="s">
        <v>3595</v>
      </c>
      <c r="H174" s="151" t="s">
        <v>19</v>
      </c>
      <c r="I174" s="153"/>
      <c r="L174" s="149"/>
      <c r="M174" s="154"/>
      <c r="T174" s="155"/>
      <c r="AT174" s="151" t="s">
        <v>188</v>
      </c>
      <c r="AU174" s="151" t="s">
        <v>78</v>
      </c>
      <c r="AV174" s="12" t="s">
        <v>78</v>
      </c>
      <c r="AW174" s="12" t="s">
        <v>31</v>
      </c>
      <c r="AX174" s="12" t="s">
        <v>70</v>
      </c>
      <c r="AY174" s="151" t="s">
        <v>158</v>
      </c>
    </row>
    <row r="175" spans="2:65" s="12" customFormat="1" x14ac:dyDescent="0.2">
      <c r="B175" s="149"/>
      <c r="D175" s="150" t="s">
        <v>188</v>
      </c>
      <c r="E175" s="151" t="s">
        <v>19</v>
      </c>
      <c r="F175" s="152" t="s">
        <v>3596</v>
      </c>
      <c r="H175" s="151" t="s">
        <v>19</v>
      </c>
      <c r="I175" s="153"/>
      <c r="L175" s="149"/>
      <c r="M175" s="154"/>
      <c r="T175" s="155"/>
      <c r="AT175" s="151" t="s">
        <v>188</v>
      </c>
      <c r="AU175" s="151" t="s">
        <v>78</v>
      </c>
      <c r="AV175" s="12" t="s">
        <v>78</v>
      </c>
      <c r="AW175" s="12" t="s">
        <v>31</v>
      </c>
      <c r="AX175" s="12" t="s">
        <v>70</v>
      </c>
      <c r="AY175" s="151" t="s">
        <v>158</v>
      </c>
    </row>
    <row r="176" spans="2:65" s="14" customFormat="1" x14ac:dyDescent="0.2">
      <c r="B176" s="163"/>
      <c r="D176" s="150" t="s">
        <v>188</v>
      </c>
      <c r="E176" s="164" t="s">
        <v>19</v>
      </c>
      <c r="F176" s="165" t="s">
        <v>191</v>
      </c>
      <c r="H176" s="166">
        <v>1</v>
      </c>
      <c r="I176" s="167"/>
      <c r="L176" s="163"/>
      <c r="M176" s="168"/>
      <c r="T176" s="169"/>
      <c r="AT176" s="164" t="s">
        <v>188</v>
      </c>
      <c r="AU176" s="164" t="s">
        <v>78</v>
      </c>
      <c r="AV176" s="14" t="s">
        <v>165</v>
      </c>
      <c r="AW176" s="14" t="s">
        <v>31</v>
      </c>
      <c r="AX176" s="14" t="s">
        <v>78</v>
      </c>
      <c r="AY176" s="164" t="s">
        <v>158</v>
      </c>
    </row>
    <row r="177" spans="2:65" s="1" customFormat="1" ht="16.5" customHeight="1" x14ac:dyDescent="0.2">
      <c r="B177" s="33"/>
      <c r="C177" s="132" t="s">
        <v>277</v>
      </c>
      <c r="D177" s="132" t="s">
        <v>160</v>
      </c>
      <c r="E177" s="133" t="s">
        <v>3597</v>
      </c>
      <c r="F177" s="134" t="s">
        <v>3598</v>
      </c>
      <c r="G177" s="135" t="s">
        <v>467</v>
      </c>
      <c r="H177" s="136">
        <v>1</v>
      </c>
      <c r="I177" s="137">
        <v>10000</v>
      </c>
      <c r="J177" s="138">
        <f t="shared" ref="J177:J185" si="0">ROUND(I177*H177,2)</f>
        <v>10000</v>
      </c>
      <c r="K177" s="134" t="s">
        <v>19</v>
      </c>
      <c r="L177" s="33"/>
      <c r="M177" s="139" t="s">
        <v>19</v>
      </c>
      <c r="N177" s="140" t="s">
        <v>41</v>
      </c>
      <c r="P177" s="141">
        <f t="shared" ref="P177:P185" si="1">O177*H177</f>
        <v>0</v>
      </c>
      <c r="Q177" s="141">
        <v>0</v>
      </c>
      <c r="R177" s="141">
        <f t="shared" ref="R177:R185" si="2">Q177*H177</f>
        <v>0</v>
      </c>
      <c r="S177" s="141">
        <v>0</v>
      </c>
      <c r="T177" s="142">
        <f t="shared" ref="T177:T185" si="3">S177*H177</f>
        <v>0</v>
      </c>
      <c r="AR177" s="143" t="s">
        <v>3526</v>
      </c>
      <c r="AT177" s="143" t="s">
        <v>160</v>
      </c>
      <c r="AU177" s="143" t="s">
        <v>78</v>
      </c>
      <c r="AY177" s="18" t="s">
        <v>158</v>
      </c>
      <c r="BE177" s="144">
        <f t="shared" ref="BE177:BE185" si="4">IF(N177="základní",J177,0)</f>
        <v>10000</v>
      </c>
      <c r="BF177" s="144">
        <f t="shared" ref="BF177:BF185" si="5">IF(N177="snížená",J177,0)</f>
        <v>0</v>
      </c>
      <c r="BG177" s="144">
        <f t="shared" ref="BG177:BG185" si="6">IF(N177="zákl. přenesená",J177,0)</f>
        <v>0</v>
      </c>
      <c r="BH177" s="144">
        <f t="shared" ref="BH177:BH185" si="7">IF(N177="sníž. přenesená",J177,0)</f>
        <v>0</v>
      </c>
      <c r="BI177" s="144">
        <f t="shared" ref="BI177:BI185" si="8">IF(N177="nulová",J177,0)</f>
        <v>0</v>
      </c>
      <c r="BJ177" s="18" t="s">
        <v>78</v>
      </c>
      <c r="BK177" s="144">
        <f t="shared" ref="BK177:BK185" si="9">ROUND(I177*H177,2)</f>
        <v>10000</v>
      </c>
      <c r="BL177" s="18" t="s">
        <v>3526</v>
      </c>
      <c r="BM177" s="143" t="s">
        <v>281</v>
      </c>
    </row>
    <row r="178" spans="2:65" s="1" customFormat="1" ht="16.5" customHeight="1" x14ac:dyDescent="0.2">
      <c r="B178" s="33"/>
      <c r="C178" s="132" t="s">
        <v>210</v>
      </c>
      <c r="D178" s="132" t="s">
        <v>160</v>
      </c>
      <c r="E178" s="133" t="s">
        <v>3599</v>
      </c>
      <c r="F178" s="134" t="s">
        <v>3600</v>
      </c>
      <c r="G178" s="135" t="s">
        <v>467</v>
      </c>
      <c r="H178" s="136">
        <v>1</v>
      </c>
      <c r="I178" s="137">
        <v>55000</v>
      </c>
      <c r="J178" s="138">
        <f t="shared" si="0"/>
        <v>55000</v>
      </c>
      <c r="K178" s="134" t="s">
        <v>19</v>
      </c>
      <c r="L178" s="33"/>
      <c r="M178" s="139" t="s">
        <v>19</v>
      </c>
      <c r="N178" s="140" t="s">
        <v>41</v>
      </c>
      <c r="P178" s="141">
        <f t="shared" si="1"/>
        <v>0</v>
      </c>
      <c r="Q178" s="141">
        <v>0</v>
      </c>
      <c r="R178" s="141">
        <f t="shared" si="2"/>
        <v>0</v>
      </c>
      <c r="S178" s="141">
        <v>0</v>
      </c>
      <c r="T178" s="142">
        <f t="shared" si="3"/>
        <v>0</v>
      </c>
      <c r="AR178" s="143" t="s">
        <v>3526</v>
      </c>
      <c r="AT178" s="143" t="s">
        <v>160</v>
      </c>
      <c r="AU178" s="143" t="s">
        <v>78</v>
      </c>
      <c r="AY178" s="18" t="s">
        <v>158</v>
      </c>
      <c r="BE178" s="144">
        <f t="shared" si="4"/>
        <v>55000</v>
      </c>
      <c r="BF178" s="144">
        <f t="shared" si="5"/>
        <v>0</v>
      </c>
      <c r="BG178" s="144">
        <f t="shared" si="6"/>
        <v>0</v>
      </c>
      <c r="BH178" s="144">
        <f t="shared" si="7"/>
        <v>0</v>
      </c>
      <c r="BI178" s="144">
        <f t="shared" si="8"/>
        <v>0</v>
      </c>
      <c r="BJ178" s="18" t="s">
        <v>78</v>
      </c>
      <c r="BK178" s="144">
        <f t="shared" si="9"/>
        <v>55000</v>
      </c>
      <c r="BL178" s="18" t="s">
        <v>3526</v>
      </c>
      <c r="BM178" s="143" t="s">
        <v>287</v>
      </c>
    </row>
    <row r="179" spans="2:65" s="1" customFormat="1" ht="16.5" customHeight="1" x14ac:dyDescent="0.2">
      <c r="B179" s="33"/>
      <c r="C179" s="132" t="s">
        <v>289</v>
      </c>
      <c r="D179" s="132" t="s">
        <v>160</v>
      </c>
      <c r="E179" s="133" t="s">
        <v>3601</v>
      </c>
      <c r="F179" s="134" t="s">
        <v>3602</v>
      </c>
      <c r="G179" s="135" t="s">
        <v>467</v>
      </c>
      <c r="H179" s="136">
        <v>1</v>
      </c>
      <c r="I179" s="137">
        <v>10000</v>
      </c>
      <c r="J179" s="138">
        <f t="shared" si="0"/>
        <v>10000</v>
      </c>
      <c r="K179" s="134" t="s">
        <v>19</v>
      </c>
      <c r="L179" s="33"/>
      <c r="M179" s="139" t="s">
        <v>19</v>
      </c>
      <c r="N179" s="140" t="s">
        <v>41</v>
      </c>
      <c r="P179" s="141">
        <f t="shared" si="1"/>
        <v>0</v>
      </c>
      <c r="Q179" s="141">
        <v>0</v>
      </c>
      <c r="R179" s="141">
        <f t="shared" si="2"/>
        <v>0</v>
      </c>
      <c r="S179" s="141">
        <v>0</v>
      </c>
      <c r="T179" s="142">
        <f t="shared" si="3"/>
        <v>0</v>
      </c>
      <c r="AR179" s="143" t="s">
        <v>3526</v>
      </c>
      <c r="AT179" s="143" t="s">
        <v>160</v>
      </c>
      <c r="AU179" s="143" t="s">
        <v>78</v>
      </c>
      <c r="AY179" s="18" t="s">
        <v>158</v>
      </c>
      <c r="BE179" s="144">
        <f t="shared" si="4"/>
        <v>10000</v>
      </c>
      <c r="BF179" s="144">
        <f t="shared" si="5"/>
        <v>0</v>
      </c>
      <c r="BG179" s="144">
        <f t="shared" si="6"/>
        <v>0</v>
      </c>
      <c r="BH179" s="144">
        <f t="shared" si="7"/>
        <v>0</v>
      </c>
      <c r="BI179" s="144">
        <f t="shared" si="8"/>
        <v>0</v>
      </c>
      <c r="BJ179" s="18" t="s">
        <v>78</v>
      </c>
      <c r="BK179" s="144">
        <f t="shared" si="9"/>
        <v>10000</v>
      </c>
      <c r="BL179" s="18" t="s">
        <v>3526</v>
      </c>
      <c r="BM179" s="143" t="s">
        <v>293</v>
      </c>
    </row>
    <row r="180" spans="2:65" s="1" customFormat="1" ht="16.5" customHeight="1" x14ac:dyDescent="0.2">
      <c r="B180" s="33"/>
      <c r="C180" s="132" t="s">
        <v>216</v>
      </c>
      <c r="D180" s="132" t="s">
        <v>160</v>
      </c>
      <c r="E180" s="133" t="s">
        <v>3603</v>
      </c>
      <c r="F180" s="134" t="s">
        <v>3604</v>
      </c>
      <c r="G180" s="135" t="s">
        <v>467</v>
      </c>
      <c r="H180" s="136">
        <v>1</v>
      </c>
      <c r="I180" s="137">
        <v>85000</v>
      </c>
      <c r="J180" s="138">
        <f t="shared" si="0"/>
        <v>85000</v>
      </c>
      <c r="K180" s="134" t="s">
        <v>19</v>
      </c>
      <c r="L180" s="33"/>
      <c r="M180" s="139" t="s">
        <v>19</v>
      </c>
      <c r="N180" s="140" t="s">
        <v>41</v>
      </c>
      <c r="P180" s="141">
        <f t="shared" si="1"/>
        <v>0</v>
      </c>
      <c r="Q180" s="141">
        <v>0</v>
      </c>
      <c r="R180" s="141">
        <f t="shared" si="2"/>
        <v>0</v>
      </c>
      <c r="S180" s="141">
        <v>0</v>
      </c>
      <c r="T180" s="142">
        <f t="shared" si="3"/>
        <v>0</v>
      </c>
      <c r="AR180" s="143" t="s">
        <v>3526</v>
      </c>
      <c r="AT180" s="143" t="s">
        <v>160</v>
      </c>
      <c r="AU180" s="143" t="s">
        <v>78</v>
      </c>
      <c r="AY180" s="18" t="s">
        <v>158</v>
      </c>
      <c r="BE180" s="144">
        <f t="shared" si="4"/>
        <v>85000</v>
      </c>
      <c r="BF180" s="144">
        <f t="shared" si="5"/>
        <v>0</v>
      </c>
      <c r="BG180" s="144">
        <f t="shared" si="6"/>
        <v>0</v>
      </c>
      <c r="BH180" s="144">
        <f t="shared" si="7"/>
        <v>0</v>
      </c>
      <c r="BI180" s="144">
        <f t="shared" si="8"/>
        <v>0</v>
      </c>
      <c r="BJ180" s="18" t="s">
        <v>78</v>
      </c>
      <c r="BK180" s="144">
        <f t="shared" si="9"/>
        <v>85000</v>
      </c>
      <c r="BL180" s="18" t="s">
        <v>3526</v>
      </c>
      <c r="BM180" s="143" t="s">
        <v>298</v>
      </c>
    </row>
    <row r="181" spans="2:65" s="1" customFormat="1" ht="16.5" customHeight="1" x14ac:dyDescent="0.2">
      <c r="B181" s="33"/>
      <c r="C181" s="132" t="s">
        <v>7</v>
      </c>
      <c r="D181" s="132" t="s">
        <v>160</v>
      </c>
      <c r="E181" s="133" t="s">
        <v>3605</v>
      </c>
      <c r="F181" s="134" t="s">
        <v>3606</v>
      </c>
      <c r="G181" s="135" t="s">
        <v>467</v>
      </c>
      <c r="H181" s="136">
        <v>1</v>
      </c>
      <c r="I181" s="137">
        <v>33000</v>
      </c>
      <c r="J181" s="138">
        <f t="shared" si="0"/>
        <v>33000</v>
      </c>
      <c r="K181" s="134" t="s">
        <v>19</v>
      </c>
      <c r="L181" s="33"/>
      <c r="M181" s="139" t="s">
        <v>19</v>
      </c>
      <c r="N181" s="140" t="s">
        <v>41</v>
      </c>
      <c r="P181" s="141">
        <f t="shared" si="1"/>
        <v>0</v>
      </c>
      <c r="Q181" s="141">
        <v>0</v>
      </c>
      <c r="R181" s="141">
        <f t="shared" si="2"/>
        <v>0</v>
      </c>
      <c r="S181" s="141">
        <v>0</v>
      </c>
      <c r="T181" s="142">
        <f t="shared" si="3"/>
        <v>0</v>
      </c>
      <c r="AR181" s="143" t="s">
        <v>3526</v>
      </c>
      <c r="AT181" s="143" t="s">
        <v>160</v>
      </c>
      <c r="AU181" s="143" t="s">
        <v>78</v>
      </c>
      <c r="AY181" s="18" t="s">
        <v>158</v>
      </c>
      <c r="BE181" s="144">
        <f t="shared" si="4"/>
        <v>33000</v>
      </c>
      <c r="BF181" s="144">
        <f t="shared" si="5"/>
        <v>0</v>
      </c>
      <c r="BG181" s="144">
        <f t="shared" si="6"/>
        <v>0</v>
      </c>
      <c r="BH181" s="144">
        <f t="shared" si="7"/>
        <v>0</v>
      </c>
      <c r="BI181" s="144">
        <f t="shared" si="8"/>
        <v>0</v>
      </c>
      <c r="BJ181" s="18" t="s">
        <v>78</v>
      </c>
      <c r="BK181" s="144">
        <f t="shared" si="9"/>
        <v>33000</v>
      </c>
      <c r="BL181" s="18" t="s">
        <v>3526</v>
      </c>
      <c r="BM181" s="143" t="s">
        <v>303</v>
      </c>
    </row>
    <row r="182" spans="2:65" s="1" customFormat="1" ht="16.5" customHeight="1" x14ac:dyDescent="0.2">
      <c r="B182" s="33"/>
      <c r="C182" s="132" t="s">
        <v>225</v>
      </c>
      <c r="D182" s="132" t="s">
        <v>160</v>
      </c>
      <c r="E182" s="133" t="s">
        <v>3607</v>
      </c>
      <c r="F182" s="134" t="s">
        <v>3608</v>
      </c>
      <c r="G182" s="135" t="s">
        <v>467</v>
      </c>
      <c r="H182" s="136">
        <v>1</v>
      </c>
      <c r="I182" s="137">
        <v>5000</v>
      </c>
      <c r="J182" s="138">
        <f t="shared" si="0"/>
        <v>5000</v>
      </c>
      <c r="K182" s="134" t="s">
        <v>19</v>
      </c>
      <c r="L182" s="33"/>
      <c r="M182" s="139" t="s">
        <v>19</v>
      </c>
      <c r="N182" s="140" t="s">
        <v>41</v>
      </c>
      <c r="P182" s="141">
        <f t="shared" si="1"/>
        <v>0</v>
      </c>
      <c r="Q182" s="141">
        <v>0</v>
      </c>
      <c r="R182" s="141">
        <f t="shared" si="2"/>
        <v>0</v>
      </c>
      <c r="S182" s="141">
        <v>0</v>
      </c>
      <c r="T182" s="142">
        <f t="shared" si="3"/>
        <v>0</v>
      </c>
      <c r="AR182" s="143" t="s">
        <v>3526</v>
      </c>
      <c r="AT182" s="143" t="s">
        <v>160</v>
      </c>
      <c r="AU182" s="143" t="s">
        <v>78</v>
      </c>
      <c r="AY182" s="18" t="s">
        <v>158</v>
      </c>
      <c r="BE182" s="144">
        <f t="shared" si="4"/>
        <v>5000</v>
      </c>
      <c r="BF182" s="144">
        <f t="shared" si="5"/>
        <v>0</v>
      </c>
      <c r="BG182" s="144">
        <f t="shared" si="6"/>
        <v>0</v>
      </c>
      <c r="BH182" s="144">
        <f t="shared" si="7"/>
        <v>0</v>
      </c>
      <c r="BI182" s="144">
        <f t="shared" si="8"/>
        <v>0</v>
      </c>
      <c r="BJ182" s="18" t="s">
        <v>78</v>
      </c>
      <c r="BK182" s="144">
        <f t="shared" si="9"/>
        <v>5000</v>
      </c>
      <c r="BL182" s="18" t="s">
        <v>3526</v>
      </c>
      <c r="BM182" s="143" t="s">
        <v>321</v>
      </c>
    </row>
    <row r="183" spans="2:65" s="1" customFormat="1" ht="16.5" customHeight="1" x14ac:dyDescent="0.2">
      <c r="B183" s="33"/>
      <c r="C183" s="132" t="s">
        <v>318</v>
      </c>
      <c r="D183" s="132" t="s">
        <v>160</v>
      </c>
      <c r="E183" s="133" t="s">
        <v>3609</v>
      </c>
      <c r="F183" s="134" t="s">
        <v>3610</v>
      </c>
      <c r="G183" s="135" t="s">
        <v>467</v>
      </c>
      <c r="H183" s="136">
        <v>1</v>
      </c>
      <c r="I183" s="137">
        <v>5000</v>
      </c>
      <c r="J183" s="138">
        <f t="shared" si="0"/>
        <v>5000</v>
      </c>
      <c r="K183" s="134" t="s">
        <v>19</v>
      </c>
      <c r="L183" s="33"/>
      <c r="M183" s="139" t="s">
        <v>19</v>
      </c>
      <c r="N183" s="140" t="s">
        <v>41</v>
      </c>
      <c r="P183" s="141">
        <f t="shared" si="1"/>
        <v>0</v>
      </c>
      <c r="Q183" s="141">
        <v>0</v>
      </c>
      <c r="R183" s="141">
        <f t="shared" si="2"/>
        <v>0</v>
      </c>
      <c r="S183" s="141">
        <v>0</v>
      </c>
      <c r="T183" s="142">
        <f t="shared" si="3"/>
        <v>0</v>
      </c>
      <c r="AR183" s="143" t="s">
        <v>3526</v>
      </c>
      <c r="AT183" s="143" t="s">
        <v>160</v>
      </c>
      <c r="AU183" s="143" t="s">
        <v>78</v>
      </c>
      <c r="AY183" s="18" t="s">
        <v>158</v>
      </c>
      <c r="BE183" s="144">
        <f t="shared" si="4"/>
        <v>5000</v>
      </c>
      <c r="BF183" s="144">
        <f t="shared" si="5"/>
        <v>0</v>
      </c>
      <c r="BG183" s="144">
        <f t="shared" si="6"/>
        <v>0</v>
      </c>
      <c r="BH183" s="144">
        <f t="shared" si="7"/>
        <v>0</v>
      </c>
      <c r="BI183" s="144">
        <f t="shared" si="8"/>
        <v>0</v>
      </c>
      <c r="BJ183" s="18" t="s">
        <v>78</v>
      </c>
      <c r="BK183" s="144">
        <f t="shared" si="9"/>
        <v>5000</v>
      </c>
      <c r="BL183" s="18" t="s">
        <v>3526</v>
      </c>
      <c r="BM183" s="143" t="s">
        <v>328</v>
      </c>
    </row>
    <row r="184" spans="2:65" s="1" customFormat="1" ht="16.5" customHeight="1" x14ac:dyDescent="0.2">
      <c r="B184" s="33"/>
      <c r="C184" s="132" t="s">
        <v>232</v>
      </c>
      <c r="D184" s="132" t="s">
        <v>160</v>
      </c>
      <c r="E184" s="133" t="s">
        <v>3611</v>
      </c>
      <c r="F184" s="134" t="s">
        <v>3612</v>
      </c>
      <c r="G184" s="135" t="s">
        <v>467</v>
      </c>
      <c r="H184" s="136">
        <v>1</v>
      </c>
      <c r="I184" s="137">
        <v>50000</v>
      </c>
      <c r="J184" s="138">
        <f t="shared" si="0"/>
        <v>50000</v>
      </c>
      <c r="K184" s="134" t="s">
        <v>19</v>
      </c>
      <c r="L184" s="33"/>
      <c r="M184" s="139" t="s">
        <v>19</v>
      </c>
      <c r="N184" s="140" t="s">
        <v>41</v>
      </c>
      <c r="P184" s="141">
        <f t="shared" si="1"/>
        <v>0</v>
      </c>
      <c r="Q184" s="141">
        <v>0</v>
      </c>
      <c r="R184" s="141">
        <f t="shared" si="2"/>
        <v>0</v>
      </c>
      <c r="S184" s="141">
        <v>0</v>
      </c>
      <c r="T184" s="142">
        <f t="shared" si="3"/>
        <v>0</v>
      </c>
      <c r="AR184" s="143" t="s">
        <v>3526</v>
      </c>
      <c r="AT184" s="143" t="s">
        <v>160</v>
      </c>
      <c r="AU184" s="143" t="s">
        <v>78</v>
      </c>
      <c r="AY184" s="18" t="s">
        <v>158</v>
      </c>
      <c r="BE184" s="144">
        <f t="shared" si="4"/>
        <v>50000</v>
      </c>
      <c r="BF184" s="144">
        <f t="shared" si="5"/>
        <v>0</v>
      </c>
      <c r="BG184" s="144">
        <f t="shared" si="6"/>
        <v>0</v>
      </c>
      <c r="BH184" s="144">
        <f t="shared" si="7"/>
        <v>0</v>
      </c>
      <c r="BI184" s="144">
        <f t="shared" si="8"/>
        <v>0</v>
      </c>
      <c r="BJ184" s="18" t="s">
        <v>78</v>
      </c>
      <c r="BK184" s="144">
        <f t="shared" si="9"/>
        <v>50000</v>
      </c>
      <c r="BL184" s="18" t="s">
        <v>3526</v>
      </c>
      <c r="BM184" s="143" t="s">
        <v>336</v>
      </c>
    </row>
    <row r="185" spans="2:65" s="1" customFormat="1" ht="16.5" customHeight="1" x14ac:dyDescent="0.2">
      <c r="B185" s="33"/>
      <c r="C185" s="132" t="s">
        <v>333</v>
      </c>
      <c r="D185" s="132" t="s">
        <v>160</v>
      </c>
      <c r="E185" s="133" t="s">
        <v>3613</v>
      </c>
      <c r="F185" s="134" t="s">
        <v>3614</v>
      </c>
      <c r="G185" s="135" t="s">
        <v>467</v>
      </c>
      <c r="H185" s="136">
        <v>1</v>
      </c>
      <c r="I185" s="137">
        <v>65000</v>
      </c>
      <c r="J185" s="138">
        <f t="shared" si="0"/>
        <v>65000</v>
      </c>
      <c r="K185" s="134" t="s">
        <v>19</v>
      </c>
      <c r="L185" s="33"/>
      <c r="M185" s="139" t="s">
        <v>19</v>
      </c>
      <c r="N185" s="140" t="s">
        <v>41</v>
      </c>
      <c r="P185" s="141">
        <f t="shared" si="1"/>
        <v>0</v>
      </c>
      <c r="Q185" s="141">
        <v>0</v>
      </c>
      <c r="R185" s="141">
        <f t="shared" si="2"/>
        <v>0</v>
      </c>
      <c r="S185" s="141">
        <v>0</v>
      </c>
      <c r="T185" s="142">
        <f t="shared" si="3"/>
        <v>0</v>
      </c>
      <c r="AR185" s="143" t="s">
        <v>3526</v>
      </c>
      <c r="AT185" s="143" t="s">
        <v>160</v>
      </c>
      <c r="AU185" s="143" t="s">
        <v>78</v>
      </c>
      <c r="AY185" s="18" t="s">
        <v>158</v>
      </c>
      <c r="BE185" s="144">
        <f t="shared" si="4"/>
        <v>65000</v>
      </c>
      <c r="BF185" s="144">
        <f t="shared" si="5"/>
        <v>0</v>
      </c>
      <c r="BG185" s="144">
        <f t="shared" si="6"/>
        <v>0</v>
      </c>
      <c r="BH185" s="144">
        <f t="shared" si="7"/>
        <v>0</v>
      </c>
      <c r="BI185" s="144">
        <f t="shared" si="8"/>
        <v>0</v>
      </c>
      <c r="BJ185" s="18" t="s">
        <v>78</v>
      </c>
      <c r="BK185" s="144">
        <f t="shared" si="9"/>
        <v>65000</v>
      </c>
      <c r="BL185" s="18" t="s">
        <v>3526</v>
      </c>
      <c r="BM185" s="143" t="s">
        <v>343</v>
      </c>
    </row>
    <row r="186" spans="2:65" s="12" customFormat="1" x14ac:dyDescent="0.2">
      <c r="B186" s="149"/>
      <c r="D186" s="150" t="s">
        <v>188</v>
      </c>
      <c r="E186" s="151" t="s">
        <v>19</v>
      </c>
      <c r="F186" s="152" t="s">
        <v>3165</v>
      </c>
      <c r="H186" s="151" t="s">
        <v>19</v>
      </c>
      <c r="I186" s="153"/>
      <c r="L186" s="149"/>
      <c r="M186" s="154"/>
      <c r="T186" s="155"/>
      <c r="AT186" s="151" t="s">
        <v>188</v>
      </c>
      <c r="AU186" s="151" t="s">
        <v>78</v>
      </c>
      <c r="AV186" s="12" t="s">
        <v>78</v>
      </c>
      <c r="AW186" s="12" t="s">
        <v>31</v>
      </c>
      <c r="AX186" s="12" t="s">
        <v>70</v>
      </c>
      <c r="AY186" s="151" t="s">
        <v>158</v>
      </c>
    </row>
    <row r="187" spans="2:65" s="13" customFormat="1" x14ac:dyDescent="0.2">
      <c r="B187" s="156"/>
      <c r="D187" s="150" t="s">
        <v>188</v>
      </c>
      <c r="E187" s="157" t="s">
        <v>19</v>
      </c>
      <c r="F187" s="158" t="s">
        <v>78</v>
      </c>
      <c r="H187" s="159">
        <v>1</v>
      </c>
      <c r="I187" s="160"/>
      <c r="L187" s="156"/>
      <c r="M187" s="161"/>
      <c r="T187" s="162"/>
      <c r="AT187" s="157" t="s">
        <v>188</v>
      </c>
      <c r="AU187" s="157" t="s">
        <v>78</v>
      </c>
      <c r="AV187" s="13" t="s">
        <v>80</v>
      </c>
      <c r="AW187" s="13" t="s">
        <v>31</v>
      </c>
      <c r="AX187" s="13" t="s">
        <v>70</v>
      </c>
      <c r="AY187" s="157" t="s">
        <v>158</v>
      </c>
    </row>
    <row r="188" spans="2:65" s="14" customFormat="1" x14ac:dyDescent="0.2">
      <c r="B188" s="163"/>
      <c r="D188" s="150" t="s">
        <v>188</v>
      </c>
      <c r="E188" s="164" t="s">
        <v>19</v>
      </c>
      <c r="F188" s="165" t="s">
        <v>191</v>
      </c>
      <c r="H188" s="166">
        <v>1</v>
      </c>
      <c r="I188" s="167"/>
      <c r="L188" s="163"/>
      <c r="M188" s="168"/>
      <c r="T188" s="169"/>
      <c r="AT188" s="164" t="s">
        <v>188</v>
      </c>
      <c r="AU188" s="164" t="s">
        <v>78</v>
      </c>
      <c r="AV188" s="14" t="s">
        <v>165</v>
      </c>
      <c r="AW188" s="14" t="s">
        <v>31</v>
      </c>
      <c r="AX188" s="14" t="s">
        <v>78</v>
      </c>
      <c r="AY188" s="164" t="s">
        <v>158</v>
      </c>
    </row>
    <row r="189" spans="2:65" s="1" customFormat="1" ht="16.5" customHeight="1" x14ac:dyDescent="0.2">
      <c r="B189" s="33"/>
      <c r="C189" s="132" t="s">
        <v>243</v>
      </c>
      <c r="D189" s="132" t="s">
        <v>160</v>
      </c>
      <c r="E189" s="133" t="s">
        <v>3615</v>
      </c>
      <c r="F189" s="134" t="s">
        <v>3616</v>
      </c>
      <c r="G189" s="135" t="s">
        <v>467</v>
      </c>
      <c r="H189" s="136">
        <v>1</v>
      </c>
      <c r="I189" s="137">
        <v>45000</v>
      </c>
      <c r="J189" s="138">
        <f>ROUND(I189*H189,2)</f>
        <v>45000</v>
      </c>
      <c r="K189" s="134" t="s">
        <v>19</v>
      </c>
      <c r="L189" s="33"/>
      <c r="M189" s="139" t="s">
        <v>19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3526</v>
      </c>
      <c r="AT189" s="143" t="s">
        <v>160</v>
      </c>
      <c r="AU189" s="143" t="s">
        <v>78</v>
      </c>
      <c r="AY189" s="18" t="s">
        <v>158</v>
      </c>
      <c r="BE189" s="144">
        <f>IF(N189="základní",J189,0)</f>
        <v>45000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78</v>
      </c>
      <c r="BK189" s="144">
        <f>ROUND(I189*H189,2)</f>
        <v>45000</v>
      </c>
      <c r="BL189" s="18" t="s">
        <v>3526</v>
      </c>
      <c r="BM189" s="143" t="s">
        <v>350</v>
      </c>
    </row>
    <row r="190" spans="2:65" s="13" customFormat="1" x14ac:dyDescent="0.2">
      <c r="B190" s="156"/>
      <c r="D190" s="150" t="s">
        <v>188</v>
      </c>
      <c r="E190" s="157" t="s">
        <v>19</v>
      </c>
      <c r="F190" s="158" t="s">
        <v>78</v>
      </c>
      <c r="H190" s="159">
        <v>1</v>
      </c>
      <c r="I190" s="160"/>
      <c r="L190" s="156"/>
      <c r="M190" s="161"/>
      <c r="T190" s="162"/>
      <c r="AT190" s="157" t="s">
        <v>188</v>
      </c>
      <c r="AU190" s="157" t="s">
        <v>78</v>
      </c>
      <c r="AV190" s="13" t="s">
        <v>80</v>
      </c>
      <c r="AW190" s="13" t="s">
        <v>31</v>
      </c>
      <c r="AX190" s="13" t="s">
        <v>70</v>
      </c>
      <c r="AY190" s="157" t="s">
        <v>158</v>
      </c>
    </row>
    <row r="191" spans="2:65" s="12" customFormat="1" ht="20.399999999999999" x14ac:dyDescent="0.2">
      <c r="B191" s="149"/>
      <c r="D191" s="150" t="s">
        <v>188</v>
      </c>
      <c r="E191" s="151" t="s">
        <v>19</v>
      </c>
      <c r="F191" s="152" t="s">
        <v>3617</v>
      </c>
      <c r="H191" s="151" t="s">
        <v>19</v>
      </c>
      <c r="I191" s="153"/>
      <c r="L191" s="149"/>
      <c r="M191" s="154"/>
      <c r="T191" s="155"/>
      <c r="AT191" s="151" t="s">
        <v>188</v>
      </c>
      <c r="AU191" s="151" t="s">
        <v>78</v>
      </c>
      <c r="AV191" s="12" t="s">
        <v>78</v>
      </c>
      <c r="AW191" s="12" t="s">
        <v>31</v>
      </c>
      <c r="AX191" s="12" t="s">
        <v>70</v>
      </c>
      <c r="AY191" s="151" t="s">
        <v>158</v>
      </c>
    </row>
    <row r="192" spans="2:65" s="12" customFormat="1" x14ac:dyDescent="0.2">
      <c r="B192" s="149"/>
      <c r="D192" s="150" t="s">
        <v>188</v>
      </c>
      <c r="E192" s="151" t="s">
        <v>19</v>
      </c>
      <c r="F192" s="152" t="s">
        <v>3618</v>
      </c>
      <c r="H192" s="151" t="s">
        <v>19</v>
      </c>
      <c r="I192" s="153"/>
      <c r="L192" s="149"/>
      <c r="M192" s="154"/>
      <c r="T192" s="155"/>
      <c r="AT192" s="151" t="s">
        <v>188</v>
      </c>
      <c r="AU192" s="151" t="s">
        <v>78</v>
      </c>
      <c r="AV192" s="12" t="s">
        <v>78</v>
      </c>
      <c r="AW192" s="12" t="s">
        <v>31</v>
      </c>
      <c r="AX192" s="12" t="s">
        <v>70</v>
      </c>
      <c r="AY192" s="151" t="s">
        <v>158</v>
      </c>
    </row>
    <row r="193" spans="2:65" s="14" customFormat="1" x14ac:dyDescent="0.2">
      <c r="B193" s="163"/>
      <c r="D193" s="150" t="s">
        <v>188</v>
      </c>
      <c r="E193" s="164" t="s">
        <v>19</v>
      </c>
      <c r="F193" s="165" t="s">
        <v>191</v>
      </c>
      <c r="H193" s="166">
        <v>1</v>
      </c>
      <c r="I193" s="167"/>
      <c r="L193" s="163"/>
      <c r="M193" s="168"/>
      <c r="T193" s="169"/>
      <c r="AT193" s="164" t="s">
        <v>188</v>
      </c>
      <c r="AU193" s="164" t="s">
        <v>78</v>
      </c>
      <c r="AV193" s="14" t="s">
        <v>165</v>
      </c>
      <c r="AW193" s="14" t="s">
        <v>31</v>
      </c>
      <c r="AX193" s="14" t="s">
        <v>78</v>
      </c>
      <c r="AY193" s="164" t="s">
        <v>158</v>
      </c>
    </row>
    <row r="194" spans="2:65" s="1" customFormat="1" ht="16.5" customHeight="1" x14ac:dyDescent="0.2">
      <c r="B194" s="33"/>
      <c r="C194" s="132" t="s">
        <v>347</v>
      </c>
      <c r="D194" s="132" t="s">
        <v>160</v>
      </c>
      <c r="E194" s="133" t="s">
        <v>3619</v>
      </c>
      <c r="F194" s="134" t="s">
        <v>3620</v>
      </c>
      <c r="G194" s="135" t="s">
        <v>467</v>
      </c>
      <c r="H194" s="136">
        <v>1</v>
      </c>
      <c r="I194" s="137">
        <v>75000</v>
      </c>
      <c r="J194" s="138">
        <f>ROUND(I194*H194,2)</f>
        <v>75000</v>
      </c>
      <c r="K194" s="134" t="s">
        <v>19</v>
      </c>
      <c r="L194" s="33"/>
      <c r="M194" s="139" t="s">
        <v>19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3526</v>
      </c>
      <c r="AT194" s="143" t="s">
        <v>160</v>
      </c>
      <c r="AU194" s="143" t="s">
        <v>78</v>
      </c>
      <c r="AY194" s="18" t="s">
        <v>158</v>
      </c>
      <c r="BE194" s="144">
        <f>IF(N194="základní",J194,0)</f>
        <v>75000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78</v>
      </c>
      <c r="BK194" s="144">
        <f>ROUND(I194*H194,2)</f>
        <v>75000</v>
      </c>
      <c r="BL194" s="18" t="s">
        <v>3526</v>
      </c>
      <c r="BM194" s="143" t="s">
        <v>370</v>
      </c>
    </row>
    <row r="195" spans="2:65" s="13" customFormat="1" x14ac:dyDescent="0.2">
      <c r="B195" s="156"/>
      <c r="D195" s="150" t="s">
        <v>188</v>
      </c>
      <c r="E195" s="157" t="s">
        <v>19</v>
      </c>
      <c r="F195" s="158" t="s">
        <v>78</v>
      </c>
      <c r="H195" s="159">
        <v>1</v>
      </c>
      <c r="I195" s="160"/>
      <c r="L195" s="156"/>
      <c r="M195" s="161"/>
      <c r="T195" s="162"/>
      <c r="AT195" s="157" t="s">
        <v>188</v>
      </c>
      <c r="AU195" s="157" t="s">
        <v>78</v>
      </c>
      <c r="AV195" s="13" t="s">
        <v>80</v>
      </c>
      <c r="AW195" s="13" t="s">
        <v>31</v>
      </c>
      <c r="AX195" s="13" t="s">
        <v>70</v>
      </c>
      <c r="AY195" s="157" t="s">
        <v>158</v>
      </c>
    </row>
    <row r="196" spans="2:65" s="12" customFormat="1" x14ac:dyDescent="0.2">
      <c r="B196" s="149"/>
      <c r="D196" s="150" t="s">
        <v>188</v>
      </c>
      <c r="E196" s="151" t="s">
        <v>19</v>
      </c>
      <c r="F196" s="152" t="s">
        <v>3621</v>
      </c>
      <c r="H196" s="151" t="s">
        <v>19</v>
      </c>
      <c r="I196" s="153"/>
      <c r="L196" s="149"/>
      <c r="M196" s="154"/>
      <c r="T196" s="155"/>
      <c r="AT196" s="151" t="s">
        <v>188</v>
      </c>
      <c r="AU196" s="151" t="s">
        <v>78</v>
      </c>
      <c r="AV196" s="12" t="s">
        <v>78</v>
      </c>
      <c r="AW196" s="12" t="s">
        <v>31</v>
      </c>
      <c r="AX196" s="12" t="s">
        <v>70</v>
      </c>
      <c r="AY196" s="151" t="s">
        <v>158</v>
      </c>
    </row>
    <row r="197" spans="2:65" s="12" customFormat="1" x14ac:dyDescent="0.2">
      <c r="B197" s="149"/>
      <c r="D197" s="150" t="s">
        <v>188</v>
      </c>
      <c r="E197" s="151" t="s">
        <v>19</v>
      </c>
      <c r="F197" s="152" t="s">
        <v>3622</v>
      </c>
      <c r="H197" s="151" t="s">
        <v>19</v>
      </c>
      <c r="I197" s="153"/>
      <c r="L197" s="149"/>
      <c r="M197" s="154"/>
      <c r="T197" s="155"/>
      <c r="AT197" s="151" t="s">
        <v>188</v>
      </c>
      <c r="AU197" s="151" t="s">
        <v>78</v>
      </c>
      <c r="AV197" s="12" t="s">
        <v>78</v>
      </c>
      <c r="AW197" s="12" t="s">
        <v>31</v>
      </c>
      <c r="AX197" s="12" t="s">
        <v>70</v>
      </c>
      <c r="AY197" s="151" t="s">
        <v>158</v>
      </c>
    </row>
    <row r="198" spans="2:65" s="12" customFormat="1" ht="20.399999999999999" x14ac:dyDescent="0.2">
      <c r="B198" s="149"/>
      <c r="D198" s="150" t="s">
        <v>188</v>
      </c>
      <c r="E198" s="151" t="s">
        <v>19</v>
      </c>
      <c r="F198" s="152" t="s">
        <v>3623</v>
      </c>
      <c r="H198" s="151" t="s">
        <v>19</v>
      </c>
      <c r="I198" s="153"/>
      <c r="L198" s="149"/>
      <c r="M198" s="154"/>
      <c r="T198" s="155"/>
      <c r="AT198" s="151" t="s">
        <v>188</v>
      </c>
      <c r="AU198" s="151" t="s">
        <v>78</v>
      </c>
      <c r="AV198" s="12" t="s">
        <v>78</v>
      </c>
      <c r="AW198" s="12" t="s">
        <v>31</v>
      </c>
      <c r="AX198" s="12" t="s">
        <v>70</v>
      </c>
      <c r="AY198" s="151" t="s">
        <v>158</v>
      </c>
    </row>
    <row r="199" spans="2:65" s="14" customFormat="1" x14ac:dyDescent="0.2">
      <c r="B199" s="163"/>
      <c r="D199" s="150" t="s">
        <v>188</v>
      </c>
      <c r="E199" s="164" t="s">
        <v>19</v>
      </c>
      <c r="F199" s="165" t="s">
        <v>191</v>
      </c>
      <c r="H199" s="166">
        <v>1</v>
      </c>
      <c r="I199" s="167"/>
      <c r="L199" s="163"/>
      <c r="M199" s="168"/>
      <c r="T199" s="169"/>
      <c r="AT199" s="164" t="s">
        <v>188</v>
      </c>
      <c r="AU199" s="164" t="s">
        <v>78</v>
      </c>
      <c r="AV199" s="14" t="s">
        <v>165</v>
      </c>
      <c r="AW199" s="14" t="s">
        <v>31</v>
      </c>
      <c r="AX199" s="14" t="s">
        <v>78</v>
      </c>
      <c r="AY199" s="164" t="s">
        <v>158</v>
      </c>
    </row>
    <row r="200" spans="2:65" s="1" customFormat="1" ht="16.5" customHeight="1" x14ac:dyDescent="0.2">
      <c r="B200" s="33"/>
      <c r="C200" s="132" t="s">
        <v>253</v>
      </c>
      <c r="D200" s="132" t="s">
        <v>160</v>
      </c>
      <c r="E200" s="133" t="s">
        <v>3624</v>
      </c>
      <c r="F200" s="134" t="s">
        <v>3625</v>
      </c>
      <c r="G200" s="135" t="s">
        <v>467</v>
      </c>
      <c r="H200" s="136">
        <v>1</v>
      </c>
      <c r="I200" s="137">
        <v>40000</v>
      </c>
      <c r="J200" s="138">
        <f>ROUND(I200*H200,2)</f>
        <v>40000</v>
      </c>
      <c r="K200" s="134" t="s">
        <v>19</v>
      </c>
      <c r="L200" s="33"/>
      <c r="M200" s="139" t="s">
        <v>19</v>
      </c>
      <c r="N200" s="140" t="s">
        <v>41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3526</v>
      </c>
      <c r="AT200" s="143" t="s">
        <v>160</v>
      </c>
      <c r="AU200" s="143" t="s">
        <v>78</v>
      </c>
      <c r="AY200" s="18" t="s">
        <v>158</v>
      </c>
      <c r="BE200" s="144">
        <f>IF(N200="základní",J200,0)</f>
        <v>40000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78</v>
      </c>
      <c r="BK200" s="144">
        <f>ROUND(I200*H200,2)</f>
        <v>40000</v>
      </c>
      <c r="BL200" s="18" t="s">
        <v>3526</v>
      </c>
      <c r="BM200" s="143" t="s">
        <v>378</v>
      </c>
    </row>
    <row r="201" spans="2:65" s="1" customFormat="1" ht="16.5" customHeight="1" x14ac:dyDescent="0.2">
      <c r="B201" s="33"/>
      <c r="C201" s="132" t="s">
        <v>375</v>
      </c>
      <c r="D201" s="132" t="s">
        <v>160</v>
      </c>
      <c r="E201" s="133" t="s">
        <v>3626</v>
      </c>
      <c r="F201" s="134" t="s">
        <v>3627</v>
      </c>
      <c r="G201" s="135" t="s">
        <v>467</v>
      </c>
      <c r="H201" s="136">
        <v>1</v>
      </c>
      <c r="I201" s="137">
        <v>17000</v>
      </c>
      <c r="J201" s="138">
        <f>ROUND(I201*H201,2)</f>
        <v>17000</v>
      </c>
      <c r="K201" s="134" t="s">
        <v>19</v>
      </c>
      <c r="L201" s="33"/>
      <c r="M201" s="139" t="s">
        <v>19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3526</v>
      </c>
      <c r="AT201" s="143" t="s">
        <v>160</v>
      </c>
      <c r="AU201" s="143" t="s">
        <v>78</v>
      </c>
      <c r="AY201" s="18" t="s">
        <v>158</v>
      </c>
      <c r="BE201" s="144">
        <f>IF(N201="základní",J201,0)</f>
        <v>17000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78</v>
      </c>
      <c r="BK201" s="144">
        <f>ROUND(I201*H201,2)</f>
        <v>17000</v>
      </c>
      <c r="BL201" s="18" t="s">
        <v>3526</v>
      </c>
      <c r="BM201" s="143" t="s">
        <v>385</v>
      </c>
    </row>
    <row r="202" spans="2:65" s="1" customFormat="1" ht="16.5" customHeight="1" x14ac:dyDescent="0.2">
      <c r="B202" s="33"/>
      <c r="C202" s="132" t="s">
        <v>262</v>
      </c>
      <c r="D202" s="132" t="s">
        <v>160</v>
      </c>
      <c r="E202" s="133" t="s">
        <v>3628</v>
      </c>
      <c r="F202" s="134" t="s">
        <v>3629</v>
      </c>
      <c r="G202" s="135" t="s">
        <v>2077</v>
      </c>
      <c r="H202" s="136">
        <v>1</v>
      </c>
      <c r="I202" s="137">
        <v>25000</v>
      </c>
      <c r="J202" s="138">
        <f>ROUND(I202*H202,2)</f>
        <v>25000</v>
      </c>
      <c r="K202" s="134" t="s">
        <v>19</v>
      </c>
      <c r="L202" s="33"/>
      <c r="M202" s="139" t="s">
        <v>19</v>
      </c>
      <c r="N202" s="140" t="s">
        <v>41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3526</v>
      </c>
      <c r="AT202" s="143" t="s">
        <v>160</v>
      </c>
      <c r="AU202" s="143" t="s">
        <v>78</v>
      </c>
      <c r="AY202" s="18" t="s">
        <v>158</v>
      </c>
      <c r="BE202" s="144">
        <f>IF(N202="základní",J202,0)</f>
        <v>25000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78</v>
      </c>
      <c r="BK202" s="144">
        <f>ROUND(I202*H202,2)</f>
        <v>25000</v>
      </c>
      <c r="BL202" s="18" t="s">
        <v>3526</v>
      </c>
      <c r="BM202" s="143" t="s">
        <v>3630</v>
      </c>
    </row>
    <row r="203" spans="2:65" s="13" customFormat="1" x14ac:dyDescent="0.2">
      <c r="B203" s="156"/>
      <c r="D203" s="150" t="s">
        <v>188</v>
      </c>
      <c r="E203" s="157" t="s">
        <v>19</v>
      </c>
      <c r="F203" s="158" t="s">
        <v>78</v>
      </c>
      <c r="H203" s="159">
        <v>1</v>
      </c>
      <c r="I203" s="160"/>
      <c r="L203" s="156"/>
      <c r="M203" s="199"/>
      <c r="N203" s="200"/>
      <c r="O203" s="200"/>
      <c r="P203" s="200"/>
      <c r="Q203" s="200"/>
      <c r="R203" s="200"/>
      <c r="S203" s="200"/>
      <c r="T203" s="201"/>
      <c r="AT203" s="157" t="s">
        <v>188</v>
      </c>
      <c r="AU203" s="157" t="s">
        <v>78</v>
      </c>
      <c r="AV203" s="13" t="s">
        <v>80</v>
      </c>
      <c r="AW203" s="13" t="s">
        <v>31</v>
      </c>
      <c r="AX203" s="13" t="s">
        <v>78</v>
      </c>
      <c r="AY203" s="157" t="s">
        <v>158</v>
      </c>
    </row>
    <row r="204" spans="2:65" s="1" customFormat="1" ht="6.9" customHeight="1" x14ac:dyDescent="0.2"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33"/>
    </row>
  </sheetData>
  <sheetProtection algorithmName="SHA-512" hashValue="U7yKarQq/Uu0R4V1gZRjvYe14ciq87KFKb2Gkv/5hfWsAjlNED3HLCHtIH9YPBZG8gfJqzPEj3H6sJhqIZ+aGw==" saltValue="gDKXJjWwtcY8Cskb5m+oVPgJxA9T99TbU7O5o8DI445XRJP+6nl1rsEUZ+dZ+IWJ5RdaYLU6WgKfHHXeuYkFaw==" spinCount="100000" sheet="1" objects="1" scenarios="1" formatColumns="0" formatRows="0" autoFilter="0"/>
  <autoFilter ref="C79:K203" xr:uid="{00000000-0009-0000-0000-00000C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 x14ac:dyDescent="0.2"/>
  <cols>
    <col min="1" max="1" width="8.28515625" style="202" customWidth="1"/>
    <col min="2" max="2" width="1.7109375" style="202" customWidth="1"/>
    <col min="3" max="4" width="5" style="202" customWidth="1"/>
    <col min="5" max="5" width="11.7109375" style="202" customWidth="1"/>
    <col min="6" max="6" width="9.140625" style="202" customWidth="1"/>
    <col min="7" max="7" width="5" style="202" customWidth="1"/>
    <col min="8" max="8" width="77.85546875" style="202" customWidth="1"/>
    <col min="9" max="10" width="20" style="202" customWidth="1"/>
    <col min="11" max="11" width="1.7109375" style="202" customWidth="1"/>
  </cols>
  <sheetData>
    <row r="1" spans="2:11" ht="37.5" customHeight="1" x14ac:dyDescent="0.2"/>
    <row r="2" spans="2:11" ht="7.5" customHeight="1" x14ac:dyDescent="0.2">
      <c r="B2" s="203"/>
      <c r="C2" s="204"/>
      <c r="D2" s="204"/>
      <c r="E2" s="204"/>
      <c r="F2" s="204"/>
      <c r="G2" s="204"/>
      <c r="H2" s="204"/>
      <c r="I2" s="204"/>
      <c r="J2" s="204"/>
      <c r="K2" s="205"/>
    </row>
    <row r="3" spans="2:11" s="16" customFormat="1" ht="45" customHeight="1" x14ac:dyDescent="0.2">
      <c r="B3" s="206"/>
      <c r="C3" s="324" t="s">
        <v>3631</v>
      </c>
      <c r="D3" s="324"/>
      <c r="E3" s="324"/>
      <c r="F3" s="324"/>
      <c r="G3" s="324"/>
      <c r="H3" s="324"/>
      <c r="I3" s="324"/>
      <c r="J3" s="324"/>
      <c r="K3" s="207"/>
    </row>
    <row r="4" spans="2:11" ht="25.5" customHeight="1" x14ac:dyDescent="0.3">
      <c r="B4" s="208"/>
      <c r="C4" s="329" t="s">
        <v>3632</v>
      </c>
      <c r="D4" s="329"/>
      <c r="E4" s="329"/>
      <c r="F4" s="329"/>
      <c r="G4" s="329"/>
      <c r="H4" s="329"/>
      <c r="I4" s="329"/>
      <c r="J4" s="329"/>
      <c r="K4" s="209"/>
    </row>
    <row r="5" spans="2:11" ht="5.25" customHeight="1" x14ac:dyDescent="0.2">
      <c r="B5" s="208"/>
      <c r="C5" s="210"/>
      <c r="D5" s="210"/>
      <c r="E5" s="210"/>
      <c r="F5" s="210"/>
      <c r="G5" s="210"/>
      <c r="H5" s="210"/>
      <c r="I5" s="210"/>
      <c r="J5" s="210"/>
      <c r="K5" s="209"/>
    </row>
    <row r="6" spans="2:11" ht="15" customHeight="1" x14ac:dyDescent="0.2">
      <c r="B6" s="208"/>
      <c r="C6" s="328" t="s">
        <v>3633</v>
      </c>
      <c r="D6" s="328"/>
      <c r="E6" s="328"/>
      <c r="F6" s="328"/>
      <c r="G6" s="328"/>
      <c r="H6" s="328"/>
      <c r="I6" s="328"/>
      <c r="J6" s="328"/>
      <c r="K6" s="209"/>
    </row>
    <row r="7" spans="2:11" ht="15" customHeight="1" x14ac:dyDescent="0.2">
      <c r="B7" s="212"/>
      <c r="C7" s="328" t="s">
        <v>3634</v>
      </c>
      <c r="D7" s="328"/>
      <c r="E7" s="328"/>
      <c r="F7" s="328"/>
      <c r="G7" s="328"/>
      <c r="H7" s="328"/>
      <c r="I7" s="328"/>
      <c r="J7" s="328"/>
      <c r="K7" s="209"/>
    </row>
    <row r="8" spans="2:11" ht="12.75" customHeight="1" x14ac:dyDescent="0.2">
      <c r="B8" s="212"/>
      <c r="C8" s="211"/>
      <c r="D8" s="211"/>
      <c r="E8" s="211"/>
      <c r="F8" s="211"/>
      <c r="G8" s="211"/>
      <c r="H8" s="211"/>
      <c r="I8" s="211"/>
      <c r="J8" s="211"/>
      <c r="K8" s="209"/>
    </row>
    <row r="9" spans="2:11" ht="15" customHeight="1" x14ac:dyDescent="0.2">
      <c r="B9" s="212"/>
      <c r="C9" s="328" t="s">
        <v>3635</v>
      </c>
      <c r="D9" s="328"/>
      <c r="E9" s="328"/>
      <c r="F9" s="328"/>
      <c r="G9" s="328"/>
      <c r="H9" s="328"/>
      <c r="I9" s="328"/>
      <c r="J9" s="328"/>
      <c r="K9" s="209"/>
    </row>
    <row r="10" spans="2:11" ht="15" customHeight="1" x14ac:dyDescent="0.2">
      <c r="B10" s="212"/>
      <c r="C10" s="211"/>
      <c r="D10" s="328" t="s">
        <v>3636</v>
      </c>
      <c r="E10" s="328"/>
      <c r="F10" s="328"/>
      <c r="G10" s="328"/>
      <c r="H10" s="328"/>
      <c r="I10" s="328"/>
      <c r="J10" s="328"/>
      <c r="K10" s="209"/>
    </row>
    <row r="11" spans="2:11" ht="15" customHeight="1" x14ac:dyDescent="0.2">
      <c r="B11" s="212"/>
      <c r="C11" s="213"/>
      <c r="D11" s="328" t="s">
        <v>3637</v>
      </c>
      <c r="E11" s="328"/>
      <c r="F11" s="328"/>
      <c r="G11" s="328"/>
      <c r="H11" s="328"/>
      <c r="I11" s="328"/>
      <c r="J11" s="328"/>
      <c r="K11" s="209"/>
    </row>
    <row r="12" spans="2:11" ht="15" customHeight="1" x14ac:dyDescent="0.2">
      <c r="B12" s="212"/>
      <c r="C12" s="213"/>
      <c r="D12" s="211"/>
      <c r="E12" s="211"/>
      <c r="F12" s="211"/>
      <c r="G12" s="211"/>
      <c r="H12" s="211"/>
      <c r="I12" s="211"/>
      <c r="J12" s="211"/>
      <c r="K12" s="209"/>
    </row>
    <row r="13" spans="2:11" ht="15" customHeight="1" x14ac:dyDescent="0.2">
      <c r="B13" s="212"/>
      <c r="C13" s="213"/>
      <c r="D13" s="214" t="s">
        <v>3638</v>
      </c>
      <c r="E13" s="211"/>
      <c r="F13" s="211"/>
      <c r="G13" s="211"/>
      <c r="H13" s="211"/>
      <c r="I13" s="211"/>
      <c r="J13" s="211"/>
      <c r="K13" s="209"/>
    </row>
    <row r="14" spans="2:11" ht="12.75" customHeight="1" x14ac:dyDescent="0.2">
      <c r="B14" s="212"/>
      <c r="C14" s="213"/>
      <c r="D14" s="213"/>
      <c r="E14" s="213"/>
      <c r="F14" s="213"/>
      <c r="G14" s="213"/>
      <c r="H14" s="213"/>
      <c r="I14" s="213"/>
      <c r="J14" s="213"/>
      <c r="K14" s="209"/>
    </row>
    <row r="15" spans="2:11" ht="15" customHeight="1" x14ac:dyDescent="0.2">
      <c r="B15" s="212"/>
      <c r="C15" s="213"/>
      <c r="D15" s="328" t="s">
        <v>3639</v>
      </c>
      <c r="E15" s="328"/>
      <c r="F15" s="328"/>
      <c r="G15" s="328"/>
      <c r="H15" s="328"/>
      <c r="I15" s="328"/>
      <c r="J15" s="328"/>
      <c r="K15" s="209"/>
    </row>
    <row r="16" spans="2:11" ht="15" customHeight="1" x14ac:dyDescent="0.2">
      <c r="B16" s="212"/>
      <c r="C16" s="213"/>
      <c r="D16" s="328" t="s">
        <v>3640</v>
      </c>
      <c r="E16" s="328"/>
      <c r="F16" s="328"/>
      <c r="G16" s="328"/>
      <c r="H16" s="328"/>
      <c r="I16" s="328"/>
      <c r="J16" s="328"/>
      <c r="K16" s="209"/>
    </row>
    <row r="17" spans="2:11" ht="15" customHeight="1" x14ac:dyDescent="0.2">
      <c r="B17" s="212"/>
      <c r="C17" s="213"/>
      <c r="D17" s="328" t="s">
        <v>3641</v>
      </c>
      <c r="E17" s="328"/>
      <c r="F17" s="328"/>
      <c r="G17" s="328"/>
      <c r="H17" s="328"/>
      <c r="I17" s="328"/>
      <c r="J17" s="328"/>
      <c r="K17" s="209"/>
    </row>
    <row r="18" spans="2:11" ht="15" customHeight="1" x14ac:dyDescent="0.2">
      <c r="B18" s="212"/>
      <c r="C18" s="213"/>
      <c r="D18" s="213"/>
      <c r="E18" s="215" t="s">
        <v>77</v>
      </c>
      <c r="F18" s="328" t="s">
        <v>3642</v>
      </c>
      <c r="G18" s="328"/>
      <c r="H18" s="328"/>
      <c r="I18" s="328"/>
      <c r="J18" s="328"/>
      <c r="K18" s="209"/>
    </row>
    <row r="19" spans="2:11" ht="15" customHeight="1" x14ac:dyDescent="0.2">
      <c r="B19" s="212"/>
      <c r="C19" s="213"/>
      <c r="D19" s="213"/>
      <c r="E19" s="215" t="s">
        <v>3643</v>
      </c>
      <c r="F19" s="328" t="s">
        <v>3644</v>
      </c>
      <c r="G19" s="328"/>
      <c r="H19" s="328"/>
      <c r="I19" s="328"/>
      <c r="J19" s="328"/>
      <c r="K19" s="209"/>
    </row>
    <row r="20" spans="2:11" ht="15" customHeight="1" x14ac:dyDescent="0.2">
      <c r="B20" s="212"/>
      <c r="C20" s="213"/>
      <c r="D20" s="213"/>
      <c r="E20" s="215" t="s">
        <v>110</v>
      </c>
      <c r="F20" s="328" t="s">
        <v>3645</v>
      </c>
      <c r="G20" s="328"/>
      <c r="H20" s="328"/>
      <c r="I20" s="328"/>
      <c r="J20" s="328"/>
      <c r="K20" s="209"/>
    </row>
    <row r="21" spans="2:11" ht="15" customHeight="1" x14ac:dyDescent="0.2">
      <c r="B21" s="212"/>
      <c r="C21" s="213"/>
      <c r="D21" s="213"/>
      <c r="E21" s="215" t="s">
        <v>121</v>
      </c>
      <c r="F21" s="328" t="s">
        <v>122</v>
      </c>
      <c r="G21" s="328"/>
      <c r="H21" s="328"/>
      <c r="I21" s="328"/>
      <c r="J21" s="328"/>
      <c r="K21" s="209"/>
    </row>
    <row r="22" spans="2:11" ht="15" customHeight="1" x14ac:dyDescent="0.2">
      <c r="B22" s="212"/>
      <c r="C22" s="213"/>
      <c r="D22" s="213"/>
      <c r="E22" s="215" t="s">
        <v>3646</v>
      </c>
      <c r="F22" s="328" t="s">
        <v>3647</v>
      </c>
      <c r="G22" s="328"/>
      <c r="H22" s="328"/>
      <c r="I22" s="328"/>
      <c r="J22" s="328"/>
      <c r="K22" s="209"/>
    </row>
    <row r="23" spans="2:11" ht="15" customHeight="1" x14ac:dyDescent="0.2">
      <c r="B23" s="212"/>
      <c r="C23" s="213"/>
      <c r="D23" s="213"/>
      <c r="E23" s="215" t="s">
        <v>86</v>
      </c>
      <c r="F23" s="328" t="s">
        <v>3648</v>
      </c>
      <c r="G23" s="328"/>
      <c r="H23" s="328"/>
      <c r="I23" s="328"/>
      <c r="J23" s="328"/>
      <c r="K23" s="209"/>
    </row>
    <row r="24" spans="2:11" ht="12.75" customHeight="1" x14ac:dyDescent="0.2">
      <c r="B24" s="212"/>
      <c r="C24" s="213"/>
      <c r="D24" s="213"/>
      <c r="E24" s="213"/>
      <c r="F24" s="213"/>
      <c r="G24" s="213"/>
      <c r="H24" s="213"/>
      <c r="I24" s="213"/>
      <c r="J24" s="213"/>
      <c r="K24" s="209"/>
    </row>
    <row r="25" spans="2:11" ht="15" customHeight="1" x14ac:dyDescent="0.2">
      <c r="B25" s="212"/>
      <c r="C25" s="328" t="s">
        <v>3649</v>
      </c>
      <c r="D25" s="328"/>
      <c r="E25" s="328"/>
      <c r="F25" s="328"/>
      <c r="G25" s="328"/>
      <c r="H25" s="328"/>
      <c r="I25" s="328"/>
      <c r="J25" s="328"/>
      <c r="K25" s="209"/>
    </row>
    <row r="26" spans="2:11" ht="15" customHeight="1" x14ac:dyDescent="0.2">
      <c r="B26" s="212"/>
      <c r="C26" s="328" t="s">
        <v>3650</v>
      </c>
      <c r="D26" s="328"/>
      <c r="E26" s="328"/>
      <c r="F26" s="328"/>
      <c r="G26" s="328"/>
      <c r="H26" s="328"/>
      <c r="I26" s="328"/>
      <c r="J26" s="328"/>
      <c r="K26" s="209"/>
    </row>
    <row r="27" spans="2:11" ht="15" customHeight="1" x14ac:dyDescent="0.2">
      <c r="B27" s="212"/>
      <c r="C27" s="211"/>
      <c r="D27" s="328" t="s">
        <v>3651</v>
      </c>
      <c r="E27" s="328"/>
      <c r="F27" s="328"/>
      <c r="G27" s="328"/>
      <c r="H27" s="328"/>
      <c r="I27" s="328"/>
      <c r="J27" s="328"/>
      <c r="K27" s="209"/>
    </row>
    <row r="28" spans="2:11" ht="15" customHeight="1" x14ac:dyDescent="0.2">
      <c r="B28" s="212"/>
      <c r="C28" s="213"/>
      <c r="D28" s="328" t="s">
        <v>3652</v>
      </c>
      <c r="E28" s="328"/>
      <c r="F28" s="328"/>
      <c r="G28" s="328"/>
      <c r="H28" s="328"/>
      <c r="I28" s="328"/>
      <c r="J28" s="328"/>
      <c r="K28" s="209"/>
    </row>
    <row r="29" spans="2:11" ht="12.75" customHeight="1" x14ac:dyDescent="0.2">
      <c r="B29" s="212"/>
      <c r="C29" s="213"/>
      <c r="D29" s="213"/>
      <c r="E29" s="213"/>
      <c r="F29" s="213"/>
      <c r="G29" s="213"/>
      <c r="H29" s="213"/>
      <c r="I29" s="213"/>
      <c r="J29" s="213"/>
      <c r="K29" s="209"/>
    </row>
    <row r="30" spans="2:11" ht="15" customHeight="1" x14ac:dyDescent="0.2">
      <c r="B30" s="212"/>
      <c r="C30" s="213"/>
      <c r="D30" s="328" t="s">
        <v>3653</v>
      </c>
      <c r="E30" s="328"/>
      <c r="F30" s="328"/>
      <c r="G30" s="328"/>
      <c r="H30" s="328"/>
      <c r="I30" s="328"/>
      <c r="J30" s="328"/>
      <c r="K30" s="209"/>
    </row>
    <row r="31" spans="2:11" ht="15" customHeight="1" x14ac:dyDescent="0.2">
      <c r="B31" s="212"/>
      <c r="C31" s="213"/>
      <c r="D31" s="328" t="s">
        <v>3654</v>
      </c>
      <c r="E31" s="328"/>
      <c r="F31" s="328"/>
      <c r="G31" s="328"/>
      <c r="H31" s="328"/>
      <c r="I31" s="328"/>
      <c r="J31" s="328"/>
      <c r="K31" s="209"/>
    </row>
    <row r="32" spans="2:11" ht="12.75" customHeight="1" x14ac:dyDescent="0.2">
      <c r="B32" s="212"/>
      <c r="C32" s="213"/>
      <c r="D32" s="213"/>
      <c r="E32" s="213"/>
      <c r="F32" s="213"/>
      <c r="G32" s="213"/>
      <c r="H32" s="213"/>
      <c r="I32" s="213"/>
      <c r="J32" s="213"/>
      <c r="K32" s="209"/>
    </row>
    <row r="33" spans="2:11" ht="15" customHeight="1" x14ac:dyDescent="0.2">
      <c r="B33" s="212"/>
      <c r="C33" s="213"/>
      <c r="D33" s="328" t="s">
        <v>3655</v>
      </c>
      <c r="E33" s="328"/>
      <c r="F33" s="328"/>
      <c r="G33" s="328"/>
      <c r="H33" s="328"/>
      <c r="I33" s="328"/>
      <c r="J33" s="328"/>
      <c r="K33" s="209"/>
    </row>
    <row r="34" spans="2:11" ht="15" customHeight="1" x14ac:dyDescent="0.2">
      <c r="B34" s="212"/>
      <c r="C34" s="213"/>
      <c r="D34" s="328" t="s">
        <v>3656</v>
      </c>
      <c r="E34" s="328"/>
      <c r="F34" s="328"/>
      <c r="G34" s="328"/>
      <c r="H34" s="328"/>
      <c r="I34" s="328"/>
      <c r="J34" s="328"/>
      <c r="K34" s="209"/>
    </row>
    <row r="35" spans="2:11" ht="15" customHeight="1" x14ac:dyDescent="0.2">
      <c r="B35" s="212"/>
      <c r="C35" s="213"/>
      <c r="D35" s="328" t="s">
        <v>3657</v>
      </c>
      <c r="E35" s="328"/>
      <c r="F35" s="328"/>
      <c r="G35" s="328"/>
      <c r="H35" s="328"/>
      <c r="I35" s="328"/>
      <c r="J35" s="328"/>
      <c r="K35" s="209"/>
    </row>
    <row r="36" spans="2:11" ht="15" customHeight="1" x14ac:dyDescent="0.2">
      <c r="B36" s="212"/>
      <c r="C36" s="213"/>
      <c r="D36" s="211"/>
      <c r="E36" s="214" t="s">
        <v>144</v>
      </c>
      <c r="F36" s="211"/>
      <c r="G36" s="328" t="s">
        <v>3658</v>
      </c>
      <c r="H36" s="328"/>
      <c r="I36" s="328"/>
      <c r="J36" s="328"/>
      <c r="K36" s="209"/>
    </row>
    <row r="37" spans="2:11" ht="30.75" customHeight="1" x14ac:dyDescent="0.2">
      <c r="B37" s="212"/>
      <c r="C37" s="213"/>
      <c r="D37" s="211"/>
      <c r="E37" s="214" t="s">
        <v>3659</v>
      </c>
      <c r="F37" s="211"/>
      <c r="G37" s="328" t="s">
        <v>3660</v>
      </c>
      <c r="H37" s="328"/>
      <c r="I37" s="328"/>
      <c r="J37" s="328"/>
      <c r="K37" s="209"/>
    </row>
    <row r="38" spans="2:11" ht="15" customHeight="1" x14ac:dyDescent="0.2">
      <c r="B38" s="212"/>
      <c r="C38" s="213"/>
      <c r="D38" s="211"/>
      <c r="E38" s="214" t="s">
        <v>51</v>
      </c>
      <c r="F38" s="211"/>
      <c r="G38" s="328" t="s">
        <v>3661</v>
      </c>
      <c r="H38" s="328"/>
      <c r="I38" s="328"/>
      <c r="J38" s="328"/>
      <c r="K38" s="209"/>
    </row>
    <row r="39" spans="2:11" ht="15" customHeight="1" x14ac:dyDescent="0.2">
      <c r="B39" s="212"/>
      <c r="C39" s="213"/>
      <c r="D39" s="211"/>
      <c r="E39" s="214" t="s">
        <v>52</v>
      </c>
      <c r="F39" s="211"/>
      <c r="G39" s="328" t="s">
        <v>3662</v>
      </c>
      <c r="H39" s="328"/>
      <c r="I39" s="328"/>
      <c r="J39" s="328"/>
      <c r="K39" s="209"/>
    </row>
    <row r="40" spans="2:11" ht="15" customHeight="1" x14ac:dyDescent="0.2">
      <c r="B40" s="212"/>
      <c r="C40" s="213"/>
      <c r="D40" s="211"/>
      <c r="E40" s="214" t="s">
        <v>145</v>
      </c>
      <c r="F40" s="211"/>
      <c r="G40" s="328" t="s">
        <v>3663</v>
      </c>
      <c r="H40" s="328"/>
      <c r="I40" s="328"/>
      <c r="J40" s="328"/>
      <c r="K40" s="209"/>
    </row>
    <row r="41" spans="2:11" ht="15" customHeight="1" x14ac:dyDescent="0.2">
      <c r="B41" s="212"/>
      <c r="C41" s="213"/>
      <c r="D41" s="211"/>
      <c r="E41" s="214" t="s">
        <v>146</v>
      </c>
      <c r="F41" s="211"/>
      <c r="G41" s="328" t="s">
        <v>3664</v>
      </c>
      <c r="H41" s="328"/>
      <c r="I41" s="328"/>
      <c r="J41" s="328"/>
      <c r="K41" s="209"/>
    </row>
    <row r="42" spans="2:11" ht="15" customHeight="1" x14ac:dyDescent="0.2">
      <c r="B42" s="212"/>
      <c r="C42" s="213"/>
      <c r="D42" s="211"/>
      <c r="E42" s="214" t="s">
        <v>3665</v>
      </c>
      <c r="F42" s="211"/>
      <c r="G42" s="328" t="s">
        <v>3666</v>
      </c>
      <c r="H42" s="328"/>
      <c r="I42" s="328"/>
      <c r="J42" s="328"/>
      <c r="K42" s="209"/>
    </row>
    <row r="43" spans="2:11" ht="15" customHeight="1" x14ac:dyDescent="0.2">
      <c r="B43" s="212"/>
      <c r="C43" s="213"/>
      <c r="D43" s="211"/>
      <c r="E43" s="214"/>
      <c r="F43" s="211"/>
      <c r="G43" s="328" t="s">
        <v>3667</v>
      </c>
      <c r="H43" s="328"/>
      <c r="I43" s="328"/>
      <c r="J43" s="328"/>
      <c r="K43" s="209"/>
    </row>
    <row r="44" spans="2:11" ht="15" customHeight="1" x14ac:dyDescent="0.2">
      <c r="B44" s="212"/>
      <c r="C44" s="213"/>
      <c r="D44" s="211"/>
      <c r="E44" s="214" t="s">
        <v>3668</v>
      </c>
      <c r="F44" s="211"/>
      <c r="G44" s="328" t="s">
        <v>3669</v>
      </c>
      <c r="H44" s="328"/>
      <c r="I44" s="328"/>
      <c r="J44" s="328"/>
      <c r="K44" s="209"/>
    </row>
    <row r="45" spans="2:11" ht="15" customHeight="1" x14ac:dyDescent="0.2">
      <c r="B45" s="212"/>
      <c r="C45" s="213"/>
      <c r="D45" s="211"/>
      <c r="E45" s="214" t="s">
        <v>148</v>
      </c>
      <c r="F45" s="211"/>
      <c r="G45" s="328" t="s">
        <v>3670</v>
      </c>
      <c r="H45" s="328"/>
      <c r="I45" s="328"/>
      <c r="J45" s="328"/>
      <c r="K45" s="209"/>
    </row>
    <row r="46" spans="2:11" ht="12.75" customHeight="1" x14ac:dyDescent="0.2">
      <c r="B46" s="212"/>
      <c r="C46" s="213"/>
      <c r="D46" s="211"/>
      <c r="E46" s="211"/>
      <c r="F46" s="211"/>
      <c r="G46" s="211"/>
      <c r="H46" s="211"/>
      <c r="I46" s="211"/>
      <c r="J46" s="211"/>
      <c r="K46" s="209"/>
    </row>
    <row r="47" spans="2:11" ht="15" customHeight="1" x14ac:dyDescent="0.2">
      <c r="B47" s="212"/>
      <c r="C47" s="213"/>
      <c r="D47" s="328" t="s">
        <v>3671</v>
      </c>
      <c r="E47" s="328"/>
      <c r="F47" s="328"/>
      <c r="G47" s="328"/>
      <c r="H47" s="328"/>
      <c r="I47" s="328"/>
      <c r="J47" s="328"/>
      <c r="K47" s="209"/>
    </row>
    <row r="48" spans="2:11" ht="15" customHeight="1" x14ac:dyDescent="0.2">
      <c r="B48" s="212"/>
      <c r="C48" s="213"/>
      <c r="D48" s="213"/>
      <c r="E48" s="328" t="s">
        <v>3672</v>
      </c>
      <c r="F48" s="328"/>
      <c r="G48" s="328"/>
      <c r="H48" s="328"/>
      <c r="I48" s="328"/>
      <c r="J48" s="328"/>
      <c r="K48" s="209"/>
    </row>
    <row r="49" spans="2:11" ht="15" customHeight="1" x14ac:dyDescent="0.2">
      <c r="B49" s="212"/>
      <c r="C49" s="213"/>
      <c r="D49" s="213"/>
      <c r="E49" s="328" t="s">
        <v>3673</v>
      </c>
      <c r="F49" s="328"/>
      <c r="G49" s="328"/>
      <c r="H49" s="328"/>
      <c r="I49" s="328"/>
      <c r="J49" s="328"/>
      <c r="K49" s="209"/>
    </row>
    <row r="50" spans="2:11" ht="15" customHeight="1" x14ac:dyDescent="0.2">
      <c r="B50" s="212"/>
      <c r="C50" s="213"/>
      <c r="D50" s="213"/>
      <c r="E50" s="328" t="s">
        <v>3674</v>
      </c>
      <c r="F50" s="328"/>
      <c r="G50" s="328"/>
      <c r="H50" s="328"/>
      <c r="I50" s="328"/>
      <c r="J50" s="328"/>
      <c r="K50" s="209"/>
    </row>
    <row r="51" spans="2:11" ht="15" customHeight="1" x14ac:dyDescent="0.2">
      <c r="B51" s="212"/>
      <c r="C51" s="213"/>
      <c r="D51" s="328" t="s">
        <v>3675</v>
      </c>
      <c r="E51" s="328"/>
      <c r="F51" s="328"/>
      <c r="G51" s="328"/>
      <c r="H51" s="328"/>
      <c r="I51" s="328"/>
      <c r="J51" s="328"/>
      <c r="K51" s="209"/>
    </row>
    <row r="52" spans="2:11" ht="25.5" customHeight="1" x14ac:dyDescent="0.3">
      <c r="B52" s="208"/>
      <c r="C52" s="329" t="s">
        <v>3676</v>
      </c>
      <c r="D52" s="329"/>
      <c r="E52" s="329"/>
      <c r="F52" s="329"/>
      <c r="G52" s="329"/>
      <c r="H52" s="329"/>
      <c r="I52" s="329"/>
      <c r="J52" s="329"/>
      <c r="K52" s="209"/>
    </row>
    <row r="53" spans="2:11" ht="5.25" customHeight="1" x14ac:dyDescent="0.2">
      <c r="B53" s="208"/>
      <c r="C53" s="210"/>
      <c r="D53" s="210"/>
      <c r="E53" s="210"/>
      <c r="F53" s="210"/>
      <c r="G53" s="210"/>
      <c r="H53" s="210"/>
      <c r="I53" s="210"/>
      <c r="J53" s="210"/>
      <c r="K53" s="209"/>
    </row>
    <row r="54" spans="2:11" ht="15" customHeight="1" x14ac:dyDescent="0.2">
      <c r="B54" s="208"/>
      <c r="C54" s="328" t="s">
        <v>3677</v>
      </c>
      <c r="D54" s="328"/>
      <c r="E54" s="328"/>
      <c r="F54" s="328"/>
      <c r="G54" s="328"/>
      <c r="H54" s="328"/>
      <c r="I54" s="328"/>
      <c r="J54" s="328"/>
      <c r="K54" s="209"/>
    </row>
    <row r="55" spans="2:11" ht="15" customHeight="1" x14ac:dyDescent="0.2">
      <c r="B55" s="208"/>
      <c r="C55" s="328" t="s">
        <v>3678</v>
      </c>
      <c r="D55" s="328"/>
      <c r="E55" s="328"/>
      <c r="F55" s="328"/>
      <c r="G55" s="328"/>
      <c r="H55" s="328"/>
      <c r="I55" s="328"/>
      <c r="J55" s="328"/>
      <c r="K55" s="209"/>
    </row>
    <row r="56" spans="2:11" ht="12.75" customHeight="1" x14ac:dyDescent="0.2">
      <c r="B56" s="208"/>
      <c r="C56" s="211"/>
      <c r="D56" s="211"/>
      <c r="E56" s="211"/>
      <c r="F56" s="211"/>
      <c r="G56" s="211"/>
      <c r="H56" s="211"/>
      <c r="I56" s="211"/>
      <c r="J56" s="211"/>
      <c r="K56" s="209"/>
    </row>
    <row r="57" spans="2:11" ht="15" customHeight="1" x14ac:dyDescent="0.2">
      <c r="B57" s="208"/>
      <c r="C57" s="328" t="s">
        <v>3679</v>
      </c>
      <c r="D57" s="328"/>
      <c r="E57" s="328"/>
      <c r="F57" s="328"/>
      <c r="G57" s="328"/>
      <c r="H57" s="328"/>
      <c r="I57" s="328"/>
      <c r="J57" s="328"/>
      <c r="K57" s="209"/>
    </row>
    <row r="58" spans="2:11" ht="15" customHeight="1" x14ac:dyDescent="0.2">
      <c r="B58" s="208"/>
      <c r="C58" s="213"/>
      <c r="D58" s="328" t="s">
        <v>3680</v>
      </c>
      <c r="E58" s="328"/>
      <c r="F58" s="328"/>
      <c r="G58" s="328"/>
      <c r="H58" s="328"/>
      <c r="I58" s="328"/>
      <c r="J58" s="328"/>
      <c r="K58" s="209"/>
    </row>
    <row r="59" spans="2:11" ht="15" customHeight="1" x14ac:dyDescent="0.2">
      <c r="B59" s="208"/>
      <c r="C59" s="213"/>
      <c r="D59" s="328" t="s">
        <v>3681</v>
      </c>
      <c r="E59" s="328"/>
      <c r="F59" s="328"/>
      <c r="G59" s="328"/>
      <c r="H59" s="328"/>
      <c r="I59" s="328"/>
      <c r="J59" s="328"/>
      <c r="K59" s="209"/>
    </row>
    <row r="60" spans="2:11" ht="15" customHeight="1" x14ac:dyDescent="0.2">
      <c r="B60" s="208"/>
      <c r="C60" s="213"/>
      <c r="D60" s="328" t="s">
        <v>3682</v>
      </c>
      <c r="E60" s="328"/>
      <c r="F60" s="328"/>
      <c r="G60" s="328"/>
      <c r="H60" s="328"/>
      <c r="I60" s="328"/>
      <c r="J60" s="328"/>
      <c r="K60" s="209"/>
    </row>
    <row r="61" spans="2:11" ht="15" customHeight="1" x14ac:dyDescent="0.2">
      <c r="B61" s="208"/>
      <c r="C61" s="213"/>
      <c r="D61" s="328" t="s">
        <v>3683</v>
      </c>
      <c r="E61" s="328"/>
      <c r="F61" s="328"/>
      <c r="G61" s="328"/>
      <c r="H61" s="328"/>
      <c r="I61" s="328"/>
      <c r="J61" s="328"/>
      <c r="K61" s="209"/>
    </row>
    <row r="62" spans="2:11" ht="15" customHeight="1" x14ac:dyDescent="0.2">
      <c r="B62" s="208"/>
      <c r="C62" s="213"/>
      <c r="D62" s="327" t="s">
        <v>3684</v>
      </c>
      <c r="E62" s="327"/>
      <c r="F62" s="327"/>
      <c r="G62" s="327"/>
      <c r="H62" s="327"/>
      <c r="I62" s="327"/>
      <c r="J62" s="327"/>
      <c r="K62" s="209"/>
    </row>
    <row r="63" spans="2:11" ht="15" customHeight="1" x14ac:dyDescent="0.2">
      <c r="B63" s="208"/>
      <c r="C63" s="213"/>
      <c r="D63" s="328" t="s">
        <v>3685</v>
      </c>
      <c r="E63" s="328"/>
      <c r="F63" s="328"/>
      <c r="G63" s="328"/>
      <c r="H63" s="328"/>
      <c r="I63" s="328"/>
      <c r="J63" s="328"/>
      <c r="K63" s="209"/>
    </row>
    <row r="64" spans="2:11" ht="12.75" customHeight="1" x14ac:dyDescent="0.2">
      <c r="B64" s="208"/>
      <c r="C64" s="213"/>
      <c r="D64" s="213"/>
      <c r="E64" s="216"/>
      <c r="F64" s="213"/>
      <c r="G64" s="213"/>
      <c r="H64" s="213"/>
      <c r="I64" s="213"/>
      <c r="J64" s="213"/>
      <c r="K64" s="209"/>
    </row>
    <row r="65" spans="2:11" ht="15" customHeight="1" x14ac:dyDescent="0.2">
      <c r="B65" s="208"/>
      <c r="C65" s="213"/>
      <c r="D65" s="328" t="s">
        <v>3686</v>
      </c>
      <c r="E65" s="328"/>
      <c r="F65" s="328"/>
      <c r="G65" s="328"/>
      <c r="H65" s="328"/>
      <c r="I65" s="328"/>
      <c r="J65" s="328"/>
      <c r="K65" s="209"/>
    </row>
    <row r="66" spans="2:11" ht="15" customHeight="1" x14ac:dyDescent="0.2">
      <c r="B66" s="208"/>
      <c r="C66" s="213"/>
      <c r="D66" s="327" t="s">
        <v>3687</v>
      </c>
      <c r="E66" s="327"/>
      <c r="F66" s="327"/>
      <c r="G66" s="327"/>
      <c r="H66" s="327"/>
      <c r="I66" s="327"/>
      <c r="J66" s="327"/>
      <c r="K66" s="209"/>
    </row>
    <row r="67" spans="2:11" ht="15" customHeight="1" x14ac:dyDescent="0.2">
      <c r="B67" s="208"/>
      <c r="C67" s="213"/>
      <c r="D67" s="328" t="s">
        <v>3688</v>
      </c>
      <c r="E67" s="328"/>
      <c r="F67" s="328"/>
      <c r="G67" s="328"/>
      <c r="H67" s="328"/>
      <c r="I67" s="328"/>
      <c r="J67" s="328"/>
      <c r="K67" s="209"/>
    </row>
    <row r="68" spans="2:11" ht="15" customHeight="1" x14ac:dyDescent="0.2">
      <c r="B68" s="208"/>
      <c r="C68" s="213"/>
      <c r="D68" s="328" t="s">
        <v>3689</v>
      </c>
      <c r="E68" s="328"/>
      <c r="F68" s="328"/>
      <c r="G68" s="328"/>
      <c r="H68" s="328"/>
      <c r="I68" s="328"/>
      <c r="J68" s="328"/>
      <c r="K68" s="209"/>
    </row>
    <row r="69" spans="2:11" ht="15" customHeight="1" x14ac:dyDescent="0.2">
      <c r="B69" s="208"/>
      <c r="C69" s="213"/>
      <c r="D69" s="328" t="s">
        <v>3690</v>
      </c>
      <c r="E69" s="328"/>
      <c r="F69" s="328"/>
      <c r="G69" s="328"/>
      <c r="H69" s="328"/>
      <c r="I69" s="328"/>
      <c r="J69" s="328"/>
      <c r="K69" s="209"/>
    </row>
    <row r="70" spans="2:11" ht="15" customHeight="1" x14ac:dyDescent="0.2">
      <c r="B70" s="208"/>
      <c r="C70" s="213"/>
      <c r="D70" s="328" t="s">
        <v>3691</v>
      </c>
      <c r="E70" s="328"/>
      <c r="F70" s="328"/>
      <c r="G70" s="328"/>
      <c r="H70" s="328"/>
      <c r="I70" s="328"/>
      <c r="J70" s="328"/>
      <c r="K70" s="209"/>
    </row>
    <row r="71" spans="2:11" ht="12.75" customHeight="1" x14ac:dyDescent="0.2">
      <c r="B71" s="217"/>
      <c r="C71" s="218"/>
      <c r="D71" s="218"/>
      <c r="E71" s="218"/>
      <c r="F71" s="218"/>
      <c r="G71" s="218"/>
      <c r="H71" s="218"/>
      <c r="I71" s="218"/>
      <c r="J71" s="218"/>
      <c r="K71" s="219"/>
    </row>
    <row r="72" spans="2:11" ht="18.75" customHeight="1" x14ac:dyDescent="0.2">
      <c r="B72" s="220"/>
      <c r="C72" s="220"/>
      <c r="D72" s="220"/>
      <c r="E72" s="220"/>
      <c r="F72" s="220"/>
      <c r="G72" s="220"/>
      <c r="H72" s="220"/>
      <c r="I72" s="220"/>
      <c r="J72" s="220"/>
      <c r="K72" s="220"/>
    </row>
    <row r="73" spans="2:11" ht="18.75" customHeight="1" x14ac:dyDescent="0.2">
      <c r="B73" s="220"/>
      <c r="C73" s="220"/>
      <c r="D73" s="220"/>
      <c r="E73" s="220"/>
      <c r="F73" s="220"/>
      <c r="G73" s="220"/>
      <c r="H73" s="220"/>
      <c r="I73" s="220"/>
      <c r="J73" s="220"/>
      <c r="K73" s="220"/>
    </row>
    <row r="74" spans="2:11" ht="7.5" customHeight="1" x14ac:dyDescent="0.2">
      <c r="B74" s="221"/>
      <c r="C74" s="222"/>
      <c r="D74" s="222"/>
      <c r="E74" s="222"/>
      <c r="F74" s="222"/>
      <c r="G74" s="222"/>
      <c r="H74" s="222"/>
      <c r="I74" s="222"/>
      <c r="J74" s="222"/>
      <c r="K74" s="223"/>
    </row>
    <row r="75" spans="2:11" ht="45" customHeight="1" x14ac:dyDescent="0.2">
      <c r="B75" s="224"/>
      <c r="C75" s="323" t="s">
        <v>3692</v>
      </c>
      <c r="D75" s="323"/>
      <c r="E75" s="323"/>
      <c r="F75" s="323"/>
      <c r="G75" s="323"/>
      <c r="H75" s="323"/>
      <c r="I75" s="323"/>
      <c r="J75" s="323"/>
      <c r="K75" s="225"/>
    </row>
    <row r="76" spans="2:11" ht="17.25" customHeight="1" x14ac:dyDescent="0.2">
      <c r="B76" s="224"/>
      <c r="C76" s="226" t="s">
        <v>3693</v>
      </c>
      <c r="D76" s="226"/>
      <c r="E76" s="226"/>
      <c r="F76" s="226" t="s">
        <v>3694</v>
      </c>
      <c r="G76" s="227"/>
      <c r="H76" s="226" t="s">
        <v>52</v>
      </c>
      <c r="I76" s="226" t="s">
        <v>55</v>
      </c>
      <c r="J76" s="226" t="s">
        <v>3695</v>
      </c>
      <c r="K76" s="225"/>
    </row>
    <row r="77" spans="2:11" ht="17.25" customHeight="1" x14ac:dyDescent="0.2">
      <c r="B77" s="224"/>
      <c r="C77" s="228" t="s">
        <v>3696</v>
      </c>
      <c r="D77" s="228"/>
      <c r="E77" s="228"/>
      <c r="F77" s="229" t="s">
        <v>3697</v>
      </c>
      <c r="G77" s="230"/>
      <c r="H77" s="228"/>
      <c r="I77" s="228"/>
      <c r="J77" s="228" t="s">
        <v>3698</v>
      </c>
      <c r="K77" s="225"/>
    </row>
    <row r="78" spans="2:11" ht="5.25" customHeight="1" x14ac:dyDescent="0.2">
      <c r="B78" s="224"/>
      <c r="C78" s="231"/>
      <c r="D78" s="231"/>
      <c r="E78" s="231"/>
      <c r="F78" s="231"/>
      <c r="G78" s="232"/>
      <c r="H78" s="231"/>
      <c r="I78" s="231"/>
      <c r="J78" s="231"/>
      <c r="K78" s="225"/>
    </row>
    <row r="79" spans="2:11" ht="15" customHeight="1" x14ac:dyDescent="0.2">
      <c r="B79" s="224"/>
      <c r="C79" s="214" t="s">
        <v>51</v>
      </c>
      <c r="D79" s="233"/>
      <c r="E79" s="233"/>
      <c r="F79" s="234" t="s">
        <v>3699</v>
      </c>
      <c r="G79" s="214"/>
      <c r="H79" s="214" t="s">
        <v>3700</v>
      </c>
      <c r="I79" s="214" t="s">
        <v>3701</v>
      </c>
      <c r="J79" s="214">
        <v>20</v>
      </c>
      <c r="K79" s="225"/>
    </row>
    <row r="80" spans="2:11" ht="15" customHeight="1" x14ac:dyDescent="0.2">
      <c r="B80" s="224"/>
      <c r="C80" s="214" t="s">
        <v>3702</v>
      </c>
      <c r="D80" s="214"/>
      <c r="E80" s="214"/>
      <c r="F80" s="234" t="s">
        <v>3699</v>
      </c>
      <c r="G80" s="214"/>
      <c r="H80" s="214" t="s">
        <v>3703</v>
      </c>
      <c r="I80" s="214" t="s">
        <v>3701</v>
      </c>
      <c r="J80" s="214">
        <v>120</v>
      </c>
      <c r="K80" s="225"/>
    </row>
    <row r="81" spans="2:11" ht="15" customHeight="1" x14ac:dyDescent="0.2">
      <c r="B81" s="235"/>
      <c r="C81" s="214" t="s">
        <v>3704</v>
      </c>
      <c r="D81" s="214"/>
      <c r="E81" s="214"/>
      <c r="F81" s="234" t="s">
        <v>3705</v>
      </c>
      <c r="G81" s="214"/>
      <c r="H81" s="214" t="s">
        <v>3706</v>
      </c>
      <c r="I81" s="214" t="s">
        <v>3701</v>
      </c>
      <c r="J81" s="214">
        <v>50</v>
      </c>
      <c r="K81" s="225"/>
    </row>
    <row r="82" spans="2:11" ht="15" customHeight="1" x14ac:dyDescent="0.2">
      <c r="B82" s="235"/>
      <c r="C82" s="214" t="s">
        <v>3707</v>
      </c>
      <c r="D82" s="214"/>
      <c r="E82" s="214"/>
      <c r="F82" s="234" t="s">
        <v>3699</v>
      </c>
      <c r="G82" s="214"/>
      <c r="H82" s="214" t="s">
        <v>3708</v>
      </c>
      <c r="I82" s="214" t="s">
        <v>3709</v>
      </c>
      <c r="J82" s="214"/>
      <c r="K82" s="225"/>
    </row>
    <row r="83" spans="2:11" ht="15" customHeight="1" x14ac:dyDescent="0.2">
      <c r="B83" s="235"/>
      <c r="C83" s="214" t="s">
        <v>3710</v>
      </c>
      <c r="D83" s="214"/>
      <c r="E83" s="214"/>
      <c r="F83" s="234" t="s">
        <v>3705</v>
      </c>
      <c r="G83" s="214"/>
      <c r="H83" s="214" t="s">
        <v>3711</v>
      </c>
      <c r="I83" s="214" t="s">
        <v>3701</v>
      </c>
      <c r="J83" s="214">
        <v>15</v>
      </c>
      <c r="K83" s="225"/>
    </row>
    <row r="84" spans="2:11" ht="15" customHeight="1" x14ac:dyDescent="0.2">
      <c r="B84" s="235"/>
      <c r="C84" s="214" t="s">
        <v>3712</v>
      </c>
      <c r="D84" s="214"/>
      <c r="E84" s="214"/>
      <c r="F84" s="234" t="s">
        <v>3705</v>
      </c>
      <c r="G84" s="214"/>
      <c r="H84" s="214" t="s">
        <v>3713</v>
      </c>
      <c r="I84" s="214" t="s">
        <v>3701</v>
      </c>
      <c r="J84" s="214">
        <v>15</v>
      </c>
      <c r="K84" s="225"/>
    </row>
    <row r="85" spans="2:11" ht="15" customHeight="1" x14ac:dyDescent="0.2">
      <c r="B85" s="235"/>
      <c r="C85" s="214" t="s">
        <v>3714</v>
      </c>
      <c r="D85" s="214"/>
      <c r="E85" s="214"/>
      <c r="F85" s="234" t="s">
        <v>3705</v>
      </c>
      <c r="G85" s="214"/>
      <c r="H85" s="214" t="s">
        <v>3715</v>
      </c>
      <c r="I85" s="214" t="s">
        <v>3701</v>
      </c>
      <c r="J85" s="214">
        <v>20</v>
      </c>
      <c r="K85" s="225"/>
    </row>
    <row r="86" spans="2:11" ht="15" customHeight="1" x14ac:dyDescent="0.2">
      <c r="B86" s="235"/>
      <c r="C86" s="214" t="s">
        <v>3716</v>
      </c>
      <c r="D86" s="214"/>
      <c r="E86" s="214"/>
      <c r="F86" s="234" t="s">
        <v>3705</v>
      </c>
      <c r="G86" s="214"/>
      <c r="H86" s="214" t="s">
        <v>3717</v>
      </c>
      <c r="I86" s="214" t="s">
        <v>3701</v>
      </c>
      <c r="J86" s="214">
        <v>20</v>
      </c>
      <c r="K86" s="225"/>
    </row>
    <row r="87" spans="2:11" ht="15" customHeight="1" x14ac:dyDescent="0.2">
      <c r="B87" s="235"/>
      <c r="C87" s="214" t="s">
        <v>3718</v>
      </c>
      <c r="D87" s="214"/>
      <c r="E87" s="214"/>
      <c r="F87" s="234" t="s">
        <v>3705</v>
      </c>
      <c r="G87" s="214"/>
      <c r="H87" s="214" t="s">
        <v>3719</v>
      </c>
      <c r="I87" s="214" t="s">
        <v>3701</v>
      </c>
      <c r="J87" s="214">
        <v>50</v>
      </c>
      <c r="K87" s="225"/>
    </row>
    <row r="88" spans="2:11" ht="15" customHeight="1" x14ac:dyDescent="0.2">
      <c r="B88" s="235"/>
      <c r="C88" s="214" t="s">
        <v>3720</v>
      </c>
      <c r="D88" s="214"/>
      <c r="E88" s="214"/>
      <c r="F88" s="234" t="s">
        <v>3705</v>
      </c>
      <c r="G88" s="214"/>
      <c r="H88" s="214" t="s">
        <v>3721</v>
      </c>
      <c r="I88" s="214" t="s">
        <v>3701</v>
      </c>
      <c r="J88" s="214">
        <v>20</v>
      </c>
      <c r="K88" s="225"/>
    </row>
    <row r="89" spans="2:11" ht="15" customHeight="1" x14ac:dyDescent="0.2">
      <c r="B89" s="235"/>
      <c r="C89" s="214" t="s">
        <v>3722</v>
      </c>
      <c r="D89" s="214"/>
      <c r="E89" s="214"/>
      <c r="F89" s="234" t="s">
        <v>3705</v>
      </c>
      <c r="G89" s="214"/>
      <c r="H89" s="214" t="s">
        <v>3723</v>
      </c>
      <c r="I89" s="214" t="s">
        <v>3701</v>
      </c>
      <c r="J89" s="214">
        <v>20</v>
      </c>
      <c r="K89" s="225"/>
    </row>
    <row r="90" spans="2:11" ht="15" customHeight="1" x14ac:dyDescent="0.2">
      <c r="B90" s="235"/>
      <c r="C90" s="214" t="s">
        <v>3724</v>
      </c>
      <c r="D90" s="214"/>
      <c r="E90" s="214"/>
      <c r="F90" s="234" t="s">
        <v>3705</v>
      </c>
      <c r="G90" s="214"/>
      <c r="H90" s="214" t="s">
        <v>3725</v>
      </c>
      <c r="I90" s="214" t="s">
        <v>3701</v>
      </c>
      <c r="J90" s="214">
        <v>50</v>
      </c>
      <c r="K90" s="225"/>
    </row>
    <row r="91" spans="2:11" ht="15" customHeight="1" x14ac:dyDescent="0.2">
      <c r="B91" s="235"/>
      <c r="C91" s="214" t="s">
        <v>3726</v>
      </c>
      <c r="D91" s="214"/>
      <c r="E91" s="214"/>
      <c r="F91" s="234" t="s">
        <v>3705</v>
      </c>
      <c r="G91" s="214"/>
      <c r="H91" s="214" t="s">
        <v>3726</v>
      </c>
      <c r="I91" s="214" t="s">
        <v>3701</v>
      </c>
      <c r="J91" s="214">
        <v>50</v>
      </c>
      <c r="K91" s="225"/>
    </row>
    <row r="92" spans="2:11" ht="15" customHeight="1" x14ac:dyDescent="0.2">
      <c r="B92" s="235"/>
      <c r="C92" s="214" t="s">
        <v>3727</v>
      </c>
      <c r="D92" s="214"/>
      <c r="E92" s="214"/>
      <c r="F92" s="234" t="s">
        <v>3705</v>
      </c>
      <c r="G92" s="214"/>
      <c r="H92" s="214" t="s">
        <v>3728</v>
      </c>
      <c r="I92" s="214" t="s">
        <v>3701</v>
      </c>
      <c r="J92" s="214">
        <v>255</v>
      </c>
      <c r="K92" s="225"/>
    </row>
    <row r="93" spans="2:11" ht="15" customHeight="1" x14ac:dyDescent="0.2">
      <c r="B93" s="235"/>
      <c r="C93" s="214" t="s">
        <v>3729</v>
      </c>
      <c r="D93" s="214"/>
      <c r="E93" s="214"/>
      <c r="F93" s="234" t="s">
        <v>3699</v>
      </c>
      <c r="G93" s="214"/>
      <c r="H93" s="214" t="s">
        <v>3730</v>
      </c>
      <c r="I93" s="214" t="s">
        <v>3731</v>
      </c>
      <c r="J93" s="214"/>
      <c r="K93" s="225"/>
    </row>
    <row r="94" spans="2:11" ht="15" customHeight="1" x14ac:dyDescent="0.2">
      <c r="B94" s="235"/>
      <c r="C94" s="214" t="s">
        <v>3732</v>
      </c>
      <c r="D94" s="214"/>
      <c r="E94" s="214"/>
      <c r="F94" s="234" t="s">
        <v>3699</v>
      </c>
      <c r="G94" s="214"/>
      <c r="H94" s="214" t="s">
        <v>3733</v>
      </c>
      <c r="I94" s="214" t="s">
        <v>3734</v>
      </c>
      <c r="J94" s="214"/>
      <c r="K94" s="225"/>
    </row>
    <row r="95" spans="2:11" ht="15" customHeight="1" x14ac:dyDescent="0.2">
      <c r="B95" s="235"/>
      <c r="C95" s="214" t="s">
        <v>3735</v>
      </c>
      <c r="D95" s="214"/>
      <c r="E95" s="214"/>
      <c r="F95" s="234" t="s">
        <v>3699</v>
      </c>
      <c r="G95" s="214"/>
      <c r="H95" s="214" t="s">
        <v>3735</v>
      </c>
      <c r="I95" s="214" t="s">
        <v>3734</v>
      </c>
      <c r="J95" s="214"/>
      <c r="K95" s="225"/>
    </row>
    <row r="96" spans="2:11" ht="15" customHeight="1" x14ac:dyDescent="0.2">
      <c r="B96" s="235"/>
      <c r="C96" s="214" t="s">
        <v>36</v>
      </c>
      <c r="D96" s="214"/>
      <c r="E96" s="214"/>
      <c r="F96" s="234" t="s">
        <v>3699</v>
      </c>
      <c r="G96" s="214"/>
      <c r="H96" s="214" t="s">
        <v>3736</v>
      </c>
      <c r="I96" s="214" t="s">
        <v>3734</v>
      </c>
      <c r="J96" s="214"/>
      <c r="K96" s="225"/>
    </row>
    <row r="97" spans="2:11" ht="15" customHeight="1" x14ac:dyDescent="0.2">
      <c r="B97" s="235"/>
      <c r="C97" s="214" t="s">
        <v>46</v>
      </c>
      <c r="D97" s="214"/>
      <c r="E97" s="214"/>
      <c r="F97" s="234" t="s">
        <v>3699</v>
      </c>
      <c r="G97" s="214"/>
      <c r="H97" s="214" t="s">
        <v>3737</v>
      </c>
      <c r="I97" s="214" t="s">
        <v>3734</v>
      </c>
      <c r="J97" s="214"/>
      <c r="K97" s="225"/>
    </row>
    <row r="98" spans="2:11" ht="15" customHeight="1" x14ac:dyDescent="0.2">
      <c r="B98" s="236"/>
      <c r="C98" s="237"/>
      <c r="D98" s="237"/>
      <c r="E98" s="237"/>
      <c r="F98" s="237"/>
      <c r="G98" s="237"/>
      <c r="H98" s="237"/>
      <c r="I98" s="237"/>
      <c r="J98" s="237"/>
      <c r="K98" s="238"/>
    </row>
    <row r="99" spans="2:11" ht="18.75" customHeight="1" x14ac:dyDescent="0.2">
      <c r="B99" s="239"/>
      <c r="C99" s="240"/>
      <c r="D99" s="240"/>
      <c r="E99" s="240"/>
      <c r="F99" s="240"/>
      <c r="G99" s="240"/>
      <c r="H99" s="240"/>
      <c r="I99" s="240"/>
      <c r="J99" s="240"/>
      <c r="K99" s="239"/>
    </row>
    <row r="100" spans="2:11" ht="18.75" customHeight="1" x14ac:dyDescent="0.2"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</row>
    <row r="101" spans="2:11" ht="7.5" customHeight="1" x14ac:dyDescent="0.2">
      <c r="B101" s="221"/>
      <c r="C101" s="222"/>
      <c r="D101" s="222"/>
      <c r="E101" s="222"/>
      <c r="F101" s="222"/>
      <c r="G101" s="222"/>
      <c r="H101" s="222"/>
      <c r="I101" s="222"/>
      <c r="J101" s="222"/>
      <c r="K101" s="223"/>
    </row>
    <row r="102" spans="2:11" ht="45" customHeight="1" x14ac:dyDescent="0.2">
      <c r="B102" s="224"/>
      <c r="C102" s="323" t="s">
        <v>3738</v>
      </c>
      <c r="D102" s="323"/>
      <c r="E102" s="323"/>
      <c r="F102" s="323"/>
      <c r="G102" s="323"/>
      <c r="H102" s="323"/>
      <c r="I102" s="323"/>
      <c r="J102" s="323"/>
      <c r="K102" s="225"/>
    </row>
    <row r="103" spans="2:11" ht="17.25" customHeight="1" x14ac:dyDescent="0.2">
      <c r="B103" s="224"/>
      <c r="C103" s="226" t="s">
        <v>3693</v>
      </c>
      <c r="D103" s="226"/>
      <c r="E103" s="226"/>
      <c r="F103" s="226" t="s">
        <v>3694</v>
      </c>
      <c r="G103" s="227"/>
      <c r="H103" s="226" t="s">
        <v>52</v>
      </c>
      <c r="I103" s="226" t="s">
        <v>55</v>
      </c>
      <c r="J103" s="226" t="s">
        <v>3695</v>
      </c>
      <c r="K103" s="225"/>
    </row>
    <row r="104" spans="2:11" ht="17.25" customHeight="1" x14ac:dyDescent="0.2">
      <c r="B104" s="224"/>
      <c r="C104" s="228" t="s">
        <v>3696</v>
      </c>
      <c r="D104" s="228"/>
      <c r="E104" s="228"/>
      <c r="F104" s="229" t="s">
        <v>3697</v>
      </c>
      <c r="G104" s="230"/>
      <c r="H104" s="228"/>
      <c r="I104" s="228"/>
      <c r="J104" s="228" t="s">
        <v>3698</v>
      </c>
      <c r="K104" s="225"/>
    </row>
    <row r="105" spans="2:11" ht="5.25" customHeight="1" x14ac:dyDescent="0.2">
      <c r="B105" s="224"/>
      <c r="C105" s="226"/>
      <c r="D105" s="226"/>
      <c r="E105" s="226"/>
      <c r="F105" s="226"/>
      <c r="G105" s="227"/>
      <c r="H105" s="226"/>
      <c r="I105" s="226"/>
      <c r="J105" s="226"/>
      <c r="K105" s="225"/>
    </row>
    <row r="106" spans="2:11" ht="15" customHeight="1" x14ac:dyDescent="0.2">
      <c r="B106" s="224"/>
      <c r="C106" s="214" t="s">
        <v>51</v>
      </c>
      <c r="D106" s="233"/>
      <c r="E106" s="233"/>
      <c r="F106" s="234" t="s">
        <v>3699</v>
      </c>
      <c r="G106" s="214"/>
      <c r="H106" s="214" t="s">
        <v>3739</v>
      </c>
      <c r="I106" s="214" t="s">
        <v>3701</v>
      </c>
      <c r="J106" s="214">
        <v>20</v>
      </c>
      <c r="K106" s="225"/>
    </row>
    <row r="107" spans="2:11" ht="15" customHeight="1" x14ac:dyDescent="0.2">
      <c r="B107" s="224"/>
      <c r="C107" s="214" t="s">
        <v>3702</v>
      </c>
      <c r="D107" s="214"/>
      <c r="E107" s="214"/>
      <c r="F107" s="234" t="s">
        <v>3699</v>
      </c>
      <c r="G107" s="214"/>
      <c r="H107" s="214" t="s">
        <v>3739</v>
      </c>
      <c r="I107" s="214" t="s">
        <v>3701</v>
      </c>
      <c r="J107" s="214">
        <v>120</v>
      </c>
      <c r="K107" s="225"/>
    </row>
    <row r="108" spans="2:11" ht="15" customHeight="1" x14ac:dyDescent="0.2">
      <c r="B108" s="235"/>
      <c r="C108" s="214" t="s">
        <v>3704</v>
      </c>
      <c r="D108" s="214"/>
      <c r="E108" s="214"/>
      <c r="F108" s="234" t="s">
        <v>3705</v>
      </c>
      <c r="G108" s="214"/>
      <c r="H108" s="214" t="s">
        <v>3739</v>
      </c>
      <c r="I108" s="214" t="s">
        <v>3701</v>
      </c>
      <c r="J108" s="214">
        <v>50</v>
      </c>
      <c r="K108" s="225"/>
    </row>
    <row r="109" spans="2:11" ht="15" customHeight="1" x14ac:dyDescent="0.2">
      <c r="B109" s="235"/>
      <c r="C109" s="214" t="s">
        <v>3707</v>
      </c>
      <c r="D109" s="214"/>
      <c r="E109" s="214"/>
      <c r="F109" s="234" t="s">
        <v>3699</v>
      </c>
      <c r="G109" s="214"/>
      <c r="H109" s="214" t="s">
        <v>3739</v>
      </c>
      <c r="I109" s="214" t="s">
        <v>3709</v>
      </c>
      <c r="J109" s="214"/>
      <c r="K109" s="225"/>
    </row>
    <row r="110" spans="2:11" ht="15" customHeight="1" x14ac:dyDescent="0.2">
      <c r="B110" s="235"/>
      <c r="C110" s="214" t="s">
        <v>3718</v>
      </c>
      <c r="D110" s="214"/>
      <c r="E110" s="214"/>
      <c r="F110" s="234" t="s">
        <v>3705</v>
      </c>
      <c r="G110" s="214"/>
      <c r="H110" s="214" t="s">
        <v>3739</v>
      </c>
      <c r="I110" s="214" t="s">
        <v>3701</v>
      </c>
      <c r="J110" s="214">
        <v>50</v>
      </c>
      <c r="K110" s="225"/>
    </row>
    <row r="111" spans="2:11" ht="15" customHeight="1" x14ac:dyDescent="0.2">
      <c r="B111" s="235"/>
      <c r="C111" s="214" t="s">
        <v>3726</v>
      </c>
      <c r="D111" s="214"/>
      <c r="E111" s="214"/>
      <c r="F111" s="234" t="s">
        <v>3705</v>
      </c>
      <c r="G111" s="214"/>
      <c r="H111" s="214" t="s">
        <v>3739</v>
      </c>
      <c r="I111" s="214" t="s">
        <v>3701</v>
      </c>
      <c r="J111" s="214">
        <v>50</v>
      </c>
      <c r="K111" s="225"/>
    </row>
    <row r="112" spans="2:11" ht="15" customHeight="1" x14ac:dyDescent="0.2">
      <c r="B112" s="235"/>
      <c r="C112" s="214" t="s">
        <v>3724</v>
      </c>
      <c r="D112" s="214"/>
      <c r="E112" s="214"/>
      <c r="F112" s="234" t="s">
        <v>3705</v>
      </c>
      <c r="G112" s="214"/>
      <c r="H112" s="214" t="s">
        <v>3739</v>
      </c>
      <c r="I112" s="214" t="s">
        <v>3701</v>
      </c>
      <c r="J112" s="214">
        <v>50</v>
      </c>
      <c r="K112" s="225"/>
    </row>
    <row r="113" spans="2:11" ht="15" customHeight="1" x14ac:dyDescent="0.2">
      <c r="B113" s="235"/>
      <c r="C113" s="214" t="s">
        <v>51</v>
      </c>
      <c r="D113" s="214"/>
      <c r="E113" s="214"/>
      <c r="F113" s="234" t="s">
        <v>3699</v>
      </c>
      <c r="G113" s="214"/>
      <c r="H113" s="214" t="s">
        <v>3740</v>
      </c>
      <c r="I113" s="214" t="s">
        <v>3701</v>
      </c>
      <c r="J113" s="214">
        <v>20</v>
      </c>
      <c r="K113" s="225"/>
    </row>
    <row r="114" spans="2:11" ht="15" customHeight="1" x14ac:dyDescent="0.2">
      <c r="B114" s="235"/>
      <c r="C114" s="214" t="s">
        <v>3741</v>
      </c>
      <c r="D114" s="214"/>
      <c r="E114" s="214"/>
      <c r="F114" s="234" t="s">
        <v>3699</v>
      </c>
      <c r="G114" s="214"/>
      <c r="H114" s="214" t="s">
        <v>3742</v>
      </c>
      <c r="I114" s="214" t="s">
        <v>3701</v>
      </c>
      <c r="J114" s="214">
        <v>120</v>
      </c>
      <c r="K114" s="225"/>
    </row>
    <row r="115" spans="2:11" ht="15" customHeight="1" x14ac:dyDescent="0.2">
      <c r="B115" s="235"/>
      <c r="C115" s="214" t="s">
        <v>36</v>
      </c>
      <c r="D115" s="214"/>
      <c r="E115" s="214"/>
      <c r="F115" s="234" t="s">
        <v>3699</v>
      </c>
      <c r="G115" s="214"/>
      <c r="H115" s="214" t="s">
        <v>3743</v>
      </c>
      <c r="I115" s="214" t="s">
        <v>3734</v>
      </c>
      <c r="J115" s="214"/>
      <c r="K115" s="225"/>
    </row>
    <row r="116" spans="2:11" ht="15" customHeight="1" x14ac:dyDescent="0.2">
      <c r="B116" s="235"/>
      <c r="C116" s="214" t="s">
        <v>46</v>
      </c>
      <c r="D116" s="214"/>
      <c r="E116" s="214"/>
      <c r="F116" s="234" t="s">
        <v>3699</v>
      </c>
      <c r="G116" s="214"/>
      <c r="H116" s="214" t="s">
        <v>3744</v>
      </c>
      <c r="I116" s="214" t="s">
        <v>3734</v>
      </c>
      <c r="J116" s="214"/>
      <c r="K116" s="225"/>
    </row>
    <row r="117" spans="2:11" ht="15" customHeight="1" x14ac:dyDescent="0.2">
      <c r="B117" s="235"/>
      <c r="C117" s="214" t="s">
        <v>55</v>
      </c>
      <c r="D117" s="214"/>
      <c r="E117" s="214"/>
      <c r="F117" s="234" t="s">
        <v>3699</v>
      </c>
      <c r="G117" s="214"/>
      <c r="H117" s="214" t="s">
        <v>3745</v>
      </c>
      <c r="I117" s="214" t="s">
        <v>3746</v>
      </c>
      <c r="J117" s="214"/>
      <c r="K117" s="225"/>
    </row>
    <row r="118" spans="2:11" ht="15" customHeight="1" x14ac:dyDescent="0.2">
      <c r="B118" s="236"/>
      <c r="C118" s="241"/>
      <c r="D118" s="241"/>
      <c r="E118" s="241"/>
      <c r="F118" s="241"/>
      <c r="G118" s="241"/>
      <c r="H118" s="241"/>
      <c r="I118" s="241"/>
      <c r="J118" s="241"/>
      <c r="K118" s="238"/>
    </row>
    <row r="119" spans="2:11" ht="18.75" customHeight="1" x14ac:dyDescent="0.2">
      <c r="B119" s="242"/>
      <c r="C119" s="243"/>
      <c r="D119" s="243"/>
      <c r="E119" s="243"/>
      <c r="F119" s="244"/>
      <c r="G119" s="243"/>
      <c r="H119" s="243"/>
      <c r="I119" s="243"/>
      <c r="J119" s="243"/>
      <c r="K119" s="242"/>
    </row>
    <row r="120" spans="2:11" ht="18.75" customHeight="1" x14ac:dyDescent="0.2"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</row>
    <row r="121" spans="2:11" ht="7.5" customHeight="1" x14ac:dyDescent="0.2">
      <c r="B121" s="245"/>
      <c r="C121" s="246"/>
      <c r="D121" s="246"/>
      <c r="E121" s="246"/>
      <c r="F121" s="246"/>
      <c r="G121" s="246"/>
      <c r="H121" s="246"/>
      <c r="I121" s="246"/>
      <c r="J121" s="246"/>
      <c r="K121" s="247"/>
    </row>
    <row r="122" spans="2:11" ht="45" customHeight="1" x14ac:dyDescent="0.2">
      <c r="B122" s="248"/>
      <c r="C122" s="324" t="s">
        <v>3747</v>
      </c>
      <c r="D122" s="324"/>
      <c r="E122" s="324"/>
      <c r="F122" s="324"/>
      <c r="G122" s="324"/>
      <c r="H122" s="324"/>
      <c r="I122" s="324"/>
      <c r="J122" s="324"/>
      <c r="K122" s="249"/>
    </row>
    <row r="123" spans="2:11" ht="17.25" customHeight="1" x14ac:dyDescent="0.2">
      <c r="B123" s="250"/>
      <c r="C123" s="226" t="s">
        <v>3693</v>
      </c>
      <c r="D123" s="226"/>
      <c r="E123" s="226"/>
      <c r="F123" s="226" t="s">
        <v>3694</v>
      </c>
      <c r="G123" s="227"/>
      <c r="H123" s="226" t="s">
        <v>52</v>
      </c>
      <c r="I123" s="226" t="s">
        <v>55</v>
      </c>
      <c r="J123" s="226" t="s">
        <v>3695</v>
      </c>
      <c r="K123" s="251"/>
    </row>
    <row r="124" spans="2:11" ht="17.25" customHeight="1" x14ac:dyDescent="0.2">
      <c r="B124" s="250"/>
      <c r="C124" s="228" t="s">
        <v>3696</v>
      </c>
      <c r="D124" s="228"/>
      <c r="E124" s="228"/>
      <c r="F124" s="229" t="s">
        <v>3697</v>
      </c>
      <c r="G124" s="230"/>
      <c r="H124" s="228"/>
      <c r="I124" s="228"/>
      <c r="J124" s="228" t="s">
        <v>3698</v>
      </c>
      <c r="K124" s="251"/>
    </row>
    <row r="125" spans="2:11" ht="5.25" customHeight="1" x14ac:dyDescent="0.2">
      <c r="B125" s="252"/>
      <c r="C125" s="231"/>
      <c r="D125" s="231"/>
      <c r="E125" s="231"/>
      <c r="F125" s="231"/>
      <c r="G125" s="232"/>
      <c r="H125" s="231"/>
      <c r="I125" s="231"/>
      <c r="J125" s="231"/>
      <c r="K125" s="253"/>
    </row>
    <row r="126" spans="2:11" ht="15" customHeight="1" x14ac:dyDescent="0.2">
      <c r="B126" s="252"/>
      <c r="C126" s="214" t="s">
        <v>3702</v>
      </c>
      <c r="D126" s="233"/>
      <c r="E126" s="233"/>
      <c r="F126" s="234" t="s">
        <v>3699</v>
      </c>
      <c r="G126" s="214"/>
      <c r="H126" s="214" t="s">
        <v>3739</v>
      </c>
      <c r="I126" s="214" t="s">
        <v>3701</v>
      </c>
      <c r="J126" s="214">
        <v>120</v>
      </c>
      <c r="K126" s="254"/>
    </row>
    <row r="127" spans="2:11" ht="15" customHeight="1" x14ac:dyDescent="0.2">
      <c r="B127" s="252"/>
      <c r="C127" s="214" t="s">
        <v>3748</v>
      </c>
      <c r="D127" s="214"/>
      <c r="E127" s="214"/>
      <c r="F127" s="234" t="s">
        <v>3699</v>
      </c>
      <c r="G127" s="214"/>
      <c r="H127" s="214" t="s">
        <v>3749</v>
      </c>
      <c r="I127" s="214" t="s">
        <v>3701</v>
      </c>
      <c r="J127" s="214" t="s">
        <v>3750</v>
      </c>
      <c r="K127" s="254"/>
    </row>
    <row r="128" spans="2:11" ht="15" customHeight="1" x14ac:dyDescent="0.2">
      <c r="B128" s="252"/>
      <c r="C128" s="214" t="s">
        <v>86</v>
      </c>
      <c r="D128" s="214"/>
      <c r="E128" s="214"/>
      <c r="F128" s="234" t="s">
        <v>3699</v>
      </c>
      <c r="G128" s="214"/>
      <c r="H128" s="214" t="s">
        <v>3751</v>
      </c>
      <c r="I128" s="214" t="s">
        <v>3701</v>
      </c>
      <c r="J128" s="214" t="s">
        <v>3750</v>
      </c>
      <c r="K128" s="254"/>
    </row>
    <row r="129" spans="2:11" ht="15" customHeight="1" x14ac:dyDescent="0.2">
      <c r="B129" s="252"/>
      <c r="C129" s="214" t="s">
        <v>3710</v>
      </c>
      <c r="D129" s="214"/>
      <c r="E129" s="214"/>
      <c r="F129" s="234" t="s">
        <v>3705</v>
      </c>
      <c r="G129" s="214"/>
      <c r="H129" s="214" t="s">
        <v>3711</v>
      </c>
      <c r="I129" s="214" t="s">
        <v>3701</v>
      </c>
      <c r="J129" s="214">
        <v>15</v>
      </c>
      <c r="K129" s="254"/>
    </row>
    <row r="130" spans="2:11" ht="15" customHeight="1" x14ac:dyDescent="0.2">
      <c r="B130" s="252"/>
      <c r="C130" s="214" t="s">
        <v>3712</v>
      </c>
      <c r="D130" s="214"/>
      <c r="E130" s="214"/>
      <c r="F130" s="234" t="s">
        <v>3705</v>
      </c>
      <c r="G130" s="214"/>
      <c r="H130" s="214" t="s">
        <v>3713</v>
      </c>
      <c r="I130" s="214" t="s">
        <v>3701</v>
      </c>
      <c r="J130" s="214">
        <v>15</v>
      </c>
      <c r="K130" s="254"/>
    </row>
    <row r="131" spans="2:11" ht="15" customHeight="1" x14ac:dyDescent="0.2">
      <c r="B131" s="252"/>
      <c r="C131" s="214" t="s">
        <v>3714</v>
      </c>
      <c r="D131" s="214"/>
      <c r="E131" s="214"/>
      <c r="F131" s="234" t="s">
        <v>3705</v>
      </c>
      <c r="G131" s="214"/>
      <c r="H131" s="214" t="s">
        <v>3715</v>
      </c>
      <c r="I131" s="214" t="s">
        <v>3701</v>
      </c>
      <c r="J131" s="214">
        <v>20</v>
      </c>
      <c r="K131" s="254"/>
    </row>
    <row r="132" spans="2:11" ht="15" customHeight="1" x14ac:dyDescent="0.2">
      <c r="B132" s="252"/>
      <c r="C132" s="214" t="s">
        <v>3716</v>
      </c>
      <c r="D132" s="214"/>
      <c r="E132" s="214"/>
      <c r="F132" s="234" t="s">
        <v>3705</v>
      </c>
      <c r="G132" s="214"/>
      <c r="H132" s="214" t="s">
        <v>3717</v>
      </c>
      <c r="I132" s="214" t="s">
        <v>3701</v>
      </c>
      <c r="J132" s="214">
        <v>20</v>
      </c>
      <c r="K132" s="254"/>
    </row>
    <row r="133" spans="2:11" ht="15" customHeight="1" x14ac:dyDescent="0.2">
      <c r="B133" s="252"/>
      <c r="C133" s="214" t="s">
        <v>3704</v>
      </c>
      <c r="D133" s="214"/>
      <c r="E133" s="214"/>
      <c r="F133" s="234" t="s">
        <v>3705</v>
      </c>
      <c r="G133" s="214"/>
      <c r="H133" s="214" t="s">
        <v>3739</v>
      </c>
      <c r="I133" s="214" t="s">
        <v>3701</v>
      </c>
      <c r="J133" s="214">
        <v>50</v>
      </c>
      <c r="K133" s="254"/>
    </row>
    <row r="134" spans="2:11" ht="15" customHeight="1" x14ac:dyDescent="0.2">
      <c r="B134" s="252"/>
      <c r="C134" s="214" t="s">
        <v>3718</v>
      </c>
      <c r="D134" s="214"/>
      <c r="E134" s="214"/>
      <c r="F134" s="234" t="s">
        <v>3705</v>
      </c>
      <c r="G134" s="214"/>
      <c r="H134" s="214" t="s">
        <v>3739</v>
      </c>
      <c r="I134" s="214" t="s">
        <v>3701</v>
      </c>
      <c r="J134" s="214">
        <v>50</v>
      </c>
      <c r="K134" s="254"/>
    </row>
    <row r="135" spans="2:11" ht="15" customHeight="1" x14ac:dyDescent="0.2">
      <c r="B135" s="252"/>
      <c r="C135" s="214" t="s">
        <v>3724</v>
      </c>
      <c r="D135" s="214"/>
      <c r="E135" s="214"/>
      <c r="F135" s="234" t="s">
        <v>3705</v>
      </c>
      <c r="G135" s="214"/>
      <c r="H135" s="214" t="s">
        <v>3739</v>
      </c>
      <c r="I135" s="214" t="s">
        <v>3701</v>
      </c>
      <c r="J135" s="214">
        <v>50</v>
      </c>
      <c r="K135" s="254"/>
    </row>
    <row r="136" spans="2:11" ht="15" customHeight="1" x14ac:dyDescent="0.2">
      <c r="B136" s="252"/>
      <c r="C136" s="214" t="s">
        <v>3726</v>
      </c>
      <c r="D136" s="214"/>
      <c r="E136" s="214"/>
      <c r="F136" s="234" t="s">
        <v>3705</v>
      </c>
      <c r="G136" s="214"/>
      <c r="H136" s="214" t="s">
        <v>3739</v>
      </c>
      <c r="I136" s="214" t="s">
        <v>3701</v>
      </c>
      <c r="J136" s="214">
        <v>50</v>
      </c>
      <c r="K136" s="254"/>
    </row>
    <row r="137" spans="2:11" ht="15" customHeight="1" x14ac:dyDescent="0.2">
      <c r="B137" s="252"/>
      <c r="C137" s="214" t="s">
        <v>3727</v>
      </c>
      <c r="D137" s="214"/>
      <c r="E137" s="214"/>
      <c r="F137" s="234" t="s">
        <v>3705</v>
      </c>
      <c r="G137" s="214"/>
      <c r="H137" s="214" t="s">
        <v>3752</v>
      </c>
      <c r="I137" s="214" t="s">
        <v>3701</v>
      </c>
      <c r="J137" s="214">
        <v>255</v>
      </c>
      <c r="K137" s="254"/>
    </row>
    <row r="138" spans="2:11" ht="15" customHeight="1" x14ac:dyDescent="0.2">
      <c r="B138" s="252"/>
      <c r="C138" s="214" t="s">
        <v>3729</v>
      </c>
      <c r="D138" s="214"/>
      <c r="E138" s="214"/>
      <c r="F138" s="234" t="s">
        <v>3699</v>
      </c>
      <c r="G138" s="214"/>
      <c r="H138" s="214" t="s">
        <v>3753</v>
      </c>
      <c r="I138" s="214" t="s">
        <v>3731</v>
      </c>
      <c r="J138" s="214"/>
      <c r="K138" s="254"/>
    </row>
    <row r="139" spans="2:11" ht="15" customHeight="1" x14ac:dyDescent="0.2">
      <c r="B139" s="252"/>
      <c r="C139" s="214" t="s">
        <v>3732</v>
      </c>
      <c r="D139" s="214"/>
      <c r="E139" s="214"/>
      <c r="F139" s="234" t="s">
        <v>3699</v>
      </c>
      <c r="G139" s="214"/>
      <c r="H139" s="214" t="s">
        <v>3754</v>
      </c>
      <c r="I139" s="214" t="s">
        <v>3734</v>
      </c>
      <c r="J139" s="214"/>
      <c r="K139" s="254"/>
    </row>
    <row r="140" spans="2:11" ht="15" customHeight="1" x14ac:dyDescent="0.2">
      <c r="B140" s="252"/>
      <c r="C140" s="214" t="s">
        <v>3735</v>
      </c>
      <c r="D140" s="214"/>
      <c r="E140" s="214"/>
      <c r="F140" s="234" t="s">
        <v>3699</v>
      </c>
      <c r="G140" s="214"/>
      <c r="H140" s="214" t="s">
        <v>3735</v>
      </c>
      <c r="I140" s="214" t="s">
        <v>3734</v>
      </c>
      <c r="J140" s="214"/>
      <c r="K140" s="254"/>
    </row>
    <row r="141" spans="2:11" ht="15" customHeight="1" x14ac:dyDescent="0.2">
      <c r="B141" s="252"/>
      <c r="C141" s="214" t="s">
        <v>36</v>
      </c>
      <c r="D141" s="214"/>
      <c r="E141" s="214"/>
      <c r="F141" s="234" t="s">
        <v>3699</v>
      </c>
      <c r="G141" s="214"/>
      <c r="H141" s="214" t="s">
        <v>3755</v>
      </c>
      <c r="I141" s="214" t="s">
        <v>3734</v>
      </c>
      <c r="J141" s="214"/>
      <c r="K141" s="254"/>
    </row>
    <row r="142" spans="2:11" ht="15" customHeight="1" x14ac:dyDescent="0.2">
      <c r="B142" s="252"/>
      <c r="C142" s="214" t="s">
        <v>3756</v>
      </c>
      <c r="D142" s="214"/>
      <c r="E142" s="214"/>
      <c r="F142" s="234" t="s">
        <v>3699</v>
      </c>
      <c r="G142" s="214"/>
      <c r="H142" s="214" t="s">
        <v>3757</v>
      </c>
      <c r="I142" s="214" t="s">
        <v>3734</v>
      </c>
      <c r="J142" s="214"/>
      <c r="K142" s="254"/>
    </row>
    <row r="143" spans="2:11" ht="15" customHeight="1" x14ac:dyDescent="0.2">
      <c r="B143" s="255"/>
      <c r="C143" s="256"/>
      <c r="D143" s="256"/>
      <c r="E143" s="256"/>
      <c r="F143" s="256"/>
      <c r="G143" s="256"/>
      <c r="H143" s="256"/>
      <c r="I143" s="256"/>
      <c r="J143" s="256"/>
      <c r="K143" s="257"/>
    </row>
    <row r="144" spans="2:11" ht="18.75" customHeight="1" x14ac:dyDescent="0.2">
      <c r="B144" s="243"/>
      <c r="C144" s="243"/>
      <c r="D144" s="243"/>
      <c r="E144" s="243"/>
      <c r="F144" s="244"/>
      <c r="G144" s="243"/>
      <c r="H144" s="243"/>
      <c r="I144" s="243"/>
      <c r="J144" s="243"/>
      <c r="K144" s="243"/>
    </row>
    <row r="145" spans="2:11" ht="18.75" customHeight="1" x14ac:dyDescent="0.2"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</row>
    <row r="146" spans="2:11" ht="7.5" customHeight="1" x14ac:dyDescent="0.2">
      <c r="B146" s="221"/>
      <c r="C146" s="222"/>
      <c r="D146" s="222"/>
      <c r="E146" s="222"/>
      <c r="F146" s="222"/>
      <c r="G146" s="222"/>
      <c r="H146" s="222"/>
      <c r="I146" s="222"/>
      <c r="J146" s="222"/>
      <c r="K146" s="223"/>
    </row>
    <row r="147" spans="2:11" ht="45" customHeight="1" x14ac:dyDescent="0.2">
      <c r="B147" s="224"/>
      <c r="C147" s="323" t="s">
        <v>3758</v>
      </c>
      <c r="D147" s="323"/>
      <c r="E147" s="323"/>
      <c r="F147" s="323"/>
      <c r="G147" s="323"/>
      <c r="H147" s="323"/>
      <c r="I147" s="323"/>
      <c r="J147" s="323"/>
      <c r="K147" s="225"/>
    </row>
    <row r="148" spans="2:11" ht="17.25" customHeight="1" x14ac:dyDescent="0.2">
      <c r="B148" s="224"/>
      <c r="C148" s="226" t="s">
        <v>3693</v>
      </c>
      <c r="D148" s="226"/>
      <c r="E148" s="226"/>
      <c r="F148" s="226" t="s">
        <v>3694</v>
      </c>
      <c r="G148" s="227"/>
      <c r="H148" s="226" t="s">
        <v>52</v>
      </c>
      <c r="I148" s="226" t="s">
        <v>55</v>
      </c>
      <c r="J148" s="226" t="s">
        <v>3695</v>
      </c>
      <c r="K148" s="225"/>
    </row>
    <row r="149" spans="2:11" ht="17.25" customHeight="1" x14ac:dyDescent="0.2">
      <c r="B149" s="224"/>
      <c r="C149" s="228" t="s">
        <v>3696</v>
      </c>
      <c r="D149" s="228"/>
      <c r="E149" s="228"/>
      <c r="F149" s="229" t="s">
        <v>3697</v>
      </c>
      <c r="G149" s="230"/>
      <c r="H149" s="228"/>
      <c r="I149" s="228"/>
      <c r="J149" s="228" t="s">
        <v>3698</v>
      </c>
      <c r="K149" s="225"/>
    </row>
    <row r="150" spans="2:11" ht="5.25" customHeight="1" x14ac:dyDescent="0.2">
      <c r="B150" s="235"/>
      <c r="C150" s="231"/>
      <c r="D150" s="231"/>
      <c r="E150" s="231"/>
      <c r="F150" s="231"/>
      <c r="G150" s="232"/>
      <c r="H150" s="231"/>
      <c r="I150" s="231"/>
      <c r="J150" s="231"/>
      <c r="K150" s="254"/>
    </row>
    <row r="151" spans="2:11" ht="15" customHeight="1" x14ac:dyDescent="0.2">
      <c r="B151" s="235"/>
      <c r="C151" s="258" t="s">
        <v>3702</v>
      </c>
      <c r="D151" s="214"/>
      <c r="E151" s="214"/>
      <c r="F151" s="259" t="s">
        <v>3699</v>
      </c>
      <c r="G151" s="214"/>
      <c r="H151" s="258" t="s">
        <v>3739</v>
      </c>
      <c r="I151" s="258" t="s">
        <v>3701</v>
      </c>
      <c r="J151" s="258">
        <v>120</v>
      </c>
      <c r="K151" s="254"/>
    </row>
    <row r="152" spans="2:11" ht="15" customHeight="1" x14ac:dyDescent="0.2">
      <c r="B152" s="235"/>
      <c r="C152" s="258" t="s">
        <v>3748</v>
      </c>
      <c r="D152" s="214"/>
      <c r="E152" s="214"/>
      <c r="F152" s="259" t="s">
        <v>3699</v>
      </c>
      <c r="G152" s="214"/>
      <c r="H152" s="258" t="s">
        <v>3759</v>
      </c>
      <c r="I152" s="258" t="s">
        <v>3701</v>
      </c>
      <c r="J152" s="258" t="s">
        <v>3750</v>
      </c>
      <c r="K152" s="254"/>
    </row>
    <row r="153" spans="2:11" ht="15" customHeight="1" x14ac:dyDescent="0.2">
      <c r="B153" s="235"/>
      <c r="C153" s="258" t="s">
        <v>86</v>
      </c>
      <c r="D153" s="214"/>
      <c r="E153" s="214"/>
      <c r="F153" s="259" t="s">
        <v>3699</v>
      </c>
      <c r="G153" s="214"/>
      <c r="H153" s="258" t="s">
        <v>3760</v>
      </c>
      <c r="I153" s="258" t="s">
        <v>3701</v>
      </c>
      <c r="J153" s="258" t="s">
        <v>3750</v>
      </c>
      <c r="K153" s="254"/>
    </row>
    <row r="154" spans="2:11" ht="15" customHeight="1" x14ac:dyDescent="0.2">
      <c r="B154" s="235"/>
      <c r="C154" s="258" t="s">
        <v>3704</v>
      </c>
      <c r="D154" s="214"/>
      <c r="E154" s="214"/>
      <c r="F154" s="259" t="s">
        <v>3705</v>
      </c>
      <c r="G154" s="214"/>
      <c r="H154" s="258" t="s">
        <v>3739</v>
      </c>
      <c r="I154" s="258" t="s">
        <v>3701</v>
      </c>
      <c r="J154" s="258">
        <v>50</v>
      </c>
      <c r="K154" s="254"/>
    </row>
    <row r="155" spans="2:11" ht="15" customHeight="1" x14ac:dyDescent="0.2">
      <c r="B155" s="235"/>
      <c r="C155" s="258" t="s">
        <v>3707</v>
      </c>
      <c r="D155" s="214"/>
      <c r="E155" s="214"/>
      <c r="F155" s="259" t="s">
        <v>3699</v>
      </c>
      <c r="G155" s="214"/>
      <c r="H155" s="258" t="s">
        <v>3739</v>
      </c>
      <c r="I155" s="258" t="s">
        <v>3709</v>
      </c>
      <c r="J155" s="258"/>
      <c r="K155" s="254"/>
    </row>
    <row r="156" spans="2:11" ht="15" customHeight="1" x14ac:dyDescent="0.2">
      <c r="B156" s="235"/>
      <c r="C156" s="258" t="s">
        <v>3718</v>
      </c>
      <c r="D156" s="214"/>
      <c r="E156" s="214"/>
      <c r="F156" s="259" t="s">
        <v>3705</v>
      </c>
      <c r="G156" s="214"/>
      <c r="H156" s="258" t="s">
        <v>3739</v>
      </c>
      <c r="I156" s="258" t="s">
        <v>3701</v>
      </c>
      <c r="J156" s="258">
        <v>50</v>
      </c>
      <c r="K156" s="254"/>
    </row>
    <row r="157" spans="2:11" ht="15" customHeight="1" x14ac:dyDescent="0.2">
      <c r="B157" s="235"/>
      <c r="C157" s="258" t="s">
        <v>3726</v>
      </c>
      <c r="D157" s="214"/>
      <c r="E157" s="214"/>
      <c r="F157" s="259" t="s">
        <v>3705</v>
      </c>
      <c r="G157" s="214"/>
      <c r="H157" s="258" t="s">
        <v>3739</v>
      </c>
      <c r="I157" s="258" t="s">
        <v>3701</v>
      </c>
      <c r="J157" s="258">
        <v>50</v>
      </c>
      <c r="K157" s="254"/>
    </row>
    <row r="158" spans="2:11" ht="15" customHeight="1" x14ac:dyDescent="0.2">
      <c r="B158" s="235"/>
      <c r="C158" s="258" t="s">
        <v>3724</v>
      </c>
      <c r="D158" s="214"/>
      <c r="E158" s="214"/>
      <c r="F158" s="259" t="s">
        <v>3705</v>
      </c>
      <c r="G158" s="214"/>
      <c r="H158" s="258" t="s">
        <v>3739</v>
      </c>
      <c r="I158" s="258" t="s">
        <v>3701</v>
      </c>
      <c r="J158" s="258">
        <v>50</v>
      </c>
      <c r="K158" s="254"/>
    </row>
    <row r="159" spans="2:11" ht="15" customHeight="1" x14ac:dyDescent="0.2">
      <c r="B159" s="235"/>
      <c r="C159" s="258" t="s">
        <v>128</v>
      </c>
      <c r="D159" s="214"/>
      <c r="E159" s="214"/>
      <c r="F159" s="259" t="s">
        <v>3699</v>
      </c>
      <c r="G159" s="214"/>
      <c r="H159" s="258" t="s">
        <v>3761</v>
      </c>
      <c r="I159" s="258" t="s">
        <v>3701</v>
      </c>
      <c r="J159" s="258" t="s">
        <v>3762</v>
      </c>
      <c r="K159" s="254"/>
    </row>
    <row r="160" spans="2:11" ht="15" customHeight="1" x14ac:dyDescent="0.2">
      <c r="B160" s="235"/>
      <c r="C160" s="258" t="s">
        <v>3763</v>
      </c>
      <c r="D160" s="214"/>
      <c r="E160" s="214"/>
      <c r="F160" s="259" t="s">
        <v>3699</v>
      </c>
      <c r="G160" s="214"/>
      <c r="H160" s="258" t="s">
        <v>3764</v>
      </c>
      <c r="I160" s="258" t="s">
        <v>3734</v>
      </c>
      <c r="J160" s="258"/>
      <c r="K160" s="254"/>
    </row>
    <row r="161" spans="2:11" ht="15" customHeight="1" x14ac:dyDescent="0.2">
      <c r="B161" s="260"/>
      <c r="C161" s="241"/>
      <c r="D161" s="241"/>
      <c r="E161" s="241"/>
      <c r="F161" s="241"/>
      <c r="G161" s="241"/>
      <c r="H161" s="241"/>
      <c r="I161" s="241"/>
      <c r="J161" s="241"/>
      <c r="K161" s="261"/>
    </row>
    <row r="162" spans="2:11" ht="18.75" customHeight="1" x14ac:dyDescent="0.2">
      <c r="B162" s="243"/>
      <c r="C162" s="232"/>
      <c r="D162" s="232"/>
      <c r="E162" s="232"/>
      <c r="F162" s="262"/>
      <c r="G162" s="232"/>
      <c r="H162" s="232"/>
      <c r="I162" s="232"/>
      <c r="J162" s="232"/>
      <c r="K162" s="243"/>
    </row>
    <row r="163" spans="2:11" ht="18.75" customHeight="1" x14ac:dyDescent="0.2"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</row>
    <row r="164" spans="2:11" ht="7.5" customHeight="1" x14ac:dyDescent="0.2">
      <c r="B164" s="203"/>
      <c r="C164" s="204"/>
      <c r="D164" s="204"/>
      <c r="E164" s="204"/>
      <c r="F164" s="204"/>
      <c r="G164" s="204"/>
      <c r="H164" s="204"/>
      <c r="I164" s="204"/>
      <c r="J164" s="204"/>
      <c r="K164" s="205"/>
    </row>
    <row r="165" spans="2:11" ht="45" customHeight="1" x14ac:dyDescent="0.2">
      <c r="B165" s="206"/>
      <c r="C165" s="324" t="s">
        <v>3765</v>
      </c>
      <c r="D165" s="324"/>
      <c r="E165" s="324"/>
      <c r="F165" s="324"/>
      <c r="G165" s="324"/>
      <c r="H165" s="324"/>
      <c r="I165" s="324"/>
      <c r="J165" s="324"/>
      <c r="K165" s="207"/>
    </row>
    <row r="166" spans="2:11" ht="17.25" customHeight="1" x14ac:dyDescent="0.2">
      <c r="B166" s="206"/>
      <c r="C166" s="226" t="s">
        <v>3693</v>
      </c>
      <c r="D166" s="226"/>
      <c r="E166" s="226"/>
      <c r="F166" s="226" t="s">
        <v>3694</v>
      </c>
      <c r="G166" s="263"/>
      <c r="H166" s="264" t="s">
        <v>52</v>
      </c>
      <c r="I166" s="264" t="s">
        <v>55</v>
      </c>
      <c r="J166" s="226" t="s">
        <v>3695</v>
      </c>
      <c r="K166" s="207"/>
    </row>
    <row r="167" spans="2:11" ht="17.25" customHeight="1" x14ac:dyDescent="0.2">
      <c r="B167" s="208"/>
      <c r="C167" s="228" t="s">
        <v>3696</v>
      </c>
      <c r="D167" s="228"/>
      <c r="E167" s="228"/>
      <c r="F167" s="229" t="s">
        <v>3697</v>
      </c>
      <c r="G167" s="265"/>
      <c r="H167" s="266"/>
      <c r="I167" s="266"/>
      <c r="J167" s="228" t="s">
        <v>3698</v>
      </c>
      <c r="K167" s="209"/>
    </row>
    <row r="168" spans="2:11" ht="5.25" customHeight="1" x14ac:dyDescent="0.2">
      <c r="B168" s="235"/>
      <c r="C168" s="231"/>
      <c r="D168" s="231"/>
      <c r="E168" s="231"/>
      <c r="F168" s="231"/>
      <c r="G168" s="232"/>
      <c r="H168" s="231"/>
      <c r="I168" s="231"/>
      <c r="J168" s="231"/>
      <c r="K168" s="254"/>
    </row>
    <row r="169" spans="2:11" ht="15" customHeight="1" x14ac:dyDescent="0.2">
      <c r="B169" s="235"/>
      <c r="C169" s="214" t="s">
        <v>3702</v>
      </c>
      <c r="D169" s="214"/>
      <c r="E169" s="214"/>
      <c r="F169" s="234" t="s">
        <v>3699</v>
      </c>
      <c r="G169" s="214"/>
      <c r="H169" s="214" t="s">
        <v>3739</v>
      </c>
      <c r="I169" s="214" t="s">
        <v>3701</v>
      </c>
      <c r="J169" s="214">
        <v>120</v>
      </c>
      <c r="K169" s="254"/>
    </row>
    <row r="170" spans="2:11" ht="15" customHeight="1" x14ac:dyDescent="0.2">
      <c r="B170" s="235"/>
      <c r="C170" s="214" t="s">
        <v>3748</v>
      </c>
      <c r="D170" s="214"/>
      <c r="E170" s="214"/>
      <c r="F170" s="234" t="s">
        <v>3699</v>
      </c>
      <c r="G170" s="214"/>
      <c r="H170" s="214" t="s">
        <v>3749</v>
      </c>
      <c r="I170" s="214" t="s">
        <v>3701</v>
      </c>
      <c r="J170" s="214" t="s">
        <v>3750</v>
      </c>
      <c r="K170" s="254"/>
    </row>
    <row r="171" spans="2:11" ht="15" customHeight="1" x14ac:dyDescent="0.2">
      <c r="B171" s="235"/>
      <c r="C171" s="214" t="s">
        <v>86</v>
      </c>
      <c r="D171" s="214"/>
      <c r="E171" s="214"/>
      <c r="F171" s="234" t="s">
        <v>3699</v>
      </c>
      <c r="G171" s="214"/>
      <c r="H171" s="214" t="s">
        <v>3766</v>
      </c>
      <c r="I171" s="214" t="s">
        <v>3701</v>
      </c>
      <c r="J171" s="214" t="s">
        <v>3750</v>
      </c>
      <c r="K171" s="254"/>
    </row>
    <row r="172" spans="2:11" ht="15" customHeight="1" x14ac:dyDescent="0.2">
      <c r="B172" s="235"/>
      <c r="C172" s="214" t="s">
        <v>3704</v>
      </c>
      <c r="D172" s="214"/>
      <c r="E172" s="214"/>
      <c r="F172" s="234" t="s">
        <v>3705</v>
      </c>
      <c r="G172" s="214"/>
      <c r="H172" s="214" t="s">
        <v>3766</v>
      </c>
      <c r="I172" s="214" t="s">
        <v>3701</v>
      </c>
      <c r="J172" s="214">
        <v>50</v>
      </c>
      <c r="K172" s="254"/>
    </row>
    <row r="173" spans="2:11" ht="15" customHeight="1" x14ac:dyDescent="0.2">
      <c r="B173" s="235"/>
      <c r="C173" s="214" t="s">
        <v>3707</v>
      </c>
      <c r="D173" s="214"/>
      <c r="E173" s="214"/>
      <c r="F173" s="234" t="s">
        <v>3699</v>
      </c>
      <c r="G173" s="214"/>
      <c r="H173" s="214" t="s">
        <v>3766</v>
      </c>
      <c r="I173" s="214" t="s">
        <v>3709</v>
      </c>
      <c r="J173" s="214"/>
      <c r="K173" s="254"/>
    </row>
    <row r="174" spans="2:11" ht="15" customHeight="1" x14ac:dyDescent="0.2">
      <c r="B174" s="235"/>
      <c r="C174" s="214" t="s">
        <v>3718</v>
      </c>
      <c r="D174" s="214"/>
      <c r="E174" s="214"/>
      <c r="F174" s="234" t="s">
        <v>3705</v>
      </c>
      <c r="G174" s="214"/>
      <c r="H174" s="214" t="s">
        <v>3766</v>
      </c>
      <c r="I174" s="214" t="s">
        <v>3701</v>
      </c>
      <c r="J174" s="214">
        <v>50</v>
      </c>
      <c r="K174" s="254"/>
    </row>
    <row r="175" spans="2:11" ht="15" customHeight="1" x14ac:dyDescent="0.2">
      <c r="B175" s="235"/>
      <c r="C175" s="214" t="s">
        <v>3726</v>
      </c>
      <c r="D175" s="214"/>
      <c r="E175" s="214"/>
      <c r="F175" s="234" t="s">
        <v>3705</v>
      </c>
      <c r="G175" s="214"/>
      <c r="H175" s="214" t="s">
        <v>3766</v>
      </c>
      <c r="I175" s="214" t="s">
        <v>3701</v>
      </c>
      <c r="J175" s="214">
        <v>50</v>
      </c>
      <c r="K175" s="254"/>
    </row>
    <row r="176" spans="2:11" ht="15" customHeight="1" x14ac:dyDescent="0.2">
      <c r="B176" s="235"/>
      <c r="C176" s="214" t="s">
        <v>3724</v>
      </c>
      <c r="D176" s="214"/>
      <c r="E176" s="214"/>
      <c r="F176" s="234" t="s">
        <v>3705</v>
      </c>
      <c r="G176" s="214"/>
      <c r="H176" s="214" t="s">
        <v>3766</v>
      </c>
      <c r="I176" s="214" t="s">
        <v>3701</v>
      </c>
      <c r="J176" s="214">
        <v>50</v>
      </c>
      <c r="K176" s="254"/>
    </row>
    <row r="177" spans="2:11" ht="15" customHeight="1" x14ac:dyDescent="0.2">
      <c r="B177" s="235"/>
      <c r="C177" s="214" t="s">
        <v>144</v>
      </c>
      <c r="D177" s="214"/>
      <c r="E177" s="214"/>
      <c r="F177" s="234" t="s">
        <v>3699</v>
      </c>
      <c r="G177" s="214"/>
      <c r="H177" s="214" t="s">
        <v>3767</v>
      </c>
      <c r="I177" s="214" t="s">
        <v>3768</v>
      </c>
      <c r="J177" s="214"/>
      <c r="K177" s="254"/>
    </row>
    <row r="178" spans="2:11" ht="15" customHeight="1" x14ac:dyDescent="0.2">
      <c r="B178" s="235"/>
      <c r="C178" s="214" t="s">
        <v>55</v>
      </c>
      <c r="D178" s="214"/>
      <c r="E178" s="214"/>
      <c r="F178" s="234" t="s">
        <v>3699</v>
      </c>
      <c r="G178" s="214"/>
      <c r="H178" s="214" t="s">
        <v>3769</v>
      </c>
      <c r="I178" s="214" t="s">
        <v>3770</v>
      </c>
      <c r="J178" s="214">
        <v>1</v>
      </c>
      <c r="K178" s="254"/>
    </row>
    <row r="179" spans="2:11" ht="15" customHeight="1" x14ac:dyDescent="0.2">
      <c r="B179" s="235"/>
      <c r="C179" s="214" t="s">
        <v>51</v>
      </c>
      <c r="D179" s="214"/>
      <c r="E179" s="214"/>
      <c r="F179" s="234" t="s">
        <v>3699</v>
      </c>
      <c r="G179" s="214"/>
      <c r="H179" s="214" t="s">
        <v>3771</v>
      </c>
      <c r="I179" s="214" t="s">
        <v>3701</v>
      </c>
      <c r="J179" s="214">
        <v>20</v>
      </c>
      <c r="K179" s="254"/>
    </row>
    <row r="180" spans="2:11" ht="15" customHeight="1" x14ac:dyDescent="0.2">
      <c r="B180" s="235"/>
      <c r="C180" s="214" t="s">
        <v>52</v>
      </c>
      <c r="D180" s="214"/>
      <c r="E180" s="214"/>
      <c r="F180" s="234" t="s">
        <v>3699</v>
      </c>
      <c r="G180" s="214"/>
      <c r="H180" s="214" t="s">
        <v>3772</v>
      </c>
      <c r="I180" s="214" t="s">
        <v>3701</v>
      </c>
      <c r="J180" s="214">
        <v>255</v>
      </c>
      <c r="K180" s="254"/>
    </row>
    <row r="181" spans="2:11" ht="15" customHeight="1" x14ac:dyDescent="0.2">
      <c r="B181" s="235"/>
      <c r="C181" s="214" t="s">
        <v>145</v>
      </c>
      <c r="D181" s="214"/>
      <c r="E181" s="214"/>
      <c r="F181" s="234" t="s">
        <v>3699</v>
      </c>
      <c r="G181" s="214"/>
      <c r="H181" s="214" t="s">
        <v>3663</v>
      </c>
      <c r="I181" s="214" t="s">
        <v>3701</v>
      </c>
      <c r="J181" s="214">
        <v>10</v>
      </c>
      <c r="K181" s="254"/>
    </row>
    <row r="182" spans="2:11" ht="15" customHeight="1" x14ac:dyDescent="0.2">
      <c r="B182" s="235"/>
      <c r="C182" s="214" t="s">
        <v>146</v>
      </c>
      <c r="D182" s="214"/>
      <c r="E182" s="214"/>
      <c r="F182" s="234" t="s">
        <v>3699</v>
      </c>
      <c r="G182" s="214"/>
      <c r="H182" s="214" t="s">
        <v>3773</v>
      </c>
      <c r="I182" s="214" t="s">
        <v>3734</v>
      </c>
      <c r="J182" s="214"/>
      <c r="K182" s="254"/>
    </row>
    <row r="183" spans="2:11" ht="15" customHeight="1" x14ac:dyDescent="0.2">
      <c r="B183" s="235"/>
      <c r="C183" s="214" t="s">
        <v>3774</v>
      </c>
      <c r="D183" s="214"/>
      <c r="E183" s="214"/>
      <c r="F183" s="234" t="s">
        <v>3699</v>
      </c>
      <c r="G183" s="214"/>
      <c r="H183" s="214" t="s">
        <v>3775</v>
      </c>
      <c r="I183" s="214" t="s">
        <v>3734</v>
      </c>
      <c r="J183" s="214"/>
      <c r="K183" s="254"/>
    </row>
    <row r="184" spans="2:11" ht="15" customHeight="1" x14ac:dyDescent="0.2">
      <c r="B184" s="235"/>
      <c r="C184" s="214" t="s">
        <v>3763</v>
      </c>
      <c r="D184" s="214"/>
      <c r="E184" s="214"/>
      <c r="F184" s="234" t="s">
        <v>3699</v>
      </c>
      <c r="G184" s="214"/>
      <c r="H184" s="214" t="s">
        <v>3776</v>
      </c>
      <c r="I184" s="214" t="s">
        <v>3734</v>
      </c>
      <c r="J184" s="214"/>
      <c r="K184" s="254"/>
    </row>
    <row r="185" spans="2:11" ht="15" customHeight="1" x14ac:dyDescent="0.2">
      <c r="B185" s="235"/>
      <c r="C185" s="214" t="s">
        <v>148</v>
      </c>
      <c r="D185" s="214"/>
      <c r="E185" s="214"/>
      <c r="F185" s="234" t="s">
        <v>3705</v>
      </c>
      <c r="G185" s="214"/>
      <c r="H185" s="214" t="s">
        <v>3777</v>
      </c>
      <c r="I185" s="214" t="s">
        <v>3701</v>
      </c>
      <c r="J185" s="214">
        <v>50</v>
      </c>
      <c r="K185" s="254"/>
    </row>
    <row r="186" spans="2:11" ht="15" customHeight="1" x14ac:dyDescent="0.2">
      <c r="B186" s="235"/>
      <c r="C186" s="214" t="s">
        <v>3778</v>
      </c>
      <c r="D186" s="214"/>
      <c r="E186" s="214"/>
      <c r="F186" s="234" t="s">
        <v>3705</v>
      </c>
      <c r="G186" s="214"/>
      <c r="H186" s="214" t="s">
        <v>3779</v>
      </c>
      <c r="I186" s="214" t="s">
        <v>3780</v>
      </c>
      <c r="J186" s="214"/>
      <c r="K186" s="254"/>
    </row>
    <row r="187" spans="2:11" ht="15" customHeight="1" x14ac:dyDescent="0.2">
      <c r="B187" s="235"/>
      <c r="C187" s="214" t="s">
        <v>3781</v>
      </c>
      <c r="D187" s="214"/>
      <c r="E187" s="214"/>
      <c r="F187" s="234" t="s">
        <v>3705</v>
      </c>
      <c r="G187" s="214"/>
      <c r="H187" s="214" t="s">
        <v>3782</v>
      </c>
      <c r="I187" s="214" t="s">
        <v>3780</v>
      </c>
      <c r="J187" s="214"/>
      <c r="K187" s="254"/>
    </row>
    <row r="188" spans="2:11" ht="15" customHeight="1" x14ac:dyDescent="0.2">
      <c r="B188" s="235"/>
      <c r="C188" s="214" t="s">
        <v>3783</v>
      </c>
      <c r="D188" s="214"/>
      <c r="E188" s="214"/>
      <c r="F188" s="234" t="s">
        <v>3705</v>
      </c>
      <c r="G188" s="214"/>
      <c r="H188" s="214" t="s">
        <v>3784</v>
      </c>
      <c r="I188" s="214" t="s">
        <v>3780</v>
      </c>
      <c r="J188" s="214"/>
      <c r="K188" s="254"/>
    </row>
    <row r="189" spans="2:11" ht="15" customHeight="1" x14ac:dyDescent="0.2">
      <c r="B189" s="235"/>
      <c r="C189" s="267" t="s">
        <v>3785</v>
      </c>
      <c r="D189" s="214"/>
      <c r="E189" s="214"/>
      <c r="F189" s="234" t="s">
        <v>3705</v>
      </c>
      <c r="G189" s="214"/>
      <c r="H189" s="214" t="s">
        <v>3786</v>
      </c>
      <c r="I189" s="214" t="s">
        <v>3787</v>
      </c>
      <c r="J189" s="268" t="s">
        <v>3788</v>
      </c>
      <c r="K189" s="254"/>
    </row>
    <row r="190" spans="2:11" ht="15" customHeight="1" x14ac:dyDescent="0.2">
      <c r="B190" s="235"/>
      <c r="C190" s="267" t="s">
        <v>3789</v>
      </c>
      <c r="D190" s="214"/>
      <c r="E190" s="214"/>
      <c r="F190" s="234" t="s">
        <v>3705</v>
      </c>
      <c r="G190" s="214"/>
      <c r="H190" s="214" t="s">
        <v>3790</v>
      </c>
      <c r="I190" s="214" t="s">
        <v>3787</v>
      </c>
      <c r="J190" s="268" t="s">
        <v>3788</v>
      </c>
      <c r="K190" s="254"/>
    </row>
    <row r="191" spans="2:11" ht="15" customHeight="1" x14ac:dyDescent="0.2">
      <c r="B191" s="235"/>
      <c r="C191" s="267" t="s">
        <v>40</v>
      </c>
      <c r="D191" s="214"/>
      <c r="E191" s="214"/>
      <c r="F191" s="234" t="s">
        <v>3699</v>
      </c>
      <c r="G191" s="214"/>
      <c r="H191" s="211" t="s">
        <v>3791</v>
      </c>
      <c r="I191" s="214" t="s">
        <v>3792</v>
      </c>
      <c r="J191" s="214"/>
      <c r="K191" s="254"/>
    </row>
    <row r="192" spans="2:11" ht="15" customHeight="1" x14ac:dyDescent="0.2">
      <c r="B192" s="235"/>
      <c r="C192" s="267" t="s">
        <v>3793</v>
      </c>
      <c r="D192" s="214"/>
      <c r="E192" s="214"/>
      <c r="F192" s="234" t="s">
        <v>3699</v>
      </c>
      <c r="G192" s="214"/>
      <c r="H192" s="214" t="s">
        <v>3794</v>
      </c>
      <c r="I192" s="214" t="s">
        <v>3734</v>
      </c>
      <c r="J192" s="214"/>
      <c r="K192" s="254"/>
    </row>
    <row r="193" spans="2:11" ht="15" customHeight="1" x14ac:dyDescent="0.2">
      <c r="B193" s="235"/>
      <c r="C193" s="267" t="s">
        <v>3795</v>
      </c>
      <c r="D193" s="214"/>
      <c r="E193" s="214"/>
      <c r="F193" s="234" t="s">
        <v>3699</v>
      </c>
      <c r="G193" s="214"/>
      <c r="H193" s="214" t="s">
        <v>3796</v>
      </c>
      <c r="I193" s="214" t="s">
        <v>3734</v>
      </c>
      <c r="J193" s="214"/>
      <c r="K193" s="254"/>
    </row>
    <row r="194" spans="2:11" ht="15" customHeight="1" x14ac:dyDescent="0.2">
      <c r="B194" s="235"/>
      <c r="C194" s="267" t="s">
        <v>3797</v>
      </c>
      <c r="D194" s="214"/>
      <c r="E194" s="214"/>
      <c r="F194" s="234" t="s">
        <v>3705</v>
      </c>
      <c r="G194" s="214"/>
      <c r="H194" s="214" t="s">
        <v>3798</v>
      </c>
      <c r="I194" s="214" t="s">
        <v>3734</v>
      </c>
      <c r="J194" s="214"/>
      <c r="K194" s="254"/>
    </row>
    <row r="195" spans="2:11" ht="15" customHeight="1" x14ac:dyDescent="0.2">
      <c r="B195" s="260"/>
      <c r="C195" s="269"/>
      <c r="D195" s="241"/>
      <c r="E195" s="241"/>
      <c r="F195" s="241"/>
      <c r="G195" s="241"/>
      <c r="H195" s="241"/>
      <c r="I195" s="241"/>
      <c r="J195" s="241"/>
      <c r="K195" s="261"/>
    </row>
    <row r="196" spans="2:11" ht="18.75" customHeight="1" x14ac:dyDescent="0.2">
      <c r="B196" s="243"/>
      <c r="C196" s="232"/>
      <c r="D196" s="232"/>
      <c r="E196" s="232"/>
      <c r="F196" s="262"/>
      <c r="G196" s="232"/>
      <c r="H196" s="232"/>
      <c r="I196" s="232"/>
      <c r="J196" s="232"/>
      <c r="K196" s="243"/>
    </row>
    <row r="197" spans="2:11" ht="18.75" customHeight="1" x14ac:dyDescent="0.2">
      <c r="B197" s="243"/>
      <c r="C197" s="232"/>
      <c r="D197" s="232"/>
      <c r="E197" s="232"/>
      <c r="F197" s="262"/>
      <c r="G197" s="232"/>
      <c r="H197" s="232"/>
      <c r="I197" s="232"/>
      <c r="J197" s="232"/>
      <c r="K197" s="243"/>
    </row>
    <row r="198" spans="2:11" ht="18.75" customHeight="1" x14ac:dyDescent="0.2"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</row>
    <row r="199" spans="2:11" ht="12" x14ac:dyDescent="0.2">
      <c r="B199" s="203"/>
      <c r="C199" s="204"/>
      <c r="D199" s="204"/>
      <c r="E199" s="204"/>
      <c r="F199" s="204"/>
      <c r="G199" s="204"/>
      <c r="H199" s="204"/>
      <c r="I199" s="204"/>
      <c r="J199" s="204"/>
      <c r="K199" s="205"/>
    </row>
    <row r="200" spans="2:11" ht="22.2" x14ac:dyDescent="0.2">
      <c r="B200" s="206"/>
      <c r="C200" s="324" t="s">
        <v>3799</v>
      </c>
      <c r="D200" s="324"/>
      <c r="E200" s="324"/>
      <c r="F200" s="324"/>
      <c r="G200" s="324"/>
      <c r="H200" s="324"/>
      <c r="I200" s="324"/>
      <c r="J200" s="324"/>
      <c r="K200" s="207"/>
    </row>
    <row r="201" spans="2:11" ht="25.5" customHeight="1" x14ac:dyDescent="0.3">
      <c r="B201" s="206"/>
      <c r="C201" s="270" t="s">
        <v>3800</v>
      </c>
      <c r="D201" s="270"/>
      <c r="E201" s="270"/>
      <c r="F201" s="270" t="s">
        <v>3801</v>
      </c>
      <c r="G201" s="271"/>
      <c r="H201" s="326" t="s">
        <v>3802</v>
      </c>
      <c r="I201" s="326"/>
      <c r="J201" s="326"/>
      <c r="K201" s="207"/>
    </row>
    <row r="202" spans="2:11" ht="5.25" customHeight="1" x14ac:dyDescent="0.2">
      <c r="B202" s="235"/>
      <c r="C202" s="231"/>
      <c r="D202" s="231"/>
      <c r="E202" s="231"/>
      <c r="F202" s="231"/>
      <c r="G202" s="232"/>
      <c r="H202" s="231"/>
      <c r="I202" s="231"/>
      <c r="J202" s="231"/>
      <c r="K202" s="254"/>
    </row>
    <row r="203" spans="2:11" ht="15" customHeight="1" x14ac:dyDescent="0.2">
      <c r="B203" s="235"/>
      <c r="C203" s="214" t="s">
        <v>3792</v>
      </c>
      <c r="D203" s="214"/>
      <c r="E203" s="214"/>
      <c r="F203" s="234" t="s">
        <v>41</v>
      </c>
      <c r="G203" s="214"/>
      <c r="H203" s="322" t="s">
        <v>3803</v>
      </c>
      <c r="I203" s="322"/>
      <c r="J203" s="322"/>
      <c r="K203" s="254"/>
    </row>
    <row r="204" spans="2:11" ht="15" customHeight="1" x14ac:dyDescent="0.2">
      <c r="B204" s="235"/>
      <c r="C204" s="214"/>
      <c r="D204" s="214"/>
      <c r="E204" s="214"/>
      <c r="F204" s="234" t="s">
        <v>42</v>
      </c>
      <c r="G204" s="214"/>
      <c r="H204" s="322" t="s">
        <v>3804</v>
      </c>
      <c r="I204" s="322"/>
      <c r="J204" s="322"/>
      <c r="K204" s="254"/>
    </row>
    <row r="205" spans="2:11" ht="15" customHeight="1" x14ac:dyDescent="0.2">
      <c r="B205" s="235"/>
      <c r="C205" s="214"/>
      <c r="D205" s="214"/>
      <c r="E205" s="214"/>
      <c r="F205" s="234" t="s">
        <v>45</v>
      </c>
      <c r="G205" s="214"/>
      <c r="H205" s="322" t="s">
        <v>3805</v>
      </c>
      <c r="I205" s="322"/>
      <c r="J205" s="322"/>
      <c r="K205" s="254"/>
    </row>
    <row r="206" spans="2:11" ht="15" customHeight="1" x14ac:dyDescent="0.2">
      <c r="B206" s="235"/>
      <c r="C206" s="214"/>
      <c r="D206" s="214"/>
      <c r="E206" s="214"/>
      <c r="F206" s="234" t="s">
        <v>43</v>
      </c>
      <c r="G206" s="214"/>
      <c r="H206" s="322" t="s">
        <v>3806</v>
      </c>
      <c r="I206" s="322"/>
      <c r="J206" s="322"/>
      <c r="K206" s="254"/>
    </row>
    <row r="207" spans="2:11" ht="15" customHeight="1" x14ac:dyDescent="0.2">
      <c r="B207" s="235"/>
      <c r="C207" s="214"/>
      <c r="D207" s="214"/>
      <c r="E207" s="214"/>
      <c r="F207" s="234" t="s">
        <v>44</v>
      </c>
      <c r="G207" s="214"/>
      <c r="H207" s="322" t="s">
        <v>3807</v>
      </c>
      <c r="I207" s="322"/>
      <c r="J207" s="322"/>
      <c r="K207" s="254"/>
    </row>
    <row r="208" spans="2:11" ht="15" customHeight="1" x14ac:dyDescent="0.2">
      <c r="B208" s="235"/>
      <c r="C208" s="214"/>
      <c r="D208" s="214"/>
      <c r="E208" s="214"/>
      <c r="F208" s="234"/>
      <c r="G208" s="214"/>
      <c r="H208" s="214"/>
      <c r="I208" s="214"/>
      <c r="J208" s="214"/>
      <c r="K208" s="254"/>
    </row>
    <row r="209" spans="2:11" ht="15" customHeight="1" x14ac:dyDescent="0.2">
      <c r="B209" s="235"/>
      <c r="C209" s="214" t="s">
        <v>3746</v>
      </c>
      <c r="D209" s="214"/>
      <c r="E209" s="214"/>
      <c r="F209" s="234" t="s">
        <v>77</v>
      </c>
      <c r="G209" s="214"/>
      <c r="H209" s="322" t="s">
        <v>3808</v>
      </c>
      <c r="I209" s="322"/>
      <c r="J209" s="322"/>
      <c r="K209" s="254"/>
    </row>
    <row r="210" spans="2:11" ht="15" customHeight="1" x14ac:dyDescent="0.2">
      <c r="B210" s="235"/>
      <c r="C210" s="214"/>
      <c r="D210" s="214"/>
      <c r="E210" s="214"/>
      <c r="F210" s="234" t="s">
        <v>110</v>
      </c>
      <c r="G210" s="214"/>
      <c r="H210" s="322" t="s">
        <v>3645</v>
      </c>
      <c r="I210" s="322"/>
      <c r="J210" s="322"/>
      <c r="K210" s="254"/>
    </row>
    <row r="211" spans="2:11" ht="15" customHeight="1" x14ac:dyDescent="0.2">
      <c r="B211" s="235"/>
      <c r="C211" s="214"/>
      <c r="D211" s="214"/>
      <c r="E211" s="214"/>
      <c r="F211" s="234" t="s">
        <v>3643</v>
      </c>
      <c r="G211" s="214"/>
      <c r="H211" s="322" t="s">
        <v>3809</v>
      </c>
      <c r="I211" s="322"/>
      <c r="J211" s="322"/>
      <c r="K211" s="254"/>
    </row>
    <row r="212" spans="2:11" ht="15" customHeight="1" x14ac:dyDescent="0.2">
      <c r="B212" s="272"/>
      <c r="C212" s="214"/>
      <c r="D212" s="214"/>
      <c r="E212" s="214"/>
      <c r="F212" s="234" t="s">
        <v>121</v>
      </c>
      <c r="G212" s="267"/>
      <c r="H212" s="325" t="s">
        <v>122</v>
      </c>
      <c r="I212" s="325"/>
      <c r="J212" s="325"/>
      <c r="K212" s="273"/>
    </row>
    <row r="213" spans="2:11" ht="15" customHeight="1" x14ac:dyDescent="0.2">
      <c r="B213" s="272"/>
      <c r="C213" s="214"/>
      <c r="D213" s="214"/>
      <c r="E213" s="214"/>
      <c r="F213" s="234" t="s">
        <v>3646</v>
      </c>
      <c r="G213" s="267"/>
      <c r="H213" s="325" t="s">
        <v>3810</v>
      </c>
      <c r="I213" s="325"/>
      <c r="J213" s="325"/>
      <c r="K213" s="273"/>
    </row>
    <row r="214" spans="2:11" ht="15" customHeight="1" x14ac:dyDescent="0.2">
      <c r="B214" s="272"/>
      <c r="C214" s="214"/>
      <c r="D214" s="214"/>
      <c r="E214" s="214"/>
      <c r="F214" s="234"/>
      <c r="G214" s="267"/>
      <c r="H214" s="258"/>
      <c r="I214" s="258"/>
      <c r="J214" s="258"/>
      <c r="K214" s="273"/>
    </row>
    <row r="215" spans="2:11" ht="15" customHeight="1" x14ac:dyDescent="0.2">
      <c r="B215" s="272"/>
      <c r="C215" s="214" t="s">
        <v>3770</v>
      </c>
      <c r="D215" s="214"/>
      <c r="E215" s="214"/>
      <c r="F215" s="234">
        <v>1</v>
      </c>
      <c r="G215" s="267"/>
      <c r="H215" s="325" t="s">
        <v>3811</v>
      </c>
      <c r="I215" s="325"/>
      <c r="J215" s="325"/>
      <c r="K215" s="273"/>
    </row>
    <row r="216" spans="2:11" ht="15" customHeight="1" x14ac:dyDescent="0.2">
      <c r="B216" s="272"/>
      <c r="C216" s="214"/>
      <c r="D216" s="214"/>
      <c r="E216" s="214"/>
      <c r="F216" s="234">
        <v>2</v>
      </c>
      <c r="G216" s="267"/>
      <c r="H216" s="325" t="s">
        <v>3812</v>
      </c>
      <c r="I216" s="325"/>
      <c r="J216" s="325"/>
      <c r="K216" s="273"/>
    </row>
    <row r="217" spans="2:11" ht="15" customHeight="1" x14ac:dyDescent="0.2">
      <c r="B217" s="272"/>
      <c r="C217" s="214"/>
      <c r="D217" s="214"/>
      <c r="E217" s="214"/>
      <c r="F217" s="234">
        <v>3</v>
      </c>
      <c r="G217" s="267"/>
      <c r="H217" s="325" t="s">
        <v>3813</v>
      </c>
      <c r="I217" s="325"/>
      <c r="J217" s="325"/>
      <c r="K217" s="273"/>
    </row>
    <row r="218" spans="2:11" ht="15" customHeight="1" x14ac:dyDescent="0.2">
      <c r="B218" s="272"/>
      <c r="C218" s="214"/>
      <c r="D218" s="214"/>
      <c r="E218" s="214"/>
      <c r="F218" s="234">
        <v>4</v>
      </c>
      <c r="G218" s="267"/>
      <c r="H218" s="325" t="s">
        <v>3814</v>
      </c>
      <c r="I218" s="325"/>
      <c r="J218" s="325"/>
      <c r="K218" s="273"/>
    </row>
    <row r="219" spans="2:11" ht="12.75" customHeight="1" x14ac:dyDescent="0.2">
      <c r="B219" s="274"/>
      <c r="C219" s="275"/>
      <c r="D219" s="275"/>
      <c r="E219" s="275"/>
      <c r="F219" s="275"/>
      <c r="G219" s="275"/>
      <c r="H219" s="275"/>
      <c r="I219" s="275"/>
      <c r="J219" s="275"/>
      <c r="K219" s="276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H201:J201"/>
    <mergeCell ref="H203:J203"/>
    <mergeCell ref="H204:J204"/>
    <mergeCell ref="H205:J205"/>
    <mergeCell ref="H207:J207"/>
    <mergeCell ref="H209:J209"/>
    <mergeCell ref="H210:J210"/>
    <mergeCell ref="H211:J211"/>
    <mergeCell ref="H212:J212"/>
    <mergeCell ref="H213:J213"/>
    <mergeCell ref="H215:J215"/>
    <mergeCell ref="H216:J216"/>
    <mergeCell ref="H217:J217"/>
    <mergeCell ref="H218:J218"/>
    <mergeCell ref="H206:J206"/>
    <mergeCell ref="C102:J102"/>
    <mergeCell ref="C122:J122"/>
    <mergeCell ref="C147:J147"/>
    <mergeCell ref="C165:J165"/>
    <mergeCell ref="C200:J200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33"/>
  <sheetViews>
    <sheetView showGridLines="0" workbookViewId="0">
      <selection activeCell="AD379" sqref="AD37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79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s="1" customFormat="1" ht="12" customHeight="1" x14ac:dyDescent="0.2">
      <c r="B8" s="33"/>
      <c r="D8" s="28" t="s">
        <v>125</v>
      </c>
      <c r="L8" s="33"/>
    </row>
    <row r="9" spans="2:46" s="1" customFormat="1" ht="16.5" customHeight="1" x14ac:dyDescent="0.2">
      <c r="B9" s="33"/>
      <c r="E9" s="304" t="s">
        <v>126</v>
      </c>
      <c r="F9" s="318"/>
      <c r="G9" s="318"/>
      <c r="H9" s="318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 x14ac:dyDescent="0.2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24</v>
      </c>
      <c r="I14" s="28" t="s">
        <v>25</v>
      </c>
      <c r="J14" s="26" t="s">
        <v>19</v>
      </c>
      <c r="L14" s="33"/>
    </row>
    <row r="15" spans="2:46" s="1" customFormat="1" ht="18" customHeight="1" x14ac:dyDescent="0.2">
      <c r="B15" s="33"/>
      <c r="E15" s="26" t="s">
        <v>26</v>
      </c>
      <c r="I15" s="28" t="s">
        <v>27</v>
      </c>
      <c r="J15" s="26" t="s">
        <v>19</v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28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 x14ac:dyDescent="0.2">
      <c r="B18" s="33"/>
      <c r="E18" s="321" t="str">
        <f>'Rekapitulace stavby'!E14</f>
        <v>ZEPRIS  s.r.o.</v>
      </c>
      <c r="F18" s="286"/>
      <c r="G18" s="286"/>
      <c r="H18" s="286"/>
      <c r="I18" s="28" t="s">
        <v>27</v>
      </c>
      <c r="J18" s="29" t="str">
        <f>'Rekapitulace stavby'!AN14</f>
        <v>CZ699004936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25</v>
      </c>
      <c r="J20" s="26" t="s">
        <v>19</v>
      </c>
      <c r="L20" s="33"/>
    </row>
    <row r="21" spans="2:12" s="1" customFormat="1" ht="18" customHeight="1" x14ac:dyDescent="0.2">
      <c r="B21" s="33"/>
      <c r="E21" s="26" t="s">
        <v>30</v>
      </c>
      <c r="I21" s="28" t="s">
        <v>27</v>
      </c>
      <c r="J21" s="26" t="s">
        <v>19</v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32</v>
      </c>
      <c r="I23" s="28" t="s">
        <v>25</v>
      </c>
      <c r="J23" s="26" t="s">
        <v>19</v>
      </c>
      <c r="L23" s="33"/>
    </row>
    <row r="24" spans="2:12" s="1" customFormat="1" ht="18" customHeight="1" x14ac:dyDescent="0.2">
      <c r="B24" s="33"/>
      <c r="E24" s="26" t="s">
        <v>33</v>
      </c>
      <c r="I24" s="28" t="s">
        <v>27</v>
      </c>
      <c r="J24" s="26" t="s">
        <v>19</v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34</v>
      </c>
      <c r="L26" s="33"/>
    </row>
    <row r="27" spans="2:12" s="7" customFormat="1" ht="16.5" customHeight="1" x14ac:dyDescent="0.2">
      <c r="B27" s="92"/>
      <c r="E27" s="290" t="s">
        <v>19</v>
      </c>
      <c r="F27" s="290"/>
      <c r="G27" s="290"/>
      <c r="H27" s="290"/>
      <c r="L27" s="92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93" t="s">
        <v>36</v>
      </c>
      <c r="J30" s="64">
        <f>ROUND(J91, 2)</f>
        <v>41572206.310000002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" customHeight="1" x14ac:dyDescent="0.2">
      <c r="B33" s="33"/>
      <c r="D33" s="53" t="s">
        <v>40</v>
      </c>
      <c r="E33" s="28" t="s">
        <v>41</v>
      </c>
      <c r="F33" s="84">
        <f>ROUND((SUM(BE91:BE832)),  2)</f>
        <v>41572206.310000002</v>
      </c>
      <c r="I33" s="94">
        <v>0.21</v>
      </c>
      <c r="J33" s="84">
        <f>ROUND(((SUM(BE91:BE832))*I33),  2)</f>
        <v>8730163.3300000001</v>
      </c>
      <c r="L33" s="33"/>
    </row>
    <row r="34" spans="2:12" s="1" customFormat="1" ht="14.4" customHeight="1" x14ac:dyDescent="0.2">
      <c r="B34" s="33"/>
      <c r="E34" s="28" t="s">
        <v>42</v>
      </c>
      <c r="F34" s="84">
        <f>ROUND((SUM(BF91:BF832)),  2)</f>
        <v>0</v>
      </c>
      <c r="I34" s="94">
        <v>0.12</v>
      </c>
      <c r="J34" s="84">
        <f>ROUND(((SUM(BF91:BF832))*I34),  2)</f>
        <v>0</v>
      </c>
      <c r="L34" s="33"/>
    </row>
    <row r="35" spans="2:12" s="1" customFormat="1" ht="14.4" hidden="1" customHeight="1" x14ac:dyDescent="0.2">
      <c r="B35" s="33"/>
      <c r="E35" s="28" t="s">
        <v>43</v>
      </c>
      <c r="F35" s="84">
        <f>ROUND((SUM(BG91:BG832)),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 x14ac:dyDescent="0.2">
      <c r="B36" s="33"/>
      <c r="E36" s="28" t="s">
        <v>44</v>
      </c>
      <c r="F36" s="84">
        <f>ROUND((SUM(BH91:BH832)),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 x14ac:dyDescent="0.2">
      <c r="B37" s="33"/>
      <c r="E37" s="28" t="s">
        <v>45</v>
      </c>
      <c r="F37" s="84">
        <f>ROUND((SUM(BI91:BI832)),  2)</f>
        <v>0</v>
      </c>
      <c r="I37" s="94">
        <v>0</v>
      </c>
      <c r="J37" s="84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55"/>
      <c r="J39" s="99">
        <f>SUM(J30:J37)</f>
        <v>50302369.640000001</v>
      </c>
      <c r="K39" s="100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127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16</v>
      </c>
      <c r="L47" s="33"/>
    </row>
    <row r="48" spans="2:12" s="1" customFormat="1" ht="16.5" customHeight="1" x14ac:dyDescent="0.2">
      <c r="B48" s="33"/>
      <c r="E48" s="319" t="str">
        <f>E7</f>
        <v>Vodovod Hrusice- připojení na VDJ Peleška</v>
      </c>
      <c r="F48" s="320"/>
      <c r="G48" s="320"/>
      <c r="H48" s="320"/>
      <c r="L48" s="33"/>
    </row>
    <row r="49" spans="2:47" s="1" customFormat="1" ht="12" customHeight="1" x14ac:dyDescent="0.2">
      <c r="B49" s="33"/>
      <c r="C49" s="28" t="s">
        <v>125</v>
      </c>
      <c r="L49" s="33"/>
    </row>
    <row r="50" spans="2:47" s="1" customFormat="1" ht="16.5" customHeight="1" x14ac:dyDescent="0.2">
      <c r="B50" s="33"/>
      <c r="E50" s="304" t="str">
        <f>E9</f>
        <v>SO 01 - Přiváděcí řad</v>
      </c>
      <c r="F50" s="318"/>
      <c r="G50" s="318"/>
      <c r="H50" s="318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21</v>
      </c>
      <c r="F52" s="26" t="str">
        <f>F12</f>
        <v>Hrusice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 x14ac:dyDescent="0.2">
      <c r="B53" s="33"/>
      <c r="L53" s="33"/>
    </row>
    <row r="54" spans="2:47" s="1" customFormat="1" ht="40.049999999999997" customHeight="1" x14ac:dyDescent="0.2">
      <c r="B54" s="33"/>
      <c r="C54" s="28" t="s">
        <v>24</v>
      </c>
      <c r="F54" s="26" t="str">
        <f>E15</f>
        <v>Obec Hrusice</v>
      </c>
      <c r="I54" s="28" t="s">
        <v>29</v>
      </c>
      <c r="J54" s="31" t="str">
        <f>E21</f>
        <v>Vodohospodářský rozvoj a výstavba a.s., Praha</v>
      </c>
      <c r="L54" s="33"/>
    </row>
    <row r="55" spans="2:47" s="1" customFormat="1" ht="15.15" customHeight="1" x14ac:dyDescent="0.2">
      <c r="B55" s="33"/>
      <c r="C55" s="28" t="s">
        <v>28</v>
      </c>
      <c r="F55" s="26" t="str">
        <f>IF(E18="","",E18)</f>
        <v>ZEPRIS  s.r.o.</v>
      </c>
      <c r="I55" s="28" t="s">
        <v>32</v>
      </c>
      <c r="J55" s="31" t="str">
        <f>E24</f>
        <v>VRV a.s.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101" t="s">
        <v>128</v>
      </c>
      <c r="D57" s="95"/>
      <c r="E57" s="95"/>
      <c r="F57" s="95"/>
      <c r="G57" s="95"/>
      <c r="H57" s="95"/>
      <c r="I57" s="95"/>
      <c r="J57" s="102" t="s">
        <v>129</v>
      </c>
      <c r="K57" s="95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103" t="s">
        <v>68</v>
      </c>
      <c r="J59" s="64">
        <f>J91</f>
        <v>41572206.309999995</v>
      </c>
      <c r="L59" s="33"/>
      <c r="AU59" s="18" t="s">
        <v>130</v>
      </c>
    </row>
    <row r="60" spans="2:47" s="8" customFormat="1" ht="24.9" customHeight="1" x14ac:dyDescent="0.2">
      <c r="B60" s="104"/>
      <c r="D60" s="105" t="s">
        <v>131</v>
      </c>
      <c r="E60" s="106"/>
      <c r="F60" s="106"/>
      <c r="G60" s="106"/>
      <c r="H60" s="106"/>
      <c r="I60" s="106"/>
      <c r="J60" s="107">
        <f>J92</f>
        <v>41122439.649999999</v>
      </c>
      <c r="L60" s="104"/>
    </row>
    <row r="61" spans="2:47" s="9" customFormat="1" ht="19.95" customHeight="1" x14ac:dyDescent="0.2">
      <c r="B61" s="108"/>
      <c r="D61" s="109" t="s">
        <v>132</v>
      </c>
      <c r="E61" s="110"/>
      <c r="F61" s="110"/>
      <c r="G61" s="110"/>
      <c r="H61" s="110"/>
      <c r="I61" s="110"/>
      <c r="J61" s="111">
        <f>J93</f>
        <v>22435761.16</v>
      </c>
      <c r="L61" s="108"/>
    </row>
    <row r="62" spans="2:47" s="9" customFormat="1" ht="19.95" customHeight="1" x14ac:dyDescent="0.2">
      <c r="B62" s="108"/>
      <c r="D62" s="109" t="s">
        <v>133</v>
      </c>
      <c r="E62" s="110"/>
      <c r="F62" s="110"/>
      <c r="G62" s="110"/>
      <c r="H62" s="110"/>
      <c r="I62" s="110"/>
      <c r="J62" s="111">
        <f>J456</f>
        <v>90851.610000000015</v>
      </c>
      <c r="L62" s="108"/>
    </row>
    <row r="63" spans="2:47" s="9" customFormat="1" ht="19.95" customHeight="1" x14ac:dyDescent="0.2">
      <c r="B63" s="108"/>
      <c r="D63" s="109" t="s">
        <v>134</v>
      </c>
      <c r="E63" s="110"/>
      <c r="F63" s="110"/>
      <c r="G63" s="110"/>
      <c r="H63" s="110"/>
      <c r="I63" s="110"/>
      <c r="J63" s="111">
        <f>J475</f>
        <v>278493.40999999997</v>
      </c>
      <c r="L63" s="108"/>
    </row>
    <row r="64" spans="2:47" s="9" customFormat="1" ht="19.95" customHeight="1" x14ac:dyDescent="0.2">
      <c r="B64" s="108"/>
      <c r="D64" s="109" t="s">
        <v>135</v>
      </c>
      <c r="E64" s="110"/>
      <c r="F64" s="110"/>
      <c r="G64" s="110"/>
      <c r="H64" s="110"/>
      <c r="I64" s="110"/>
      <c r="J64" s="111">
        <f>J502</f>
        <v>904113.49</v>
      </c>
      <c r="L64" s="108"/>
    </row>
    <row r="65" spans="2:12" s="9" customFormat="1" ht="19.95" customHeight="1" x14ac:dyDescent="0.2">
      <c r="B65" s="108"/>
      <c r="D65" s="109" t="s">
        <v>136</v>
      </c>
      <c r="E65" s="110"/>
      <c r="F65" s="110"/>
      <c r="G65" s="110"/>
      <c r="H65" s="110"/>
      <c r="I65" s="110"/>
      <c r="J65" s="111">
        <f>J532</f>
        <v>5756582.2000000002</v>
      </c>
      <c r="L65" s="108"/>
    </row>
    <row r="66" spans="2:12" s="9" customFormat="1" ht="19.95" customHeight="1" x14ac:dyDescent="0.2">
      <c r="B66" s="108"/>
      <c r="D66" s="109" t="s">
        <v>137</v>
      </c>
      <c r="E66" s="110"/>
      <c r="F66" s="110"/>
      <c r="G66" s="110"/>
      <c r="H66" s="110"/>
      <c r="I66" s="110"/>
      <c r="J66" s="111">
        <f>J623</f>
        <v>7633375.1099999994</v>
      </c>
      <c r="L66" s="108"/>
    </row>
    <row r="67" spans="2:12" s="9" customFormat="1" ht="19.95" customHeight="1" x14ac:dyDescent="0.2">
      <c r="B67" s="108"/>
      <c r="D67" s="109" t="s">
        <v>138</v>
      </c>
      <c r="E67" s="110"/>
      <c r="F67" s="110"/>
      <c r="G67" s="110"/>
      <c r="H67" s="110"/>
      <c r="I67" s="110"/>
      <c r="J67" s="111">
        <f>J756</f>
        <v>935625.20000000007</v>
      </c>
      <c r="L67" s="108"/>
    </row>
    <row r="68" spans="2:12" s="9" customFormat="1" ht="19.95" customHeight="1" x14ac:dyDescent="0.2">
      <c r="B68" s="108"/>
      <c r="D68" s="109" t="s">
        <v>139</v>
      </c>
      <c r="E68" s="110"/>
      <c r="F68" s="110"/>
      <c r="G68" s="110"/>
      <c r="H68" s="110"/>
      <c r="I68" s="110"/>
      <c r="J68" s="111">
        <f>J777</f>
        <v>2703921.97</v>
      </c>
      <c r="L68" s="108"/>
    </row>
    <row r="69" spans="2:12" s="9" customFormat="1" ht="19.95" customHeight="1" x14ac:dyDescent="0.2">
      <c r="B69" s="108"/>
      <c r="D69" s="109" t="s">
        <v>140</v>
      </c>
      <c r="E69" s="110"/>
      <c r="F69" s="110"/>
      <c r="G69" s="110"/>
      <c r="H69" s="110"/>
      <c r="I69" s="110"/>
      <c r="J69" s="111">
        <f>J806</f>
        <v>383715.5</v>
      </c>
      <c r="L69" s="108"/>
    </row>
    <row r="70" spans="2:12" s="8" customFormat="1" ht="24.9" customHeight="1" x14ac:dyDescent="0.2">
      <c r="B70" s="104"/>
      <c r="D70" s="105" t="s">
        <v>141</v>
      </c>
      <c r="E70" s="106"/>
      <c r="F70" s="106"/>
      <c r="G70" s="106"/>
      <c r="H70" s="106"/>
      <c r="I70" s="106"/>
      <c r="J70" s="107">
        <f>J809</f>
        <v>449766.66000000003</v>
      </c>
      <c r="L70" s="104"/>
    </row>
    <row r="71" spans="2:12" s="9" customFormat="1" ht="19.95" customHeight="1" x14ac:dyDescent="0.2">
      <c r="B71" s="108"/>
      <c r="D71" s="109" t="s">
        <v>142</v>
      </c>
      <c r="E71" s="110"/>
      <c r="F71" s="110"/>
      <c r="G71" s="110"/>
      <c r="H71" s="110"/>
      <c r="I71" s="110"/>
      <c r="J71" s="111">
        <f>J810</f>
        <v>449766.66000000003</v>
      </c>
      <c r="L71" s="108"/>
    </row>
    <row r="72" spans="2:12" s="1" customFormat="1" ht="21.75" customHeight="1" x14ac:dyDescent="0.2">
      <c r="B72" s="33"/>
      <c r="L72" s="33"/>
    </row>
    <row r="73" spans="2:12" s="1" customFormat="1" ht="6.9" customHeight="1" x14ac:dyDescent="0.2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" customHeight="1" x14ac:dyDescent="0.2">
      <c r="B78" s="33"/>
      <c r="C78" s="22" t="s">
        <v>143</v>
      </c>
      <c r="L78" s="33"/>
    </row>
    <row r="79" spans="2:12" s="1" customFormat="1" ht="6.9" customHeight="1" x14ac:dyDescent="0.2">
      <c r="B79" s="33"/>
      <c r="L79" s="33"/>
    </row>
    <row r="80" spans="2:12" s="1" customFormat="1" ht="12" customHeight="1" x14ac:dyDescent="0.2">
      <c r="B80" s="33"/>
      <c r="C80" s="28" t="s">
        <v>16</v>
      </c>
      <c r="L80" s="33"/>
    </row>
    <row r="81" spans="2:65" s="1" customFormat="1" ht="16.5" customHeight="1" x14ac:dyDescent="0.2">
      <c r="B81" s="33"/>
      <c r="E81" s="319" t="str">
        <f>E7</f>
        <v>Vodovod Hrusice- připojení na VDJ Peleška</v>
      </c>
      <c r="F81" s="320"/>
      <c r="G81" s="320"/>
      <c r="H81" s="320"/>
      <c r="L81" s="33"/>
    </row>
    <row r="82" spans="2:65" s="1" customFormat="1" ht="12" customHeight="1" x14ac:dyDescent="0.2">
      <c r="B82" s="33"/>
      <c r="C82" s="28" t="s">
        <v>125</v>
      </c>
      <c r="L82" s="33"/>
    </row>
    <row r="83" spans="2:65" s="1" customFormat="1" ht="16.5" customHeight="1" x14ac:dyDescent="0.2">
      <c r="B83" s="33"/>
      <c r="E83" s="304" t="str">
        <f>E9</f>
        <v>SO 01 - Přiváděcí řad</v>
      </c>
      <c r="F83" s="318"/>
      <c r="G83" s="318"/>
      <c r="H83" s="318"/>
      <c r="L83" s="33"/>
    </row>
    <row r="84" spans="2:65" s="1" customFormat="1" ht="6.9" customHeight="1" x14ac:dyDescent="0.2">
      <c r="B84" s="33"/>
      <c r="L84" s="33"/>
    </row>
    <row r="85" spans="2:65" s="1" customFormat="1" ht="12" customHeight="1" x14ac:dyDescent="0.2">
      <c r="B85" s="33"/>
      <c r="C85" s="28" t="s">
        <v>21</v>
      </c>
      <c r="F85" s="26" t="str">
        <f>F12</f>
        <v>Hrusice</v>
      </c>
      <c r="I85" s="28" t="s">
        <v>23</v>
      </c>
      <c r="J85" s="50">
        <f>IF(J12="","",J12)</f>
        <v>46008</v>
      </c>
      <c r="L85" s="33"/>
    </row>
    <row r="86" spans="2:65" s="1" customFormat="1" ht="6.9" customHeight="1" x14ac:dyDescent="0.2">
      <c r="B86" s="33"/>
      <c r="L86" s="33"/>
    </row>
    <row r="87" spans="2:65" s="1" customFormat="1" ht="40.049999999999997" customHeight="1" x14ac:dyDescent="0.2">
      <c r="B87" s="33"/>
      <c r="C87" s="28" t="s">
        <v>24</v>
      </c>
      <c r="F87" s="26" t="str">
        <f>E15</f>
        <v>Obec Hrusice</v>
      </c>
      <c r="I87" s="28" t="s">
        <v>29</v>
      </c>
      <c r="J87" s="31" t="str">
        <f>E21</f>
        <v>Vodohospodářský rozvoj a výstavba a.s., Praha</v>
      </c>
      <c r="L87" s="33"/>
    </row>
    <row r="88" spans="2:65" s="1" customFormat="1" ht="15.15" customHeight="1" x14ac:dyDescent="0.2">
      <c r="B88" s="33"/>
      <c r="C88" s="28" t="s">
        <v>28</v>
      </c>
      <c r="F88" s="26" t="str">
        <f>IF(E18="","",E18)</f>
        <v>ZEPRIS  s.r.o.</v>
      </c>
      <c r="I88" s="28" t="s">
        <v>32</v>
      </c>
      <c r="J88" s="31" t="str">
        <f>E24</f>
        <v>VRV a.s.</v>
      </c>
      <c r="L88" s="33"/>
    </row>
    <row r="89" spans="2:65" s="1" customFormat="1" ht="10.35" customHeight="1" x14ac:dyDescent="0.2">
      <c r="B89" s="33"/>
      <c r="L89" s="33"/>
    </row>
    <row r="90" spans="2:65" s="10" customFormat="1" ht="29.25" customHeight="1" x14ac:dyDescent="0.2">
      <c r="B90" s="112"/>
      <c r="C90" s="113" t="s">
        <v>144</v>
      </c>
      <c r="D90" s="114" t="s">
        <v>55</v>
      </c>
      <c r="E90" s="114" t="s">
        <v>51</v>
      </c>
      <c r="F90" s="114" t="s">
        <v>52</v>
      </c>
      <c r="G90" s="114" t="s">
        <v>145</v>
      </c>
      <c r="H90" s="114" t="s">
        <v>146</v>
      </c>
      <c r="I90" s="114" t="s">
        <v>147</v>
      </c>
      <c r="J90" s="114" t="s">
        <v>129</v>
      </c>
      <c r="K90" s="115" t="s">
        <v>148</v>
      </c>
      <c r="L90" s="112"/>
      <c r="M90" s="57" t="s">
        <v>19</v>
      </c>
      <c r="N90" s="58" t="s">
        <v>40</v>
      </c>
      <c r="O90" s="58" t="s">
        <v>149</v>
      </c>
      <c r="P90" s="58" t="s">
        <v>150</v>
      </c>
      <c r="Q90" s="58" t="s">
        <v>151</v>
      </c>
      <c r="R90" s="58" t="s">
        <v>152</v>
      </c>
      <c r="S90" s="58" t="s">
        <v>153</v>
      </c>
      <c r="T90" s="59" t="s">
        <v>154</v>
      </c>
    </row>
    <row r="91" spans="2:65" s="1" customFormat="1" ht="22.8" customHeight="1" x14ac:dyDescent="0.3">
      <c r="B91" s="33"/>
      <c r="C91" s="62" t="s">
        <v>155</v>
      </c>
      <c r="J91" s="116">
        <f>BK91</f>
        <v>41572206.309999995</v>
      </c>
      <c r="L91" s="33"/>
      <c r="M91" s="60"/>
      <c r="N91" s="51"/>
      <c r="O91" s="51"/>
      <c r="P91" s="117">
        <f>P92+P809</f>
        <v>0</v>
      </c>
      <c r="Q91" s="51"/>
      <c r="R91" s="117">
        <f>R92+R809</f>
        <v>8.681356000000001</v>
      </c>
      <c r="S91" s="51"/>
      <c r="T91" s="118">
        <f>T92+T809</f>
        <v>2542.4914000000003</v>
      </c>
      <c r="AT91" s="18" t="s">
        <v>69</v>
      </c>
      <c r="AU91" s="18" t="s">
        <v>130</v>
      </c>
      <c r="BK91" s="119">
        <f>BK92+BK809</f>
        <v>41572206.309999995</v>
      </c>
    </row>
    <row r="92" spans="2:65" s="11" customFormat="1" ht="25.95" customHeight="1" x14ac:dyDescent="0.25">
      <c r="B92" s="120"/>
      <c r="D92" s="121" t="s">
        <v>69</v>
      </c>
      <c r="E92" s="122" t="s">
        <v>156</v>
      </c>
      <c r="F92" s="122" t="s">
        <v>157</v>
      </c>
      <c r="I92" s="123"/>
      <c r="J92" s="124">
        <f>BK92</f>
        <v>41122439.649999999</v>
      </c>
      <c r="L92" s="120"/>
      <c r="M92" s="125"/>
      <c r="P92" s="126">
        <f>P93+P456+P475+P502+P532+P623+P756+P777+P806</f>
        <v>0</v>
      </c>
      <c r="R92" s="126">
        <f>R93+R456+R475+R502+R532+R623+R756+R777+R806</f>
        <v>8.681356000000001</v>
      </c>
      <c r="T92" s="127">
        <f>T93+T456+T475+T502+T532+T623+T756+T777+T806</f>
        <v>2542.4914000000003</v>
      </c>
      <c r="AR92" s="121" t="s">
        <v>78</v>
      </c>
      <c r="AT92" s="128" t="s">
        <v>69</v>
      </c>
      <c r="AU92" s="128" t="s">
        <v>70</v>
      </c>
      <c r="AY92" s="121" t="s">
        <v>158</v>
      </c>
      <c r="BK92" s="129">
        <f>BK93+BK456+BK475+BK502+BK532+BK623+BK756+BK777+BK806</f>
        <v>41122439.649999999</v>
      </c>
    </row>
    <row r="93" spans="2:65" s="11" customFormat="1" ht="22.8" customHeight="1" x14ac:dyDescent="0.25">
      <c r="B93" s="120"/>
      <c r="D93" s="121" t="s">
        <v>69</v>
      </c>
      <c r="E93" s="130" t="s">
        <v>78</v>
      </c>
      <c r="F93" s="130" t="s">
        <v>159</v>
      </c>
      <c r="I93" s="123"/>
      <c r="J93" s="131">
        <f>BK93</f>
        <v>22435761.16</v>
      </c>
      <c r="L93" s="120"/>
      <c r="M93" s="125"/>
      <c r="P93" s="126">
        <f>SUM(P94:P455)</f>
        <v>0</v>
      </c>
      <c r="R93" s="126">
        <f>SUM(R94:R455)</f>
        <v>0.92004399999999997</v>
      </c>
      <c r="T93" s="127">
        <f>SUM(T94:T455)</f>
        <v>2542.4914000000003</v>
      </c>
      <c r="AR93" s="121" t="s">
        <v>78</v>
      </c>
      <c r="AT93" s="128" t="s">
        <v>69</v>
      </c>
      <c r="AU93" s="128" t="s">
        <v>78</v>
      </c>
      <c r="AY93" s="121" t="s">
        <v>158</v>
      </c>
      <c r="BK93" s="129">
        <f>SUM(BK94:BK455)</f>
        <v>22435761.16</v>
      </c>
    </row>
    <row r="94" spans="2:65" s="1" customFormat="1" ht="16.5" customHeight="1" x14ac:dyDescent="0.2">
      <c r="B94" s="33"/>
      <c r="C94" s="132" t="s">
        <v>78</v>
      </c>
      <c r="D94" s="132" t="s">
        <v>160</v>
      </c>
      <c r="E94" s="133" t="s">
        <v>161</v>
      </c>
      <c r="F94" s="134" t="s">
        <v>162</v>
      </c>
      <c r="G94" s="135" t="s">
        <v>163</v>
      </c>
      <c r="H94" s="136">
        <v>11</v>
      </c>
      <c r="I94" s="137">
        <v>445</v>
      </c>
      <c r="J94" s="138">
        <f>ROUND(I94*H94,2)</f>
        <v>4895</v>
      </c>
      <c r="K94" s="134" t="s">
        <v>164</v>
      </c>
      <c r="L94" s="33"/>
      <c r="M94" s="139" t="s">
        <v>19</v>
      </c>
      <c r="N94" s="140" t="s">
        <v>41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165</v>
      </c>
      <c r="AT94" s="143" t="s">
        <v>160</v>
      </c>
      <c r="AU94" s="143" t="s">
        <v>80</v>
      </c>
      <c r="AY94" s="18" t="s">
        <v>158</v>
      </c>
      <c r="BE94" s="144">
        <f>IF(N94="základní",J94,0)</f>
        <v>4895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78</v>
      </c>
      <c r="BK94" s="144">
        <f>ROUND(I94*H94,2)</f>
        <v>4895</v>
      </c>
      <c r="BL94" s="18" t="s">
        <v>165</v>
      </c>
      <c r="BM94" s="143" t="s">
        <v>80</v>
      </c>
    </row>
    <row r="95" spans="2:65" s="1" customFormat="1" x14ac:dyDescent="0.2">
      <c r="B95" s="33"/>
      <c r="D95" s="145" t="s">
        <v>166</v>
      </c>
      <c r="F95" s="146" t="s">
        <v>167</v>
      </c>
      <c r="I95" s="147"/>
      <c r="L95" s="33"/>
      <c r="M95" s="148"/>
      <c r="T95" s="54"/>
      <c r="AT95" s="18" t="s">
        <v>166</v>
      </c>
      <c r="AU95" s="18" t="s">
        <v>80</v>
      </c>
    </row>
    <row r="96" spans="2:65" s="1" customFormat="1" ht="16.5" customHeight="1" x14ac:dyDescent="0.2">
      <c r="B96" s="33"/>
      <c r="C96" s="132" t="s">
        <v>80</v>
      </c>
      <c r="D96" s="132" t="s">
        <v>160</v>
      </c>
      <c r="E96" s="133" t="s">
        <v>168</v>
      </c>
      <c r="F96" s="134" t="s">
        <v>169</v>
      </c>
      <c r="G96" s="135" t="s">
        <v>163</v>
      </c>
      <c r="H96" s="136">
        <v>3</v>
      </c>
      <c r="I96" s="137">
        <v>333</v>
      </c>
      <c r="J96" s="138">
        <f>ROUND(I96*H96,2)</f>
        <v>999</v>
      </c>
      <c r="K96" s="134" t="s">
        <v>164</v>
      </c>
      <c r="L96" s="33"/>
      <c r="M96" s="139" t="s">
        <v>19</v>
      </c>
      <c r="N96" s="140" t="s">
        <v>41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165</v>
      </c>
      <c r="AT96" s="143" t="s">
        <v>160</v>
      </c>
      <c r="AU96" s="143" t="s">
        <v>80</v>
      </c>
      <c r="AY96" s="18" t="s">
        <v>158</v>
      </c>
      <c r="BE96" s="144">
        <f>IF(N96="základní",J96,0)</f>
        <v>999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78</v>
      </c>
      <c r="BK96" s="144">
        <f>ROUND(I96*H96,2)</f>
        <v>999</v>
      </c>
      <c r="BL96" s="18" t="s">
        <v>165</v>
      </c>
      <c r="BM96" s="143" t="s">
        <v>165</v>
      </c>
    </row>
    <row r="97" spans="2:65" s="1" customFormat="1" x14ac:dyDescent="0.2">
      <c r="B97" s="33"/>
      <c r="D97" s="145" t="s">
        <v>166</v>
      </c>
      <c r="F97" s="146" t="s">
        <v>170</v>
      </c>
      <c r="I97" s="147"/>
      <c r="L97" s="33"/>
      <c r="M97" s="148"/>
      <c r="T97" s="54"/>
      <c r="AT97" s="18" t="s">
        <v>166</v>
      </c>
      <c r="AU97" s="18" t="s">
        <v>80</v>
      </c>
    </row>
    <row r="98" spans="2:65" s="1" customFormat="1" ht="16.5" customHeight="1" x14ac:dyDescent="0.2">
      <c r="B98" s="33"/>
      <c r="C98" s="132" t="s">
        <v>171</v>
      </c>
      <c r="D98" s="132" t="s">
        <v>160</v>
      </c>
      <c r="E98" s="133" t="s">
        <v>172</v>
      </c>
      <c r="F98" s="134" t="s">
        <v>173</v>
      </c>
      <c r="G98" s="135" t="s">
        <v>163</v>
      </c>
      <c r="H98" s="136">
        <v>14</v>
      </c>
      <c r="I98" s="137">
        <v>632</v>
      </c>
      <c r="J98" s="138">
        <f>ROUND(I98*H98,2)</f>
        <v>8848</v>
      </c>
      <c r="K98" s="134" t="s">
        <v>164</v>
      </c>
      <c r="L98" s="33"/>
      <c r="M98" s="139" t="s">
        <v>19</v>
      </c>
      <c r="N98" s="140" t="s">
        <v>41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165</v>
      </c>
      <c r="AT98" s="143" t="s">
        <v>160</v>
      </c>
      <c r="AU98" s="143" t="s">
        <v>80</v>
      </c>
      <c r="AY98" s="18" t="s">
        <v>158</v>
      </c>
      <c r="BE98" s="144">
        <f>IF(N98="základní",J98,0)</f>
        <v>8848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78</v>
      </c>
      <c r="BK98" s="144">
        <f>ROUND(I98*H98,2)</f>
        <v>8848</v>
      </c>
      <c r="BL98" s="18" t="s">
        <v>165</v>
      </c>
      <c r="BM98" s="143" t="s">
        <v>174</v>
      </c>
    </row>
    <row r="99" spans="2:65" s="1" customFormat="1" x14ac:dyDescent="0.2">
      <c r="B99" s="33"/>
      <c r="D99" s="145" t="s">
        <v>166</v>
      </c>
      <c r="F99" s="146" t="s">
        <v>175</v>
      </c>
      <c r="I99" s="147"/>
      <c r="L99" s="33"/>
      <c r="M99" s="148"/>
      <c r="T99" s="54"/>
      <c r="AT99" s="18" t="s">
        <v>166</v>
      </c>
      <c r="AU99" s="18" t="s">
        <v>80</v>
      </c>
    </row>
    <row r="100" spans="2:65" s="1" customFormat="1" ht="16.5" customHeight="1" x14ac:dyDescent="0.2">
      <c r="B100" s="33"/>
      <c r="C100" s="132" t="s">
        <v>165</v>
      </c>
      <c r="D100" s="132" t="s">
        <v>160</v>
      </c>
      <c r="E100" s="133" t="s">
        <v>176</v>
      </c>
      <c r="F100" s="134" t="s">
        <v>177</v>
      </c>
      <c r="G100" s="135" t="s">
        <v>163</v>
      </c>
      <c r="H100" s="136">
        <v>14</v>
      </c>
      <c r="I100" s="137">
        <v>945</v>
      </c>
      <c r="J100" s="138">
        <f>ROUND(I100*H100,2)</f>
        <v>13230</v>
      </c>
      <c r="K100" s="134" t="s">
        <v>164</v>
      </c>
      <c r="L100" s="33"/>
      <c r="M100" s="139" t="s">
        <v>19</v>
      </c>
      <c r="N100" s="140" t="s">
        <v>41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165</v>
      </c>
      <c r="AT100" s="143" t="s">
        <v>160</v>
      </c>
      <c r="AU100" s="143" t="s">
        <v>80</v>
      </c>
      <c r="AY100" s="18" t="s">
        <v>158</v>
      </c>
      <c r="BE100" s="144">
        <f>IF(N100="základní",J100,0)</f>
        <v>13230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78</v>
      </c>
      <c r="BK100" s="144">
        <f>ROUND(I100*H100,2)</f>
        <v>13230</v>
      </c>
      <c r="BL100" s="18" t="s">
        <v>165</v>
      </c>
      <c r="BM100" s="143" t="s">
        <v>178</v>
      </c>
    </row>
    <row r="101" spans="2:65" s="1" customFormat="1" x14ac:dyDescent="0.2">
      <c r="B101" s="33"/>
      <c r="D101" s="145" t="s">
        <v>166</v>
      </c>
      <c r="F101" s="146" t="s">
        <v>179</v>
      </c>
      <c r="I101" s="147"/>
      <c r="L101" s="33"/>
      <c r="M101" s="148"/>
      <c r="T101" s="54"/>
      <c r="AT101" s="18" t="s">
        <v>166</v>
      </c>
      <c r="AU101" s="18" t="s">
        <v>80</v>
      </c>
    </row>
    <row r="102" spans="2:65" s="1" customFormat="1" ht="16.5" customHeight="1" x14ac:dyDescent="0.2">
      <c r="B102" s="33"/>
      <c r="C102" s="132" t="s">
        <v>180</v>
      </c>
      <c r="D102" s="132" t="s">
        <v>160</v>
      </c>
      <c r="E102" s="133" t="s">
        <v>181</v>
      </c>
      <c r="F102" s="134" t="s">
        <v>182</v>
      </c>
      <c r="G102" s="135" t="s">
        <v>163</v>
      </c>
      <c r="H102" s="136">
        <v>14</v>
      </c>
      <c r="I102" s="137">
        <v>309</v>
      </c>
      <c r="J102" s="138">
        <f>ROUND(I102*H102,2)</f>
        <v>4326</v>
      </c>
      <c r="K102" s="134" t="s">
        <v>164</v>
      </c>
      <c r="L102" s="33"/>
      <c r="M102" s="139" t="s">
        <v>19</v>
      </c>
      <c r="N102" s="140" t="s">
        <v>41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165</v>
      </c>
      <c r="AT102" s="143" t="s">
        <v>160</v>
      </c>
      <c r="AU102" s="143" t="s">
        <v>80</v>
      </c>
      <c r="AY102" s="18" t="s">
        <v>158</v>
      </c>
      <c r="BE102" s="144">
        <f>IF(N102="základní",J102,0)</f>
        <v>4326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78</v>
      </c>
      <c r="BK102" s="144">
        <f>ROUND(I102*H102,2)</f>
        <v>4326</v>
      </c>
      <c r="BL102" s="18" t="s">
        <v>165</v>
      </c>
      <c r="BM102" s="143" t="s">
        <v>183</v>
      </c>
    </row>
    <row r="103" spans="2:65" s="1" customFormat="1" x14ac:dyDescent="0.2">
      <c r="B103" s="33"/>
      <c r="D103" s="145" t="s">
        <v>166</v>
      </c>
      <c r="F103" s="146" t="s">
        <v>184</v>
      </c>
      <c r="I103" s="147"/>
      <c r="L103" s="33"/>
      <c r="M103" s="148"/>
      <c r="T103" s="54"/>
      <c r="AT103" s="18" t="s">
        <v>166</v>
      </c>
      <c r="AU103" s="18" t="s">
        <v>80</v>
      </c>
    </row>
    <row r="104" spans="2:65" s="1" customFormat="1" ht="16.5" customHeight="1" x14ac:dyDescent="0.2">
      <c r="B104" s="33"/>
      <c r="C104" s="132" t="s">
        <v>174</v>
      </c>
      <c r="D104" s="132" t="s">
        <v>160</v>
      </c>
      <c r="E104" s="133" t="s">
        <v>185</v>
      </c>
      <c r="F104" s="134" t="s">
        <v>186</v>
      </c>
      <c r="G104" s="135" t="s">
        <v>163</v>
      </c>
      <c r="H104" s="136">
        <v>280</v>
      </c>
      <c r="I104" s="137">
        <v>7.65</v>
      </c>
      <c r="J104" s="138">
        <f>ROUND(I104*H104,2)</f>
        <v>2142</v>
      </c>
      <c r="K104" s="134" t="s">
        <v>164</v>
      </c>
      <c r="L104" s="33"/>
      <c r="M104" s="139" t="s">
        <v>19</v>
      </c>
      <c r="N104" s="140" t="s">
        <v>41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165</v>
      </c>
      <c r="AT104" s="143" t="s">
        <v>160</v>
      </c>
      <c r="AU104" s="143" t="s">
        <v>80</v>
      </c>
      <c r="AY104" s="18" t="s">
        <v>158</v>
      </c>
      <c r="BE104" s="144">
        <f>IF(N104="základní",J104,0)</f>
        <v>2142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78</v>
      </c>
      <c r="BK104" s="144">
        <f>ROUND(I104*H104,2)</f>
        <v>2142</v>
      </c>
      <c r="BL104" s="18" t="s">
        <v>165</v>
      </c>
      <c r="BM104" s="143" t="s">
        <v>8</v>
      </c>
    </row>
    <row r="105" spans="2:65" s="1" customFormat="1" x14ac:dyDescent="0.2">
      <c r="B105" s="33"/>
      <c r="D105" s="145" t="s">
        <v>166</v>
      </c>
      <c r="F105" s="146" t="s">
        <v>187</v>
      </c>
      <c r="I105" s="147"/>
      <c r="L105" s="33"/>
      <c r="M105" s="148"/>
      <c r="T105" s="54"/>
      <c r="AT105" s="18" t="s">
        <v>166</v>
      </c>
      <c r="AU105" s="18" t="s">
        <v>80</v>
      </c>
    </row>
    <row r="106" spans="2:65" s="12" customFormat="1" x14ac:dyDescent="0.2">
      <c r="B106" s="149"/>
      <c r="D106" s="150" t="s">
        <v>188</v>
      </c>
      <c r="E106" s="151" t="s">
        <v>19</v>
      </c>
      <c r="F106" s="152" t="s">
        <v>189</v>
      </c>
      <c r="H106" s="151" t="s">
        <v>19</v>
      </c>
      <c r="I106" s="153"/>
      <c r="L106" s="149"/>
      <c r="M106" s="154"/>
      <c r="T106" s="155"/>
      <c r="AT106" s="151" t="s">
        <v>188</v>
      </c>
      <c r="AU106" s="151" t="s">
        <v>80</v>
      </c>
      <c r="AV106" s="12" t="s">
        <v>78</v>
      </c>
      <c r="AW106" s="12" t="s">
        <v>31</v>
      </c>
      <c r="AX106" s="12" t="s">
        <v>70</v>
      </c>
      <c r="AY106" s="151" t="s">
        <v>158</v>
      </c>
    </row>
    <row r="107" spans="2:65" s="13" customFormat="1" x14ac:dyDescent="0.2">
      <c r="B107" s="156"/>
      <c r="D107" s="150" t="s">
        <v>188</v>
      </c>
      <c r="E107" s="157" t="s">
        <v>19</v>
      </c>
      <c r="F107" s="158" t="s">
        <v>190</v>
      </c>
      <c r="H107" s="159">
        <v>280</v>
      </c>
      <c r="I107" s="160"/>
      <c r="L107" s="156"/>
      <c r="M107" s="161"/>
      <c r="T107" s="162"/>
      <c r="AT107" s="157" t="s">
        <v>188</v>
      </c>
      <c r="AU107" s="157" t="s">
        <v>80</v>
      </c>
      <c r="AV107" s="13" t="s">
        <v>80</v>
      </c>
      <c r="AW107" s="13" t="s">
        <v>31</v>
      </c>
      <c r="AX107" s="13" t="s">
        <v>70</v>
      </c>
      <c r="AY107" s="157" t="s">
        <v>158</v>
      </c>
    </row>
    <row r="108" spans="2:65" s="14" customFormat="1" x14ac:dyDescent="0.2">
      <c r="B108" s="163"/>
      <c r="D108" s="150" t="s">
        <v>188</v>
      </c>
      <c r="E108" s="164" t="s">
        <v>19</v>
      </c>
      <c r="F108" s="165" t="s">
        <v>191</v>
      </c>
      <c r="H108" s="166">
        <v>280</v>
      </c>
      <c r="I108" s="167"/>
      <c r="L108" s="163"/>
      <c r="M108" s="168"/>
      <c r="T108" s="169"/>
      <c r="AT108" s="164" t="s">
        <v>188</v>
      </c>
      <c r="AU108" s="164" t="s">
        <v>80</v>
      </c>
      <c r="AV108" s="14" t="s">
        <v>165</v>
      </c>
      <c r="AW108" s="14" t="s">
        <v>31</v>
      </c>
      <c r="AX108" s="14" t="s">
        <v>78</v>
      </c>
      <c r="AY108" s="164" t="s">
        <v>158</v>
      </c>
    </row>
    <row r="109" spans="2:65" s="1" customFormat="1" ht="16.5" customHeight="1" x14ac:dyDescent="0.2">
      <c r="B109" s="33"/>
      <c r="C109" s="132" t="s">
        <v>192</v>
      </c>
      <c r="D109" s="132" t="s">
        <v>160</v>
      </c>
      <c r="E109" s="133" t="s">
        <v>193</v>
      </c>
      <c r="F109" s="134" t="s">
        <v>194</v>
      </c>
      <c r="G109" s="135" t="s">
        <v>195</v>
      </c>
      <c r="H109" s="136">
        <v>290.75</v>
      </c>
      <c r="I109" s="137">
        <v>198</v>
      </c>
      <c r="J109" s="138">
        <f>ROUND(I109*H109,2)</f>
        <v>57568.5</v>
      </c>
      <c r="K109" s="134" t="s">
        <v>164</v>
      </c>
      <c r="L109" s="33"/>
      <c r="M109" s="139" t="s">
        <v>19</v>
      </c>
      <c r="N109" s="140" t="s">
        <v>41</v>
      </c>
      <c r="P109" s="141">
        <f>O109*H109</f>
        <v>0</v>
      </c>
      <c r="Q109" s="141">
        <v>0</v>
      </c>
      <c r="R109" s="141">
        <f>Q109*H109</f>
        <v>0</v>
      </c>
      <c r="S109" s="141">
        <v>0.40799999999999997</v>
      </c>
      <c r="T109" s="142">
        <f>S109*H109</f>
        <v>118.62599999999999</v>
      </c>
      <c r="AR109" s="143" t="s">
        <v>165</v>
      </c>
      <c r="AT109" s="143" t="s">
        <v>160</v>
      </c>
      <c r="AU109" s="143" t="s">
        <v>80</v>
      </c>
      <c r="AY109" s="18" t="s">
        <v>158</v>
      </c>
      <c r="BE109" s="144">
        <f>IF(N109="základní",J109,0)</f>
        <v>57568.5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78</v>
      </c>
      <c r="BK109" s="144">
        <f>ROUND(I109*H109,2)</f>
        <v>57568.5</v>
      </c>
      <c r="BL109" s="18" t="s">
        <v>165</v>
      </c>
      <c r="BM109" s="143" t="s">
        <v>196</v>
      </c>
    </row>
    <row r="110" spans="2:65" s="1" customFormat="1" x14ac:dyDescent="0.2">
      <c r="B110" s="33"/>
      <c r="D110" s="145" t="s">
        <v>166</v>
      </c>
      <c r="F110" s="146" t="s">
        <v>197</v>
      </c>
      <c r="I110" s="147"/>
      <c r="L110" s="33"/>
      <c r="M110" s="148"/>
      <c r="T110" s="54"/>
      <c r="AT110" s="18" t="s">
        <v>166</v>
      </c>
      <c r="AU110" s="18" t="s">
        <v>80</v>
      </c>
    </row>
    <row r="111" spans="2:65" s="12" customFormat="1" x14ac:dyDescent="0.2">
      <c r="B111" s="149"/>
      <c r="D111" s="150" t="s">
        <v>188</v>
      </c>
      <c r="E111" s="151" t="s">
        <v>19</v>
      </c>
      <c r="F111" s="152" t="s">
        <v>198</v>
      </c>
      <c r="H111" s="151" t="s">
        <v>19</v>
      </c>
      <c r="I111" s="153"/>
      <c r="L111" s="149"/>
      <c r="M111" s="154"/>
      <c r="T111" s="155"/>
      <c r="AT111" s="151" t="s">
        <v>188</v>
      </c>
      <c r="AU111" s="151" t="s">
        <v>80</v>
      </c>
      <c r="AV111" s="12" t="s">
        <v>78</v>
      </c>
      <c r="AW111" s="12" t="s">
        <v>31</v>
      </c>
      <c r="AX111" s="12" t="s">
        <v>70</v>
      </c>
      <c r="AY111" s="151" t="s">
        <v>158</v>
      </c>
    </row>
    <row r="112" spans="2:65" s="13" customFormat="1" x14ac:dyDescent="0.2">
      <c r="B112" s="156"/>
      <c r="D112" s="150" t="s">
        <v>188</v>
      </c>
      <c r="E112" s="157" t="s">
        <v>19</v>
      </c>
      <c r="F112" s="158" t="s">
        <v>199</v>
      </c>
      <c r="H112" s="159">
        <v>260.75</v>
      </c>
      <c r="I112" s="160"/>
      <c r="L112" s="156"/>
      <c r="M112" s="161"/>
      <c r="T112" s="162"/>
      <c r="AT112" s="157" t="s">
        <v>188</v>
      </c>
      <c r="AU112" s="157" t="s">
        <v>80</v>
      </c>
      <c r="AV112" s="13" t="s">
        <v>80</v>
      </c>
      <c r="AW112" s="13" t="s">
        <v>31</v>
      </c>
      <c r="AX112" s="13" t="s">
        <v>70</v>
      </c>
      <c r="AY112" s="157" t="s">
        <v>158</v>
      </c>
    </row>
    <row r="113" spans="2:65" s="12" customFormat="1" x14ac:dyDescent="0.2">
      <c r="B113" s="149"/>
      <c r="D113" s="150" t="s">
        <v>188</v>
      </c>
      <c r="E113" s="151" t="s">
        <v>19</v>
      </c>
      <c r="F113" s="152" t="s">
        <v>200</v>
      </c>
      <c r="H113" s="151" t="s">
        <v>19</v>
      </c>
      <c r="I113" s="153"/>
      <c r="L113" s="149"/>
      <c r="M113" s="154"/>
      <c r="T113" s="155"/>
      <c r="AT113" s="151" t="s">
        <v>188</v>
      </c>
      <c r="AU113" s="151" t="s">
        <v>80</v>
      </c>
      <c r="AV113" s="12" t="s">
        <v>78</v>
      </c>
      <c r="AW113" s="12" t="s">
        <v>31</v>
      </c>
      <c r="AX113" s="12" t="s">
        <v>70</v>
      </c>
      <c r="AY113" s="151" t="s">
        <v>158</v>
      </c>
    </row>
    <row r="114" spans="2:65" s="13" customFormat="1" x14ac:dyDescent="0.2">
      <c r="B114" s="156"/>
      <c r="D114" s="150" t="s">
        <v>188</v>
      </c>
      <c r="E114" s="157" t="s">
        <v>19</v>
      </c>
      <c r="F114" s="158" t="s">
        <v>201</v>
      </c>
      <c r="H114" s="159">
        <v>30</v>
      </c>
      <c r="I114" s="160"/>
      <c r="L114" s="156"/>
      <c r="M114" s="161"/>
      <c r="T114" s="162"/>
      <c r="AT114" s="157" t="s">
        <v>188</v>
      </c>
      <c r="AU114" s="157" t="s">
        <v>80</v>
      </c>
      <c r="AV114" s="13" t="s">
        <v>80</v>
      </c>
      <c r="AW114" s="13" t="s">
        <v>31</v>
      </c>
      <c r="AX114" s="13" t="s">
        <v>70</v>
      </c>
      <c r="AY114" s="157" t="s">
        <v>158</v>
      </c>
    </row>
    <row r="115" spans="2:65" s="14" customFormat="1" x14ac:dyDescent="0.2">
      <c r="B115" s="163"/>
      <c r="D115" s="150" t="s">
        <v>188</v>
      </c>
      <c r="E115" s="164" t="s">
        <v>19</v>
      </c>
      <c r="F115" s="165" t="s">
        <v>191</v>
      </c>
      <c r="H115" s="166">
        <v>290.75</v>
      </c>
      <c r="I115" s="167"/>
      <c r="L115" s="163"/>
      <c r="M115" s="168"/>
      <c r="T115" s="169"/>
      <c r="AT115" s="164" t="s">
        <v>188</v>
      </c>
      <c r="AU115" s="164" t="s">
        <v>80</v>
      </c>
      <c r="AV115" s="14" t="s">
        <v>165</v>
      </c>
      <c r="AW115" s="14" t="s">
        <v>31</v>
      </c>
      <c r="AX115" s="14" t="s">
        <v>78</v>
      </c>
      <c r="AY115" s="164" t="s">
        <v>158</v>
      </c>
    </row>
    <row r="116" spans="2:65" s="1" customFormat="1" ht="16.5" customHeight="1" x14ac:dyDescent="0.2">
      <c r="B116" s="33"/>
      <c r="C116" s="132" t="s">
        <v>178</v>
      </c>
      <c r="D116" s="132" t="s">
        <v>160</v>
      </c>
      <c r="E116" s="133" t="s">
        <v>202</v>
      </c>
      <c r="F116" s="134" t="s">
        <v>203</v>
      </c>
      <c r="G116" s="135" t="s">
        <v>195</v>
      </c>
      <c r="H116" s="136">
        <v>6</v>
      </c>
      <c r="I116" s="137">
        <v>369</v>
      </c>
      <c r="J116" s="138">
        <f>ROUND(I116*H116,2)</f>
        <v>2214</v>
      </c>
      <c r="K116" s="134" t="s">
        <v>164</v>
      </c>
      <c r="L116" s="33"/>
      <c r="M116" s="139" t="s">
        <v>19</v>
      </c>
      <c r="N116" s="140" t="s">
        <v>41</v>
      </c>
      <c r="P116" s="141">
        <f>O116*H116</f>
        <v>0</v>
      </c>
      <c r="Q116" s="141">
        <v>0</v>
      </c>
      <c r="R116" s="141">
        <f>Q116*H116</f>
        <v>0</v>
      </c>
      <c r="S116" s="141">
        <v>0.28999999999999998</v>
      </c>
      <c r="T116" s="142">
        <f>S116*H116</f>
        <v>1.7399999999999998</v>
      </c>
      <c r="AR116" s="143" t="s">
        <v>165</v>
      </c>
      <c r="AT116" s="143" t="s">
        <v>160</v>
      </c>
      <c r="AU116" s="143" t="s">
        <v>80</v>
      </c>
      <c r="AY116" s="18" t="s">
        <v>158</v>
      </c>
      <c r="BE116" s="144">
        <f>IF(N116="základní",J116,0)</f>
        <v>2214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78</v>
      </c>
      <c r="BK116" s="144">
        <f>ROUND(I116*H116,2)</f>
        <v>2214</v>
      </c>
      <c r="BL116" s="18" t="s">
        <v>165</v>
      </c>
      <c r="BM116" s="143" t="s">
        <v>204</v>
      </c>
    </row>
    <row r="117" spans="2:65" s="1" customFormat="1" x14ac:dyDescent="0.2">
      <c r="B117" s="33"/>
      <c r="D117" s="145" t="s">
        <v>166</v>
      </c>
      <c r="F117" s="146" t="s">
        <v>205</v>
      </c>
      <c r="I117" s="147"/>
      <c r="L117" s="33"/>
      <c r="M117" s="148"/>
      <c r="T117" s="54"/>
      <c r="AT117" s="18" t="s">
        <v>166</v>
      </c>
      <c r="AU117" s="18" t="s">
        <v>80</v>
      </c>
    </row>
    <row r="118" spans="2:65" s="12" customFormat="1" x14ac:dyDescent="0.2">
      <c r="B118" s="149"/>
      <c r="D118" s="150" t="s">
        <v>188</v>
      </c>
      <c r="E118" s="151" t="s">
        <v>19</v>
      </c>
      <c r="F118" s="152" t="s">
        <v>200</v>
      </c>
      <c r="H118" s="151" t="s">
        <v>19</v>
      </c>
      <c r="I118" s="153"/>
      <c r="L118" s="149"/>
      <c r="M118" s="154"/>
      <c r="T118" s="155"/>
      <c r="AT118" s="151" t="s">
        <v>188</v>
      </c>
      <c r="AU118" s="151" t="s">
        <v>80</v>
      </c>
      <c r="AV118" s="12" t="s">
        <v>78</v>
      </c>
      <c r="AW118" s="12" t="s">
        <v>31</v>
      </c>
      <c r="AX118" s="12" t="s">
        <v>70</v>
      </c>
      <c r="AY118" s="151" t="s">
        <v>158</v>
      </c>
    </row>
    <row r="119" spans="2:65" s="13" customFormat="1" x14ac:dyDescent="0.2">
      <c r="B119" s="156"/>
      <c r="D119" s="150" t="s">
        <v>188</v>
      </c>
      <c r="E119" s="157" t="s">
        <v>19</v>
      </c>
      <c r="F119" s="158" t="s">
        <v>206</v>
      </c>
      <c r="H119" s="159">
        <v>6</v>
      </c>
      <c r="I119" s="160"/>
      <c r="L119" s="156"/>
      <c r="M119" s="161"/>
      <c r="T119" s="162"/>
      <c r="AT119" s="157" t="s">
        <v>188</v>
      </c>
      <c r="AU119" s="157" t="s">
        <v>80</v>
      </c>
      <c r="AV119" s="13" t="s">
        <v>80</v>
      </c>
      <c r="AW119" s="13" t="s">
        <v>31</v>
      </c>
      <c r="AX119" s="13" t="s">
        <v>70</v>
      </c>
      <c r="AY119" s="157" t="s">
        <v>158</v>
      </c>
    </row>
    <row r="120" spans="2:65" s="14" customFormat="1" x14ac:dyDescent="0.2">
      <c r="B120" s="163"/>
      <c r="D120" s="150" t="s">
        <v>188</v>
      </c>
      <c r="E120" s="164" t="s">
        <v>19</v>
      </c>
      <c r="F120" s="165" t="s">
        <v>191</v>
      </c>
      <c r="H120" s="166">
        <v>6</v>
      </c>
      <c r="I120" s="167"/>
      <c r="L120" s="163"/>
      <c r="M120" s="168"/>
      <c r="T120" s="169"/>
      <c r="AT120" s="164" t="s">
        <v>188</v>
      </c>
      <c r="AU120" s="164" t="s">
        <v>80</v>
      </c>
      <c r="AV120" s="14" t="s">
        <v>165</v>
      </c>
      <c r="AW120" s="14" t="s">
        <v>31</v>
      </c>
      <c r="AX120" s="14" t="s">
        <v>78</v>
      </c>
      <c r="AY120" s="164" t="s">
        <v>158</v>
      </c>
    </row>
    <row r="121" spans="2:65" s="1" customFormat="1" ht="21.75" customHeight="1" x14ac:dyDescent="0.2">
      <c r="B121" s="33"/>
      <c r="C121" s="132" t="s">
        <v>207</v>
      </c>
      <c r="D121" s="132" t="s">
        <v>160</v>
      </c>
      <c r="E121" s="133" t="s">
        <v>208</v>
      </c>
      <c r="F121" s="134" t="s">
        <v>209</v>
      </c>
      <c r="G121" s="135" t="s">
        <v>195</v>
      </c>
      <c r="H121" s="136">
        <v>113.9</v>
      </c>
      <c r="I121" s="137">
        <v>96</v>
      </c>
      <c r="J121" s="138">
        <f>ROUND(I121*H121,2)</f>
        <v>10934.4</v>
      </c>
      <c r="K121" s="134" t="s">
        <v>164</v>
      </c>
      <c r="L121" s="33"/>
      <c r="M121" s="139" t="s">
        <v>19</v>
      </c>
      <c r="N121" s="140" t="s">
        <v>41</v>
      </c>
      <c r="P121" s="141">
        <f>O121*H121</f>
        <v>0</v>
      </c>
      <c r="Q121" s="141">
        <v>0</v>
      </c>
      <c r="R121" s="141">
        <f>Q121*H121</f>
        <v>0</v>
      </c>
      <c r="S121" s="141">
        <v>0.57999999999999996</v>
      </c>
      <c r="T121" s="142">
        <f>S121*H121</f>
        <v>66.061999999999998</v>
      </c>
      <c r="AR121" s="143" t="s">
        <v>165</v>
      </c>
      <c r="AT121" s="143" t="s">
        <v>160</v>
      </c>
      <c r="AU121" s="143" t="s">
        <v>80</v>
      </c>
      <c r="AY121" s="18" t="s">
        <v>158</v>
      </c>
      <c r="BE121" s="144">
        <f>IF(N121="základní",J121,0)</f>
        <v>10934.4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78</v>
      </c>
      <c r="BK121" s="144">
        <f>ROUND(I121*H121,2)</f>
        <v>10934.4</v>
      </c>
      <c r="BL121" s="18" t="s">
        <v>165</v>
      </c>
      <c r="BM121" s="143" t="s">
        <v>210</v>
      </c>
    </row>
    <row r="122" spans="2:65" s="1" customFormat="1" x14ac:dyDescent="0.2">
      <c r="B122" s="33"/>
      <c r="D122" s="145" t="s">
        <v>166</v>
      </c>
      <c r="F122" s="146" t="s">
        <v>211</v>
      </c>
      <c r="I122" s="147"/>
      <c r="L122" s="33"/>
      <c r="M122" s="148"/>
      <c r="T122" s="54"/>
      <c r="AT122" s="18" t="s">
        <v>166</v>
      </c>
      <c r="AU122" s="18" t="s">
        <v>80</v>
      </c>
    </row>
    <row r="123" spans="2:65" s="12" customFormat="1" x14ac:dyDescent="0.2">
      <c r="B123" s="149"/>
      <c r="D123" s="150" t="s">
        <v>188</v>
      </c>
      <c r="E123" s="151" t="s">
        <v>19</v>
      </c>
      <c r="F123" s="152" t="s">
        <v>212</v>
      </c>
      <c r="H123" s="151" t="s">
        <v>19</v>
      </c>
      <c r="I123" s="153"/>
      <c r="L123" s="149"/>
      <c r="M123" s="154"/>
      <c r="T123" s="155"/>
      <c r="AT123" s="151" t="s">
        <v>188</v>
      </c>
      <c r="AU123" s="151" t="s">
        <v>80</v>
      </c>
      <c r="AV123" s="12" t="s">
        <v>78</v>
      </c>
      <c r="AW123" s="12" t="s">
        <v>31</v>
      </c>
      <c r="AX123" s="12" t="s">
        <v>70</v>
      </c>
      <c r="AY123" s="151" t="s">
        <v>158</v>
      </c>
    </row>
    <row r="124" spans="2:65" s="13" customFormat="1" x14ac:dyDescent="0.2">
      <c r="B124" s="156"/>
      <c r="D124" s="150" t="s">
        <v>188</v>
      </c>
      <c r="E124" s="157" t="s">
        <v>19</v>
      </c>
      <c r="F124" s="158" t="s">
        <v>213</v>
      </c>
      <c r="H124" s="159">
        <v>113.9</v>
      </c>
      <c r="I124" s="160"/>
      <c r="L124" s="156"/>
      <c r="M124" s="161"/>
      <c r="T124" s="162"/>
      <c r="AT124" s="157" t="s">
        <v>188</v>
      </c>
      <c r="AU124" s="157" t="s">
        <v>80</v>
      </c>
      <c r="AV124" s="13" t="s">
        <v>80</v>
      </c>
      <c r="AW124" s="13" t="s">
        <v>31</v>
      </c>
      <c r="AX124" s="13" t="s">
        <v>70</v>
      </c>
      <c r="AY124" s="157" t="s">
        <v>158</v>
      </c>
    </row>
    <row r="125" spans="2:65" s="14" customFormat="1" x14ac:dyDescent="0.2">
      <c r="B125" s="163"/>
      <c r="D125" s="150" t="s">
        <v>188</v>
      </c>
      <c r="E125" s="164" t="s">
        <v>19</v>
      </c>
      <c r="F125" s="165" t="s">
        <v>191</v>
      </c>
      <c r="H125" s="166">
        <v>113.9</v>
      </c>
      <c r="I125" s="167"/>
      <c r="L125" s="163"/>
      <c r="M125" s="168"/>
      <c r="T125" s="169"/>
      <c r="AT125" s="164" t="s">
        <v>188</v>
      </c>
      <c r="AU125" s="164" t="s">
        <v>80</v>
      </c>
      <c r="AV125" s="14" t="s">
        <v>165</v>
      </c>
      <c r="AW125" s="14" t="s">
        <v>31</v>
      </c>
      <c r="AX125" s="14" t="s">
        <v>78</v>
      </c>
      <c r="AY125" s="164" t="s">
        <v>158</v>
      </c>
    </row>
    <row r="126" spans="2:65" s="1" customFormat="1" ht="16.5" customHeight="1" x14ac:dyDescent="0.2">
      <c r="B126" s="33"/>
      <c r="C126" s="132" t="s">
        <v>183</v>
      </c>
      <c r="D126" s="132" t="s">
        <v>160</v>
      </c>
      <c r="E126" s="133" t="s">
        <v>214</v>
      </c>
      <c r="F126" s="134" t="s">
        <v>215</v>
      </c>
      <c r="G126" s="135" t="s">
        <v>195</v>
      </c>
      <c r="H126" s="136">
        <v>2316.8000000000002</v>
      </c>
      <c r="I126" s="137">
        <v>63.7</v>
      </c>
      <c r="J126" s="138">
        <f>ROUND(I126*H126,2)</f>
        <v>147580.16</v>
      </c>
      <c r="K126" s="134" t="s">
        <v>164</v>
      </c>
      <c r="L126" s="33"/>
      <c r="M126" s="139" t="s">
        <v>19</v>
      </c>
      <c r="N126" s="140" t="s">
        <v>41</v>
      </c>
      <c r="P126" s="141">
        <f>O126*H126</f>
        <v>0</v>
      </c>
      <c r="Q126" s="141">
        <v>0</v>
      </c>
      <c r="R126" s="141">
        <f>Q126*H126</f>
        <v>0</v>
      </c>
      <c r="S126" s="141">
        <v>0.44</v>
      </c>
      <c r="T126" s="142">
        <f>S126*H126</f>
        <v>1019.3920000000001</v>
      </c>
      <c r="AR126" s="143" t="s">
        <v>165</v>
      </c>
      <c r="AT126" s="143" t="s">
        <v>160</v>
      </c>
      <c r="AU126" s="143" t="s">
        <v>80</v>
      </c>
      <c r="AY126" s="18" t="s">
        <v>158</v>
      </c>
      <c r="BE126" s="144">
        <f>IF(N126="základní",J126,0)</f>
        <v>147580.16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78</v>
      </c>
      <c r="BK126" s="144">
        <f>ROUND(I126*H126,2)</f>
        <v>147580.16</v>
      </c>
      <c r="BL126" s="18" t="s">
        <v>165</v>
      </c>
      <c r="BM126" s="143" t="s">
        <v>216</v>
      </c>
    </row>
    <row r="127" spans="2:65" s="1" customFormat="1" x14ac:dyDescent="0.2">
      <c r="B127" s="33"/>
      <c r="D127" s="145" t="s">
        <v>166</v>
      </c>
      <c r="F127" s="146" t="s">
        <v>217</v>
      </c>
      <c r="I127" s="147"/>
      <c r="L127" s="33"/>
      <c r="M127" s="148"/>
      <c r="T127" s="54"/>
      <c r="AT127" s="18" t="s">
        <v>166</v>
      </c>
      <c r="AU127" s="18" t="s">
        <v>80</v>
      </c>
    </row>
    <row r="128" spans="2:65" s="12" customFormat="1" x14ac:dyDescent="0.2">
      <c r="B128" s="149"/>
      <c r="D128" s="150" t="s">
        <v>188</v>
      </c>
      <c r="E128" s="151" t="s">
        <v>19</v>
      </c>
      <c r="F128" s="152" t="s">
        <v>218</v>
      </c>
      <c r="H128" s="151" t="s">
        <v>19</v>
      </c>
      <c r="I128" s="153"/>
      <c r="L128" s="149"/>
      <c r="M128" s="154"/>
      <c r="T128" s="155"/>
      <c r="AT128" s="151" t="s">
        <v>188</v>
      </c>
      <c r="AU128" s="151" t="s">
        <v>80</v>
      </c>
      <c r="AV128" s="12" t="s">
        <v>78</v>
      </c>
      <c r="AW128" s="12" t="s">
        <v>31</v>
      </c>
      <c r="AX128" s="12" t="s">
        <v>70</v>
      </c>
      <c r="AY128" s="151" t="s">
        <v>158</v>
      </c>
    </row>
    <row r="129" spans="2:65" s="13" customFormat="1" x14ac:dyDescent="0.2">
      <c r="B129" s="156"/>
      <c r="D129" s="150" t="s">
        <v>188</v>
      </c>
      <c r="E129" s="157" t="s">
        <v>19</v>
      </c>
      <c r="F129" s="158" t="s">
        <v>219</v>
      </c>
      <c r="H129" s="159">
        <v>1645</v>
      </c>
      <c r="I129" s="160"/>
      <c r="L129" s="156"/>
      <c r="M129" s="161"/>
      <c r="T129" s="162"/>
      <c r="AT129" s="157" t="s">
        <v>188</v>
      </c>
      <c r="AU129" s="157" t="s">
        <v>80</v>
      </c>
      <c r="AV129" s="13" t="s">
        <v>80</v>
      </c>
      <c r="AW129" s="13" t="s">
        <v>31</v>
      </c>
      <c r="AX129" s="13" t="s">
        <v>70</v>
      </c>
      <c r="AY129" s="157" t="s">
        <v>158</v>
      </c>
    </row>
    <row r="130" spans="2:65" s="12" customFormat="1" x14ac:dyDescent="0.2">
      <c r="B130" s="149"/>
      <c r="D130" s="150" t="s">
        <v>188</v>
      </c>
      <c r="E130" s="151" t="s">
        <v>19</v>
      </c>
      <c r="F130" s="152" t="s">
        <v>220</v>
      </c>
      <c r="H130" s="151" t="s">
        <v>19</v>
      </c>
      <c r="I130" s="153"/>
      <c r="L130" s="149"/>
      <c r="M130" s="154"/>
      <c r="T130" s="155"/>
      <c r="AT130" s="151" t="s">
        <v>188</v>
      </c>
      <c r="AU130" s="151" t="s">
        <v>80</v>
      </c>
      <c r="AV130" s="12" t="s">
        <v>78</v>
      </c>
      <c r="AW130" s="12" t="s">
        <v>31</v>
      </c>
      <c r="AX130" s="12" t="s">
        <v>70</v>
      </c>
      <c r="AY130" s="151" t="s">
        <v>158</v>
      </c>
    </row>
    <row r="131" spans="2:65" s="13" customFormat="1" x14ac:dyDescent="0.2">
      <c r="B131" s="156"/>
      <c r="D131" s="150" t="s">
        <v>188</v>
      </c>
      <c r="E131" s="157" t="s">
        <v>19</v>
      </c>
      <c r="F131" s="158" t="s">
        <v>221</v>
      </c>
      <c r="H131" s="159">
        <v>671.8</v>
      </c>
      <c r="I131" s="160"/>
      <c r="L131" s="156"/>
      <c r="M131" s="161"/>
      <c r="T131" s="162"/>
      <c r="AT131" s="157" t="s">
        <v>188</v>
      </c>
      <c r="AU131" s="157" t="s">
        <v>80</v>
      </c>
      <c r="AV131" s="13" t="s">
        <v>80</v>
      </c>
      <c r="AW131" s="13" t="s">
        <v>31</v>
      </c>
      <c r="AX131" s="13" t="s">
        <v>70</v>
      </c>
      <c r="AY131" s="157" t="s">
        <v>158</v>
      </c>
    </row>
    <row r="132" spans="2:65" s="14" customFormat="1" x14ac:dyDescent="0.2">
      <c r="B132" s="163"/>
      <c r="D132" s="150" t="s">
        <v>188</v>
      </c>
      <c r="E132" s="164" t="s">
        <v>19</v>
      </c>
      <c r="F132" s="165" t="s">
        <v>191</v>
      </c>
      <c r="H132" s="166">
        <v>2316.8000000000002</v>
      </c>
      <c r="I132" s="167"/>
      <c r="L132" s="163"/>
      <c r="M132" s="168"/>
      <c r="T132" s="169"/>
      <c r="AT132" s="164" t="s">
        <v>188</v>
      </c>
      <c r="AU132" s="164" t="s">
        <v>80</v>
      </c>
      <c r="AV132" s="14" t="s">
        <v>165</v>
      </c>
      <c r="AW132" s="14" t="s">
        <v>31</v>
      </c>
      <c r="AX132" s="14" t="s">
        <v>78</v>
      </c>
      <c r="AY132" s="164" t="s">
        <v>158</v>
      </c>
    </row>
    <row r="133" spans="2:65" s="1" customFormat="1" ht="16.5" customHeight="1" x14ac:dyDescent="0.2">
      <c r="B133" s="33"/>
      <c r="C133" s="132" t="s">
        <v>222</v>
      </c>
      <c r="D133" s="132" t="s">
        <v>160</v>
      </c>
      <c r="E133" s="133" t="s">
        <v>223</v>
      </c>
      <c r="F133" s="134" t="s">
        <v>224</v>
      </c>
      <c r="G133" s="135" t="s">
        <v>195</v>
      </c>
      <c r="H133" s="136">
        <v>3139.3</v>
      </c>
      <c r="I133" s="137">
        <v>37.4</v>
      </c>
      <c r="J133" s="138">
        <f>ROUND(I133*H133,2)</f>
        <v>117409.82</v>
      </c>
      <c r="K133" s="134" t="s">
        <v>164</v>
      </c>
      <c r="L133" s="33"/>
      <c r="M133" s="139" t="s">
        <v>19</v>
      </c>
      <c r="N133" s="140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9.8000000000000004E-2</v>
      </c>
      <c r="T133" s="142">
        <f>S133*H133</f>
        <v>307.65140000000002</v>
      </c>
      <c r="AR133" s="143" t="s">
        <v>165</v>
      </c>
      <c r="AT133" s="143" t="s">
        <v>160</v>
      </c>
      <c r="AU133" s="143" t="s">
        <v>80</v>
      </c>
      <c r="AY133" s="18" t="s">
        <v>158</v>
      </c>
      <c r="BE133" s="144">
        <f>IF(N133="základní",J133,0)</f>
        <v>117409.82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78</v>
      </c>
      <c r="BK133" s="144">
        <f>ROUND(I133*H133,2)</f>
        <v>117409.82</v>
      </c>
      <c r="BL133" s="18" t="s">
        <v>165</v>
      </c>
      <c r="BM133" s="143" t="s">
        <v>225</v>
      </c>
    </row>
    <row r="134" spans="2:65" s="1" customFormat="1" x14ac:dyDescent="0.2">
      <c r="B134" s="33"/>
      <c r="D134" s="145" t="s">
        <v>166</v>
      </c>
      <c r="F134" s="146" t="s">
        <v>226</v>
      </c>
      <c r="I134" s="147"/>
      <c r="L134" s="33"/>
      <c r="M134" s="148"/>
      <c r="T134" s="54"/>
      <c r="AT134" s="18" t="s">
        <v>166</v>
      </c>
      <c r="AU134" s="18" t="s">
        <v>80</v>
      </c>
    </row>
    <row r="135" spans="2:65" s="12" customFormat="1" x14ac:dyDescent="0.2">
      <c r="B135" s="149"/>
      <c r="D135" s="150" t="s">
        <v>188</v>
      </c>
      <c r="E135" s="151" t="s">
        <v>19</v>
      </c>
      <c r="F135" s="152" t="s">
        <v>227</v>
      </c>
      <c r="H135" s="151" t="s">
        <v>19</v>
      </c>
      <c r="I135" s="153"/>
      <c r="L135" s="149"/>
      <c r="M135" s="154"/>
      <c r="T135" s="155"/>
      <c r="AT135" s="151" t="s">
        <v>188</v>
      </c>
      <c r="AU135" s="151" t="s">
        <v>80</v>
      </c>
      <c r="AV135" s="12" t="s">
        <v>78</v>
      </c>
      <c r="AW135" s="12" t="s">
        <v>31</v>
      </c>
      <c r="AX135" s="12" t="s">
        <v>70</v>
      </c>
      <c r="AY135" s="151" t="s">
        <v>158</v>
      </c>
    </row>
    <row r="136" spans="2:65" s="12" customFormat="1" x14ac:dyDescent="0.2">
      <c r="B136" s="149"/>
      <c r="D136" s="150" t="s">
        <v>188</v>
      </c>
      <c r="E136" s="151" t="s">
        <v>19</v>
      </c>
      <c r="F136" s="152" t="s">
        <v>220</v>
      </c>
      <c r="H136" s="151" t="s">
        <v>19</v>
      </c>
      <c r="I136" s="153"/>
      <c r="L136" s="149"/>
      <c r="M136" s="154"/>
      <c r="T136" s="155"/>
      <c r="AT136" s="151" t="s">
        <v>188</v>
      </c>
      <c r="AU136" s="151" t="s">
        <v>80</v>
      </c>
      <c r="AV136" s="12" t="s">
        <v>78</v>
      </c>
      <c r="AW136" s="12" t="s">
        <v>31</v>
      </c>
      <c r="AX136" s="12" t="s">
        <v>70</v>
      </c>
      <c r="AY136" s="151" t="s">
        <v>158</v>
      </c>
    </row>
    <row r="137" spans="2:65" s="13" customFormat="1" x14ac:dyDescent="0.2">
      <c r="B137" s="156"/>
      <c r="D137" s="150" t="s">
        <v>188</v>
      </c>
      <c r="E137" s="157" t="s">
        <v>19</v>
      </c>
      <c r="F137" s="158" t="s">
        <v>221</v>
      </c>
      <c r="H137" s="159">
        <v>671.8</v>
      </c>
      <c r="I137" s="160"/>
      <c r="L137" s="156"/>
      <c r="M137" s="161"/>
      <c r="T137" s="162"/>
      <c r="AT137" s="157" t="s">
        <v>188</v>
      </c>
      <c r="AU137" s="157" t="s">
        <v>80</v>
      </c>
      <c r="AV137" s="13" t="s">
        <v>80</v>
      </c>
      <c r="AW137" s="13" t="s">
        <v>31</v>
      </c>
      <c r="AX137" s="13" t="s">
        <v>70</v>
      </c>
      <c r="AY137" s="157" t="s">
        <v>158</v>
      </c>
    </row>
    <row r="138" spans="2:65" s="12" customFormat="1" x14ac:dyDescent="0.2">
      <c r="B138" s="149"/>
      <c r="D138" s="150" t="s">
        <v>188</v>
      </c>
      <c r="E138" s="151" t="s">
        <v>19</v>
      </c>
      <c r="F138" s="152" t="s">
        <v>228</v>
      </c>
      <c r="H138" s="151" t="s">
        <v>19</v>
      </c>
      <c r="I138" s="153"/>
      <c r="L138" s="149"/>
      <c r="M138" s="154"/>
      <c r="T138" s="155"/>
      <c r="AT138" s="151" t="s">
        <v>188</v>
      </c>
      <c r="AU138" s="151" t="s">
        <v>80</v>
      </c>
      <c r="AV138" s="12" t="s">
        <v>78</v>
      </c>
      <c r="AW138" s="12" t="s">
        <v>31</v>
      </c>
      <c r="AX138" s="12" t="s">
        <v>70</v>
      </c>
      <c r="AY138" s="151" t="s">
        <v>158</v>
      </c>
    </row>
    <row r="139" spans="2:65" s="13" customFormat="1" x14ac:dyDescent="0.2">
      <c r="B139" s="156"/>
      <c r="D139" s="150" t="s">
        <v>188</v>
      </c>
      <c r="E139" s="157" t="s">
        <v>19</v>
      </c>
      <c r="F139" s="158" t="s">
        <v>229</v>
      </c>
      <c r="H139" s="159">
        <v>2467.5</v>
      </c>
      <c r="I139" s="160"/>
      <c r="L139" s="156"/>
      <c r="M139" s="161"/>
      <c r="T139" s="162"/>
      <c r="AT139" s="157" t="s">
        <v>188</v>
      </c>
      <c r="AU139" s="157" t="s">
        <v>80</v>
      </c>
      <c r="AV139" s="13" t="s">
        <v>80</v>
      </c>
      <c r="AW139" s="13" t="s">
        <v>31</v>
      </c>
      <c r="AX139" s="13" t="s">
        <v>70</v>
      </c>
      <c r="AY139" s="157" t="s">
        <v>158</v>
      </c>
    </row>
    <row r="140" spans="2:65" s="14" customFormat="1" x14ac:dyDescent="0.2">
      <c r="B140" s="163"/>
      <c r="D140" s="150" t="s">
        <v>188</v>
      </c>
      <c r="E140" s="164" t="s">
        <v>19</v>
      </c>
      <c r="F140" s="165" t="s">
        <v>191</v>
      </c>
      <c r="H140" s="166">
        <v>3139.3</v>
      </c>
      <c r="I140" s="167"/>
      <c r="L140" s="163"/>
      <c r="M140" s="168"/>
      <c r="T140" s="169"/>
      <c r="AT140" s="164" t="s">
        <v>188</v>
      </c>
      <c r="AU140" s="164" t="s">
        <v>80</v>
      </c>
      <c r="AV140" s="14" t="s">
        <v>165</v>
      </c>
      <c r="AW140" s="14" t="s">
        <v>31</v>
      </c>
      <c r="AX140" s="14" t="s">
        <v>78</v>
      </c>
      <c r="AY140" s="164" t="s">
        <v>158</v>
      </c>
    </row>
    <row r="141" spans="2:65" s="1" customFormat="1" ht="21.75" customHeight="1" x14ac:dyDescent="0.2">
      <c r="B141" s="33"/>
      <c r="C141" s="132" t="s">
        <v>8</v>
      </c>
      <c r="D141" s="132" t="s">
        <v>160</v>
      </c>
      <c r="E141" s="133" t="s">
        <v>230</v>
      </c>
      <c r="F141" s="134" t="s">
        <v>231</v>
      </c>
      <c r="G141" s="135" t="s">
        <v>195</v>
      </c>
      <c r="H141" s="136">
        <v>4449</v>
      </c>
      <c r="I141" s="137">
        <v>61.8</v>
      </c>
      <c r="J141" s="138">
        <f>ROUND(I141*H141,2)</f>
        <v>274948.2</v>
      </c>
      <c r="K141" s="134" t="s">
        <v>164</v>
      </c>
      <c r="L141" s="33"/>
      <c r="M141" s="139" t="s">
        <v>19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6.9000000000000006E-2</v>
      </c>
      <c r="T141" s="142">
        <f>S141*H141</f>
        <v>306.98100000000005</v>
      </c>
      <c r="AR141" s="143" t="s">
        <v>165</v>
      </c>
      <c r="AT141" s="143" t="s">
        <v>160</v>
      </c>
      <c r="AU141" s="143" t="s">
        <v>80</v>
      </c>
      <c r="AY141" s="18" t="s">
        <v>158</v>
      </c>
      <c r="BE141" s="144">
        <f>IF(N141="základní",J141,0)</f>
        <v>274948.2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78</v>
      </c>
      <c r="BK141" s="144">
        <f>ROUND(I141*H141,2)</f>
        <v>274948.2</v>
      </c>
      <c r="BL141" s="18" t="s">
        <v>165</v>
      </c>
      <c r="BM141" s="143" t="s">
        <v>232</v>
      </c>
    </row>
    <row r="142" spans="2:65" s="1" customFormat="1" x14ac:dyDescent="0.2">
      <c r="B142" s="33"/>
      <c r="D142" s="145" t="s">
        <v>166</v>
      </c>
      <c r="F142" s="146" t="s">
        <v>233</v>
      </c>
      <c r="I142" s="147"/>
      <c r="L142" s="33"/>
      <c r="M142" s="148"/>
      <c r="T142" s="54"/>
      <c r="AT142" s="18" t="s">
        <v>166</v>
      </c>
      <c r="AU142" s="18" t="s">
        <v>80</v>
      </c>
    </row>
    <row r="143" spans="2:65" s="12" customFormat="1" x14ac:dyDescent="0.2">
      <c r="B143" s="149"/>
      <c r="D143" s="150" t="s">
        <v>188</v>
      </c>
      <c r="E143" s="151" t="s">
        <v>19</v>
      </c>
      <c r="F143" s="152" t="s">
        <v>234</v>
      </c>
      <c r="H143" s="151" t="s">
        <v>19</v>
      </c>
      <c r="I143" s="153"/>
      <c r="L143" s="149"/>
      <c r="M143" s="154"/>
      <c r="T143" s="155"/>
      <c r="AT143" s="151" t="s">
        <v>188</v>
      </c>
      <c r="AU143" s="151" t="s">
        <v>80</v>
      </c>
      <c r="AV143" s="12" t="s">
        <v>78</v>
      </c>
      <c r="AW143" s="12" t="s">
        <v>31</v>
      </c>
      <c r="AX143" s="12" t="s">
        <v>70</v>
      </c>
      <c r="AY143" s="151" t="s">
        <v>158</v>
      </c>
    </row>
    <row r="144" spans="2:65" s="13" customFormat="1" x14ac:dyDescent="0.2">
      <c r="B144" s="156"/>
      <c r="D144" s="150" t="s">
        <v>188</v>
      </c>
      <c r="E144" s="157" t="s">
        <v>19</v>
      </c>
      <c r="F144" s="158" t="s">
        <v>219</v>
      </c>
      <c r="H144" s="159">
        <v>1645</v>
      </c>
      <c r="I144" s="160"/>
      <c r="L144" s="156"/>
      <c r="M144" s="161"/>
      <c r="T144" s="162"/>
      <c r="AT144" s="157" t="s">
        <v>188</v>
      </c>
      <c r="AU144" s="157" t="s">
        <v>80</v>
      </c>
      <c r="AV144" s="13" t="s">
        <v>80</v>
      </c>
      <c r="AW144" s="13" t="s">
        <v>31</v>
      </c>
      <c r="AX144" s="13" t="s">
        <v>70</v>
      </c>
      <c r="AY144" s="157" t="s">
        <v>158</v>
      </c>
    </row>
    <row r="145" spans="2:65" s="12" customFormat="1" x14ac:dyDescent="0.2">
      <c r="B145" s="149"/>
      <c r="D145" s="150" t="s">
        <v>188</v>
      </c>
      <c r="E145" s="151" t="s">
        <v>19</v>
      </c>
      <c r="F145" s="152" t="s">
        <v>235</v>
      </c>
      <c r="H145" s="151" t="s">
        <v>19</v>
      </c>
      <c r="I145" s="153"/>
      <c r="L145" s="149"/>
      <c r="M145" s="154"/>
      <c r="T145" s="155"/>
      <c r="AT145" s="151" t="s">
        <v>188</v>
      </c>
      <c r="AU145" s="151" t="s">
        <v>80</v>
      </c>
      <c r="AV145" s="12" t="s">
        <v>78</v>
      </c>
      <c r="AW145" s="12" t="s">
        <v>31</v>
      </c>
      <c r="AX145" s="12" t="s">
        <v>70</v>
      </c>
      <c r="AY145" s="151" t="s">
        <v>158</v>
      </c>
    </row>
    <row r="146" spans="2:65" s="12" customFormat="1" x14ac:dyDescent="0.2">
      <c r="B146" s="149"/>
      <c r="D146" s="150" t="s">
        <v>188</v>
      </c>
      <c r="E146" s="151" t="s">
        <v>19</v>
      </c>
      <c r="F146" s="152" t="s">
        <v>236</v>
      </c>
      <c r="H146" s="151" t="s">
        <v>19</v>
      </c>
      <c r="I146" s="153"/>
      <c r="L146" s="149"/>
      <c r="M146" s="154"/>
      <c r="T146" s="155"/>
      <c r="AT146" s="151" t="s">
        <v>188</v>
      </c>
      <c r="AU146" s="151" t="s">
        <v>80</v>
      </c>
      <c r="AV146" s="12" t="s">
        <v>78</v>
      </c>
      <c r="AW146" s="12" t="s">
        <v>31</v>
      </c>
      <c r="AX146" s="12" t="s">
        <v>70</v>
      </c>
      <c r="AY146" s="151" t="s">
        <v>158</v>
      </c>
    </row>
    <row r="147" spans="2:65" s="13" customFormat="1" x14ac:dyDescent="0.2">
      <c r="B147" s="156"/>
      <c r="D147" s="150" t="s">
        <v>188</v>
      </c>
      <c r="E147" s="157" t="s">
        <v>19</v>
      </c>
      <c r="F147" s="158" t="s">
        <v>237</v>
      </c>
      <c r="H147" s="159">
        <v>2053</v>
      </c>
      <c r="I147" s="160"/>
      <c r="L147" s="156"/>
      <c r="M147" s="161"/>
      <c r="T147" s="162"/>
      <c r="AT147" s="157" t="s">
        <v>188</v>
      </c>
      <c r="AU147" s="157" t="s">
        <v>80</v>
      </c>
      <c r="AV147" s="13" t="s">
        <v>80</v>
      </c>
      <c r="AW147" s="13" t="s">
        <v>31</v>
      </c>
      <c r="AX147" s="13" t="s">
        <v>70</v>
      </c>
      <c r="AY147" s="157" t="s">
        <v>158</v>
      </c>
    </row>
    <row r="148" spans="2:65" s="12" customFormat="1" x14ac:dyDescent="0.2">
      <c r="B148" s="149"/>
      <c r="D148" s="150" t="s">
        <v>188</v>
      </c>
      <c r="E148" s="151" t="s">
        <v>19</v>
      </c>
      <c r="F148" s="152" t="s">
        <v>238</v>
      </c>
      <c r="H148" s="151" t="s">
        <v>19</v>
      </c>
      <c r="I148" s="153"/>
      <c r="L148" s="149"/>
      <c r="M148" s="154"/>
      <c r="T148" s="155"/>
      <c r="AT148" s="151" t="s">
        <v>188</v>
      </c>
      <c r="AU148" s="151" t="s">
        <v>80</v>
      </c>
      <c r="AV148" s="12" t="s">
        <v>78</v>
      </c>
      <c r="AW148" s="12" t="s">
        <v>31</v>
      </c>
      <c r="AX148" s="12" t="s">
        <v>70</v>
      </c>
      <c r="AY148" s="151" t="s">
        <v>158</v>
      </c>
    </row>
    <row r="149" spans="2:65" s="13" customFormat="1" x14ac:dyDescent="0.2">
      <c r="B149" s="156"/>
      <c r="D149" s="150" t="s">
        <v>188</v>
      </c>
      <c r="E149" s="157" t="s">
        <v>19</v>
      </c>
      <c r="F149" s="158" t="s">
        <v>239</v>
      </c>
      <c r="H149" s="159">
        <v>751</v>
      </c>
      <c r="I149" s="160"/>
      <c r="L149" s="156"/>
      <c r="M149" s="161"/>
      <c r="T149" s="162"/>
      <c r="AT149" s="157" t="s">
        <v>188</v>
      </c>
      <c r="AU149" s="157" t="s">
        <v>80</v>
      </c>
      <c r="AV149" s="13" t="s">
        <v>80</v>
      </c>
      <c r="AW149" s="13" t="s">
        <v>31</v>
      </c>
      <c r="AX149" s="13" t="s">
        <v>70</v>
      </c>
      <c r="AY149" s="157" t="s">
        <v>158</v>
      </c>
    </row>
    <row r="150" spans="2:65" s="14" customFormat="1" x14ac:dyDescent="0.2">
      <c r="B150" s="163"/>
      <c r="D150" s="150" t="s">
        <v>188</v>
      </c>
      <c r="E150" s="164" t="s">
        <v>19</v>
      </c>
      <c r="F150" s="165" t="s">
        <v>191</v>
      </c>
      <c r="H150" s="166">
        <v>4449</v>
      </c>
      <c r="I150" s="167"/>
      <c r="L150" s="163"/>
      <c r="M150" s="168"/>
      <c r="T150" s="169"/>
      <c r="AT150" s="164" t="s">
        <v>188</v>
      </c>
      <c r="AU150" s="164" t="s">
        <v>80</v>
      </c>
      <c r="AV150" s="14" t="s">
        <v>165</v>
      </c>
      <c r="AW150" s="14" t="s">
        <v>31</v>
      </c>
      <c r="AX150" s="14" t="s">
        <v>78</v>
      </c>
      <c r="AY150" s="164" t="s">
        <v>158</v>
      </c>
    </row>
    <row r="151" spans="2:65" s="1" customFormat="1" ht="16.5" customHeight="1" x14ac:dyDescent="0.2">
      <c r="B151" s="33"/>
      <c r="C151" s="132" t="s">
        <v>240</v>
      </c>
      <c r="D151" s="132" t="s">
        <v>160</v>
      </c>
      <c r="E151" s="133" t="s">
        <v>241</v>
      </c>
      <c r="F151" s="134" t="s">
        <v>242</v>
      </c>
      <c r="G151" s="135" t="s">
        <v>195</v>
      </c>
      <c r="H151" s="136">
        <v>3139.3</v>
      </c>
      <c r="I151" s="137">
        <v>91.5</v>
      </c>
      <c r="J151" s="138">
        <f>ROUND(I151*H151,2)</f>
        <v>287245.95</v>
      </c>
      <c r="K151" s="134" t="s">
        <v>164</v>
      </c>
      <c r="L151" s="33"/>
      <c r="M151" s="139" t="s">
        <v>19</v>
      </c>
      <c r="N151" s="140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0.23</v>
      </c>
      <c r="T151" s="142">
        <f>S151*H151</f>
        <v>722.0390000000001</v>
      </c>
      <c r="AR151" s="143" t="s">
        <v>165</v>
      </c>
      <c r="AT151" s="143" t="s">
        <v>160</v>
      </c>
      <c r="AU151" s="143" t="s">
        <v>80</v>
      </c>
      <c r="AY151" s="18" t="s">
        <v>158</v>
      </c>
      <c r="BE151" s="144">
        <f>IF(N151="základní",J151,0)</f>
        <v>287245.95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78</v>
      </c>
      <c r="BK151" s="144">
        <f>ROUND(I151*H151,2)</f>
        <v>287245.95</v>
      </c>
      <c r="BL151" s="18" t="s">
        <v>165</v>
      </c>
      <c r="BM151" s="143" t="s">
        <v>243</v>
      </c>
    </row>
    <row r="152" spans="2:65" s="1" customFormat="1" x14ac:dyDescent="0.2">
      <c r="B152" s="33"/>
      <c r="D152" s="145" t="s">
        <v>166</v>
      </c>
      <c r="F152" s="146" t="s">
        <v>244</v>
      </c>
      <c r="I152" s="147"/>
      <c r="L152" s="33"/>
      <c r="M152" s="148"/>
      <c r="T152" s="54"/>
      <c r="AT152" s="18" t="s">
        <v>166</v>
      </c>
      <c r="AU152" s="18" t="s">
        <v>80</v>
      </c>
    </row>
    <row r="153" spans="2:65" s="12" customFormat="1" x14ac:dyDescent="0.2">
      <c r="B153" s="149"/>
      <c r="D153" s="150" t="s">
        <v>188</v>
      </c>
      <c r="E153" s="151" t="s">
        <v>19</v>
      </c>
      <c r="F153" s="152" t="s">
        <v>245</v>
      </c>
      <c r="H153" s="151" t="s">
        <v>19</v>
      </c>
      <c r="I153" s="153"/>
      <c r="L153" s="149"/>
      <c r="M153" s="154"/>
      <c r="T153" s="155"/>
      <c r="AT153" s="151" t="s">
        <v>188</v>
      </c>
      <c r="AU153" s="151" t="s">
        <v>80</v>
      </c>
      <c r="AV153" s="12" t="s">
        <v>78</v>
      </c>
      <c r="AW153" s="12" t="s">
        <v>31</v>
      </c>
      <c r="AX153" s="12" t="s">
        <v>70</v>
      </c>
      <c r="AY153" s="151" t="s">
        <v>158</v>
      </c>
    </row>
    <row r="154" spans="2:65" s="12" customFormat="1" x14ac:dyDescent="0.2">
      <c r="B154" s="149"/>
      <c r="D154" s="150" t="s">
        <v>188</v>
      </c>
      <c r="E154" s="151" t="s">
        <v>19</v>
      </c>
      <c r="F154" s="152" t="s">
        <v>246</v>
      </c>
      <c r="H154" s="151" t="s">
        <v>19</v>
      </c>
      <c r="I154" s="153"/>
      <c r="L154" s="149"/>
      <c r="M154" s="154"/>
      <c r="T154" s="155"/>
      <c r="AT154" s="151" t="s">
        <v>188</v>
      </c>
      <c r="AU154" s="151" t="s">
        <v>80</v>
      </c>
      <c r="AV154" s="12" t="s">
        <v>78</v>
      </c>
      <c r="AW154" s="12" t="s">
        <v>31</v>
      </c>
      <c r="AX154" s="12" t="s">
        <v>70</v>
      </c>
      <c r="AY154" s="151" t="s">
        <v>158</v>
      </c>
    </row>
    <row r="155" spans="2:65" s="13" customFormat="1" x14ac:dyDescent="0.2">
      <c r="B155" s="156"/>
      <c r="D155" s="150" t="s">
        <v>188</v>
      </c>
      <c r="E155" s="157" t="s">
        <v>19</v>
      </c>
      <c r="F155" s="158" t="s">
        <v>247</v>
      </c>
      <c r="H155" s="159">
        <v>671.8</v>
      </c>
      <c r="I155" s="160"/>
      <c r="L155" s="156"/>
      <c r="M155" s="161"/>
      <c r="T155" s="162"/>
      <c r="AT155" s="157" t="s">
        <v>188</v>
      </c>
      <c r="AU155" s="157" t="s">
        <v>80</v>
      </c>
      <c r="AV155" s="13" t="s">
        <v>80</v>
      </c>
      <c r="AW155" s="13" t="s">
        <v>31</v>
      </c>
      <c r="AX155" s="13" t="s">
        <v>70</v>
      </c>
      <c r="AY155" s="157" t="s">
        <v>158</v>
      </c>
    </row>
    <row r="156" spans="2:65" s="12" customFormat="1" x14ac:dyDescent="0.2">
      <c r="B156" s="149"/>
      <c r="D156" s="150" t="s">
        <v>188</v>
      </c>
      <c r="E156" s="151" t="s">
        <v>19</v>
      </c>
      <c r="F156" s="152" t="s">
        <v>248</v>
      </c>
      <c r="H156" s="151" t="s">
        <v>19</v>
      </c>
      <c r="I156" s="153"/>
      <c r="L156" s="149"/>
      <c r="M156" s="154"/>
      <c r="T156" s="155"/>
      <c r="AT156" s="151" t="s">
        <v>188</v>
      </c>
      <c r="AU156" s="151" t="s">
        <v>80</v>
      </c>
      <c r="AV156" s="12" t="s">
        <v>78</v>
      </c>
      <c r="AW156" s="12" t="s">
        <v>31</v>
      </c>
      <c r="AX156" s="12" t="s">
        <v>70</v>
      </c>
      <c r="AY156" s="151" t="s">
        <v>158</v>
      </c>
    </row>
    <row r="157" spans="2:65" s="12" customFormat="1" x14ac:dyDescent="0.2">
      <c r="B157" s="149"/>
      <c r="D157" s="150" t="s">
        <v>188</v>
      </c>
      <c r="E157" s="151" t="s">
        <v>19</v>
      </c>
      <c r="F157" s="152" t="s">
        <v>249</v>
      </c>
      <c r="H157" s="151" t="s">
        <v>19</v>
      </c>
      <c r="I157" s="153"/>
      <c r="L157" s="149"/>
      <c r="M157" s="154"/>
      <c r="T157" s="155"/>
      <c r="AT157" s="151" t="s">
        <v>188</v>
      </c>
      <c r="AU157" s="151" t="s">
        <v>80</v>
      </c>
      <c r="AV157" s="12" t="s">
        <v>78</v>
      </c>
      <c r="AW157" s="12" t="s">
        <v>31</v>
      </c>
      <c r="AX157" s="12" t="s">
        <v>70</v>
      </c>
      <c r="AY157" s="151" t="s">
        <v>158</v>
      </c>
    </row>
    <row r="158" spans="2:65" s="13" customFormat="1" x14ac:dyDescent="0.2">
      <c r="B158" s="156"/>
      <c r="D158" s="150" t="s">
        <v>188</v>
      </c>
      <c r="E158" s="157" t="s">
        <v>19</v>
      </c>
      <c r="F158" s="158" t="s">
        <v>250</v>
      </c>
      <c r="H158" s="159">
        <v>2467.5</v>
      </c>
      <c r="I158" s="160"/>
      <c r="L158" s="156"/>
      <c r="M158" s="161"/>
      <c r="T158" s="162"/>
      <c r="AT158" s="157" t="s">
        <v>188</v>
      </c>
      <c r="AU158" s="157" t="s">
        <v>80</v>
      </c>
      <c r="AV158" s="13" t="s">
        <v>80</v>
      </c>
      <c r="AW158" s="13" t="s">
        <v>31</v>
      </c>
      <c r="AX158" s="13" t="s">
        <v>70</v>
      </c>
      <c r="AY158" s="157" t="s">
        <v>158</v>
      </c>
    </row>
    <row r="159" spans="2:65" s="14" customFormat="1" x14ac:dyDescent="0.2">
      <c r="B159" s="163"/>
      <c r="D159" s="150" t="s">
        <v>188</v>
      </c>
      <c r="E159" s="164" t="s">
        <v>19</v>
      </c>
      <c r="F159" s="165" t="s">
        <v>191</v>
      </c>
      <c r="H159" s="166">
        <v>3139.3</v>
      </c>
      <c r="I159" s="167"/>
      <c r="L159" s="163"/>
      <c r="M159" s="168"/>
      <c r="T159" s="169"/>
      <c r="AT159" s="164" t="s">
        <v>188</v>
      </c>
      <c r="AU159" s="164" t="s">
        <v>80</v>
      </c>
      <c r="AV159" s="14" t="s">
        <v>165</v>
      </c>
      <c r="AW159" s="14" t="s">
        <v>31</v>
      </c>
      <c r="AX159" s="14" t="s">
        <v>78</v>
      </c>
      <c r="AY159" s="164" t="s">
        <v>158</v>
      </c>
    </row>
    <row r="160" spans="2:65" s="1" customFormat="1" ht="16.5" customHeight="1" x14ac:dyDescent="0.2">
      <c r="B160" s="33"/>
      <c r="C160" s="132" t="s">
        <v>196</v>
      </c>
      <c r="D160" s="132" t="s">
        <v>160</v>
      </c>
      <c r="E160" s="133" t="s">
        <v>251</v>
      </c>
      <c r="F160" s="134" t="s">
        <v>252</v>
      </c>
      <c r="G160" s="135" t="s">
        <v>195</v>
      </c>
      <c r="H160" s="136">
        <v>839.8</v>
      </c>
      <c r="I160" s="137">
        <v>30.2</v>
      </c>
      <c r="J160" s="138">
        <f>ROUND(I160*H160,2)</f>
        <v>25361.96</v>
      </c>
      <c r="K160" s="134" t="s">
        <v>164</v>
      </c>
      <c r="L160" s="33"/>
      <c r="M160" s="139" t="s">
        <v>19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165</v>
      </c>
      <c r="AT160" s="143" t="s">
        <v>160</v>
      </c>
      <c r="AU160" s="143" t="s">
        <v>80</v>
      </c>
      <c r="AY160" s="18" t="s">
        <v>158</v>
      </c>
      <c r="BE160" s="144">
        <f>IF(N160="základní",J160,0)</f>
        <v>25361.96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78</v>
      </c>
      <c r="BK160" s="144">
        <f>ROUND(I160*H160,2)</f>
        <v>25361.96</v>
      </c>
      <c r="BL160" s="18" t="s">
        <v>165</v>
      </c>
      <c r="BM160" s="143" t="s">
        <v>253</v>
      </c>
    </row>
    <row r="161" spans="2:65" s="1" customFormat="1" x14ac:dyDescent="0.2">
      <c r="B161" s="33"/>
      <c r="D161" s="145" t="s">
        <v>166</v>
      </c>
      <c r="F161" s="146" t="s">
        <v>254</v>
      </c>
      <c r="I161" s="147"/>
      <c r="L161" s="33"/>
      <c r="M161" s="148"/>
      <c r="T161" s="54"/>
      <c r="AT161" s="18" t="s">
        <v>166</v>
      </c>
      <c r="AU161" s="18" t="s">
        <v>80</v>
      </c>
    </row>
    <row r="162" spans="2:65" s="12" customFormat="1" x14ac:dyDescent="0.2">
      <c r="B162" s="149"/>
      <c r="D162" s="150" t="s">
        <v>188</v>
      </c>
      <c r="E162" s="151" t="s">
        <v>19</v>
      </c>
      <c r="F162" s="152" t="s">
        <v>255</v>
      </c>
      <c r="H162" s="151" t="s">
        <v>19</v>
      </c>
      <c r="I162" s="153"/>
      <c r="L162" s="149"/>
      <c r="M162" s="154"/>
      <c r="T162" s="155"/>
      <c r="AT162" s="151" t="s">
        <v>188</v>
      </c>
      <c r="AU162" s="151" t="s">
        <v>80</v>
      </c>
      <c r="AV162" s="12" t="s">
        <v>78</v>
      </c>
      <c r="AW162" s="12" t="s">
        <v>31</v>
      </c>
      <c r="AX162" s="12" t="s">
        <v>70</v>
      </c>
      <c r="AY162" s="151" t="s">
        <v>158</v>
      </c>
    </row>
    <row r="163" spans="2:65" s="12" customFormat="1" x14ac:dyDescent="0.2">
      <c r="B163" s="149"/>
      <c r="D163" s="150" t="s">
        <v>188</v>
      </c>
      <c r="E163" s="151" t="s">
        <v>19</v>
      </c>
      <c r="F163" s="152" t="s">
        <v>256</v>
      </c>
      <c r="H163" s="151" t="s">
        <v>19</v>
      </c>
      <c r="I163" s="153"/>
      <c r="L163" s="149"/>
      <c r="M163" s="154"/>
      <c r="T163" s="155"/>
      <c r="AT163" s="151" t="s">
        <v>188</v>
      </c>
      <c r="AU163" s="151" t="s">
        <v>80</v>
      </c>
      <c r="AV163" s="12" t="s">
        <v>78</v>
      </c>
      <c r="AW163" s="12" t="s">
        <v>31</v>
      </c>
      <c r="AX163" s="12" t="s">
        <v>70</v>
      </c>
      <c r="AY163" s="151" t="s">
        <v>158</v>
      </c>
    </row>
    <row r="164" spans="2:65" s="13" customFormat="1" x14ac:dyDescent="0.2">
      <c r="B164" s="156"/>
      <c r="D164" s="150" t="s">
        <v>188</v>
      </c>
      <c r="E164" s="157" t="s">
        <v>19</v>
      </c>
      <c r="F164" s="158" t="s">
        <v>257</v>
      </c>
      <c r="H164" s="159">
        <v>816.3</v>
      </c>
      <c r="I164" s="160"/>
      <c r="L164" s="156"/>
      <c r="M164" s="161"/>
      <c r="T164" s="162"/>
      <c r="AT164" s="157" t="s">
        <v>188</v>
      </c>
      <c r="AU164" s="157" t="s">
        <v>80</v>
      </c>
      <c r="AV164" s="13" t="s">
        <v>80</v>
      </c>
      <c r="AW164" s="13" t="s">
        <v>31</v>
      </c>
      <c r="AX164" s="13" t="s">
        <v>70</v>
      </c>
      <c r="AY164" s="157" t="s">
        <v>158</v>
      </c>
    </row>
    <row r="165" spans="2:65" s="13" customFormat="1" x14ac:dyDescent="0.2">
      <c r="B165" s="156"/>
      <c r="D165" s="150" t="s">
        <v>188</v>
      </c>
      <c r="E165" s="157" t="s">
        <v>19</v>
      </c>
      <c r="F165" s="158" t="s">
        <v>258</v>
      </c>
      <c r="H165" s="159">
        <v>23.5</v>
      </c>
      <c r="I165" s="160"/>
      <c r="L165" s="156"/>
      <c r="M165" s="161"/>
      <c r="T165" s="162"/>
      <c r="AT165" s="157" t="s">
        <v>188</v>
      </c>
      <c r="AU165" s="157" t="s">
        <v>80</v>
      </c>
      <c r="AV165" s="13" t="s">
        <v>80</v>
      </c>
      <c r="AW165" s="13" t="s">
        <v>31</v>
      </c>
      <c r="AX165" s="13" t="s">
        <v>70</v>
      </c>
      <c r="AY165" s="157" t="s">
        <v>158</v>
      </c>
    </row>
    <row r="166" spans="2:65" s="14" customFormat="1" x14ac:dyDescent="0.2">
      <c r="B166" s="163"/>
      <c r="D166" s="150" t="s">
        <v>188</v>
      </c>
      <c r="E166" s="164" t="s">
        <v>19</v>
      </c>
      <c r="F166" s="165" t="s">
        <v>191</v>
      </c>
      <c r="H166" s="166">
        <v>839.8</v>
      </c>
      <c r="I166" s="167"/>
      <c r="L166" s="163"/>
      <c r="M166" s="168"/>
      <c r="T166" s="169"/>
      <c r="AT166" s="164" t="s">
        <v>188</v>
      </c>
      <c r="AU166" s="164" t="s">
        <v>80</v>
      </c>
      <c r="AV166" s="14" t="s">
        <v>165</v>
      </c>
      <c r="AW166" s="14" t="s">
        <v>31</v>
      </c>
      <c r="AX166" s="14" t="s">
        <v>78</v>
      </c>
      <c r="AY166" s="164" t="s">
        <v>158</v>
      </c>
    </row>
    <row r="167" spans="2:65" s="1" customFormat="1" ht="16.5" customHeight="1" x14ac:dyDescent="0.2">
      <c r="B167" s="33"/>
      <c r="C167" s="132" t="s">
        <v>259</v>
      </c>
      <c r="D167" s="132" t="s">
        <v>160</v>
      </c>
      <c r="E167" s="133" t="s">
        <v>260</v>
      </c>
      <c r="F167" s="134" t="s">
        <v>261</v>
      </c>
      <c r="G167" s="135" t="s">
        <v>195</v>
      </c>
      <c r="H167" s="136">
        <v>8627</v>
      </c>
      <c r="I167" s="137">
        <v>36.9</v>
      </c>
      <c r="J167" s="138">
        <f>ROUND(I167*H167,2)</f>
        <v>318336.3</v>
      </c>
      <c r="K167" s="134" t="s">
        <v>164</v>
      </c>
      <c r="L167" s="33"/>
      <c r="M167" s="139" t="s">
        <v>19</v>
      </c>
      <c r="N167" s="140" t="s">
        <v>41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165</v>
      </c>
      <c r="AT167" s="143" t="s">
        <v>160</v>
      </c>
      <c r="AU167" s="143" t="s">
        <v>80</v>
      </c>
      <c r="AY167" s="18" t="s">
        <v>158</v>
      </c>
      <c r="BE167" s="144">
        <f>IF(N167="základní",J167,0)</f>
        <v>318336.3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78</v>
      </c>
      <c r="BK167" s="144">
        <f>ROUND(I167*H167,2)</f>
        <v>318336.3</v>
      </c>
      <c r="BL167" s="18" t="s">
        <v>165</v>
      </c>
      <c r="BM167" s="143" t="s">
        <v>262</v>
      </c>
    </row>
    <row r="168" spans="2:65" s="1" customFormat="1" x14ac:dyDescent="0.2">
      <c r="B168" s="33"/>
      <c r="D168" s="145" t="s">
        <v>166</v>
      </c>
      <c r="F168" s="146" t="s">
        <v>263</v>
      </c>
      <c r="I168" s="147"/>
      <c r="L168" s="33"/>
      <c r="M168" s="148"/>
      <c r="T168" s="54"/>
      <c r="AT168" s="18" t="s">
        <v>166</v>
      </c>
      <c r="AU168" s="18" t="s">
        <v>80</v>
      </c>
    </row>
    <row r="169" spans="2:65" s="12" customFormat="1" x14ac:dyDescent="0.2">
      <c r="B169" s="149"/>
      <c r="D169" s="150" t="s">
        <v>188</v>
      </c>
      <c r="E169" s="151" t="s">
        <v>19</v>
      </c>
      <c r="F169" s="152" t="s">
        <v>264</v>
      </c>
      <c r="H169" s="151" t="s">
        <v>19</v>
      </c>
      <c r="I169" s="153"/>
      <c r="L169" s="149"/>
      <c r="M169" s="154"/>
      <c r="T169" s="155"/>
      <c r="AT169" s="151" t="s">
        <v>188</v>
      </c>
      <c r="AU169" s="151" t="s">
        <v>80</v>
      </c>
      <c r="AV169" s="12" t="s">
        <v>78</v>
      </c>
      <c r="AW169" s="12" t="s">
        <v>31</v>
      </c>
      <c r="AX169" s="12" t="s">
        <v>70</v>
      </c>
      <c r="AY169" s="151" t="s">
        <v>158</v>
      </c>
    </row>
    <row r="170" spans="2:65" s="12" customFormat="1" x14ac:dyDescent="0.2">
      <c r="B170" s="149"/>
      <c r="D170" s="150" t="s">
        <v>188</v>
      </c>
      <c r="E170" s="151" t="s">
        <v>19</v>
      </c>
      <c r="F170" s="152" t="s">
        <v>265</v>
      </c>
      <c r="H170" s="151" t="s">
        <v>19</v>
      </c>
      <c r="I170" s="153"/>
      <c r="L170" s="149"/>
      <c r="M170" s="154"/>
      <c r="T170" s="155"/>
      <c r="AT170" s="151" t="s">
        <v>188</v>
      </c>
      <c r="AU170" s="151" t="s">
        <v>80</v>
      </c>
      <c r="AV170" s="12" t="s">
        <v>78</v>
      </c>
      <c r="AW170" s="12" t="s">
        <v>31</v>
      </c>
      <c r="AX170" s="12" t="s">
        <v>70</v>
      </c>
      <c r="AY170" s="151" t="s">
        <v>158</v>
      </c>
    </row>
    <row r="171" spans="2:65" s="13" customFormat="1" x14ac:dyDescent="0.2">
      <c r="B171" s="156"/>
      <c r="D171" s="150" t="s">
        <v>188</v>
      </c>
      <c r="E171" s="157" t="s">
        <v>19</v>
      </c>
      <c r="F171" s="158" t="s">
        <v>266</v>
      </c>
      <c r="H171" s="159">
        <v>7790</v>
      </c>
      <c r="I171" s="160"/>
      <c r="L171" s="156"/>
      <c r="M171" s="161"/>
      <c r="T171" s="162"/>
      <c r="AT171" s="157" t="s">
        <v>188</v>
      </c>
      <c r="AU171" s="157" t="s">
        <v>80</v>
      </c>
      <c r="AV171" s="13" t="s">
        <v>80</v>
      </c>
      <c r="AW171" s="13" t="s">
        <v>31</v>
      </c>
      <c r="AX171" s="13" t="s">
        <v>70</v>
      </c>
      <c r="AY171" s="157" t="s">
        <v>158</v>
      </c>
    </row>
    <row r="172" spans="2:65" s="12" customFormat="1" x14ac:dyDescent="0.2">
      <c r="B172" s="149"/>
      <c r="D172" s="150" t="s">
        <v>188</v>
      </c>
      <c r="E172" s="151" t="s">
        <v>19</v>
      </c>
      <c r="F172" s="152" t="s">
        <v>267</v>
      </c>
      <c r="H172" s="151" t="s">
        <v>19</v>
      </c>
      <c r="I172" s="153"/>
      <c r="L172" s="149"/>
      <c r="M172" s="154"/>
      <c r="T172" s="155"/>
      <c r="AT172" s="151" t="s">
        <v>188</v>
      </c>
      <c r="AU172" s="151" t="s">
        <v>80</v>
      </c>
      <c r="AV172" s="12" t="s">
        <v>78</v>
      </c>
      <c r="AW172" s="12" t="s">
        <v>31</v>
      </c>
      <c r="AX172" s="12" t="s">
        <v>70</v>
      </c>
      <c r="AY172" s="151" t="s">
        <v>158</v>
      </c>
    </row>
    <row r="173" spans="2:65" s="13" customFormat="1" x14ac:dyDescent="0.2">
      <c r="B173" s="156"/>
      <c r="D173" s="150" t="s">
        <v>188</v>
      </c>
      <c r="E173" s="157" t="s">
        <v>19</v>
      </c>
      <c r="F173" s="158" t="s">
        <v>268</v>
      </c>
      <c r="H173" s="159">
        <v>703.5</v>
      </c>
      <c r="I173" s="160"/>
      <c r="L173" s="156"/>
      <c r="M173" s="161"/>
      <c r="T173" s="162"/>
      <c r="AT173" s="157" t="s">
        <v>188</v>
      </c>
      <c r="AU173" s="157" t="s">
        <v>80</v>
      </c>
      <c r="AV173" s="13" t="s">
        <v>80</v>
      </c>
      <c r="AW173" s="13" t="s">
        <v>31</v>
      </c>
      <c r="AX173" s="13" t="s">
        <v>70</v>
      </c>
      <c r="AY173" s="157" t="s">
        <v>158</v>
      </c>
    </row>
    <row r="174" spans="2:65" s="13" customFormat="1" x14ac:dyDescent="0.2">
      <c r="B174" s="156"/>
      <c r="D174" s="150" t="s">
        <v>188</v>
      </c>
      <c r="E174" s="157" t="s">
        <v>19</v>
      </c>
      <c r="F174" s="158" t="s">
        <v>269</v>
      </c>
      <c r="H174" s="159">
        <v>133.5</v>
      </c>
      <c r="I174" s="160"/>
      <c r="L174" s="156"/>
      <c r="M174" s="161"/>
      <c r="T174" s="162"/>
      <c r="AT174" s="157" t="s">
        <v>188</v>
      </c>
      <c r="AU174" s="157" t="s">
        <v>80</v>
      </c>
      <c r="AV174" s="13" t="s">
        <v>80</v>
      </c>
      <c r="AW174" s="13" t="s">
        <v>31</v>
      </c>
      <c r="AX174" s="13" t="s">
        <v>70</v>
      </c>
      <c r="AY174" s="157" t="s">
        <v>158</v>
      </c>
    </row>
    <row r="175" spans="2:65" s="14" customFormat="1" x14ac:dyDescent="0.2">
      <c r="B175" s="163"/>
      <c r="D175" s="150" t="s">
        <v>188</v>
      </c>
      <c r="E175" s="164" t="s">
        <v>19</v>
      </c>
      <c r="F175" s="165" t="s">
        <v>191</v>
      </c>
      <c r="H175" s="166">
        <v>8627</v>
      </c>
      <c r="I175" s="167"/>
      <c r="L175" s="163"/>
      <c r="M175" s="168"/>
      <c r="T175" s="169"/>
      <c r="AT175" s="164" t="s">
        <v>188</v>
      </c>
      <c r="AU175" s="164" t="s">
        <v>80</v>
      </c>
      <c r="AV175" s="14" t="s">
        <v>165</v>
      </c>
      <c r="AW175" s="14" t="s">
        <v>31</v>
      </c>
      <c r="AX175" s="14" t="s">
        <v>78</v>
      </c>
      <c r="AY175" s="164" t="s">
        <v>158</v>
      </c>
    </row>
    <row r="176" spans="2:65" s="1" customFormat="1" ht="16.5" customHeight="1" x14ac:dyDescent="0.2">
      <c r="B176" s="33"/>
      <c r="C176" s="132" t="s">
        <v>204</v>
      </c>
      <c r="D176" s="132" t="s">
        <v>160</v>
      </c>
      <c r="E176" s="133" t="s">
        <v>270</v>
      </c>
      <c r="F176" s="134" t="s">
        <v>271</v>
      </c>
      <c r="G176" s="135" t="s">
        <v>195</v>
      </c>
      <c r="H176" s="136">
        <v>840</v>
      </c>
      <c r="I176" s="137">
        <v>43.8</v>
      </c>
      <c r="J176" s="138">
        <f>ROUND(I176*H176,2)</f>
        <v>36792</v>
      </c>
      <c r="K176" s="134" t="s">
        <v>164</v>
      </c>
      <c r="L176" s="33"/>
      <c r="M176" s="139" t="s">
        <v>19</v>
      </c>
      <c r="N176" s="140" t="s">
        <v>41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165</v>
      </c>
      <c r="AT176" s="143" t="s">
        <v>160</v>
      </c>
      <c r="AU176" s="143" t="s">
        <v>80</v>
      </c>
      <c r="AY176" s="18" t="s">
        <v>158</v>
      </c>
      <c r="BE176" s="144">
        <f>IF(N176="základní",J176,0)</f>
        <v>36792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78</v>
      </c>
      <c r="BK176" s="144">
        <f>ROUND(I176*H176,2)</f>
        <v>36792</v>
      </c>
      <c r="BL176" s="18" t="s">
        <v>165</v>
      </c>
      <c r="BM176" s="143" t="s">
        <v>272</v>
      </c>
    </row>
    <row r="177" spans="2:65" s="1" customFormat="1" x14ac:dyDescent="0.2">
      <c r="B177" s="33"/>
      <c r="D177" s="145" t="s">
        <v>166</v>
      </c>
      <c r="F177" s="146" t="s">
        <v>273</v>
      </c>
      <c r="I177" s="147"/>
      <c r="L177" s="33"/>
      <c r="M177" s="148"/>
      <c r="T177" s="54"/>
      <c r="AT177" s="18" t="s">
        <v>166</v>
      </c>
      <c r="AU177" s="18" t="s">
        <v>80</v>
      </c>
    </row>
    <row r="178" spans="2:65" s="12" customFormat="1" x14ac:dyDescent="0.2">
      <c r="B178" s="149"/>
      <c r="D178" s="150" t="s">
        <v>188</v>
      </c>
      <c r="E178" s="151" t="s">
        <v>19</v>
      </c>
      <c r="F178" s="152" t="s">
        <v>274</v>
      </c>
      <c r="H178" s="151" t="s">
        <v>19</v>
      </c>
      <c r="I178" s="153"/>
      <c r="L178" s="149"/>
      <c r="M178" s="154"/>
      <c r="T178" s="155"/>
      <c r="AT178" s="151" t="s">
        <v>188</v>
      </c>
      <c r="AU178" s="151" t="s">
        <v>80</v>
      </c>
      <c r="AV178" s="12" t="s">
        <v>78</v>
      </c>
      <c r="AW178" s="12" t="s">
        <v>31</v>
      </c>
      <c r="AX178" s="12" t="s">
        <v>70</v>
      </c>
      <c r="AY178" s="151" t="s">
        <v>158</v>
      </c>
    </row>
    <row r="179" spans="2:65" s="12" customFormat="1" x14ac:dyDescent="0.2">
      <c r="B179" s="149"/>
      <c r="D179" s="150" t="s">
        <v>188</v>
      </c>
      <c r="E179" s="151" t="s">
        <v>19</v>
      </c>
      <c r="F179" s="152" t="s">
        <v>275</v>
      </c>
      <c r="H179" s="151" t="s">
        <v>19</v>
      </c>
      <c r="I179" s="153"/>
      <c r="L179" s="149"/>
      <c r="M179" s="154"/>
      <c r="T179" s="155"/>
      <c r="AT179" s="151" t="s">
        <v>188</v>
      </c>
      <c r="AU179" s="151" t="s">
        <v>80</v>
      </c>
      <c r="AV179" s="12" t="s">
        <v>78</v>
      </c>
      <c r="AW179" s="12" t="s">
        <v>31</v>
      </c>
      <c r="AX179" s="12" t="s">
        <v>70</v>
      </c>
      <c r="AY179" s="151" t="s">
        <v>158</v>
      </c>
    </row>
    <row r="180" spans="2:65" s="13" customFormat="1" x14ac:dyDescent="0.2">
      <c r="B180" s="156"/>
      <c r="D180" s="150" t="s">
        <v>188</v>
      </c>
      <c r="E180" s="157" t="s">
        <v>19</v>
      </c>
      <c r="F180" s="158" t="s">
        <v>276</v>
      </c>
      <c r="H180" s="159">
        <v>840</v>
      </c>
      <c r="I180" s="160"/>
      <c r="L180" s="156"/>
      <c r="M180" s="161"/>
      <c r="T180" s="162"/>
      <c r="AT180" s="157" t="s">
        <v>188</v>
      </c>
      <c r="AU180" s="157" t="s">
        <v>80</v>
      </c>
      <c r="AV180" s="13" t="s">
        <v>80</v>
      </c>
      <c r="AW180" s="13" t="s">
        <v>31</v>
      </c>
      <c r="AX180" s="13" t="s">
        <v>70</v>
      </c>
      <c r="AY180" s="157" t="s">
        <v>158</v>
      </c>
    </row>
    <row r="181" spans="2:65" s="14" customFormat="1" x14ac:dyDescent="0.2">
      <c r="B181" s="163"/>
      <c r="D181" s="150" t="s">
        <v>188</v>
      </c>
      <c r="E181" s="164" t="s">
        <v>19</v>
      </c>
      <c r="F181" s="165" t="s">
        <v>191</v>
      </c>
      <c r="H181" s="166">
        <v>840</v>
      </c>
      <c r="I181" s="167"/>
      <c r="L181" s="163"/>
      <c r="M181" s="168"/>
      <c r="T181" s="169"/>
      <c r="AT181" s="164" t="s">
        <v>188</v>
      </c>
      <c r="AU181" s="164" t="s">
        <v>80</v>
      </c>
      <c r="AV181" s="14" t="s">
        <v>165</v>
      </c>
      <c r="AW181" s="14" t="s">
        <v>31</v>
      </c>
      <c r="AX181" s="14" t="s">
        <v>78</v>
      </c>
      <c r="AY181" s="164" t="s">
        <v>158</v>
      </c>
    </row>
    <row r="182" spans="2:65" s="1" customFormat="1" ht="16.5" customHeight="1" x14ac:dyDescent="0.2">
      <c r="B182" s="33"/>
      <c r="C182" s="132" t="s">
        <v>277</v>
      </c>
      <c r="D182" s="132" t="s">
        <v>160</v>
      </c>
      <c r="E182" s="133" t="s">
        <v>278</v>
      </c>
      <c r="F182" s="134" t="s">
        <v>279</v>
      </c>
      <c r="G182" s="135" t="s">
        <v>280</v>
      </c>
      <c r="H182" s="136">
        <v>500</v>
      </c>
      <c r="I182" s="137">
        <v>110</v>
      </c>
      <c r="J182" s="138">
        <f>ROUND(I182*H182,2)</f>
        <v>55000</v>
      </c>
      <c r="K182" s="134" t="s">
        <v>164</v>
      </c>
      <c r="L182" s="33"/>
      <c r="M182" s="139" t="s">
        <v>19</v>
      </c>
      <c r="N182" s="140" t="s">
        <v>41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165</v>
      </c>
      <c r="AT182" s="143" t="s">
        <v>160</v>
      </c>
      <c r="AU182" s="143" t="s">
        <v>80</v>
      </c>
      <c r="AY182" s="18" t="s">
        <v>158</v>
      </c>
      <c r="BE182" s="144">
        <f>IF(N182="základní",J182,0)</f>
        <v>55000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78</v>
      </c>
      <c r="BK182" s="144">
        <f>ROUND(I182*H182,2)</f>
        <v>55000</v>
      </c>
      <c r="BL182" s="18" t="s">
        <v>165</v>
      </c>
      <c r="BM182" s="143" t="s">
        <v>281</v>
      </c>
    </row>
    <row r="183" spans="2:65" s="1" customFormat="1" x14ac:dyDescent="0.2">
      <c r="B183" s="33"/>
      <c r="D183" s="145" t="s">
        <v>166</v>
      </c>
      <c r="F183" s="146" t="s">
        <v>282</v>
      </c>
      <c r="I183" s="147"/>
      <c r="L183" s="33"/>
      <c r="M183" s="148"/>
      <c r="T183" s="54"/>
      <c r="AT183" s="18" t="s">
        <v>166</v>
      </c>
      <c r="AU183" s="18" t="s">
        <v>80</v>
      </c>
    </row>
    <row r="184" spans="2:65" s="13" customFormat="1" x14ac:dyDescent="0.2">
      <c r="B184" s="156"/>
      <c r="D184" s="150" t="s">
        <v>188</v>
      </c>
      <c r="E184" s="157" t="s">
        <v>19</v>
      </c>
      <c r="F184" s="158" t="s">
        <v>283</v>
      </c>
      <c r="H184" s="159">
        <v>500</v>
      </c>
      <c r="I184" s="160"/>
      <c r="L184" s="156"/>
      <c r="M184" s="161"/>
      <c r="T184" s="162"/>
      <c r="AT184" s="157" t="s">
        <v>188</v>
      </c>
      <c r="AU184" s="157" t="s">
        <v>80</v>
      </c>
      <c r="AV184" s="13" t="s">
        <v>80</v>
      </c>
      <c r="AW184" s="13" t="s">
        <v>31</v>
      </c>
      <c r="AX184" s="13" t="s">
        <v>70</v>
      </c>
      <c r="AY184" s="157" t="s">
        <v>158</v>
      </c>
    </row>
    <row r="185" spans="2:65" s="14" customFormat="1" x14ac:dyDescent="0.2">
      <c r="B185" s="163"/>
      <c r="D185" s="150" t="s">
        <v>188</v>
      </c>
      <c r="E185" s="164" t="s">
        <v>19</v>
      </c>
      <c r="F185" s="165" t="s">
        <v>191</v>
      </c>
      <c r="H185" s="166">
        <v>500</v>
      </c>
      <c r="I185" s="167"/>
      <c r="L185" s="163"/>
      <c r="M185" s="168"/>
      <c r="T185" s="169"/>
      <c r="AT185" s="164" t="s">
        <v>188</v>
      </c>
      <c r="AU185" s="164" t="s">
        <v>80</v>
      </c>
      <c r="AV185" s="14" t="s">
        <v>165</v>
      </c>
      <c r="AW185" s="14" t="s">
        <v>31</v>
      </c>
      <c r="AX185" s="14" t="s">
        <v>78</v>
      </c>
      <c r="AY185" s="164" t="s">
        <v>158</v>
      </c>
    </row>
    <row r="186" spans="2:65" s="1" customFormat="1" ht="16.5" customHeight="1" x14ac:dyDescent="0.2">
      <c r="B186" s="33"/>
      <c r="C186" s="132" t="s">
        <v>210</v>
      </c>
      <c r="D186" s="132" t="s">
        <v>160</v>
      </c>
      <c r="E186" s="133" t="s">
        <v>284</v>
      </c>
      <c r="F186" s="134" t="s">
        <v>285</v>
      </c>
      <c r="G186" s="135" t="s">
        <v>286</v>
      </c>
      <c r="H186" s="136">
        <v>50</v>
      </c>
      <c r="I186" s="137">
        <v>74.7</v>
      </c>
      <c r="J186" s="138">
        <f>ROUND(I186*H186,2)</f>
        <v>3735</v>
      </c>
      <c r="K186" s="134" t="s">
        <v>164</v>
      </c>
      <c r="L186" s="33"/>
      <c r="M186" s="139" t="s">
        <v>19</v>
      </c>
      <c r="N186" s="140" t="s">
        <v>41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165</v>
      </c>
      <c r="AT186" s="143" t="s">
        <v>160</v>
      </c>
      <c r="AU186" s="143" t="s">
        <v>80</v>
      </c>
      <c r="AY186" s="18" t="s">
        <v>158</v>
      </c>
      <c r="BE186" s="144">
        <f>IF(N186="základní",J186,0)</f>
        <v>3735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78</v>
      </c>
      <c r="BK186" s="144">
        <f>ROUND(I186*H186,2)</f>
        <v>3735</v>
      </c>
      <c r="BL186" s="18" t="s">
        <v>165</v>
      </c>
      <c r="BM186" s="143" t="s">
        <v>287</v>
      </c>
    </row>
    <row r="187" spans="2:65" s="1" customFormat="1" x14ac:dyDescent="0.2">
      <c r="B187" s="33"/>
      <c r="D187" s="145" t="s">
        <v>166</v>
      </c>
      <c r="F187" s="146" t="s">
        <v>288</v>
      </c>
      <c r="I187" s="147"/>
      <c r="L187" s="33"/>
      <c r="M187" s="148"/>
      <c r="T187" s="54"/>
      <c r="AT187" s="18" t="s">
        <v>166</v>
      </c>
      <c r="AU187" s="18" t="s">
        <v>80</v>
      </c>
    </row>
    <row r="188" spans="2:65" s="1" customFormat="1" ht="16.5" customHeight="1" x14ac:dyDescent="0.2">
      <c r="B188" s="33"/>
      <c r="C188" s="132" t="s">
        <v>289</v>
      </c>
      <c r="D188" s="132" t="s">
        <v>160</v>
      </c>
      <c r="E188" s="133" t="s">
        <v>290</v>
      </c>
      <c r="F188" s="134" t="s">
        <v>291</v>
      </c>
      <c r="G188" s="135" t="s">
        <v>292</v>
      </c>
      <c r="H188" s="136">
        <v>68</v>
      </c>
      <c r="I188" s="137">
        <v>322</v>
      </c>
      <c r="J188" s="138">
        <f>ROUND(I188*H188,2)</f>
        <v>21896</v>
      </c>
      <c r="K188" s="134" t="s">
        <v>164</v>
      </c>
      <c r="L188" s="33"/>
      <c r="M188" s="139" t="s">
        <v>19</v>
      </c>
      <c r="N188" s="140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165</v>
      </c>
      <c r="AT188" s="143" t="s">
        <v>160</v>
      </c>
      <c r="AU188" s="143" t="s">
        <v>80</v>
      </c>
      <c r="AY188" s="18" t="s">
        <v>158</v>
      </c>
      <c r="BE188" s="144">
        <f>IF(N188="základní",J188,0)</f>
        <v>21896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78</v>
      </c>
      <c r="BK188" s="144">
        <f>ROUND(I188*H188,2)</f>
        <v>21896</v>
      </c>
      <c r="BL188" s="18" t="s">
        <v>165</v>
      </c>
      <c r="BM188" s="143" t="s">
        <v>293</v>
      </c>
    </row>
    <row r="189" spans="2:65" s="1" customFormat="1" x14ac:dyDescent="0.2">
      <c r="B189" s="33"/>
      <c r="D189" s="145" t="s">
        <v>166</v>
      </c>
      <c r="F189" s="146" t="s">
        <v>294</v>
      </c>
      <c r="I189" s="147"/>
      <c r="L189" s="33"/>
      <c r="M189" s="148"/>
      <c r="T189" s="54"/>
      <c r="AT189" s="18" t="s">
        <v>166</v>
      </c>
      <c r="AU189" s="18" t="s">
        <v>80</v>
      </c>
    </row>
    <row r="190" spans="2:65" s="13" customFormat="1" x14ac:dyDescent="0.2">
      <c r="B190" s="156"/>
      <c r="D190" s="150" t="s">
        <v>188</v>
      </c>
      <c r="E190" s="157" t="s">
        <v>19</v>
      </c>
      <c r="F190" s="158" t="s">
        <v>295</v>
      </c>
      <c r="H190" s="159">
        <v>68</v>
      </c>
      <c r="I190" s="160"/>
      <c r="L190" s="156"/>
      <c r="M190" s="161"/>
      <c r="T190" s="162"/>
      <c r="AT190" s="157" t="s">
        <v>188</v>
      </c>
      <c r="AU190" s="157" t="s">
        <v>80</v>
      </c>
      <c r="AV190" s="13" t="s">
        <v>80</v>
      </c>
      <c r="AW190" s="13" t="s">
        <v>31</v>
      </c>
      <c r="AX190" s="13" t="s">
        <v>70</v>
      </c>
      <c r="AY190" s="157" t="s">
        <v>158</v>
      </c>
    </row>
    <row r="191" spans="2:65" s="14" customFormat="1" x14ac:dyDescent="0.2">
      <c r="B191" s="163"/>
      <c r="D191" s="150" t="s">
        <v>188</v>
      </c>
      <c r="E191" s="164" t="s">
        <v>19</v>
      </c>
      <c r="F191" s="165" t="s">
        <v>191</v>
      </c>
      <c r="H191" s="166">
        <v>68</v>
      </c>
      <c r="I191" s="167"/>
      <c r="L191" s="163"/>
      <c r="M191" s="168"/>
      <c r="T191" s="169"/>
      <c r="AT191" s="164" t="s">
        <v>188</v>
      </c>
      <c r="AU191" s="164" t="s">
        <v>80</v>
      </c>
      <c r="AV191" s="14" t="s">
        <v>165</v>
      </c>
      <c r="AW191" s="14" t="s">
        <v>31</v>
      </c>
      <c r="AX191" s="14" t="s">
        <v>78</v>
      </c>
      <c r="AY191" s="164" t="s">
        <v>158</v>
      </c>
    </row>
    <row r="192" spans="2:65" s="1" customFormat="1" ht="16.5" customHeight="1" x14ac:dyDescent="0.2">
      <c r="B192" s="33"/>
      <c r="C192" s="132" t="s">
        <v>216</v>
      </c>
      <c r="D192" s="132" t="s">
        <v>160</v>
      </c>
      <c r="E192" s="133" t="s">
        <v>296</v>
      </c>
      <c r="F192" s="134" t="s">
        <v>297</v>
      </c>
      <c r="G192" s="135" t="s">
        <v>292</v>
      </c>
      <c r="H192" s="136">
        <v>60</v>
      </c>
      <c r="I192" s="137">
        <v>427</v>
      </c>
      <c r="J192" s="138">
        <f>ROUND(I192*H192,2)</f>
        <v>25620</v>
      </c>
      <c r="K192" s="134" t="s">
        <v>164</v>
      </c>
      <c r="L192" s="33"/>
      <c r="M192" s="139" t="s">
        <v>19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165</v>
      </c>
      <c r="AT192" s="143" t="s">
        <v>160</v>
      </c>
      <c r="AU192" s="143" t="s">
        <v>80</v>
      </c>
      <c r="AY192" s="18" t="s">
        <v>158</v>
      </c>
      <c r="BE192" s="144">
        <f>IF(N192="základní",J192,0)</f>
        <v>25620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78</v>
      </c>
      <c r="BK192" s="144">
        <f>ROUND(I192*H192,2)</f>
        <v>25620</v>
      </c>
      <c r="BL192" s="18" t="s">
        <v>165</v>
      </c>
      <c r="BM192" s="143" t="s">
        <v>298</v>
      </c>
    </row>
    <row r="193" spans="2:65" s="1" customFormat="1" x14ac:dyDescent="0.2">
      <c r="B193" s="33"/>
      <c r="D193" s="145" t="s">
        <v>166</v>
      </c>
      <c r="F193" s="146" t="s">
        <v>299</v>
      </c>
      <c r="I193" s="147"/>
      <c r="L193" s="33"/>
      <c r="M193" s="148"/>
      <c r="T193" s="54"/>
      <c r="AT193" s="18" t="s">
        <v>166</v>
      </c>
      <c r="AU193" s="18" t="s">
        <v>80</v>
      </c>
    </row>
    <row r="194" spans="2:65" s="13" customFormat="1" x14ac:dyDescent="0.2">
      <c r="B194" s="156"/>
      <c r="D194" s="150" t="s">
        <v>188</v>
      </c>
      <c r="E194" s="157" t="s">
        <v>19</v>
      </c>
      <c r="F194" s="158" t="s">
        <v>300</v>
      </c>
      <c r="H194" s="159">
        <v>60</v>
      </c>
      <c r="I194" s="160"/>
      <c r="L194" s="156"/>
      <c r="M194" s="161"/>
      <c r="T194" s="162"/>
      <c r="AT194" s="157" t="s">
        <v>188</v>
      </c>
      <c r="AU194" s="157" t="s">
        <v>80</v>
      </c>
      <c r="AV194" s="13" t="s">
        <v>80</v>
      </c>
      <c r="AW194" s="13" t="s">
        <v>31</v>
      </c>
      <c r="AX194" s="13" t="s">
        <v>70</v>
      </c>
      <c r="AY194" s="157" t="s">
        <v>158</v>
      </c>
    </row>
    <row r="195" spans="2:65" s="14" customFormat="1" x14ac:dyDescent="0.2">
      <c r="B195" s="163"/>
      <c r="D195" s="150" t="s">
        <v>188</v>
      </c>
      <c r="E195" s="164" t="s">
        <v>19</v>
      </c>
      <c r="F195" s="165" t="s">
        <v>191</v>
      </c>
      <c r="H195" s="166">
        <v>60</v>
      </c>
      <c r="I195" s="167"/>
      <c r="L195" s="163"/>
      <c r="M195" s="168"/>
      <c r="T195" s="169"/>
      <c r="AT195" s="164" t="s">
        <v>188</v>
      </c>
      <c r="AU195" s="164" t="s">
        <v>80</v>
      </c>
      <c r="AV195" s="14" t="s">
        <v>165</v>
      </c>
      <c r="AW195" s="14" t="s">
        <v>31</v>
      </c>
      <c r="AX195" s="14" t="s">
        <v>78</v>
      </c>
      <c r="AY195" s="164" t="s">
        <v>158</v>
      </c>
    </row>
    <row r="196" spans="2:65" s="1" customFormat="1" ht="16.5" customHeight="1" x14ac:dyDescent="0.2">
      <c r="B196" s="33"/>
      <c r="C196" s="132" t="s">
        <v>7</v>
      </c>
      <c r="D196" s="132" t="s">
        <v>160</v>
      </c>
      <c r="E196" s="133" t="s">
        <v>301</v>
      </c>
      <c r="F196" s="134" t="s">
        <v>302</v>
      </c>
      <c r="G196" s="135" t="s">
        <v>292</v>
      </c>
      <c r="H196" s="136">
        <v>96</v>
      </c>
      <c r="I196" s="137">
        <v>669</v>
      </c>
      <c r="J196" s="138">
        <f>ROUND(I196*H196,2)</f>
        <v>64224</v>
      </c>
      <c r="K196" s="134" t="s">
        <v>164</v>
      </c>
      <c r="L196" s="33"/>
      <c r="M196" s="139" t="s">
        <v>19</v>
      </c>
      <c r="N196" s="140" t="s">
        <v>41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165</v>
      </c>
      <c r="AT196" s="143" t="s">
        <v>160</v>
      </c>
      <c r="AU196" s="143" t="s">
        <v>80</v>
      </c>
      <c r="AY196" s="18" t="s">
        <v>158</v>
      </c>
      <c r="BE196" s="144">
        <f>IF(N196="základní",J196,0)</f>
        <v>64224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78</v>
      </c>
      <c r="BK196" s="144">
        <f>ROUND(I196*H196,2)</f>
        <v>64224</v>
      </c>
      <c r="BL196" s="18" t="s">
        <v>165</v>
      </c>
      <c r="BM196" s="143" t="s">
        <v>303</v>
      </c>
    </row>
    <row r="197" spans="2:65" s="1" customFormat="1" x14ac:dyDescent="0.2">
      <c r="B197" s="33"/>
      <c r="D197" s="145" t="s">
        <v>166</v>
      </c>
      <c r="F197" s="146" t="s">
        <v>304</v>
      </c>
      <c r="I197" s="147"/>
      <c r="L197" s="33"/>
      <c r="M197" s="148"/>
      <c r="T197" s="54"/>
      <c r="AT197" s="18" t="s">
        <v>166</v>
      </c>
      <c r="AU197" s="18" t="s">
        <v>80</v>
      </c>
    </row>
    <row r="198" spans="2:65" s="13" customFormat="1" x14ac:dyDescent="0.2">
      <c r="B198" s="156"/>
      <c r="D198" s="150" t="s">
        <v>188</v>
      </c>
      <c r="E198" s="157" t="s">
        <v>19</v>
      </c>
      <c r="F198" s="158" t="s">
        <v>305</v>
      </c>
      <c r="H198" s="159">
        <v>96</v>
      </c>
      <c r="I198" s="160"/>
      <c r="L198" s="156"/>
      <c r="M198" s="161"/>
      <c r="T198" s="162"/>
      <c r="AT198" s="157" t="s">
        <v>188</v>
      </c>
      <c r="AU198" s="157" t="s">
        <v>80</v>
      </c>
      <c r="AV198" s="13" t="s">
        <v>80</v>
      </c>
      <c r="AW198" s="13" t="s">
        <v>31</v>
      </c>
      <c r="AX198" s="13" t="s">
        <v>70</v>
      </c>
      <c r="AY198" s="157" t="s">
        <v>158</v>
      </c>
    </row>
    <row r="199" spans="2:65" s="14" customFormat="1" x14ac:dyDescent="0.2">
      <c r="B199" s="163"/>
      <c r="D199" s="150" t="s">
        <v>188</v>
      </c>
      <c r="E199" s="164" t="s">
        <v>19</v>
      </c>
      <c r="F199" s="165" t="s">
        <v>191</v>
      </c>
      <c r="H199" s="166">
        <v>96</v>
      </c>
      <c r="I199" s="167"/>
      <c r="L199" s="163"/>
      <c r="M199" s="168"/>
      <c r="T199" s="169"/>
      <c r="AT199" s="164" t="s">
        <v>188</v>
      </c>
      <c r="AU199" s="164" t="s">
        <v>80</v>
      </c>
      <c r="AV199" s="14" t="s">
        <v>165</v>
      </c>
      <c r="AW199" s="14" t="s">
        <v>31</v>
      </c>
      <c r="AX199" s="14" t="s">
        <v>78</v>
      </c>
      <c r="AY199" s="164" t="s">
        <v>158</v>
      </c>
    </row>
    <row r="200" spans="2:65" s="1" customFormat="1" ht="16.5" customHeight="1" x14ac:dyDescent="0.2">
      <c r="B200" s="33"/>
      <c r="C200" s="132" t="s">
        <v>225</v>
      </c>
      <c r="D200" s="132" t="s">
        <v>160</v>
      </c>
      <c r="E200" s="133" t="s">
        <v>306</v>
      </c>
      <c r="F200" s="134" t="s">
        <v>307</v>
      </c>
      <c r="G200" s="135" t="s">
        <v>308</v>
      </c>
      <c r="H200" s="136">
        <v>93.6</v>
      </c>
      <c r="I200" s="137">
        <v>450</v>
      </c>
      <c r="J200" s="138">
        <f>ROUND(I200*H200,2)</f>
        <v>42120</v>
      </c>
      <c r="K200" s="134" t="s">
        <v>164</v>
      </c>
      <c r="L200" s="33"/>
      <c r="M200" s="139" t="s">
        <v>19</v>
      </c>
      <c r="N200" s="140" t="s">
        <v>41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165</v>
      </c>
      <c r="AT200" s="143" t="s">
        <v>160</v>
      </c>
      <c r="AU200" s="143" t="s">
        <v>80</v>
      </c>
      <c r="AY200" s="18" t="s">
        <v>158</v>
      </c>
      <c r="BE200" s="144">
        <f>IF(N200="základní",J200,0)</f>
        <v>42120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78</v>
      </c>
      <c r="BK200" s="144">
        <f>ROUND(I200*H200,2)</f>
        <v>42120</v>
      </c>
      <c r="BL200" s="18" t="s">
        <v>165</v>
      </c>
      <c r="BM200" s="143" t="s">
        <v>309</v>
      </c>
    </row>
    <row r="201" spans="2:65" s="1" customFormat="1" x14ac:dyDescent="0.2">
      <c r="B201" s="33"/>
      <c r="D201" s="145" t="s">
        <v>166</v>
      </c>
      <c r="F201" s="146" t="s">
        <v>310</v>
      </c>
      <c r="I201" s="147"/>
      <c r="L201" s="33"/>
      <c r="M201" s="148"/>
      <c r="T201" s="54"/>
      <c r="AT201" s="18" t="s">
        <v>166</v>
      </c>
      <c r="AU201" s="18" t="s">
        <v>80</v>
      </c>
    </row>
    <row r="202" spans="2:65" s="12" customFormat="1" x14ac:dyDescent="0.2">
      <c r="B202" s="149"/>
      <c r="D202" s="150" t="s">
        <v>188</v>
      </c>
      <c r="E202" s="151" t="s">
        <v>19</v>
      </c>
      <c r="F202" s="152" t="s">
        <v>311</v>
      </c>
      <c r="H202" s="151" t="s">
        <v>19</v>
      </c>
      <c r="I202" s="153"/>
      <c r="L202" s="149"/>
      <c r="M202" s="154"/>
      <c r="T202" s="155"/>
      <c r="AT202" s="151" t="s">
        <v>188</v>
      </c>
      <c r="AU202" s="151" t="s">
        <v>80</v>
      </c>
      <c r="AV202" s="12" t="s">
        <v>78</v>
      </c>
      <c r="AW202" s="12" t="s">
        <v>31</v>
      </c>
      <c r="AX202" s="12" t="s">
        <v>70</v>
      </c>
      <c r="AY202" s="151" t="s">
        <v>158</v>
      </c>
    </row>
    <row r="203" spans="2:65" s="13" customFormat="1" x14ac:dyDescent="0.2">
      <c r="B203" s="156"/>
      <c r="D203" s="150" t="s">
        <v>188</v>
      </c>
      <c r="E203" s="157" t="s">
        <v>19</v>
      </c>
      <c r="F203" s="158" t="s">
        <v>312</v>
      </c>
      <c r="H203" s="159">
        <v>360</v>
      </c>
      <c r="I203" s="160"/>
      <c r="L203" s="156"/>
      <c r="M203" s="161"/>
      <c r="T203" s="162"/>
      <c r="AT203" s="157" t="s">
        <v>188</v>
      </c>
      <c r="AU203" s="157" t="s">
        <v>80</v>
      </c>
      <c r="AV203" s="13" t="s">
        <v>80</v>
      </c>
      <c r="AW203" s="13" t="s">
        <v>31</v>
      </c>
      <c r="AX203" s="13" t="s">
        <v>70</v>
      </c>
      <c r="AY203" s="157" t="s">
        <v>158</v>
      </c>
    </row>
    <row r="204" spans="2:65" s="12" customFormat="1" x14ac:dyDescent="0.2">
      <c r="B204" s="149"/>
      <c r="D204" s="150" t="s">
        <v>188</v>
      </c>
      <c r="E204" s="151" t="s">
        <v>19</v>
      </c>
      <c r="F204" s="152" t="s">
        <v>313</v>
      </c>
      <c r="H204" s="151" t="s">
        <v>19</v>
      </c>
      <c r="I204" s="153"/>
      <c r="L204" s="149"/>
      <c r="M204" s="154"/>
      <c r="T204" s="155"/>
      <c r="AT204" s="151" t="s">
        <v>188</v>
      </c>
      <c r="AU204" s="151" t="s">
        <v>80</v>
      </c>
      <c r="AV204" s="12" t="s">
        <v>78</v>
      </c>
      <c r="AW204" s="12" t="s">
        <v>31</v>
      </c>
      <c r="AX204" s="12" t="s">
        <v>70</v>
      </c>
      <c r="AY204" s="151" t="s">
        <v>158</v>
      </c>
    </row>
    <row r="205" spans="2:65" s="13" customFormat="1" x14ac:dyDescent="0.2">
      <c r="B205" s="156"/>
      <c r="D205" s="150" t="s">
        <v>188</v>
      </c>
      <c r="E205" s="157" t="s">
        <v>19</v>
      </c>
      <c r="F205" s="158" t="s">
        <v>314</v>
      </c>
      <c r="H205" s="159">
        <v>108</v>
      </c>
      <c r="I205" s="160"/>
      <c r="L205" s="156"/>
      <c r="M205" s="161"/>
      <c r="T205" s="162"/>
      <c r="AT205" s="157" t="s">
        <v>188</v>
      </c>
      <c r="AU205" s="157" t="s">
        <v>80</v>
      </c>
      <c r="AV205" s="13" t="s">
        <v>80</v>
      </c>
      <c r="AW205" s="13" t="s">
        <v>31</v>
      </c>
      <c r="AX205" s="13" t="s">
        <v>70</v>
      </c>
      <c r="AY205" s="157" t="s">
        <v>158</v>
      </c>
    </row>
    <row r="206" spans="2:65" s="15" customFormat="1" x14ac:dyDescent="0.2">
      <c r="B206" s="170"/>
      <c r="D206" s="150" t="s">
        <v>188</v>
      </c>
      <c r="E206" s="171" t="s">
        <v>19</v>
      </c>
      <c r="F206" s="172" t="s">
        <v>315</v>
      </c>
      <c r="H206" s="173">
        <v>468</v>
      </c>
      <c r="I206" s="174"/>
      <c r="L206" s="170"/>
      <c r="M206" s="175"/>
      <c r="T206" s="176"/>
      <c r="AT206" s="171" t="s">
        <v>188</v>
      </c>
      <c r="AU206" s="171" t="s">
        <v>80</v>
      </c>
      <c r="AV206" s="15" t="s">
        <v>171</v>
      </c>
      <c r="AW206" s="15" t="s">
        <v>31</v>
      </c>
      <c r="AX206" s="15" t="s">
        <v>70</v>
      </c>
      <c r="AY206" s="171" t="s">
        <v>158</v>
      </c>
    </row>
    <row r="207" spans="2:65" s="12" customFormat="1" x14ac:dyDescent="0.2">
      <c r="B207" s="149"/>
      <c r="D207" s="150" t="s">
        <v>188</v>
      </c>
      <c r="E207" s="151" t="s">
        <v>19</v>
      </c>
      <c r="F207" s="152" t="s">
        <v>316</v>
      </c>
      <c r="H207" s="151" t="s">
        <v>19</v>
      </c>
      <c r="I207" s="153"/>
      <c r="L207" s="149"/>
      <c r="M207" s="154"/>
      <c r="T207" s="155"/>
      <c r="AT207" s="151" t="s">
        <v>188</v>
      </c>
      <c r="AU207" s="151" t="s">
        <v>80</v>
      </c>
      <c r="AV207" s="12" t="s">
        <v>78</v>
      </c>
      <c r="AW207" s="12" t="s">
        <v>31</v>
      </c>
      <c r="AX207" s="12" t="s">
        <v>70</v>
      </c>
      <c r="AY207" s="151" t="s">
        <v>158</v>
      </c>
    </row>
    <row r="208" spans="2:65" s="13" customFormat="1" x14ac:dyDescent="0.2">
      <c r="B208" s="156"/>
      <c r="D208" s="150" t="s">
        <v>188</v>
      </c>
      <c r="E208" s="157" t="s">
        <v>19</v>
      </c>
      <c r="F208" s="158" t="s">
        <v>317</v>
      </c>
      <c r="H208" s="159">
        <v>93.6</v>
      </c>
      <c r="I208" s="160"/>
      <c r="L208" s="156"/>
      <c r="M208" s="161"/>
      <c r="T208" s="162"/>
      <c r="AT208" s="157" t="s">
        <v>188</v>
      </c>
      <c r="AU208" s="157" t="s">
        <v>80</v>
      </c>
      <c r="AV208" s="13" t="s">
        <v>80</v>
      </c>
      <c r="AW208" s="13" t="s">
        <v>31</v>
      </c>
      <c r="AX208" s="13" t="s">
        <v>78</v>
      </c>
      <c r="AY208" s="157" t="s">
        <v>158</v>
      </c>
    </row>
    <row r="209" spans="2:65" s="1" customFormat="1" ht="16.5" customHeight="1" x14ac:dyDescent="0.2">
      <c r="B209" s="33"/>
      <c r="C209" s="132" t="s">
        <v>318</v>
      </c>
      <c r="D209" s="132" t="s">
        <v>160</v>
      </c>
      <c r="E209" s="133" t="s">
        <v>319</v>
      </c>
      <c r="F209" s="134" t="s">
        <v>320</v>
      </c>
      <c r="G209" s="135" t="s">
        <v>308</v>
      </c>
      <c r="H209" s="136">
        <v>70.2</v>
      </c>
      <c r="I209" s="137">
        <v>595</v>
      </c>
      <c r="J209" s="138">
        <f>ROUND(I209*H209,2)</f>
        <v>41769</v>
      </c>
      <c r="K209" s="134" t="s">
        <v>164</v>
      </c>
      <c r="L209" s="33"/>
      <c r="M209" s="139" t="s">
        <v>19</v>
      </c>
      <c r="N209" s="140" t="s">
        <v>41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165</v>
      </c>
      <c r="AT209" s="143" t="s">
        <v>160</v>
      </c>
      <c r="AU209" s="143" t="s">
        <v>80</v>
      </c>
      <c r="AY209" s="18" t="s">
        <v>158</v>
      </c>
      <c r="BE209" s="144">
        <f>IF(N209="základní",J209,0)</f>
        <v>41769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78</v>
      </c>
      <c r="BK209" s="144">
        <f>ROUND(I209*H209,2)</f>
        <v>41769</v>
      </c>
      <c r="BL209" s="18" t="s">
        <v>165</v>
      </c>
      <c r="BM209" s="143" t="s">
        <v>321</v>
      </c>
    </row>
    <row r="210" spans="2:65" s="1" customFormat="1" x14ac:dyDescent="0.2">
      <c r="B210" s="33"/>
      <c r="D210" s="145" t="s">
        <v>166</v>
      </c>
      <c r="F210" s="146" t="s">
        <v>322</v>
      </c>
      <c r="I210" s="147"/>
      <c r="L210" s="33"/>
      <c r="M210" s="148"/>
      <c r="T210" s="54"/>
      <c r="AT210" s="18" t="s">
        <v>166</v>
      </c>
      <c r="AU210" s="18" t="s">
        <v>80</v>
      </c>
    </row>
    <row r="211" spans="2:65" s="12" customFormat="1" x14ac:dyDescent="0.2">
      <c r="B211" s="149"/>
      <c r="D211" s="150" t="s">
        <v>188</v>
      </c>
      <c r="E211" s="151" t="s">
        <v>19</v>
      </c>
      <c r="F211" s="152" t="s">
        <v>323</v>
      </c>
      <c r="H211" s="151" t="s">
        <v>19</v>
      </c>
      <c r="I211" s="153"/>
      <c r="L211" s="149"/>
      <c r="M211" s="154"/>
      <c r="T211" s="155"/>
      <c r="AT211" s="151" t="s">
        <v>188</v>
      </c>
      <c r="AU211" s="151" t="s">
        <v>80</v>
      </c>
      <c r="AV211" s="12" t="s">
        <v>78</v>
      </c>
      <c r="AW211" s="12" t="s">
        <v>31</v>
      </c>
      <c r="AX211" s="12" t="s">
        <v>70</v>
      </c>
      <c r="AY211" s="151" t="s">
        <v>158</v>
      </c>
    </row>
    <row r="212" spans="2:65" s="12" customFormat="1" x14ac:dyDescent="0.2">
      <c r="B212" s="149"/>
      <c r="D212" s="150" t="s">
        <v>188</v>
      </c>
      <c r="E212" s="151" t="s">
        <v>19</v>
      </c>
      <c r="F212" s="152" t="s">
        <v>324</v>
      </c>
      <c r="H212" s="151" t="s">
        <v>19</v>
      </c>
      <c r="I212" s="153"/>
      <c r="L212" s="149"/>
      <c r="M212" s="154"/>
      <c r="T212" s="155"/>
      <c r="AT212" s="151" t="s">
        <v>188</v>
      </c>
      <c r="AU212" s="151" t="s">
        <v>80</v>
      </c>
      <c r="AV212" s="12" t="s">
        <v>78</v>
      </c>
      <c r="AW212" s="12" t="s">
        <v>31</v>
      </c>
      <c r="AX212" s="12" t="s">
        <v>70</v>
      </c>
      <c r="AY212" s="151" t="s">
        <v>158</v>
      </c>
    </row>
    <row r="213" spans="2:65" s="13" customFormat="1" x14ac:dyDescent="0.2">
      <c r="B213" s="156"/>
      <c r="D213" s="150" t="s">
        <v>188</v>
      </c>
      <c r="E213" s="157" t="s">
        <v>19</v>
      </c>
      <c r="F213" s="158" t="s">
        <v>325</v>
      </c>
      <c r="H213" s="159">
        <v>70.2</v>
      </c>
      <c r="I213" s="160"/>
      <c r="L213" s="156"/>
      <c r="M213" s="161"/>
      <c r="T213" s="162"/>
      <c r="AT213" s="157" t="s">
        <v>188</v>
      </c>
      <c r="AU213" s="157" t="s">
        <v>80</v>
      </c>
      <c r="AV213" s="13" t="s">
        <v>80</v>
      </c>
      <c r="AW213" s="13" t="s">
        <v>31</v>
      </c>
      <c r="AX213" s="13" t="s">
        <v>70</v>
      </c>
      <c r="AY213" s="157" t="s">
        <v>158</v>
      </c>
    </row>
    <row r="214" spans="2:65" s="14" customFormat="1" x14ac:dyDescent="0.2">
      <c r="B214" s="163"/>
      <c r="D214" s="150" t="s">
        <v>188</v>
      </c>
      <c r="E214" s="164" t="s">
        <v>19</v>
      </c>
      <c r="F214" s="165" t="s">
        <v>191</v>
      </c>
      <c r="H214" s="166">
        <v>70.2</v>
      </c>
      <c r="I214" s="167"/>
      <c r="L214" s="163"/>
      <c r="M214" s="168"/>
      <c r="T214" s="169"/>
      <c r="AT214" s="164" t="s">
        <v>188</v>
      </c>
      <c r="AU214" s="164" t="s">
        <v>80</v>
      </c>
      <c r="AV214" s="14" t="s">
        <v>165</v>
      </c>
      <c r="AW214" s="14" t="s">
        <v>31</v>
      </c>
      <c r="AX214" s="14" t="s">
        <v>78</v>
      </c>
      <c r="AY214" s="164" t="s">
        <v>158</v>
      </c>
    </row>
    <row r="215" spans="2:65" s="1" customFormat="1" ht="16.5" customHeight="1" x14ac:dyDescent="0.2">
      <c r="B215" s="33"/>
      <c r="C215" s="132" t="s">
        <v>232</v>
      </c>
      <c r="D215" s="132" t="s">
        <v>160</v>
      </c>
      <c r="E215" s="133" t="s">
        <v>326</v>
      </c>
      <c r="F215" s="134" t="s">
        <v>327</v>
      </c>
      <c r="G215" s="135" t="s">
        <v>308</v>
      </c>
      <c r="H215" s="136">
        <v>140.4</v>
      </c>
      <c r="I215" s="137">
        <v>795</v>
      </c>
      <c r="J215" s="138">
        <f>ROUND(I215*H215,2)</f>
        <v>111618</v>
      </c>
      <c r="K215" s="134" t="s">
        <v>164</v>
      </c>
      <c r="L215" s="33"/>
      <c r="M215" s="139" t="s">
        <v>19</v>
      </c>
      <c r="N215" s="140" t="s">
        <v>41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165</v>
      </c>
      <c r="AT215" s="143" t="s">
        <v>160</v>
      </c>
      <c r="AU215" s="143" t="s">
        <v>80</v>
      </c>
      <c r="AY215" s="18" t="s">
        <v>158</v>
      </c>
      <c r="BE215" s="144">
        <f>IF(N215="základní",J215,0)</f>
        <v>111618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78</v>
      </c>
      <c r="BK215" s="144">
        <f>ROUND(I215*H215,2)</f>
        <v>111618</v>
      </c>
      <c r="BL215" s="18" t="s">
        <v>165</v>
      </c>
      <c r="BM215" s="143" t="s">
        <v>328</v>
      </c>
    </row>
    <row r="216" spans="2:65" s="1" customFormat="1" x14ac:dyDescent="0.2">
      <c r="B216" s="33"/>
      <c r="D216" s="145" t="s">
        <v>166</v>
      </c>
      <c r="F216" s="146" t="s">
        <v>329</v>
      </c>
      <c r="I216" s="147"/>
      <c r="L216" s="33"/>
      <c r="M216" s="148"/>
      <c r="T216" s="54"/>
      <c r="AT216" s="18" t="s">
        <v>166</v>
      </c>
      <c r="AU216" s="18" t="s">
        <v>80</v>
      </c>
    </row>
    <row r="217" spans="2:65" s="12" customFormat="1" x14ac:dyDescent="0.2">
      <c r="B217" s="149"/>
      <c r="D217" s="150" t="s">
        <v>188</v>
      </c>
      <c r="E217" s="151" t="s">
        <v>19</v>
      </c>
      <c r="F217" s="152" t="s">
        <v>330</v>
      </c>
      <c r="H217" s="151" t="s">
        <v>19</v>
      </c>
      <c r="I217" s="153"/>
      <c r="L217" s="149"/>
      <c r="M217" s="154"/>
      <c r="T217" s="155"/>
      <c r="AT217" s="151" t="s">
        <v>188</v>
      </c>
      <c r="AU217" s="151" t="s">
        <v>80</v>
      </c>
      <c r="AV217" s="12" t="s">
        <v>78</v>
      </c>
      <c r="AW217" s="12" t="s">
        <v>31</v>
      </c>
      <c r="AX217" s="12" t="s">
        <v>70</v>
      </c>
      <c r="AY217" s="151" t="s">
        <v>158</v>
      </c>
    </row>
    <row r="218" spans="2:65" s="12" customFormat="1" x14ac:dyDescent="0.2">
      <c r="B218" s="149"/>
      <c r="D218" s="150" t="s">
        <v>188</v>
      </c>
      <c r="E218" s="151" t="s">
        <v>19</v>
      </c>
      <c r="F218" s="152" t="s">
        <v>331</v>
      </c>
      <c r="H218" s="151" t="s">
        <v>19</v>
      </c>
      <c r="I218" s="153"/>
      <c r="L218" s="149"/>
      <c r="M218" s="154"/>
      <c r="T218" s="155"/>
      <c r="AT218" s="151" t="s">
        <v>188</v>
      </c>
      <c r="AU218" s="151" t="s">
        <v>80</v>
      </c>
      <c r="AV218" s="12" t="s">
        <v>78</v>
      </c>
      <c r="AW218" s="12" t="s">
        <v>31</v>
      </c>
      <c r="AX218" s="12" t="s">
        <v>70</v>
      </c>
      <c r="AY218" s="151" t="s">
        <v>158</v>
      </c>
    </row>
    <row r="219" spans="2:65" s="13" customFormat="1" x14ac:dyDescent="0.2">
      <c r="B219" s="156"/>
      <c r="D219" s="150" t="s">
        <v>188</v>
      </c>
      <c r="E219" s="157" t="s">
        <v>19</v>
      </c>
      <c r="F219" s="158" t="s">
        <v>332</v>
      </c>
      <c r="H219" s="159">
        <v>140.4</v>
      </c>
      <c r="I219" s="160"/>
      <c r="L219" s="156"/>
      <c r="M219" s="161"/>
      <c r="T219" s="162"/>
      <c r="AT219" s="157" t="s">
        <v>188</v>
      </c>
      <c r="AU219" s="157" t="s">
        <v>80</v>
      </c>
      <c r="AV219" s="13" t="s">
        <v>80</v>
      </c>
      <c r="AW219" s="13" t="s">
        <v>31</v>
      </c>
      <c r="AX219" s="13" t="s">
        <v>70</v>
      </c>
      <c r="AY219" s="157" t="s">
        <v>158</v>
      </c>
    </row>
    <row r="220" spans="2:65" s="14" customFormat="1" x14ac:dyDescent="0.2">
      <c r="B220" s="163"/>
      <c r="D220" s="150" t="s">
        <v>188</v>
      </c>
      <c r="E220" s="164" t="s">
        <v>19</v>
      </c>
      <c r="F220" s="165" t="s">
        <v>191</v>
      </c>
      <c r="H220" s="166">
        <v>140.4</v>
      </c>
      <c r="I220" s="167"/>
      <c r="L220" s="163"/>
      <c r="M220" s="168"/>
      <c r="T220" s="169"/>
      <c r="AT220" s="164" t="s">
        <v>188</v>
      </c>
      <c r="AU220" s="164" t="s">
        <v>80</v>
      </c>
      <c r="AV220" s="14" t="s">
        <v>165</v>
      </c>
      <c r="AW220" s="14" t="s">
        <v>31</v>
      </c>
      <c r="AX220" s="14" t="s">
        <v>78</v>
      </c>
      <c r="AY220" s="164" t="s">
        <v>158</v>
      </c>
    </row>
    <row r="221" spans="2:65" s="1" customFormat="1" ht="16.5" customHeight="1" x14ac:dyDescent="0.2">
      <c r="B221" s="33"/>
      <c r="C221" s="132" t="s">
        <v>333</v>
      </c>
      <c r="D221" s="132" t="s">
        <v>160</v>
      </c>
      <c r="E221" s="133" t="s">
        <v>334</v>
      </c>
      <c r="F221" s="134" t="s">
        <v>335</v>
      </c>
      <c r="G221" s="135" t="s">
        <v>308</v>
      </c>
      <c r="H221" s="136">
        <v>117</v>
      </c>
      <c r="I221" s="137">
        <v>1665</v>
      </c>
      <c r="J221" s="138">
        <f>ROUND(I221*H221,2)</f>
        <v>194805</v>
      </c>
      <c r="K221" s="134" t="s">
        <v>164</v>
      </c>
      <c r="L221" s="33"/>
      <c r="M221" s="139" t="s">
        <v>19</v>
      </c>
      <c r="N221" s="140" t="s">
        <v>41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165</v>
      </c>
      <c r="AT221" s="143" t="s">
        <v>160</v>
      </c>
      <c r="AU221" s="143" t="s">
        <v>80</v>
      </c>
      <c r="AY221" s="18" t="s">
        <v>158</v>
      </c>
      <c r="BE221" s="144">
        <f>IF(N221="základní",J221,0)</f>
        <v>194805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78</v>
      </c>
      <c r="BK221" s="144">
        <f>ROUND(I221*H221,2)</f>
        <v>194805</v>
      </c>
      <c r="BL221" s="18" t="s">
        <v>165</v>
      </c>
      <c r="BM221" s="143" t="s">
        <v>336</v>
      </c>
    </row>
    <row r="222" spans="2:65" s="1" customFormat="1" x14ac:dyDescent="0.2">
      <c r="B222" s="33"/>
      <c r="D222" s="145" t="s">
        <v>166</v>
      </c>
      <c r="F222" s="146" t="s">
        <v>337</v>
      </c>
      <c r="I222" s="147"/>
      <c r="L222" s="33"/>
      <c r="M222" s="148"/>
      <c r="T222" s="54"/>
      <c r="AT222" s="18" t="s">
        <v>166</v>
      </c>
      <c r="AU222" s="18" t="s">
        <v>80</v>
      </c>
    </row>
    <row r="223" spans="2:65" s="12" customFormat="1" x14ac:dyDescent="0.2">
      <c r="B223" s="149"/>
      <c r="D223" s="150" t="s">
        <v>188</v>
      </c>
      <c r="E223" s="151" t="s">
        <v>19</v>
      </c>
      <c r="F223" s="152" t="s">
        <v>338</v>
      </c>
      <c r="H223" s="151" t="s">
        <v>19</v>
      </c>
      <c r="I223" s="153"/>
      <c r="L223" s="149"/>
      <c r="M223" s="154"/>
      <c r="T223" s="155"/>
      <c r="AT223" s="151" t="s">
        <v>188</v>
      </c>
      <c r="AU223" s="151" t="s">
        <v>80</v>
      </c>
      <c r="AV223" s="12" t="s">
        <v>78</v>
      </c>
      <c r="AW223" s="12" t="s">
        <v>31</v>
      </c>
      <c r="AX223" s="12" t="s">
        <v>70</v>
      </c>
      <c r="AY223" s="151" t="s">
        <v>158</v>
      </c>
    </row>
    <row r="224" spans="2:65" s="12" customFormat="1" x14ac:dyDescent="0.2">
      <c r="B224" s="149"/>
      <c r="D224" s="150" t="s">
        <v>188</v>
      </c>
      <c r="E224" s="151" t="s">
        <v>19</v>
      </c>
      <c r="F224" s="152" t="s">
        <v>339</v>
      </c>
      <c r="H224" s="151" t="s">
        <v>19</v>
      </c>
      <c r="I224" s="153"/>
      <c r="L224" s="149"/>
      <c r="M224" s="154"/>
      <c r="T224" s="155"/>
      <c r="AT224" s="151" t="s">
        <v>188</v>
      </c>
      <c r="AU224" s="151" t="s">
        <v>80</v>
      </c>
      <c r="AV224" s="12" t="s">
        <v>78</v>
      </c>
      <c r="AW224" s="12" t="s">
        <v>31</v>
      </c>
      <c r="AX224" s="12" t="s">
        <v>70</v>
      </c>
      <c r="AY224" s="151" t="s">
        <v>158</v>
      </c>
    </row>
    <row r="225" spans="2:65" s="13" customFormat="1" x14ac:dyDescent="0.2">
      <c r="B225" s="156"/>
      <c r="D225" s="150" t="s">
        <v>188</v>
      </c>
      <c r="E225" s="157" t="s">
        <v>19</v>
      </c>
      <c r="F225" s="158" t="s">
        <v>340</v>
      </c>
      <c r="H225" s="159">
        <v>117</v>
      </c>
      <c r="I225" s="160"/>
      <c r="L225" s="156"/>
      <c r="M225" s="161"/>
      <c r="T225" s="162"/>
      <c r="AT225" s="157" t="s">
        <v>188</v>
      </c>
      <c r="AU225" s="157" t="s">
        <v>80</v>
      </c>
      <c r="AV225" s="13" t="s">
        <v>80</v>
      </c>
      <c r="AW225" s="13" t="s">
        <v>31</v>
      </c>
      <c r="AX225" s="13" t="s">
        <v>70</v>
      </c>
      <c r="AY225" s="157" t="s">
        <v>158</v>
      </c>
    </row>
    <row r="226" spans="2:65" s="14" customFormat="1" x14ac:dyDescent="0.2">
      <c r="B226" s="163"/>
      <c r="D226" s="150" t="s">
        <v>188</v>
      </c>
      <c r="E226" s="164" t="s">
        <v>19</v>
      </c>
      <c r="F226" s="165" t="s">
        <v>191</v>
      </c>
      <c r="H226" s="166">
        <v>117</v>
      </c>
      <c r="I226" s="167"/>
      <c r="L226" s="163"/>
      <c r="M226" s="168"/>
      <c r="T226" s="169"/>
      <c r="AT226" s="164" t="s">
        <v>188</v>
      </c>
      <c r="AU226" s="164" t="s">
        <v>80</v>
      </c>
      <c r="AV226" s="14" t="s">
        <v>165</v>
      </c>
      <c r="AW226" s="14" t="s">
        <v>31</v>
      </c>
      <c r="AX226" s="14" t="s">
        <v>78</v>
      </c>
      <c r="AY226" s="164" t="s">
        <v>158</v>
      </c>
    </row>
    <row r="227" spans="2:65" s="1" customFormat="1" ht="21.75" customHeight="1" x14ac:dyDescent="0.2">
      <c r="B227" s="33"/>
      <c r="C227" s="132" t="s">
        <v>243</v>
      </c>
      <c r="D227" s="132" t="s">
        <v>160</v>
      </c>
      <c r="E227" s="133" t="s">
        <v>341</v>
      </c>
      <c r="F227" s="134" t="s">
        <v>342</v>
      </c>
      <c r="G227" s="135" t="s">
        <v>308</v>
      </c>
      <c r="H227" s="136">
        <v>46.8</v>
      </c>
      <c r="I227" s="137">
        <v>4950</v>
      </c>
      <c r="J227" s="138">
        <f>ROUND(I227*H227,2)</f>
        <v>231660</v>
      </c>
      <c r="K227" s="134" t="s">
        <v>164</v>
      </c>
      <c r="L227" s="33"/>
      <c r="M227" s="139" t="s">
        <v>19</v>
      </c>
      <c r="N227" s="140" t="s">
        <v>41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165</v>
      </c>
      <c r="AT227" s="143" t="s">
        <v>160</v>
      </c>
      <c r="AU227" s="143" t="s">
        <v>80</v>
      </c>
      <c r="AY227" s="18" t="s">
        <v>158</v>
      </c>
      <c r="BE227" s="144">
        <f>IF(N227="základní",J227,0)</f>
        <v>231660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78</v>
      </c>
      <c r="BK227" s="144">
        <f>ROUND(I227*H227,2)</f>
        <v>231660</v>
      </c>
      <c r="BL227" s="18" t="s">
        <v>165</v>
      </c>
      <c r="BM227" s="143" t="s">
        <v>343</v>
      </c>
    </row>
    <row r="228" spans="2:65" s="1" customFormat="1" x14ac:dyDescent="0.2">
      <c r="B228" s="33"/>
      <c r="D228" s="145" t="s">
        <v>166</v>
      </c>
      <c r="F228" s="146" t="s">
        <v>344</v>
      </c>
      <c r="I228" s="147"/>
      <c r="L228" s="33"/>
      <c r="M228" s="148"/>
      <c r="T228" s="54"/>
      <c r="AT228" s="18" t="s">
        <v>166</v>
      </c>
      <c r="AU228" s="18" t="s">
        <v>80</v>
      </c>
    </row>
    <row r="229" spans="2:65" s="12" customFormat="1" x14ac:dyDescent="0.2">
      <c r="B229" s="149"/>
      <c r="D229" s="150" t="s">
        <v>188</v>
      </c>
      <c r="E229" s="151" t="s">
        <v>19</v>
      </c>
      <c r="F229" s="152" t="s">
        <v>345</v>
      </c>
      <c r="H229" s="151" t="s">
        <v>19</v>
      </c>
      <c r="I229" s="153"/>
      <c r="L229" s="149"/>
      <c r="M229" s="154"/>
      <c r="T229" s="155"/>
      <c r="AT229" s="151" t="s">
        <v>188</v>
      </c>
      <c r="AU229" s="151" t="s">
        <v>80</v>
      </c>
      <c r="AV229" s="12" t="s">
        <v>78</v>
      </c>
      <c r="AW229" s="12" t="s">
        <v>31</v>
      </c>
      <c r="AX229" s="12" t="s">
        <v>70</v>
      </c>
      <c r="AY229" s="151" t="s">
        <v>158</v>
      </c>
    </row>
    <row r="230" spans="2:65" s="13" customFormat="1" x14ac:dyDescent="0.2">
      <c r="B230" s="156"/>
      <c r="D230" s="150" t="s">
        <v>188</v>
      </c>
      <c r="E230" s="157" t="s">
        <v>19</v>
      </c>
      <c r="F230" s="158" t="s">
        <v>346</v>
      </c>
      <c r="H230" s="159">
        <v>46.8</v>
      </c>
      <c r="I230" s="160"/>
      <c r="L230" s="156"/>
      <c r="M230" s="161"/>
      <c r="T230" s="162"/>
      <c r="AT230" s="157" t="s">
        <v>188</v>
      </c>
      <c r="AU230" s="157" t="s">
        <v>80</v>
      </c>
      <c r="AV230" s="13" t="s">
        <v>80</v>
      </c>
      <c r="AW230" s="13" t="s">
        <v>31</v>
      </c>
      <c r="AX230" s="13" t="s">
        <v>70</v>
      </c>
      <c r="AY230" s="157" t="s">
        <v>158</v>
      </c>
    </row>
    <row r="231" spans="2:65" s="14" customFormat="1" x14ac:dyDescent="0.2">
      <c r="B231" s="163"/>
      <c r="D231" s="150" t="s">
        <v>188</v>
      </c>
      <c r="E231" s="164" t="s">
        <v>19</v>
      </c>
      <c r="F231" s="165" t="s">
        <v>191</v>
      </c>
      <c r="H231" s="166">
        <v>46.8</v>
      </c>
      <c r="I231" s="167"/>
      <c r="L231" s="163"/>
      <c r="M231" s="168"/>
      <c r="T231" s="169"/>
      <c r="AT231" s="164" t="s">
        <v>188</v>
      </c>
      <c r="AU231" s="164" t="s">
        <v>80</v>
      </c>
      <c r="AV231" s="14" t="s">
        <v>165</v>
      </c>
      <c r="AW231" s="14" t="s">
        <v>31</v>
      </c>
      <c r="AX231" s="14" t="s">
        <v>78</v>
      </c>
      <c r="AY231" s="164" t="s">
        <v>158</v>
      </c>
    </row>
    <row r="232" spans="2:65" s="1" customFormat="1" ht="21.75" customHeight="1" x14ac:dyDescent="0.2">
      <c r="B232" s="33"/>
      <c r="C232" s="132" t="s">
        <v>347</v>
      </c>
      <c r="D232" s="132" t="s">
        <v>160</v>
      </c>
      <c r="E232" s="133" t="s">
        <v>348</v>
      </c>
      <c r="F232" s="134" t="s">
        <v>349</v>
      </c>
      <c r="G232" s="135" t="s">
        <v>308</v>
      </c>
      <c r="H232" s="136">
        <v>1114.607</v>
      </c>
      <c r="I232" s="137">
        <v>448.5</v>
      </c>
      <c r="J232" s="138">
        <f>ROUND(I232*H232,2)</f>
        <v>499901.24</v>
      </c>
      <c r="K232" s="134" t="s">
        <v>164</v>
      </c>
      <c r="L232" s="33"/>
      <c r="M232" s="139" t="s">
        <v>19</v>
      </c>
      <c r="N232" s="140" t="s">
        <v>41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165</v>
      </c>
      <c r="AT232" s="143" t="s">
        <v>160</v>
      </c>
      <c r="AU232" s="143" t="s">
        <v>80</v>
      </c>
      <c r="AY232" s="18" t="s">
        <v>158</v>
      </c>
      <c r="BE232" s="144">
        <f>IF(N232="základní",J232,0)</f>
        <v>499901.24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78</v>
      </c>
      <c r="BK232" s="144">
        <f>ROUND(I232*H232,2)</f>
        <v>499901.24</v>
      </c>
      <c r="BL232" s="18" t="s">
        <v>165</v>
      </c>
      <c r="BM232" s="143" t="s">
        <v>350</v>
      </c>
    </row>
    <row r="233" spans="2:65" s="1" customFormat="1" x14ac:dyDescent="0.2">
      <c r="B233" s="33"/>
      <c r="D233" s="145" t="s">
        <v>166</v>
      </c>
      <c r="F233" s="146" t="s">
        <v>351</v>
      </c>
      <c r="I233" s="147"/>
      <c r="L233" s="33"/>
      <c r="M233" s="148"/>
      <c r="T233" s="54"/>
      <c r="AT233" s="18" t="s">
        <v>166</v>
      </c>
      <c r="AU233" s="18" t="s">
        <v>80</v>
      </c>
    </row>
    <row r="234" spans="2:65" s="12" customFormat="1" x14ac:dyDescent="0.2">
      <c r="B234" s="149"/>
      <c r="D234" s="150" t="s">
        <v>188</v>
      </c>
      <c r="E234" s="151" t="s">
        <v>19</v>
      </c>
      <c r="F234" s="152" t="s">
        <v>218</v>
      </c>
      <c r="H234" s="151" t="s">
        <v>19</v>
      </c>
      <c r="I234" s="153"/>
      <c r="L234" s="149"/>
      <c r="M234" s="154"/>
      <c r="T234" s="155"/>
      <c r="AT234" s="151" t="s">
        <v>188</v>
      </c>
      <c r="AU234" s="151" t="s">
        <v>80</v>
      </c>
      <c r="AV234" s="12" t="s">
        <v>78</v>
      </c>
      <c r="AW234" s="12" t="s">
        <v>31</v>
      </c>
      <c r="AX234" s="12" t="s">
        <v>70</v>
      </c>
      <c r="AY234" s="151" t="s">
        <v>158</v>
      </c>
    </row>
    <row r="235" spans="2:65" s="13" customFormat="1" x14ac:dyDescent="0.2">
      <c r="B235" s="156"/>
      <c r="D235" s="150" t="s">
        <v>188</v>
      </c>
      <c r="E235" s="157" t="s">
        <v>19</v>
      </c>
      <c r="F235" s="158" t="s">
        <v>352</v>
      </c>
      <c r="H235" s="159">
        <v>1825.95</v>
      </c>
      <c r="I235" s="160"/>
      <c r="L235" s="156"/>
      <c r="M235" s="161"/>
      <c r="T235" s="162"/>
      <c r="AT235" s="157" t="s">
        <v>188</v>
      </c>
      <c r="AU235" s="157" t="s">
        <v>80</v>
      </c>
      <c r="AV235" s="13" t="s">
        <v>80</v>
      </c>
      <c r="AW235" s="13" t="s">
        <v>31</v>
      </c>
      <c r="AX235" s="13" t="s">
        <v>70</v>
      </c>
      <c r="AY235" s="157" t="s">
        <v>158</v>
      </c>
    </row>
    <row r="236" spans="2:65" s="12" customFormat="1" x14ac:dyDescent="0.2">
      <c r="B236" s="149"/>
      <c r="D236" s="150" t="s">
        <v>188</v>
      </c>
      <c r="E236" s="151" t="s">
        <v>19</v>
      </c>
      <c r="F236" s="152" t="s">
        <v>353</v>
      </c>
      <c r="H236" s="151" t="s">
        <v>19</v>
      </c>
      <c r="I236" s="153"/>
      <c r="L236" s="149"/>
      <c r="M236" s="154"/>
      <c r="T236" s="155"/>
      <c r="AT236" s="151" t="s">
        <v>188</v>
      </c>
      <c r="AU236" s="151" t="s">
        <v>80</v>
      </c>
      <c r="AV236" s="12" t="s">
        <v>78</v>
      </c>
      <c r="AW236" s="12" t="s">
        <v>31</v>
      </c>
      <c r="AX236" s="12" t="s">
        <v>70</v>
      </c>
      <c r="AY236" s="151" t="s">
        <v>158</v>
      </c>
    </row>
    <row r="237" spans="2:65" s="13" customFormat="1" x14ac:dyDescent="0.2">
      <c r="B237" s="156"/>
      <c r="D237" s="150" t="s">
        <v>188</v>
      </c>
      <c r="E237" s="157" t="s">
        <v>19</v>
      </c>
      <c r="F237" s="158" t="s">
        <v>354</v>
      </c>
      <c r="H237" s="159">
        <v>880.05799999999999</v>
      </c>
      <c r="I237" s="160"/>
      <c r="L237" s="156"/>
      <c r="M237" s="161"/>
      <c r="T237" s="162"/>
      <c r="AT237" s="157" t="s">
        <v>188</v>
      </c>
      <c r="AU237" s="157" t="s">
        <v>80</v>
      </c>
      <c r="AV237" s="13" t="s">
        <v>80</v>
      </c>
      <c r="AW237" s="13" t="s">
        <v>31</v>
      </c>
      <c r="AX237" s="13" t="s">
        <v>70</v>
      </c>
      <c r="AY237" s="157" t="s">
        <v>158</v>
      </c>
    </row>
    <row r="238" spans="2:65" s="12" customFormat="1" x14ac:dyDescent="0.2">
      <c r="B238" s="149"/>
      <c r="D238" s="150" t="s">
        <v>188</v>
      </c>
      <c r="E238" s="151" t="s">
        <v>19</v>
      </c>
      <c r="F238" s="152" t="s">
        <v>355</v>
      </c>
      <c r="H238" s="151" t="s">
        <v>19</v>
      </c>
      <c r="I238" s="153"/>
      <c r="L238" s="149"/>
      <c r="M238" s="154"/>
      <c r="T238" s="155"/>
      <c r="AT238" s="151" t="s">
        <v>188</v>
      </c>
      <c r="AU238" s="151" t="s">
        <v>80</v>
      </c>
      <c r="AV238" s="12" t="s">
        <v>78</v>
      </c>
      <c r="AW238" s="12" t="s">
        <v>31</v>
      </c>
      <c r="AX238" s="12" t="s">
        <v>70</v>
      </c>
      <c r="AY238" s="151" t="s">
        <v>158</v>
      </c>
    </row>
    <row r="239" spans="2:65" s="13" customFormat="1" x14ac:dyDescent="0.2">
      <c r="B239" s="156"/>
      <c r="D239" s="150" t="s">
        <v>188</v>
      </c>
      <c r="E239" s="157" t="s">
        <v>19</v>
      </c>
      <c r="F239" s="158" t="s">
        <v>356</v>
      </c>
      <c r="H239" s="159">
        <v>118.44</v>
      </c>
      <c r="I239" s="160"/>
      <c r="L239" s="156"/>
      <c r="M239" s="161"/>
      <c r="T239" s="162"/>
      <c r="AT239" s="157" t="s">
        <v>188</v>
      </c>
      <c r="AU239" s="157" t="s">
        <v>80</v>
      </c>
      <c r="AV239" s="13" t="s">
        <v>80</v>
      </c>
      <c r="AW239" s="13" t="s">
        <v>31</v>
      </c>
      <c r="AX239" s="13" t="s">
        <v>70</v>
      </c>
      <c r="AY239" s="157" t="s">
        <v>158</v>
      </c>
    </row>
    <row r="240" spans="2:65" s="12" customFormat="1" x14ac:dyDescent="0.2">
      <c r="B240" s="149"/>
      <c r="D240" s="150" t="s">
        <v>188</v>
      </c>
      <c r="E240" s="151" t="s">
        <v>19</v>
      </c>
      <c r="F240" s="152" t="s">
        <v>200</v>
      </c>
      <c r="H240" s="151" t="s">
        <v>19</v>
      </c>
      <c r="I240" s="153"/>
      <c r="L240" s="149"/>
      <c r="M240" s="154"/>
      <c r="T240" s="155"/>
      <c r="AT240" s="151" t="s">
        <v>188</v>
      </c>
      <c r="AU240" s="151" t="s">
        <v>80</v>
      </c>
      <c r="AV240" s="12" t="s">
        <v>78</v>
      </c>
      <c r="AW240" s="12" t="s">
        <v>31</v>
      </c>
      <c r="AX240" s="12" t="s">
        <v>70</v>
      </c>
      <c r="AY240" s="151" t="s">
        <v>158</v>
      </c>
    </row>
    <row r="241" spans="2:65" s="13" customFormat="1" x14ac:dyDescent="0.2">
      <c r="B241" s="156"/>
      <c r="D241" s="150" t="s">
        <v>188</v>
      </c>
      <c r="E241" s="157" t="s">
        <v>19</v>
      </c>
      <c r="F241" s="158" t="s">
        <v>357</v>
      </c>
      <c r="H241" s="159">
        <v>7.56</v>
      </c>
      <c r="I241" s="160"/>
      <c r="L241" s="156"/>
      <c r="M241" s="161"/>
      <c r="T241" s="162"/>
      <c r="AT241" s="157" t="s">
        <v>188</v>
      </c>
      <c r="AU241" s="157" t="s">
        <v>80</v>
      </c>
      <c r="AV241" s="13" t="s">
        <v>80</v>
      </c>
      <c r="AW241" s="13" t="s">
        <v>31</v>
      </c>
      <c r="AX241" s="13" t="s">
        <v>70</v>
      </c>
      <c r="AY241" s="157" t="s">
        <v>158</v>
      </c>
    </row>
    <row r="242" spans="2:65" s="12" customFormat="1" x14ac:dyDescent="0.2">
      <c r="B242" s="149"/>
      <c r="D242" s="150" t="s">
        <v>188</v>
      </c>
      <c r="E242" s="151" t="s">
        <v>19</v>
      </c>
      <c r="F242" s="152" t="s">
        <v>358</v>
      </c>
      <c r="H242" s="151" t="s">
        <v>19</v>
      </c>
      <c r="I242" s="153"/>
      <c r="L242" s="149"/>
      <c r="M242" s="154"/>
      <c r="T242" s="155"/>
      <c r="AT242" s="151" t="s">
        <v>188</v>
      </c>
      <c r="AU242" s="151" t="s">
        <v>80</v>
      </c>
      <c r="AV242" s="12" t="s">
        <v>78</v>
      </c>
      <c r="AW242" s="12" t="s">
        <v>31</v>
      </c>
      <c r="AX242" s="12" t="s">
        <v>70</v>
      </c>
      <c r="AY242" s="151" t="s">
        <v>158</v>
      </c>
    </row>
    <row r="243" spans="2:65" s="13" customFormat="1" x14ac:dyDescent="0.2">
      <c r="B243" s="156"/>
      <c r="D243" s="150" t="s">
        <v>188</v>
      </c>
      <c r="E243" s="157" t="s">
        <v>19</v>
      </c>
      <c r="F243" s="158" t="s">
        <v>359</v>
      </c>
      <c r="H243" s="159">
        <v>1263.1020000000001</v>
      </c>
      <c r="I243" s="160"/>
      <c r="L243" s="156"/>
      <c r="M243" s="161"/>
      <c r="T243" s="162"/>
      <c r="AT243" s="157" t="s">
        <v>188</v>
      </c>
      <c r="AU243" s="157" t="s">
        <v>80</v>
      </c>
      <c r="AV243" s="13" t="s">
        <v>80</v>
      </c>
      <c r="AW243" s="13" t="s">
        <v>31</v>
      </c>
      <c r="AX243" s="13" t="s">
        <v>70</v>
      </c>
      <c r="AY243" s="157" t="s">
        <v>158</v>
      </c>
    </row>
    <row r="244" spans="2:65" s="12" customFormat="1" x14ac:dyDescent="0.2">
      <c r="B244" s="149"/>
      <c r="D244" s="150" t="s">
        <v>188</v>
      </c>
      <c r="E244" s="151" t="s">
        <v>19</v>
      </c>
      <c r="F244" s="152" t="s">
        <v>360</v>
      </c>
      <c r="H244" s="151" t="s">
        <v>19</v>
      </c>
      <c r="I244" s="153"/>
      <c r="L244" s="149"/>
      <c r="M244" s="154"/>
      <c r="T244" s="155"/>
      <c r="AT244" s="151" t="s">
        <v>188</v>
      </c>
      <c r="AU244" s="151" t="s">
        <v>80</v>
      </c>
      <c r="AV244" s="12" t="s">
        <v>78</v>
      </c>
      <c r="AW244" s="12" t="s">
        <v>31</v>
      </c>
      <c r="AX244" s="12" t="s">
        <v>70</v>
      </c>
      <c r="AY244" s="151" t="s">
        <v>158</v>
      </c>
    </row>
    <row r="245" spans="2:65" s="13" customFormat="1" x14ac:dyDescent="0.2">
      <c r="B245" s="156"/>
      <c r="D245" s="150" t="s">
        <v>188</v>
      </c>
      <c r="E245" s="157" t="s">
        <v>19</v>
      </c>
      <c r="F245" s="158" t="s">
        <v>361</v>
      </c>
      <c r="H245" s="159">
        <v>149.209</v>
      </c>
      <c r="I245" s="160"/>
      <c r="L245" s="156"/>
      <c r="M245" s="161"/>
      <c r="T245" s="162"/>
      <c r="AT245" s="157" t="s">
        <v>188</v>
      </c>
      <c r="AU245" s="157" t="s">
        <v>80</v>
      </c>
      <c r="AV245" s="13" t="s">
        <v>80</v>
      </c>
      <c r="AW245" s="13" t="s">
        <v>31</v>
      </c>
      <c r="AX245" s="13" t="s">
        <v>70</v>
      </c>
      <c r="AY245" s="157" t="s">
        <v>158</v>
      </c>
    </row>
    <row r="246" spans="2:65" s="12" customFormat="1" x14ac:dyDescent="0.2">
      <c r="B246" s="149"/>
      <c r="D246" s="150" t="s">
        <v>188</v>
      </c>
      <c r="E246" s="151" t="s">
        <v>19</v>
      </c>
      <c r="F246" s="152" t="s">
        <v>362</v>
      </c>
      <c r="H246" s="151" t="s">
        <v>19</v>
      </c>
      <c r="I246" s="153"/>
      <c r="L246" s="149"/>
      <c r="M246" s="154"/>
      <c r="T246" s="155"/>
      <c r="AT246" s="151" t="s">
        <v>188</v>
      </c>
      <c r="AU246" s="151" t="s">
        <v>80</v>
      </c>
      <c r="AV246" s="12" t="s">
        <v>78</v>
      </c>
      <c r="AW246" s="12" t="s">
        <v>31</v>
      </c>
      <c r="AX246" s="12" t="s">
        <v>70</v>
      </c>
      <c r="AY246" s="151" t="s">
        <v>158</v>
      </c>
    </row>
    <row r="247" spans="2:65" s="13" customFormat="1" x14ac:dyDescent="0.2">
      <c r="B247" s="156"/>
      <c r="D247" s="150" t="s">
        <v>188</v>
      </c>
      <c r="E247" s="157" t="s">
        <v>19</v>
      </c>
      <c r="F247" s="158" t="s">
        <v>363</v>
      </c>
      <c r="H247" s="159">
        <v>96.105000000000004</v>
      </c>
      <c r="I247" s="160"/>
      <c r="L247" s="156"/>
      <c r="M247" s="161"/>
      <c r="T247" s="162"/>
      <c r="AT247" s="157" t="s">
        <v>188</v>
      </c>
      <c r="AU247" s="157" t="s">
        <v>80</v>
      </c>
      <c r="AV247" s="13" t="s">
        <v>80</v>
      </c>
      <c r="AW247" s="13" t="s">
        <v>31</v>
      </c>
      <c r="AX247" s="13" t="s">
        <v>70</v>
      </c>
      <c r="AY247" s="157" t="s">
        <v>158</v>
      </c>
    </row>
    <row r="248" spans="2:65" s="12" customFormat="1" x14ac:dyDescent="0.2">
      <c r="B248" s="149"/>
      <c r="D248" s="150" t="s">
        <v>188</v>
      </c>
      <c r="E248" s="151" t="s">
        <v>19</v>
      </c>
      <c r="F248" s="152" t="s">
        <v>364</v>
      </c>
      <c r="H248" s="151" t="s">
        <v>19</v>
      </c>
      <c r="I248" s="153"/>
      <c r="L248" s="149"/>
      <c r="M248" s="154"/>
      <c r="T248" s="155"/>
      <c r="AT248" s="151" t="s">
        <v>188</v>
      </c>
      <c r="AU248" s="151" t="s">
        <v>80</v>
      </c>
      <c r="AV248" s="12" t="s">
        <v>78</v>
      </c>
      <c r="AW248" s="12" t="s">
        <v>31</v>
      </c>
      <c r="AX248" s="12" t="s">
        <v>70</v>
      </c>
      <c r="AY248" s="151" t="s">
        <v>158</v>
      </c>
    </row>
    <row r="249" spans="2:65" s="13" customFormat="1" x14ac:dyDescent="0.2">
      <c r="B249" s="156"/>
      <c r="D249" s="150" t="s">
        <v>188</v>
      </c>
      <c r="E249" s="157" t="s">
        <v>19</v>
      </c>
      <c r="F249" s="158" t="s">
        <v>365</v>
      </c>
      <c r="H249" s="159">
        <v>1232.6130000000001</v>
      </c>
      <c r="I249" s="160"/>
      <c r="L249" s="156"/>
      <c r="M249" s="161"/>
      <c r="T249" s="162"/>
      <c r="AT249" s="157" t="s">
        <v>188</v>
      </c>
      <c r="AU249" s="157" t="s">
        <v>80</v>
      </c>
      <c r="AV249" s="13" t="s">
        <v>80</v>
      </c>
      <c r="AW249" s="13" t="s">
        <v>31</v>
      </c>
      <c r="AX249" s="13" t="s">
        <v>70</v>
      </c>
      <c r="AY249" s="157" t="s">
        <v>158</v>
      </c>
    </row>
    <row r="250" spans="2:65" s="15" customFormat="1" x14ac:dyDescent="0.2">
      <c r="B250" s="170"/>
      <c r="D250" s="150" t="s">
        <v>188</v>
      </c>
      <c r="E250" s="171" t="s">
        <v>19</v>
      </c>
      <c r="F250" s="172" t="s">
        <v>315</v>
      </c>
      <c r="H250" s="173">
        <v>5573.0369999999994</v>
      </c>
      <c r="I250" s="174"/>
      <c r="L250" s="170"/>
      <c r="M250" s="175"/>
      <c r="T250" s="176"/>
      <c r="AT250" s="171" t="s">
        <v>188</v>
      </c>
      <c r="AU250" s="171" t="s">
        <v>80</v>
      </c>
      <c r="AV250" s="15" t="s">
        <v>171</v>
      </c>
      <c r="AW250" s="15" t="s">
        <v>31</v>
      </c>
      <c r="AX250" s="15" t="s">
        <v>70</v>
      </c>
      <c r="AY250" s="171" t="s">
        <v>158</v>
      </c>
    </row>
    <row r="251" spans="2:65" s="12" customFormat="1" x14ac:dyDescent="0.2">
      <c r="B251" s="149"/>
      <c r="D251" s="150" t="s">
        <v>188</v>
      </c>
      <c r="E251" s="151" t="s">
        <v>19</v>
      </c>
      <c r="F251" s="152" t="s">
        <v>366</v>
      </c>
      <c r="H251" s="151" t="s">
        <v>19</v>
      </c>
      <c r="I251" s="153"/>
      <c r="L251" s="149"/>
      <c r="M251" s="154"/>
      <c r="T251" s="155"/>
      <c r="AT251" s="151" t="s">
        <v>188</v>
      </c>
      <c r="AU251" s="151" t="s">
        <v>80</v>
      </c>
      <c r="AV251" s="12" t="s">
        <v>78</v>
      </c>
      <c r="AW251" s="12" t="s">
        <v>31</v>
      </c>
      <c r="AX251" s="12" t="s">
        <v>70</v>
      </c>
      <c r="AY251" s="151" t="s">
        <v>158</v>
      </c>
    </row>
    <row r="252" spans="2:65" s="13" customFormat="1" x14ac:dyDescent="0.2">
      <c r="B252" s="156"/>
      <c r="D252" s="150" t="s">
        <v>188</v>
      </c>
      <c r="E252" s="157" t="s">
        <v>19</v>
      </c>
      <c r="F252" s="158" t="s">
        <v>367</v>
      </c>
      <c r="H252" s="159">
        <v>1114.607</v>
      </c>
      <c r="I252" s="160"/>
      <c r="L252" s="156"/>
      <c r="M252" s="161"/>
      <c r="T252" s="162"/>
      <c r="AT252" s="157" t="s">
        <v>188</v>
      </c>
      <c r="AU252" s="157" t="s">
        <v>80</v>
      </c>
      <c r="AV252" s="13" t="s">
        <v>80</v>
      </c>
      <c r="AW252" s="13" t="s">
        <v>31</v>
      </c>
      <c r="AX252" s="13" t="s">
        <v>78</v>
      </c>
      <c r="AY252" s="157" t="s">
        <v>158</v>
      </c>
    </row>
    <row r="253" spans="2:65" s="1" customFormat="1" ht="21.75" customHeight="1" x14ac:dyDescent="0.2">
      <c r="B253" s="33"/>
      <c r="C253" s="132" t="s">
        <v>253</v>
      </c>
      <c r="D253" s="132" t="s">
        <v>160</v>
      </c>
      <c r="E253" s="133" t="s">
        <v>368</v>
      </c>
      <c r="F253" s="134" t="s">
        <v>369</v>
      </c>
      <c r="G253" s="135" t="s">
        <v>308</v>
      </c>
      <c r="H253" s="136">
        <v>835.95600000000002</v>
      </c>
      <c r="I253" s="137">
        <v>597.5</v>
      </c>
      <c r="J253" s="138">
        <f>ROUND(I253*H253,2)</f>
        <v>499483.71</v>
      </c>
      <c r="K253" s="134" t="s">
        <v>164</v>
      </c>
      <c r="L253" s="33"/>
      <c r="M253" s="139" t="s">
        <v>19</v>
      </c>
      <c r="N253" s="140" t="s">
        <v>41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165</v>
      </c>
      <c r="AT253" s="143" t="s">
        <v>160</v>
      </c>
      <c r="AU253" s="143" t="s">
        <v>80</v>
      </c>
      <c r="AY253" s="18" t="s">
        <v>158</v>
      </c>
      <c r="BE253" s="144">
        <f>IF(N253="základní",J253,0)</f>
        <v>499483.71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78</v>
      </c>
      <c r="BK253" s="144">
        <f>ROUND(I253*H253,2)</f>
        <v>499483.71</v>
      </c>
      <c r="BL253" s="18" t="s">
        <v>165</v>
      </c>
      <c r="BM253" s="143" t="s">
        <v>370</v>
      </c>
    </row>
    <row r="254" spans="2:65" s="1" customFormat="1" x14ac:dyDescent="0.2">
      <c r="B254" s="33"/>
      <c r="D254" s="145" t="s">
        <v>166</v>
      </c>
      <c r="F254" s="146" t="s">
        <v>371</v>
      </c>
      <c r="I254" s="147"/>
      <c r="L254" s="33"/>
      <c r="M254" s="148"/>
      <c r="T254" s="54"/>
      <c r="AT254" s="18" t="s">
        <v>166</v>
      </c>
      <c r="AU254" s="18" t="s">
        <v>80</v>
      </c>
    </row>
    <row r="255" spans="2:65" s="12" customFormat="1" x14ac:dyDescent="0.2">
      <c r="B255" s="149"/>
      <c r="D255" s="150" t="s">
        <v>188</v>
      </c>
      <c r="E255" s="151" t="s">
        <v>19</v>
      </c>
      <c r="F255" s="152" t="s">
        <v>372</v>
      </c>
      <c r="H255" s="151" t="s">
        <v>19</v>
      </c>
      <c r="I255" s="153"/>
      <c r="L255" s="149"/>
      <c r="M255" s="154"/>
      <c r="T255" s="155"/>
      <c r="AT255" s="151" t="s">
        <v>188</v>
      </c>
      <c r="AU255" s="151" t="s">
        <v>80</v>
      </c>
      <c r="AV255" s="12" t="s">
        <v>78</v>
      </c>
      <c r="AW255" s="12" t="s">
        <v>31</v>
      </c>
      <c r="AX255" s="12" t="s">
        <v>70</v>
      </c>
      <c r="AY255" s="151" t="s">
        <v>158</v>
      </c>
    </row>
    <row r="256" spans="2:65" s="12" customFormat="1" x14ac:dyDescent="0.2">
      <c r="B256" s="149"/>
      <c r="D256" s="150" t="s">
        <v>188</v>
      </c>
      <c r="E256" s="151" t="s">
        <v>19</v>
      </c>
      <c r="F256" s="152" t="s">
        <v>373</v>
      </c>
      <c r="H256" s="151" t="s">
        <v>19</v>
      </c>
      <c r="I256" s="153"/>
      <c r="L256" s="149"/>
      <c r="M256" s="154"/>
      <c r="T256" s="155"/>
      <c r="AT256" s="151" t="s">
        <v>188</v>
      </c>
      <c r="AU256" s="151" t="s">
        <v>80</v>
      </c>
      <c r="AV256" s="12" t="s">
        <v>78</v>
      </c>
      <c r="AW256" s="12" t="s">
        <v>31</v>
      </c>
      <c r="AX256" s="12" t="s">
        <v>70</v>
      </c>
      <c r="AY256" s="151" t="s">
        <v>158</v>
      </c>
    </row>
    <row r="257" spans="2:65" s="13" customFormat="1" x14ac:dyDescent="0.2">
      <c r="B257" s="156"/>
      <c r="D257" s="150" t="s">
        <v>188</v>
      </c>
      <c r="E257" s="157" t="s">
        <v>19</v>
      </c>
      <c r="F257" s="158" t="s">
        <v>374</v>
      </c>
      <c r="H257" s="159">
        <v>835.95600000000002</v>
      </c>
      <c r="I257" s="160"/>
      <c r="L257" s="156"/>
      <c r="M257" s="161"/>
      <c r="T257" s="162"/>
      <c r="AT257" s="157" t="s">
        <v>188</v>
      </c>
      <c r="AU257" s="157" t="s">
        <v>80</v>
      </c>
      <c r="AV257" s="13" t="s">
        <v>80</v>
      </c>
      <c r="AW257" s="13" t="s">
        <v>31</v>
      </c>
      <c r="AX257" s="13" t="s">
        <v>70</v>
      </c>
      <c r="AY257" s="157" t="s">
        <v>158</v>
      </c>
    </row>
    <row r="258" spans="2:65" s="14" customFormat="1" x14ac:dyDescent="0.2">
      <c r="B258" s="163"/>
      <c r="D258" s="150" t="s">
        <v>188</v>
      </c>
      <c r="E258" s="164" t="s">
        <v>19</v>
      </c>
      <c r="F258" s="165" t="s">
        <v>191</v>
      </c>
      <c r="H258" s="166">
        <v>835.95600000000002</v>
      </c>
      <c r="I258" s="167"/>
      <c r="L258" s="163"/>
      <c r="M258" s="168"/>
      <c r="T258" s="169"/>
      <c r="AT258" s="164" t="s">
        <v>188</v>
      </c>
      <c r="AU258" s="164" t="s">
        <v>80</v>
      </c>
      <c r="AV258" s="14" t="s">
        <v>165</v>
      </c>
      <c r="AW258" s="14" t="s">
        <v>31</v>
      </c>
      <c r="AX258" s="14" t="s">
        <v>78</v>
      </c>
      <c r="AY258" s="164" t="s">
        <v>158</v>
      </c>
    </row>
    <row r="259" spans="2:65" s="1" customFormat="1" ht="21.75" customHeight="1" x14ac:dyDescent="0.2">
      <c r="B259" s="33"/>
      <c r="C259" s="132" t="s">
        <v>375</v>
      </c>
      <c r="D259" s="132" t="s">
        <v>160</v>
      </c>
      <c r="E259" s="133" t="s">
        <v>376</v>
      </c>
      <c r="F259" s="134" t="s">
        <v>377</v>
      </c>
      <c r="G259" s="135" t="s">
        <v>308</v>
      </c>
      <c r="H259" s="136">
        <v>1671.9110000000001</v>
      </c>
      <c r="I259" s="137">
        <v>844</v>
      </c>
      <c r="J259" s="138">
        <f>ROUND(I259*H259,2)</f>
        <v>1411092.88</v>
      </c>
      <c r="K259" s="134" t="s">
        <v>164</v>
      </c>
      <c r="L259" s="33"/>
      <c r="M259" s="139" t="s">
        <v>19</v>
      </c>
      <c r="N259" s="140" t="s">
        <v>41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165</v>
      </c>
      <c r="AT259" s="143" t="s">
        <v>160</v>
      </c>
      <c r="AU259" s="143" t="s">
        <v>80</v>
      </c>
      <c r="AY259" s="18" t="s">
        <v>158</v>
      </c>
      <c r="BE259" s="144">
        <f>IF(N259="základní",J259,0)</f>
        <v>1411092.88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78</v>
      </c>
      <c r="BK259" s="144">
        <f>ROUND(I259*H259,2)</f>
        <v>1411092.88</v>
      </c>
      <c r="BL259" s="18" t="s">
        <v>165</v>
      </c>
      <c r="BM259" s="143" t="s">
        <v>378</v>
      </c>
    </row>
    <row r="260" spans="2:65" s="1" customFormat="1" x14ac:dyDescent="0.2">
      <c r="B260" s="33"/>
      <c r="D260" s="145" t="s">
        <v>166</v>
      </c>
      <c r="F260" s="146" t="s">
        <v>379</v>
      </c>
      <c r="I260" s="147"/>
      <c r="L260" s="33"/>
      <c r="M260" s="148"/>
      <c r="T260" s="54"/>
      <c r="AT260" s="18" t="s">
        <v>166</v>
      </c>
      <c r="AU260" s="18" t="s">
        <v>80</v>
      </c>
    </row>
    <row r="261" spans="2:65" s="12" customFormat="1" x14ac:dyDescent="0.2">
      <c r="B261" s="149"/>
      <c r="D261" s="150" t="s">
        <v>188</v>
      </c>
      <c r="E261" s="151" t="s">
        <v>19</v>
      </c>
      <c r="F261" s="152" t="s">
        <v>380</v>
      </c>
      <c r="H261" s="151" t="s">
        <v>19</v>
      </c>
      <c r="I261" s="153"/>
      <c r="L261" s="149"/>
      <c r="M261" s="154"/>
      <c r="T261" s="155"/>
      <c r="AT261" s="151" t="s">
        <v>188</v>
      </c>
      <c r="AU261" s="151" t="s">
        <v>80</v>
      </c>
      <c r="AV261" s="12" t="s">
        <v>78</v>
      </c>
      <c r="AW261" s="12" t="s">
        <v>31</v>
      </c>
      <c r="AX261" s="12" t="s">
        <v>70</v>
      </c>
      <c r="AY261" s="151" t="s">
        <v>158</v>
      </c>
    </row>
    <row r="262" spans="2:65" s="12" customFormat="1" x14ac:dyDescent="0.2">
      <c r="B262" s="149"/>
      <c r="D262" s="150" t="s">
        <v>188</v>
      </c>
      <c r="E262" s="151" t="s">
        <v>19</v>
      </c>
      <c r="F262" s="152" t="s">
        <v>381</v>
      </c>
      <c r="H262" s="151" t="s">
        <v>19</v>
      </c>
      <c r="I262" s="153"/>
      <c r="L262" s="149"/>
      <c r="M262" s="154"/>
      <c r="T262" s="155"/>
      <c r="AT262" s="151" t="s">
        <v>188</v>
      </c>
      <c r="AU262" s="151" t="s">
        <v>80</v>
      </c>
      <c r="AV262" s="12" t="s">
        <v>78</v>
      </c>
      <c r="AW262" s="12" t="s">
        <v>31</v>
      </c>
      <c r="AX262" s="12" t="s">
        <v>70</v>
      </c>
      <c r="AY262" s="151" t="s">
        <v>158</v>
      </c>
    </row>
    <row r="263" spans="2:65" s="13" customFormat="1" x14ac:dyDescent="0.2">
      <c r="B263" s="156"/>
      <c r="D263" s="150" t="s">
        <v>188</v>
      </c>
      <c r="E263" s="157" t="s">
        <v>19</v>
      </c>
      <c r="F263" s="158" t="s">
        <v>382</v>
      </c>
      <c r="H263" s="159">
        <v>1671.9110000000001</v>
      </c>
      <c r="I263" s="160"/>
      <c r="L263" s="156"/>
      <c r="M263" s="161"/>
      <c r="T263" s="162"/>
      <c r="AT263" s="157" t="s">
        <v>188</v>
      </c>
      <c r="AU263" s="157" t="s">
        <v>80</v>
      </c>
      <c r="AV263" s="13" t="s">
        <v>80</v>
      </c>
      <c r="AW263" s="13" t="s">
        <v>31</v>
      </c>
      <c r="AX263" s="13" t="s">
        <v>70</v>
      </c>
      <c r="AY263" s="157" t="s">
        <v>158</v>
      </c>
    </row>
    <row r="264" spans="2:65" s="14" customFormat="1" x14ac:dyDescent="0.2">
      <c r="B264" s="163"/>
      <c r="D264" s="150" t="s">
        <v>188</v>
      </c>
      <c r="E264" s="164" t="s">
        <v>19</v>
      </c>
      <c r="F264" s="165" t="s">
        <v>191</v>
      </c>
      <c r="H264" s="166">
        <v>1671.9110000000001</v>
      </c>
      <c r="I264" s="167"/>
      <c r="L264" s="163"/>
      <c r="M264" s="168"/>
      <c r="T264" s="169"/>
      <c r="AT264" s="164" t="s">
        <v>188</v>
      </c>
      <c r="AU264" s="164" t="s">
        <v>80</v>
      </c>
      <c r="AV264" s="14" t="s">
        <v>165</v>
      </c>
      <c r="AW264" s="14" t="s">
        <v>31</v>
      </c>
      <c r="AX264" s="14" t="s">
        <v>78</v>
      </c>
      <c r="AY264" s="164" t="s">
        <v>158</v>
      </c>
    </row>
    <row r="265" spans="2:65" s="1" customFormat="1" ht="21.75" customHeight="1" x14ac:dyDescent="0.2">
      <c r="B265" s="33"/>
      <c r="C265" s="132" t="s">
        <v>262</v>
      </c>
      <c r="D265" s="132" t="s">
        <v>160</v>
      </c>
      <c r="E265" s="133" t="s">
        <v>383</v>
      </c>
      <c r="F265" s="134" t="s">
        <v>384</v>
      </c>
      <c r="G265" s="135" t="s">
        <v>308</v>
      </c>
      <c r="H265" s="136">
        <v>1393.259</v>
      </c>
      <c r="I265" s="137">
        <v>1155</v>
      </c>
      <c r="J265" s="138">
        <f>ROUND(I265*H265,2)</f>
        <v>1609214.15</v>
      </c>
      <c r="K265" s="134" t="s">
        <v>164</v>
      </c>
      <c r="L265" s="33"/>
      <c r="M265" s="139" t="s">
        <v>19</v>
      </c>
      <c r="N265" s="140" t="s">
        <v>41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165</v>
      </c>
      <c r="AT265" s="143" t="s">
        <v>160</v>
      </c>
      <c r="AU265" s="143" t="s">
        <v>80</v>
      </c>
      <c r="AY265" s="18" t="s">
        <v>158</v>
      </c>
      <c r="BE265" s="144">
        <f>IF(N265="základní",J265,0)</f>
        <v>1609214.15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78</v>
      </c>
      <c r="BK265" s="144">
        <f>ROUND(I265*H265,2)</f>
        <v>1609214.15</v>
      </c>
      <c r="BL265" s="18" t="s">
        <v>165</v>
      </c>
      <c r="BM265" s="143" t="s">
        <v>385</v>
      </c>
    </row>
    <row r="266" spans="2:65" s="1" customFormat="1" x14ac:dyDescent="0.2">
      <c r="B266" s="33"/>
      <c r="D266" s="145" t="s">
        <v>166</v>
      </c>
      <c r="F266" s="146" t="s">
        <v>386</v>
      </c>
      <c r="I266" s="147"/>
      <c r="L266" s="33"/>
      <c r="M266" s="148"/>
      <c r="T266" s="54"/>
      <c r="AT266" s="18" t="s">
        <v>166</v>
      </c>
      <c r="AU266" s="18" t="s">
        <v>80</v>
      </c>
    </row>
    <row r="267" spans="2:65" s="12" customFormat="1" x14ac:dyDescent="0.2">
      <c r="B267" s="149"/>
      <c r="D267" s="150" t="s">
        <v>188</v>
      </c>
      <c r="E267" s="151" t="s">
        <v>19</v>
      </c>
      <c r="F267" s="152" t="s">
        <v>387</v>
      </c>
      <c r="H267" s="151" t="s">
        <v>19</v>
      </c>
      <c r="I267" s="153"/>
      <c r="L267" s="149"/>
      <c r="M267" s="154"/>
      <c r="T267" s="155"/>
      <c r="AT267" s="151" t="s">
        <v>188</v>
      </c>
      <c r="AU267" s="151" t="s">
        <v>80</v>
      </c>
      <c r="AV267" s="12" t="s">
        <v>78</v>
      </c>
      <c r="AW267" s="12" t="s">
        <v>31</v>
      </c>
      <c r="AX267" s="12" t="s">
        <v>70</v>
      </c>
      <c r="AY267" s="151" t="s">
        <v>158</v>
      </c>
    </row>
    <row r="268" spans="2:65" s="12" customFormat="1" x14ac:dyDescent="0.2">
      <c r="B268" s="149"/>
      <c r="D268" s="150" t="s">
        <v>188</v>
      </c>
      <c r="E268" s="151" t="s">
        <v>19</v>
      </c>
      <c r="F268" s="152" t="s">
        <v>388</v>
      </c>
      <c r="H268" s="151" t="s">
        <v>19</v>
      </c>
      <c r="I268" s="153"/>
      <c r="L268" s="149"/>
      <c r="M268" s="154"/>
      <c r="T268" s="155"/>
      <c r="AT268" s="151" t="s">
        <v>188</v>
      </c>
      <c r="AU268" s="151" t="s">
        <v>80</v>
      </c>
      <c r="AV268" s="12" t="s">
        <v>78</v>
      </c>
      <c r="AW268" s="12" t="s">
        <v>31</v>
      </c>
      <c r="AX268" s="12" t="s">
        <v>70</v>
      </c>
      <c r="AY268" s="151" t="s">
        <v>158</v>
      </c>
    </row>
    <row r="269" spans="2:65" s="13" customFormat="1" x14ac:dyDescent="0.2">
      <c r="B269" s="156"/>
      <c r="D269" s="150" t="s">
        <v>188</v>
      </c>
      <c r="E269" s="157" t="s">
        <v>19</v>
      </c>
      <c r="F269" s="158" t="s">
        <v>389</v>
      </c>
      <c r="H269" s="159">
        <v>1393.259</v>
      </c>
      <c r="I269" s="160"/>
      <c r="L269" s="156"/>
      <c r="M269" s="161"/>
      <c r="T269" s="162"/>
      <c r="AT269" s="157" t="s">
        <v>188</v>
      </c>
      <c r="AU269" s="157" t="s">
        <v>80</v>
      </c>
      <c r="AV269" s="13" t="s">
        <v>80</v>
      </c>
      <c r="AW269" s="13" t="s">
        <v>31</v>
      </c>
      <c r="AX269" s="13" t="s">
        <v>70</v>
      </c>
      <c r="AY269" s="157" t="s">
        <v>158</v>
      </c>
    </row>
    <row r="270" spans="2:65" s="14" customFormat="1" x14ac:dyDescent="0.2">
      <c r="B270" s="163"/>
      <c r="D270" s="150" t="s">
        <v>188</v>
      </c>
      <c r="E270" s="164" t="s">
        <v>19</v>
      </c>
      <c r="F270" s="165" t="s">
        <v>191</v>
      </c>
      <c r="H270" s="166">
        <v>1393.259</v>
      </c>
      <c r="I270" s="167"/>
      <c r="L270" s="163"/>
      <c r="M270" s="168"/>
      <c r="T270" s="169"/>
      <c r="AT270" s="164" t="s">
        <v>188</v>
      </c>
      <c r="AU270" s="164" t="s">
        <v>80</v>
      </c>
      <c r="AV270" s="14" t="s">
        <v>165</v>
      </c>
      <c r="AW270" s="14" t="s">
        <v>31</v>
      </c>
      <c r="AX270" s="14" t="s">
        <v>78</v>
      </c>
      <c r="AY270" s="164" t="s">
        <v>158</v>
      </c>
    </row>
    <row r="271" spans="2:65" s="1" customFormat="1" ht="21.75" customHeight="1" x14ac:dyDescent="0.2">
      <c r="B271" s="33"/>
      <c r="C271" s="132" t="s">
        <v>390</v>
      </c>
      <c r="D271" s="132" t="s">
        <v>160</v>
      </c>
      <c r="E271" s="133" t="s">
        <v>391</v>
      </c>
      <c r="F271" s="134" t="s">
        <v>392</v>
      </c>
      <c r="G271" s="135" t="s">
        <v>308</v>
      </c>
      <c r="H271" s="136">
        <v>557.30399999999997</v>
      </c>
      <c r="I271" s="137">
        <v>3949</v>
      </c>
      <c r="J271" s="138">
        <f>ROUND(I271*H271,2)</f>
        <v>2200793.5</v>
      </c>
      <c r="K271" s="134" t="s">
        <v>164</v>
      </c>
      <c r="L271" s="33"/>
      <c r="M271" s="139" t="s">
        <v>19</v>
      </c>
      <c r="N271" s="140" t="s">
        <v>41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165</v>
      </c>
      <c r="AT271" s="143" t="s">
        <v>160</v>
      </c>
      <c r="AU271" s="143" t="s">
        <v>80</v>
      </c>
      <c r="AY271" s="18" t="s">
        <v>158</v>
      </c>
      <c r="BE271" s="144">
        <f>IF(N271="základní",J271,0)</f>
        <v>2200793.5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8" t="s">
        <v>78</v>
      </c>
      <c r="BK271" s="144">
        <f>ROUND(I271*H271,2)</f>
        <v>2200793.5</v>
      </c>
      <c r="BL271" s="18" t="s">
        <v>165</v>
      </c>
      <c r="BM271" s="143" t="s">
        <v>393</v>
      </c>
    </row>
    <row r="272" spans="2:65" s="1" customFormat="1" x14ac:dyDescent="0.2">
      <c r="B272" s="33"/>
      <c r="D272" s="145" t="s">
        <v>166</v>
      </c>
      <c r="F272" s="146" t="s">
        <v>394</v>
      </c>
      <c r="I272" s="147"/>
      <c r="L272" s="33"/>
      <c r="M272" s="148"/>
      <c r="T272" s="54"/>
      <c r="AT272" s="18" t="s">
        <v>166</v>
      </c>
      <c r="AU272" s="18" t="s">
        <v>80</v>
      </c>
    </row>
    <row r="273" spans="2:65" s="12" customFormat="1" x14ac:dyDescent="0.2">
      <c r="B273" s="149"/>
      <c r="D273" s="150" t="s">
        <v>188</v>
      </c>
      <c r="E273" s="151" t="s">
        <v>19</v>
      </c>
      <c r="F273" s="152" t="s">
        <v>395</v>
      </c>
      <c r="H273" s="151" t="s">
        <v>19</v>
      </c>
      <c r="I273" s="153"/>
      <c r="L273" s="149"/>
      <c r="M273" s="154"/>
      <c r="T273" s="155"/>
      <c r="AT273" s="151" t="s">
        <v>188</v>
      </c>
      <c r="AU273" s="151" t="s">
        <v>80</v>
      </c>
      <c r="AV273" s="12" t="s">
        <v>78</v>
      </c>
      <c r="AW273" s="12" t="s">
        <v>31</v>
      </c>
      <c r="AX273" s="12" t="s">
        <v>70</v>
      </c>
      <c r="AY273" s="151" t="s">
        <v>158</v>
      </c>
    </row>
    <row r="274" spans="2:65" s="12" customFormat="1" x14ac:dyDescent="0.2">
      <c r="B274" s="149"/>
      <c r="D274" s="150" t="s">
        <v>188</v>
      </c>
      <c r="E274" s="151" t="s">
        <v>19</v>
      </c>
      <c r="F274" s="152" t="s">
        <v>396</v>
      </c>
      <c r="H274" s="151" t="s">
        <v>19</v>
      </c>
      <c r="I274" s="153"/>
      <c r="L274" s="149"/>
      <c r="M274" s="154"/>
      <c r="T274" s="155"/>
      <c r="AT274" s="151" t="s">
        <v>188</v>
      </c>
      <c r="AU274" s="151" t="s">
        <v>80</v>
      </c>
      <c r="AV274" s="12" t="s">
        <v>78</v>
      </c>
      <c r="AW274" s="12" t="s">
        <v>31</v>
      </c>
      <c r="AX274" s="12" t="s">
        <v>70</v>
      </c>
      <c r="AY274" s="151" t="s">
        <v>158</v>
      </c>
    </row>
    <row r="275" spans="2:65" s="13" customFormat="1" x14ac:dyDescent="0.2">
      <c r="B275" s="156"/>
      <c r="D275" s="150" t="s">
        <v>188</v>
      </c>
      <c r="E275" s="157" t="s">
        <v>19</v>
      </c>
      <c r="F275" s="158" t="s">
        <v>397</v>
      </c>
      <c r="H275" s="159">
        <v>557.30399999999997</v>
      </c>
      <c r="I275" s="160"/>
      <c r="L275" s="156"/>
      <c r="M275" s="161"/>
      <c r="T275" s="162"/>
      <c r="AT275" s="157" t="s">
        <v>188</v>
      </c>
      <c r="AU275" s="157" t="s">
        <v>80</v>
      </c>
      <c r="AV275" s="13" t="s">
        <v>80</v>
      </c>
      <c r="AW275" s="13" t="s">
        <v>31</v>
      </c>
      <c r="AX275" s="13" t="s">
        <v>70</v>
      </c>
      <c r="AY275" s="157" t="s">
        <v>158</v>
      </c>
    </row>
    <row r="276" spans="2:65" s="14" customFormat="1" x14ac:dyDescent="0.2">
      <c r="B276" s="163"/>
      <c r="D276" s="150" t="s">
        <v>188</v>
      </c>
      <c r="E276" s="164" t="s">
        <v>19</v>
      </c>
      <c r="F276" s="165" t="s">
        <v>191</v>
      </c>
      <c r="H276" s="166">
        <v>557.30399999999997</v>
      </c>
      <c r="I276" s="167"/>
      <c r="L276" s="163"/>
      <c r="M276" s="168"/>
      <c r="T276" s="169"/>
      <c r="AT276" s="164" t="s">
        <v>188</v>
      </c>
      <c r="AU276" s="164" t="s">
        <v>80</v>
      </c>
      <c r="AV276" s="14" t="s">
        <v>165</v>
      </c>
      <c r="AW276" s="14" t="s">
        <v>31</v>
      </c>
      <c r="AX276" s="14" t="s">
        <v>78</v>
      </c>
      <c r="AY276" s="164" t="s">
        <v>158</v>
      </c>
    </row>
    <row r="277" spans="2:65" s="1" customFormat="1" ht="16.5" customHeight="1" x14ac:dyDescent="0.2">
      <c r="B277" s="33"/>
      <c r="C277" s="132" t="s">
        <v>272</v>
      </c>
      <c r="D277" s="132" t="s">
        <v>160</v>
      </c>
      <c r="E277" s="133" t="s">
        <v>398</v>
      </c>
      <c r="F277" s="134" t="s">
        <v>399</v>
      </c>
      <c r="G277" s="135" t="s">
        <v>308</v>
      </c>
      <c r="H277" s="136">
        <v>383.04</v>
      </c>
      <c r="I277" s="137">
        <v>599</v>
      </c>
      <c r="J277" s="138">
        <f>ROUND(I277*H277,2)</f>
        <v>229440.96</v>
      </c>
      <c r="K277" s="134" t="s">
        <v>164</v>
      </c>
      <c r="L277" s="33"/>
      <c r="M277" s="139" t="s">
        <v>19</v>
      </c>
      <c r="N277" s="140" t="s">
        <v>41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165</v>
      </c>
      <c r="AT277" s="143" t="s">
        <v>160</v>
      </c>
      <c r="AU277" s="143" t="s">
        <v>80</v>
      </c>
      <c r="AY277" s="18" t="s">
        <v>158</v>
      </c>
      <c r="BE277" s="144">
        <f>IF(N277="základní",J277,0)</f>
        <v>229440.96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78</v>
      </c>
      <c r="BK277" s="144">
        <f>ROUND(I277*H277,2)</f>
        <v>229440.96</v>
      </c>
      <c r="BL277" s="18" t="s">
        <v>165</v>
      </c>
      <c r="BM277" s="143" t="s">
        <v>400</v>
      </c>
    </row>
    <row r="278" spans="2:65" s="1" customFormat="1" x14ac:dyDescent="0.2">
      <c r="B278" s="33"/>
      <c r="D278" s="145" t="s">
        <v>166</v>
      </c>
      <c r="F278" s="146" t="s">
        <v>401</v>
      </c>
      <c r="I278" s="147"/>
      <c r="L278" s="33"/>
      <c r="M278" s="148"/>
      <c r="T278" s="54"/>
      <c r="AT278" s="18" t="s">
        <v>166</v>
      </c>
      <c r="AU278" s="18" t="s">
        <v>80</v>
      </c>
    </row>
    <row r="279" spans="2:65" s="13" customFormat="1" x14ac:dyDescent="0.2">
      <c r="B279" s="156"/>
      <c r="D279" s="150" t="s">
        <v>188</v>
      </c>
      <c r="E279" s="157" t="s">
        <v>19</v>
      </c>
      <c r="F279" s="158" t="s">
        <v>402</v>
      </c>
      <c r="H279" s="159">
        <v>383.04</v>
      </c>
      <c r="I279" s="160"/>
      <c r="L279" s="156"/>
      <c r="M279" s="161"/>
      <c r="T279" s="162"/>
      <c r="AT279" s="157" t="s">
        <v>188</v>
      </c>
      <c r="AU279" s="157" t="s">
        <v>80</v>
      </c>
      <c r="AV279" s="13" t="s">
        <v>80</v>
      </c>
      <c r="AW279" s="13" t="s">
        <v>31</v>
      </c>
      <c r="AX279" s="13" t="s">
        <v>70</v>
      </c>
      <c r="AY279" s="157" t="s">
        <v>158</v>
      </c>
    </row>
    <row r="280" spans="2:65" s="14" customFormat="1" x14ac:dyDescent="0.2">
      <c r="B280" s="163"/>
      <c r="D280" s="150" t="s">
        <v>188</v>
      </c>
      <c r="E280" s="164" t="s">
        <v>19</v>
      </c>
      <c r="F280" s="165" t="s">
        <v>191</v>
      </c>
      <c r="H280" s="166">
        <v>383.04</v>
      </c>
      <c r="I280" s="167"/>
      <c r="L280" s="163"/>
      <c r="M280" s="168"/>
      <c r="T280" s="169"/>
      <c r="AT280" s="164" t="s">
        <v>188</v>
      </c>
      <c r="AU280" s="164" t="s">
        <v>80</v>
      </c>
      <c r="AV280" s="14" t="s">
        <v>165</v>
      </c>
      <c r="AW280" s="14" t="s">
        <v>31</v>
      </c>
      <c r="AX280" s="14" t="s">
        <v>78</v>
      </c>
      <c r="AY280" s="164" t="s">
        <v>158</v>
      </c>
    </row>
    <row r="281" spans="2:65" s="1" customFormat="1" ht="24.15" customHeight="1" x14ac:dyDescent="0.2">
      <c r="B281" s="33"/>
      <c r="C281" s="132" t="s">
        <v>403</v>
      </c>
      <c r="D281" s="132" t="s">
        <v>160</v>
      </c>
      <c r="E281" s="133" t="s">
        <v>404</v>
      </c>
      <c r="F281" s="134" t="s">
        <v>405</v>
      </c>
      <c r="G281" s="135" t="s">
        <v>292</v>
      </c>
      <c r="H281" s="136">
        <v>55.2</v>
      </c>
      <c r="I281" s="137">
        <v>1590</v>
      </c>
      <c r="J281" s="138">
        <f>ROUND(I281*H281,2)</f>
        <v>87768</v>
      </c>
      <c r="K281" s="134" t="s">
        <v>164</v>
      </c>
      <c r="L281" s="33"/>
      <c r="M281" s="139" t="s">
        <v>19</v>
      </c>
      <c r="N281" s="140" t="s">
        <v>41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165</v>
      </c>
      <c r="AT281" s="143" t="s">
        <v>160</v>
      </c>
      <c r="AU281" s="143" t="s">
        <v>80</v>
      </c>
      <c r="AY281" s="18" t="s">
        <v>158</v>
      </c>
      <c r="BE281" s="144">
        <f>IF(N281="základní",J281,0)</f>
        <v>87768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8" t="s">
        <v>78</v>
      </c>
      <c r="BK281" s="144">
        <f>ROUND(I281*H281,2)</f>
        <v>87768</v>
      </c>
      <c r="BL281" s="18" t="s">
        <v>165</v>
      </c>
      <c r="BM281" s="143" t="s">
        <v>406</v>
      </c>
    </row>
    <row r="282" spans="2:65" s="1" customFormat="1" x14ac:dyDescent="0.2">
      <c r="B282" s="33"/>
      <c r="D282" s="145" t="s">
        <v>166</v>
      </c>
      <c r="F282" s="146" t="s">
        <v>407</v>
      </c>
      <c r="I282" s="147"/>
      <c r="L282" s="33"/>
      <c r="M282" s="148"/>
      <c r="T282" s="54"/>
      <c r="AT282" s="18" t="s">
        <v>166</v>
      </c>
      <c r="AU282" s="18" t="s">
        <v>80</v>
      </c>
    </row>
    <row r="283" spans="2:65" s="12" customFormat="1" x14ac:dyDescent="0.2">
      <c r="B283" s="149"/>
      <c r="D283" s="150" t="s">
        <v>188</v>
      </c>
      <c r="E283" s="151" t="s">
        <v>19</v>
      </c>
      <c r="F283" s="152" t="s">
        <v>408</v>
      </c>
      <c r="H283" s="151" t="s">
        <v>19</v>
      </c>
      <c r="I283" s="153"/>
      <c r="L283" s="149"/>
      <c r="M283" s="154"/>
      <c r="T283" s="155"/>
      <c r="AT283" s="151" t="s">
        <v>188</v>
      </c>
      <c r="AU283" s="151" t="s">
        <v>80</v>
      </c>
      <c r="AV283" s="12" t="s">
        <v>78</v>
      </c>
      <c r="AW283" s="12" t="s">
        <v>31</v>
      </c>
      <c r="AX283" s="12" t="s">
        <v>70</v>
      </c>
      <c r="AY283" s="151" t="s">
        <v>158</v>
      </c>
    </row>
    <row r="284" spans="2:65" s="12" customFormat="1" x14ac:dyDescent="0.2">
      <c r="B284" s="149"/>
      <c r="D284" s="150" t="s">
        <v>188</v>
      </c>
      <c r="E284" s="151" t="s">
        <v>19</v>
      </c>
      <c r="F284" s="152" t="s">
        <v>409</v>
      </c>
      <c r="H284" s="151" t="s">
        <v>19</v>
      </c>
      <c r="I284" s="153"/>
      <c r="L284" s="149"/>
      <c r="M284" s="154"/>
      <c r="T284" s="155"/>
      <c r="AT284" s="151" t="s">
        <v>188</v>
      </c>
      <c r="AU284" s="151" t="s">
        <v>80</v>
      </c>
      <c r="AV284" s="12" t="s">
        <v>78</v>
      </c>
      <c r="AW284" s="12" t="s">
        <v>31</v>
      </c>
      <c r="AX284" s="12" t="s">
        <v>70</v>
      </c>
      <c r="AY284" s="151" t="s">
        <v>158</v>
      </c>
    </row>
    <row r="285" spans="2:65" s="13" customFormat="1" x14ac:dyDescent="0.2">
      <c r="B285" s="156"/>
      <c r="D285" s="150" t="s">
        <v>188</v>
      </c>
      <c r="E285" s="157" t="s">
        <v>19</v>
      </c>
      <c r="F285" s="158" t="s">
        <v>216</v>
      </c>
      <c r="H285" s="159">
        <v>20</v>
      </c>
      <c r="I285" s="160"/>
      <c r="L285" s="156"/>
      <c r="M285" s="161"/>
      <c r="T285" s="162"/>
      <c r="AT285" s="157" t="s">
        <v>188</v>
      </c>
      <c r="AU285" s="157" t="s">
        <v>80</v>
      </c>
      <c r="AV285" s="13" t="s">
        <v>80</v>
      </c>
      <c r="AW285" s="13" t="s">
        <v>31</v>
      </c>
      <c r="AX285" s="13" t="s">
        <v>70</v>
      </c>
      <c r="AY285" s="157" t="s">
        <v>158</v>
      </c>
    </row>
    <row r="286" spans="2:65" s="12" customFormat="1" x14ac:dyDescent="0.2">
      <c r="B286" s="149"/>
      <c r="D286" s="150" t="s">
        <v>188</v>
      </c>
      <c r="E286" s="151" t="s">
        <v>19</v>
      </c>
      <c r="F286" s="152" t="s">
        <v>410</v>
      </c>
      <c r="H286" s="151" t="s">
        <v>19</v>
      </c>
      <c r="I286" s="153"/>
      <c r="L286" s="149"/>
      <c r="M286" s="154"/>
      <c r="T286" s="155"/>
      <c r="AT286" s="151" t="s">
        <v>188</v>
      </c>
      <c r="AU286" s="151" t="s">
        <v>80</v>
      </c>
      <c r="AV286" s="12" t="s">
        <v>78</v>
      </c>
      <c r="AW286" s="12" t="s">
        <v>31</v>
      </c>
      <c r="AX286" s="12" t="s">
        <v>70</v>
      </c>
      <c r="AY286" s="151" t="s">
        <v>158</v>
      </c>
    </row>
    <row r="287" spans="2:65" s="13" customFormat="1" x14ac:dyDescent="0.2">
      <c r="B287" s="156"/>
      <c r="D287" s="150" t="s">
        <v>188</v>
      </c>
      <c r="E287" s="157" t="s">
        <v>19</v>
      </c>
      <c r="F287" s="158" t="s">
        <v>204</v>
      </c>
      <c r="H287" s="159">
        <v>16</v>
      </c>
      <c r="I287" s="160"/>
      <c r="L287" s="156"/>
      <c r="M287" s="161"/>
      <c r="T287" s="162"/>
      <c r="AT287" s="157" t="s">
        <v>188</v>
      </c>
      <c r="AU287" s="157" t="s">
        <v>80</v>
      </c>
      <c r="AV287" s="13" t="s">
        <v>80</v>
      </c>
      <c r="AW287" s="13" t="s">
        <v>31</v>
      </c>
      <c r="AX287" s="13" t="s">
        <v>70</v>
      </c>
      <c r="AY287" s="157" t="s">
        <v>158</v>
      </c>
    </row>
    <row r="288" spans="2:65" s="12" customFormat="1" x14ac:dyDescent="0.2">
      <c r="B288" s="149"/>
      <c r="D288" s="150" t="s">
        <v>188</v>
      </c>
      <c r="E288" s="151" t="s">
        <v>19</v>
      </c>
      <c r="F288" s="152" t="s">
        <v>411</v>
      </c>
      <c r="H288" s="151" t="s">
        <v>19</v>
      </c>
      <c r="I288" s="153"/>
      <c r="L288" s="149"/>
      <c r="M288" s="154"/>
      <c r="T288" s="155"/>
      <c r="AT288" s="151" t="s">
        <v>188</v>
      </c>
      <c r="AU288" s="151" t="s">
        <v>80</v>
      </c>
      <c r="AV288" s="12" t="s">
        <v>78</v>
      </c>
      <c r="AW288" s="12" t="s">
        <v>31</v>
      </c>
      <c r="AX288" s="12" t="s">
        <v>70</v>
      </c>
      <c r="AY288" s="151" t="s">
        <v>158</v>
      </c>
    </row>
    <row r="289" spans="2:65" s="13" customFormat="1" x14ac:dyDescent="0.2">
      <c r="B289" s="156"/>
      <c r="D289" s="150" t="s">
        <v>188</v>
      </c>
      <c r="E289" s="157" t="s">
        <v>19</v>
      </c>
      <c r="F289" s="158" t="s">
        <v>165</v>
      </c>
      <c r="H289" s="159">
        <v>4</v>
      </c>
      <c r="I289" s="160"/>
      <c r="L289" s="156"/>
      <c r="M289" s="161"/>
      <c r="T289" s="162"/>
      <c r="AT289" s="157" t="s">
        <v>188</v>
      </c>
      <c r="AU289" s="157" t="s">
        <v>80</v>
      </c>
      <c r="AV289" s="13" t="s">
        <v>80</v>
      </c>
      <c r="AW289" s="13" t="s">
        <v>31</v>
      </c>
      <c r="AX289" s="13" t="s">
        <v>70</v>
      </c>
      <c r="AY289" s="157" t="s">
        <v>158</v>
      </c>
    </row>
    <row r="290" spans="2:65" s="12" customFormat="1" x14ac:dyDescent="0.2">
      <c r="B290" s="149"/>
      <c r="D290" s="150" t="s">
        <v>188</v>
      </c>
      <c r="E290" s="151" t="s">
        <v>19</v>
      </c>
      <c r="F290" s="152" t="s">
        <v>412</v>
      </c>
      <c r="H290" s="151" t="s">
        <v>19</v>
      </c>
      <c r="I290" s="153"/>
      <c r="L290" s="149"/>
      <c r="M290" s="154"/>
      <c r="T290" s="155"/>
      <c r="AT290" s="151" t="s">
        <v>188</v>
      </c>
      <c r="AU290" s="151" t="s">
        <v>80</v>
      </c>
      <c r="AV290" s="12" t="s">
        <v>78</v>
      </c>
      <c r="AW290" s="12" t="s">
        <v>31</v>
      </c>
      <c r="AX290" s="12" t="s">
        <v>70</v>
      </c>
      <c r="AY290" s="151" t="s">
        <v>158</v>
      </c>
    </row>
    <row r="291" spans="2:65" s="13" customFormat="1" x14ac:dyDescent="0.2">
      <c r="B291" s="156"/>
      <c r="D291" s="150" t="s">
        <v>188</v>
      </c>
      <c r="E291" s="157" t="s">
        <v>19</v>
      </c>
      <c r="F291" s="158" t="s">
        <v>178</v>
      </c>
      <c r="H291" s="159">
        <v>8</v>
      </c>
      <c r="I291" s="160"/>
      <c r="L291" s="156"/>
      <c r="M291" s="161"/>
      <c r="T291" s="162"/>
      <c r="AT291" s="157" t="s">
        <v>188</v>
      </c>
      <c r="AU291" s="157" t="s">
        <v>80</v>
      </c>
      <c r="AV291" s="13" t="s">
        <v>80</v>
      </c>
      <c r="AW291" s="13" t="s">
        <v>31</v>
      </c>
      <c r="AX291" s="13" t="s">
        <v>70</v>
      </c>
      <c r="AY291" s="157" t="s">
        <v>158</v>
      </c>
    </row>
    <row r="292" spans="2:65" s="12" customFormat="1" x14ac:dyDescent="0.2">
      <c r="B292" s="149"/>
      <c r="D292" s="150" t="s">
        <v>188</v>
      </c>
      <c r="E292" s="151" t="s">
        <v>19</v>
      </c>
      <c r="F292" s="152" t="s">
        <v>413</v>
      </c>
      <c r="H292" s="151" t="s">
        <v>19</v>
      </c>
      <c r="I292" s="153"/>
      <c r="L292" s="149"/>
      <c r="M292" s="154"/>
      <c r="T292" s="155"/>
      <c r="AT292" s="151" t="s">
        <v>188</v>
      </c>
      <c r="AU292" s="151" t="s">
        <v>80</v>
      </c>
      <c r="AV292" s="12" t="s">
        <v>78</v>
      </c>
      <c r="AW292" s="12" t="s">
        <v>31</v>
      </c>
      <c r="AX292" s="12" t="s">
        <v>70</v>
      </c>
      <c r="AY292" s="151" t="s">
        <v>158</v>
      </c>
    </row>
    <row r="293" spans="2:65" s="12" customFormat="1" x14ac:dyDescent="0.2">
      <c r="B293" s="149"/>
      <c r="D293" s="150" t="s">
        <v>188</v>
      </c>
      <c r="E293" s="151" t="s">
        <v>19</v>
      </c>
      <c r="F293" s="152" t="s">
        <v>414</v>
      </c>
      <c r="H293" s="151" t="s">
        <v>19</v>
      </c>
      <c r="I293" s="153"/>
      <c r="L293" s="149"/>
      <c r="M293" s="154"/>
      <c r="T293" s="155"/>
      <c r="AT293" s="151" t="s">
        <v>188</v>
      </c>
      <c r="AU293" s="151" t="s">
        <v>80</v>
      </c>
      <c r="AV293" s="12" t="s">
        <v>78</v>
      </c>
      <c r="AW293" s="12" t="s">
        <v>31</v>
      </c>
      <c r="AX293" s="12" t="s">
        <v>70</v>
      </c>
      <c r="AY293" s="151" t="s">
        <v>158</v>
      </c>
    </row>
    <row r="294" spans="2:65" s="13" customFormat="1" x14ac:dyDescent="0.2">
      <c r="B294" s="156"/>
      <c r="D294" s="150" t="s">
        <v>188</v>
      </c>
      <c r="E294" s="157" t="s">
        <v>19</v>
      </c>
      <c r="F294" s="158" t="s">
        <v>7</v>
      </c>
      <c r="H294" s="159">
        <v>21</v>
      </c>
      <c r="I294" s="160"/>
      <c r="L294" s="156"/>
      <c r="M294" s="161"/>
      <c r="T294" s="162"/>
      <c r="AT294" s="157" t="s">
        <v>188</v>
      </c>
      <c r="AU294" s="157" t="s">
        <v>80</v>
      </c>
      <c r="AV294" s="13" t="s">
        <v>80</v>
      </c>
      <c r="AW294" s="13" t="s">
        <v>31</v>
      </c>
      <c r="AX294" s="13" t="s">
        <v>70</v>
      </c>
      <c r="AY294" s="157" t="s">
        <v>158</v>
      </c>
    </row>
    <row r="295" spans="2:65" s="15" customFormat="1" x14ac:dyDescent="0.2">
      <c r="B295" s="170"/>
      <c r="D295" s="150" t="s">
        <v>188</v>
      </c>
      <c r="E295" s="171" t="s">
        <v>19</v>
      </c>
      <c r="F295" s="172" t="s">
        <v>315</v>
      </c>
      <c r="H295" s="173">
        <v>69</v>
      </c>
      <c r="I295" s="174"/>
      <c r="L295" s="170"/>
      <c r="M295" s="175"/>
      <c r="T295" s="176"/>
      <c r="AT295" s="171" t="s">
        <v>188</v>
      </c>
      <c r="AU295" s="171" t="s">
        <v>80</v>
      </c>
      <c r="AV295" s="15" t="s">
        <v>171</v>
      </c>
      <c r="AW295" s="15" t="s">
        <v>31</v>
      </c>
      <c r="AX295" s="15" t="s">
        <v>70</v>
      </c>
      <c r="AY295" s="171" t="s">
        <v>158</v>
      </c>
    </row>
    <row r="296" spans="2:65" s="12" customFormat="1" x14ac:dyDescent="0.2">
      <c r="B296" s="149"/>
      <c r="D296" s="150" t="s">
        <v>188</v>
      </c>
      <c r="E296" s="151" t="s">
        <v>19</v>
      </c>
      <c r="F296" s="152" t="s">
        <v>415</v>
      </c>
      <c r="H296" s="151" t="s">
        <v>19</v>
      </c>
      <c r="I296" s="153"/>
      <c r="L296" s="149"/>
      <c r="M296" s="154"/>
      <c r="T296" s="155"/>
      <c r="AT296" s="151" t="s">
        <v>188</v>
      </c>
      <c r="AU296" s="151" t="s">
        <v>80</v>
      </c>
      <c r="AV296" s="12" t="s">
        <v>78</v>
      </c>
      <c r="AW296" s="12" t="s">
        <v>31</v>
      </c>
      <c r="AX296" s="12" t="s">
        <v>70</v>
      </c>
      <c r="AY296" s="151" t="s">
        <v>158</v>
      </c>
    </row>
    <row r="297" spans="2:65" s="13" customFormat="1" x14ac:dyDescent="0.2">
      <c r="B297" s="156"/>
      <c r="D297" s="150" t="s">
        <v>188</v>
      </c>
      <c r="E297" s="157" t="s">
        <v>19</v>
      </c>
      <c r="F297" s="158" t="s">
        <v>416</v>
      </c>
      <c r="H297" s="159">
        <v>55.2</v>
      </c>
      <c r="I297" s="160"/>
      <c r="L297" s="156"/>
      <c r="M297" s="161"/>
      <c r="T297" s="162"/>
      <c r="AT297" s="157" t="s">
        <v>188</v>
      </c>
      <c r="AU297" s="157" t="s">
        <v>80</v>
      </c>
      <c r="AV297" s="13" t="s">
        <v>80</v>
      </c>
      <c r="AW297" s="13" t="s">
        <v>31</v>
      </c>
      <c r="AX297" s="13" t="s">
        <v>78</v>
      </c>
      <c r="AY297" s="157" t="s">
        <v>158</v>
      </c>
    </row>
    <row r="298" spans="2:65" s="1" customFormat="1" ht="33" customHeight="1" x14ac:dyDescent="0.2">
      <c r="B298" s="33"/>
      <c r="C298" s="132" t="s">
        <v>281</v>
      </c>
      <c r="D298" s="132" t="s">
        <v>160</v>
      </c>
      <c r="E298" s="133" t="s">
        <v>417</v>
      </c>
      <c r="F298" s="134" t="s">
        <v>418</v>
      </c>
      <c r="G298" s="135" t="s">
        <v>292</v>
      </c>
      <c r="H298" s="136">
        <v>69</v>
      </c>
      <c r="I298" s="137">
        <v>1590</v>
      </c>
      <c r="J298" s="138">
        <f>ROUND(I298*H298,2)</f>
        <v>109710</v>
      </c>
      <c r="K298" s="134" t="s">
        <v>19</v>
      </c>
      <c r="L298" s="33"/>
      <c r="M298" s="139" t="s">
        <v>19</v>
      </c>
      <c r="N298" s="140" t="s">
        <v>41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165</v>
      </c>
      <c r="AT298" s="143" t="s">
        <v>160</v>
      </c>
      <c r="AU298" s="143" t="s">
        <v>80</v>
      </c>
      <c r="AY298" s="18" t="s">
        <v>158</v>
      </c>
      <c r="BE298" s="144">
        <f>IF(N298="základní",J298,0)</f>
        <v>109710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8" t="s">
        <v>78</v>
      </c>
      <c r="BK298" s="144">
        <f>ROUND(I298*H298,2)</f>
        <v>109710</v>
      </c>
      <c r="BL298" s="18" t="s">
        <v>165</v>
      </c>
      <c r="BM298" s="143" t="s">
        <v>419</v>
      </c>
    </row>
    <row r="299" spans="2:65" s="12" customFormat="1" x14ac:dyDescent="0.2">
      <c r="B299" s="149"/>
      <c r="D299" s="150" t="s">
        <v>188</v>
      </c>
      <c r="E299" s="151" t="s">
        <v>19</v>
      </c>
      <c r="F299" s="152" t="s">
        <v>409</v>
      </c>
      <c r="H299" s="151" t="s">
        <v>19</v>
      </c>
      <c r="I299" s="153"/>
      <c r="L299" s="149"/>
      <c r="M299" s="154"/>
      <c r="T299" s="155"/>
      <c r="AT299" s="151" t="s">
        <v>188</v>
      </c>
      <c r="AU299" s="151" t="s">
        <v>80</v>
      </c>
      <c r="AV299" s="12" t="s">
        <v>78</v>
      </c>
      <c r="AW299" s="12" t="s">
        <v>31</v>
      </c>
      <c r="AX299" s="12" t="s">
        <v>70</v>
      </c>
      <c r="AY299" s="151" t="s">
        <v>158</v>
      </c>
    </row>
    <row r="300" spans="2:65" s="13" customFormat="1" x14ac:dyDescent="0.2">
      <c r="B300" s="156"/>
      <c r="D300" s="150" t="s">
        <v>188</v>
      </c>
      <c r="E300" s="157" t="s">
        <v>19</v>
      </c>
      <c r="F300" s="158" t="s">
        <v>216</v>
      </c>
      <c r="H300" s="159">
        <v>20</v>
      </c>
      <c r="I300" s="160"/>
      <c r="L300" s="156"/>
      <c r="M300" s="161"/>
      <c r="T300" s="162"/>
      <c r="AT300" s="157" t="s">
        <v>188</v>
      </c>
      <c r="AU300" s="157" t="s">
        <v>80</v>
      </c>
      <c r="AV300" s="13" t="s">
        <v>80</v>
      </c>
      <c r="AW300" s="13" t="s">
        <v>31</v>
      </c>
      <c r="AX300" s="13" t="s">
        <v>70</v>
      </c>
      <c r="AY300" s="157" t="s">
        <v>158</v>
      </c>
    </row>
    <row r="301" spans="2:65" s="12" customFormat="1" x14ac:dyDescent="0.2">
      <c r="B301" s="149"/>
      <c r="D301" s="150" t="s">
        <v>188</v>
      </c>
      <c r="E301" s="151" t="s">
        <v>19</v>
      </c>
      <c r="F301" s="152" t="s">
        <v>410</v>
      </c>
      <c r="H301" s="151" t="s">
        <v>19</v>
      </c>
      <c r="I301" s="153"/>
      <c r="L301" s="149"/>
      <c r="M301" s="154"/>
      <c r="T301" s="155"/>
      <c r="AT301" s="151" t="s">
        <v>188</v>
      </c>
      <c r="AU301" s="151" t="s">
        <v>80</v>
      </c>
      <c r="AV301" s="12" t="s">
        <v>78</v>
      </c>
      <c r="AW301" s="12" t="s">
        <v>31</v>
      </c>
      <c r="AX301" s="12" t="s">
        <v>70</v>
      </c>
      <c r="AY301" s="151" t="s">
        <v>158</v>
      </c>
    </row>
    <row r="302" spans="2:65" s="13" customFormat="1" x14ac:dyDescent="0.2">
      <c r="B302" s="156"/>
      <c r="D302" s="150" t="s">
        <v>188</v>
      </c>
      <c r="E302" s="157" t="s">
        <v>19</v>
      </c>
      <c r="F302" s="158" t="s">
        <v>204</v>
      </c>
      <c r="H302" s="159">
        <v>16</v>
      </c>
      <c r="I302" s="160"/>
      <c r="L302" s="156"/>
      <c r="M302" s="161"/>
      <c r="T302" s="162"/>
      <c r="AT302" s="157" t="s">
        <v>188</v>
      </c>
      <c r="AU302" s="157" t="s">
        <v>80</v>
      </c>
      <c r="AV302" s="13" t="s">
        <v>80</v>
      </c>
      <c r="AW302" s="13" t="s">
        <v>31</v>
      </c>
      <c r="AX302" s="13" t="s">
        <v>70</v>
      </c>
      <c r="AY302" s="157" t="s">
        <v>158</v>
      </c>
    </row>
    <row r="303" spans="2:65" s="12" customFormat="1" x14ac:dyDescent="0.2">
      <c r="B303" s="149"/>
      <c r="D303" s="150" t="s">
        <v>188</v>
      </c>
      <c r="E303" s="151" t="s">
        <v>19</v>
      </c>
      <c r="F303" s="152" t="s">
        <v>411</v>
      </c>
      <c r="H303" s="151" t="s">
        <v>19</v>
      </c>
      <c r="I303" s="153"/>
      <c r="L303" s="149"/>
      <c r="M303" s="154"/>
      <c r="T303" s="155"/>
      <c r="AT303" s="151" t="s">
        <v>188</v>
      </c>
      <c r="AU303" s="151" t="s">
        <v>80</v>
      </c>
      <c r="AV303" s="12" t="s">
        <v>78</v>
      </c>
      <c r="AW303" s="12" t="s">
        <v>31</v>
      </c>
      <c r="AX303" s="12" t="s">
        <v>70</v>
      </c>
      <c r="AY303" s="151" t="s">
        <v>158</v>
      </c>
    </row>
    <row r="304" spans="2:65" s="13" customFormat="1" x14ac:dyDescent="0.2">
      <c r="B304" s="156"/>
      <c r="D304" s="150" t="s">
        <v>188</v>
      </c>
      <c r="E304" s="157" t="s">
        <v>19</v>
      </c>
      <c r="F304" s="158" t="s">
        <v>165</v>
      </c>
      <c r="H304" s="159">
        <v>4</v>
      </c>
      <c r="I304" s="160"/>
      <c r="L304" s="156"/>
      <c r="M304" s="161"/>
      <c r="T304" s="162"/>
      <c r="AT304" s="157" t="s">
        <v>188</v>
      </c>
      <c r="AU304" s="157" t="s">
        <v>80</v>
      </c>
      <c r="AV304" s="13" t="s">
        <v>80</v>
      </c>
      <c r="AW304" s="13" t="s">
        <v>31</v>
      </c>
      <c r="AX304" s="13" t="s">
        <v>70</v>
      </c>
      <c r="AY304" s="157" t="s">
        <v>158</v>
      </c>
    </row>
    <row r="305" spans="2:65" s="12" customFormat="1" x14ac:dyDescent="0.2">
      <c r="B305" s="149"/>
      <c r="D305" s="150" t="s">
        <v>188</v>
      </c>
      <c r="E305" s="151" t="s">
        <v>19</v>
      </c>
      <c r="F305" s="152" t="s">
        <v>412</v>
      </c>
      <c r="H305" s="151" t="s">
        <v>19</v>
      </c>
      <c r="I305" s="153"/>
      <c r="L305" s="149"/>
      <c r="M305" s="154"/>
      <c r="T305" s="155"/>
      <c r="AT305" s="151" t="s">
        <v>188</v>
      </c>
      <c r="AU305" s="151" t="s">
        <v>80</v>
      </c>
      <c r="AV305" s="12" t="s">
        <v>78</v>
      </c>
      <c r="AW305" s="12" t="s">
        <v>31</v>
      </c>
      <c r="AX305" s="12" t="s">
        <v>70</v>
      </c>
      <c r="AY305" s="151" t="s">
        <v>158</v>
      </c>
    </row>
    <row r="306" spans="2:65" s="13" customFormat="1" x14ac:dyDescent="0.2">
      <c r="B306" s="156"/>
      <c r="D306" s="150" t="s">
        <v>188</v>
      </c>
      <c r="E306" s="157" t="s">
        <v>19</v>
      </c>
      <c r="F306" s="158" t="s">
        <v>178</v>
      </c>
      <c r="H306" s="159">
        <v>8</v>
      </c>
      <c r="I306" s="160"/>
      <c r="L306" s="156"/>
      <c r="M306" s="161"/>
      <c r="T306" s="162"/>
      <c r="AT306" s="157" t="s">
        <v>188</v>
      </c>
      <c r="AU306" s="157" t="s">
        <v>80</v>
      </c>
      <c r="AV306" s="13" t="s">
        <v>80</v>
      </c>
      <c r="AW306" s="13" t="s">
        <v>31</v>
      </c>
      <c r="AX306" s="13" t="s">
        <v>70</v>
      </c>
      <c r="AY306" s="157" t="s">
        <v>158</v>
      </c>
    </row>
    <row r="307" spans="2:65" s="12" customFormat="1" x14ac:dyDescent="0.2">
      <c r="B307" s="149"/>
      <c r="D307" s="150" t="s">
        <v>188</v>
      </c>
      <c r="E307" s="151" t="s">
        <v>19</v>
      </c>
      <c r="F307" s="152" t="s">
        <v>414</v>
      </c>
      <c r="H307" s="151" t="s">
        <v>19</v>
      </c>
      <c r="I307" s="153"/>
      <c r="L307" s="149"/>
      <c r="M307" s="154"/>
      <c r="T307" s="155"/>
      <c r="AT307" s="151" t="s">
        <v>188</v>
      </c>
      <c r="AU307" s="151" t="s">
        <v>80</v>
      </c>
      <c r="AV307" s="12" t="s">
        <v>78</v>
      </c>
      <c r="AW307" s="12" t="s">
        <v>31</v>
      </c>
      <c r="AX307" s="12" t="s">
        <v>70</v>
      </c>
      <c r="AY307" s="151" t="s">
        <v>158</v>
      </c>
    </row>
    <row r="308" spans="2:65" s="13" customFormat="1" x14ac:dyDescent="0.2">
      <c r="B308" s="156"/>
      <c r="D308" s="150" t="s">
        <v>188</v>
      </c>
      <c r="E308" s="157" t="s">
        <v>19</v>
      </c>
      <c r="F308" s="158" t="s">
        <v>7</v>
      </c>
      <c r="H308" s="159">
        <v>21</v>
      </c>
      <c r="I308" s="160"/>
      <c r="L308" s="156"/>
      <c r="M308" s="161"/>
      <c r="T308" s="162"/>
      <c r="AT308" s="157" t="s">
        <v>188</v>
      </c>
      <c r="AU308" s="157" t="s">
        <v>80</v>
      </c>
      <c r="AV308" s="13" t="s">
        <v>80</v>
      </c>
      <c r="AW308" s="13" t="s">
        <v>31</v>
      </c>
      <c r="AX308" s="13" t="s">
        <v>70</v>
      </c>
      <c r="AY308" s="157" t="s">
        <v>158</v>
      </c>
    </row>
    <row r="309" spans="2:65" s="14" customFormat="1" x14ac:dyDescent="0.2">
      <c r="B309" s="163"/>
      <c r="D309" s="150" t="s">
        <v>188</v>
      </c>
      <c r="E309" s="164" t="s">
        <v>19</v>
      </c>
      <c r="F309" s="165" t="s">
        <v>191</v>
      </c>
      <c r="H309" s="166">
        <v>69</v>
      </c>
      <c r="I309" s="167"/>
      <c r="L309" s="163"/>
      <c r="M309" s="168"/>
      <c r="T309" s="169"/>
      <c r="AT309" s="164" t="s">
        <v>188</v>
      </c>
      <c r="AU309" s="164" t="s">
        <v>80</v>
      </c>
      <c r="AV309" s="14" t="s">
        <v>165</v>
      </c>
      <c r="AW309" s="14" t="s">
        <v>31</v>
      </c>
      <c r="AX309" s="14" t="s">
        <v>78</v>
      </c>
      <c r="AY309" s="164" t="s">
        <v>158</v>
      </c>
    </row>
    <row r="310" spans="2:65" s="1" customFormat="1" ht="24.15" customHeight="1" x14ac:dyDescent="0.2">
      <c r="B310" s="33"/>
      <c r="C310" s="132" t="s">
        <v>420</v>
      </c>
      <c r="D310" s="132" t="s">
        <v>160</v>
      </c>
      <c r="E310" s="133" t="s">
        <v>421</v>
      </c>
      <c r="F310" s="134" t="s">
        <v>422</v>
      </c>
      <c r="G310" s="135" t="s">
        <v>292</v>
      </c>
      <c r="H310" s="136">
        <v>94.4</v>
      </c>
      <c r="I310" s="137">
        <v>2556</v>
      </c>
      <c r="J310" s="138">
        <f>ROUND(I310*H310,2)</f>
        <v>241286.39999999999</v>
      </c>
      <c r="K310" s="134" t="s">
        <v>164</v>
      </c>
      <c r="L310" s="33"/>
      <c r="M310" s="139" t="s">
        <v>19</v>
      </c>
      <c r="N310" s="140" t="s">
        <v>41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165</v>
      </c>
      <c r="AT310" s="143" t="s">
        <v>160</v>
      </c>
      <c r="AU310" s="143" t="s">
        <v>80</v>
      </c>
      <c r="AY310" s="18" t="s">
        <v>158</v>
      </c>
      <c r="BE310" s="144">
        <f>IF(N310="základní",J310,0)</f>
        <v>241286.39999999999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78</v>
      </c>
      <c r="BK310" s="144">
        <f>ROUND(I310*H310,2)</f>
        <v>241286.39999999999</v>
      </c>
      <c r="BL310" s="18" t="s">
        <v>165</v>
      </c>
      <c r="BM310" s="143" t="s">
        <v>423</v>
      </c>
    </row>
    <row r="311" spans="2:65" s="1" customFormat="1" x14ac:dyDescent="0.2">
      <c r="B311" s="33"/>
      <c r="D311" s="145" t="s">
        <v>166</v>
      </c>
      <c r="F311" s="146" t="s">
        <v>424</v>
      </c>
      <c r="I311" s="147"/>
      <c r="L311" s="33"/>
      <c r="M311" s="148"/>
      <c r="T311" s="54"/>
      <c r="AT311" s="18" t="s">
        <v>166</v>
      </c>
      <c r="AU311" s="18" t="s">
        <v>80</v>
      </c>
    </row>
    <row r="312" spans="2:65" s="12" customFormat="1" x14ac:dyDescent="0.2">
      <c r="B312" s="149"/>
      <c r="D312" s="150" t="s">
        <v>188</v>
      </c>
      <c r="E312" s="151" t="s">
        <v>19</v>
      </c>
      <c r="F312" s="152" t="s">
        <v>425</v>
      </c>
      <c r="H312" s="151" t="s">
        <v>19</v>
      </c>
      <c r="I312" s="153"/>
      <c r="L312" s="149"/>
      <c r="M312" s="154"/>
      <c r="T312" s="155"/>
      <c r="AT312" s="151" t="s">
        <v>188</v>
      </c>
      <c r="AU312" s="151" t="s">
        <v>80</v>
      </c>
      <c r="AV312" s="12" t="s">
        <v>78</v>
      </c>
      <c r="AW312" s="12" t="s">
        <v>31</v>
      </c>
      <c r="AX312" s="12" t="s">
        <v>70</v>
      </c>
      <c r="AY312" s="151" t="s">
        <v>158</v>
      </c>
    </row>
    <row r="313" spans="2:65" s="12" customFormat="1" x14ac:dyDescent="0.2">
      <c r="B313" s="149"/>
      <c r="D313" s="150" t="s">
        <v>188</v>
      </c>
      <c r="E313" s="151" t="s">
        <v>19</v>
      </c>
      <c r="F313" s="152" t="s">
        <v>426</v>
      </c>
      <c r="H313" s="151" t="s">
        <v>19</v>
      </c>
      <c r="I313" s="153"/>
      <c r="L313" s="149"/>
      <c r="M313" s="154"/>
      <c r="T313" s="155"/>
      <c r="AT313" s="151" t="s">
        <v>188</v>
      </c>
      <c r="AU313" s="151" t="s">
        <v>80</v>
      </c>
      <c r="AV313" s="12" t="s">
        <v>78</v>
      </c>
      <c r="AW313" s="12" t="s">
        <v>31</v>
      </c>
      <c r="AX313" s="12" t="s">
        <v>70</v>
      </c>
      <c r="AY313" s="151" t="s">
        <v>158</v>
      </c>
    </row>
    <row r="314" spans="2:65" s="12" customFormat="1" x14ac:dyDescent="0.2">
      <c r="B314" s="149"/>
      <c r="D314" s="150" t="s">
        <v>188</v>
      </c>
      <c r="E314" s="151" t="s">
        <v>19</v>
      </c>
      <c r="F314" s="152" t="s">
        <v>415</v>
      </c>
      <c r="H314" s="151" t="s">
        <v>19</v>
      </c>
      <c r="I314" s="153"/>
      <c r="L314" s="149"/>
      <c r="M314" s="154"/>
      <c r="T314" s="155"/>
      <c r="AT314" s="151" t="s">
        <v>188</v>
      </c>
      <c r="AU314" s="151" t="s">
        <v>80</v>
      </c>
      <c r="AV314" s="12" t="s">
        <v>78</v>
      </c>
      <c r="AW314" s="12" t="s">
        <v>31</v>
      </c>
      <c r="AX314" s="12" t="s">
        <v>70</v>
      </c>
      <c r="AY314" s="151" t="s">
        <v>158</v>
      </c>
    </row>
    <row r="315" spans="2:65" s="13" customFormat="1" x14ac:dyDescent="0.2">
      <c r="B315" s="156"/>
      <c r="D315" s="150" t="s">
        <v>188</v>
      </c>
      <c r="E315" s="157" t="s">
        <v>19</v>
      </c>
      <c r="F315" s="158" t="s">
        <v>427</v>
      </c>
      <c r="H315" s="159">
        <v>94.4</v>
      </c>
      <c r="I315" s="160"/>
      <c r="L315" s="156"/>
      <c r="M315" s="161"/>
      <c r="T315" s="162"/>
      <c r="AT315" s="157" t="s">
        <v>188</v>
      </c>
      <c r="AU315" s="157" t="s">
        <v>80</v>
      </c>
      <c r="AV315" s="13" t="s">
        <v>80</v>
      </c>
      <c r="AW315" s="13" t="s">
        <v>31</v>
      </c>
      <c r="AX315" s="13" t="s">
        <v>70</v>
      </c>
      <c r="AY315" s="157" t="s">
        <v>158</v>
      </c>
    </row>
    <row r="316" spans="2:65" s="14" customFormat="1" x14ac:dyDescent="0.2">
      <c r="B316" s="163"/>
      <c r="D316" s="150" t="s">
        <v>188</v>
      </c>
      <c r="E316" s="164" t="s">
        <v>19</v>
      </c>
      <c r="F316" s="165" t="s">
        <v>191</v>
      </c>
      <c r="H316" s="166">
        <v>94.4</v>
      </c>
      <c r="I316" s="167"/>
      <c r="L316" s="163"/>
      <c r="M316" s="168"/>
      <c r="T316" s="169"/>
      <c r="AT316" s="164" t="s">
        <v>188</v>
      </c>
      <c r="AU316" s="164" t="s">
        <v>80</v>
      </c>
      <c r="AV316" s="14" t="s">
        <v>165</v>
      </c>
      <c r="AW316" s="14" t="s">
        <v>31</v>
      </c>
      <c r="AX316" s="14" t="s">
        <v>78</v>
      </c>
      <c r="AY316" s="164" t="s">
        <v>158</v>
      </c>
    </row>
    <row r="317" spans="2:65" s="1" customFormat="1" ht="33" customHeight="1" x14ac:dyDescent="0.2">
      <c r="B317" s="33"/>
      <c r="C317" s="132" t="s">
        <v>287</v>
      </c>
      <c r="D317" s="132" t="s">
        <v>160</v>
      </c>
      <c r="E317" s="133" t="s">
        <v>428</v>
      </c>
      <c r="F317" s="134" t="s">
        <v>429</v>
      </c>
      <c r="G317" s="135" t="s">
        <v>292</v>
      </c>
      <c r="H317" s="136">
        <v>118</v>
      </c>
      <c r="I317" s="137">
        <v>1917</v>
      </c>
      <c r="J317" s="138">
        <f>ROUND(I317*H317,2)</f>
        <v>226206</v>
      </c>
      <c r="K317" s="134" t="s">
        <v>19</v>
      </c>
      <c r="L317" s="33"/>
      <c r="M317" s="139" t="s">
        <v>19</v>
      </c>
      <c r="N317" s="140" t="s">
        <v>41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165</v>
      </c>
      <c r="AT317" s="143" t="s">
        <v>160</v>
      </c>
      <c r="AU317" s="143" t="s">
        <v>80</v>
      </c>
      <c r="AY317" s="18" t="s">
        <v>158</v>
      </c>
      <c r="BE317" s="144">
        <f>IF(N317="základní",J317,0)</f>
        <v>226206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8" t="s">
        <v>78</v>
      </c>
      <c r="BK317" s="144">
        <f>ROUND(I317*H317,2)</f>
        <v>226206</v>
      </c>
      <c r="BL317" s="18" t="s">
        <v>165</v>
      </c>
      <c r="BM317" s="143" t="s">
        <v>430</v>
      </c>
    </row>
    <row r="318" spans="2:65" s="12" customFormat="1" x14ac:dyDescent="0.2">
      <c r="B318" s="149"/>
      <c r="D318" s="150" t="s">
        <v>188</v>
      </c>
      <c r="E318" s="151" t="s">
        <v>19</v>
      </c>
      <c r="F318" s="152" t="s">
        <v>426</v>
      </c>
      <c r="H318" s="151" t="s">
        <v>19</v>
      </c>
      <c r="I318" s="153"/>
      <c r="L318" s="149"/>
      <c r="M318" s="154"/>
      <c r="T318" s="155"/>
      <c r="AT318" s="151" t="s">
        <v>188</v>
      </c>
      <c r="AU318" s="151" t="s">
        <v>80</v>
      </c>
      <c r="AV318" s="12" t="s">
        <v>78</v>
      </c>
      <c r="AW318" s="12" t="s">
        <v>31</v>
      </c>
      <c r="AX318" s="12" t="s">
        <v>70</v>
      </c>
      <c r="AY318" s="151" t="s">
        <v>158</v>
      </c>
    </row>
    <row r="319" spans="2:65" s="13" customFormat="1" x14ac:dyDescent="0.2">
      <c r="B319" s="156"/>
      <c r="D319" s="150" t="s">
        <v>188</v>
      </c>
      <c r="E319" s="157" t="s">
        <v>19</v>
      </c>
      <c r="F319" s="158" t="s">
        <v>431</v>
      </c>
      <c r="H319" s="159">
        <v>118</v>
      </c>
      <c r="I319" s="160"/>
      <c r="L319" s="156"/>
      <c r="M319" s="161"/>
      <c r="T319" s="162"/>
      <c r="AT319" s="157" t="s">
        <v>188</v>
      </c>
      <c r="AU319" s="157" t="s">
        <v>80</v>
      </c>
      <c r="AV319" s="13" t="s">
        <v>80</v>
      </c>
      <c r="AW319" s="13" t="s">
        <v>31</v>
      </c>
      <c r="AX319" s="13" t="s">
        <v>70</v>
      </c>
      <c r="AY319" s="157" t="s">
        <v>158</v>
      </c>
    </row>
    <row r="320" spans="2:65" s="14" customFormat="1" x14ac:dyDescent="0.2">
      <c r="B320" s="163"/>
      <c r="D320" s="150" t="s">
        <v>188</v>
      </c>
      <c r="E320" s="164" t="s">
        <v>19</v>
      </c>
      <c r="F320" s="165" t="s">
        <v>191</v>
      </c>
      <c r="H320" s="166">
        <v>118</v>
      </c>
      <c r="I320" s="167"/>
      <c r="L320" s="163"/>
      <c r="M320" s="168"/>
      <c r="T320" s="169"/>
      <c r="AT320" s="164" t="s">
        <v>188</v>
      </c>
      <c r="AU320" s="164" t="s">
        <v>80</v>
      </c>
      <c r="AV320" s="14" t="s">
        <v>165</v>
      </c>
      <c r="AW320" s="14" t="s">
        <v>31</v>
      </c>
      <c r="AX320" s="14" t="s">
        <v>78</v>
      </c>
      <c r="AY320" s="164" t="s">
        <v>158</v>
      </c>
    </row>
    <row r="321" spans="2:65" s="1" customFormat="1" ht="16.5" customHeight="1" x14ac:dyDescent="0.2">
      <c r="B321" s="33"/>
      <c r="C321" s="132" t="s">
        <v>432</v>
      </c>
      <c r="D321" s="132" t="s">
        <v>160</v>
      </c>
      <c r="E321" s="133" t="s">
        <v>433</v>
      </c>
      <c r="F321" s="134" t="s">
        <v>434</v>
      </c>
      <c r="G321" s="135" t="s">
        <v>292</v>
      </c>
      <c r="H321" s="136">
        <v>37.4</v>
      </c>
      <c r="I321" s="137">
        <v>5750</v>
      </c>
      <c r="J321" s="138">
        <f>ROUND(I321*H321,2)</f>
        <v>215050</v>
      </c>
      <c r="K321" s="134" t="s">
        <v>19</v>
      </c>
      <c r="L321" s="33"/>
      <c r="M321" s="139" t="s">
        <v>19</v>
      </c>
      <c r="N321" s="140" t="s">
        <v>41</v>
      </c>
      <c r="P321" s="141">
        <f>O321*H321</f>
        <v>0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AR321" s="143" t="s">
        <v>165</v>
      </c>
      <c r="AT321" s="143" t="s">
        <v>160</v>
      </c>
      <c r="AU321" s="143" t="s">
        <v>80</v>
      </c>
      <c r="AY321" s="18" t="s">
        <v>158</v>
      </c>
      <c r="BE321" s="144">
        <f>IF(N321="základní",J321,0)</f>
        <v>215050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8" t="s">
        <v>78</v>
      </c>
      <c r="BK321" s="144">
        <f>ROUND(I321*H321,2)</f>
        <v>215050</v>
      </c>
      <c r="BL321" s="18" t="s">
        <v>165</v>
      </c>
      <c r="BM321" s="143" t="s">
        <v>435</v>
      </c>
    </row>
    <row r="322" spans="2:65" s="13" customFormat="1" x14ac:dyDescent="0.2">
      <c r="B322" s="156"/>
      <c r="D322" s="150" t="s">
        <v>188</v>
      </c>
      <c r="E322" s="157" t="s">
        <v>19</v>
      </c>
      <c r="F322" s="158" t="s">
        <v>436</v>
      </c>
      <c r="H322" s="159">
        <v>37.4</v>
      </c>
      <c r="I322" s="160"/>
      <c r="L322" s="156"/>
      <c r="M322" s="161"/>
      <c r="T322" s="162"/>
      <c r="AT322" s="157" t="s">
        <v>188</v>
      </c>
      <c r="AU322" s="157" t="s">
        <v>80</v>
      </c>
      <c r="AV322" s="13" t="s">
        <v>80</v>
      </c>
      <c r="AW322" s="13" t="s">
        <v>31</v>
      </c>
      <c r="AX322" s="13" t="s">
        <v>70</v>
      </c>
      <c r="AY322" s="157" t="s">
        <v>158</v>
      </c>
    </row>
    <row r="323" spans="2:65" s="14" customFormat="1" x14ac:dyDescent="0.2">
      <c r="B323" s="163"/>
      <c r="D323" s="150" t="s">
        <v>188</v>
      </c>
      <c r="E323" s="164" t="s">
        <v>19</v>
      </c>
      <c r="F323" s="165" t="s">
        <v>191</v>
      </c>
      <c r="H323" s="166">
        <v>37.4</v>
      </c>
      <c r="I323" s="167"/>
      <c r="L323" s="163"/>
      <c r="M323" s="168"/>
      <c r="T323" s="169"/>
      <c r="AT323" s="164" t="s">
        <v>188</v>
      </c>
      <c r="AU323" s="164" t="s">
        <v>80</v>
      </c>
      <c r="AV323" s="14" t="s">
        <v>165</v>
      </c>
      <c r="AW323" s="14" t="s">
        <v>31</v>
      </c>
      <c r="AX323" s="14" t="s">
        <v>78</v>
      </c>
      <c r="AY323" s="164" t="s">
        <v>158</v>
      </c>
    </row>
    <row r="324" spans="2:65" s="1" customFormat="1" ht="16.5" customHeight="1" x14ac:dyDescent="0.2">
      <c r="B324" s="33"/>
      <c r="C324" s="132" t="s">
        <v>293</v>
      </c>
      <c r="D324" s="132" t="s">
        <v>160</v>
      </c>
      <c r="E324" s="133" t="s">
        <v>437</v>
      </c>
      <c r="F324" s="134" t="s">
        <v>438</v>
      </c>
      <c r="G324" s="135" t="s">
        <v>195</v>
      </c>
      <c r="H324" s="136">
        <v>14338.179</v>
      </c>
      <c r="I324" s="137">
        <v>30.2</v>
      </c>
      <c r="J324" s="138">
        <f>ROUND(I324*H324,2)</f>
        <v>433013.01</v>
      </c>
      <c r="K324" s="134" t="s">
        <v>164</v>
      </c>
      <c r="L324" s="33"/>
      <c r="M324" s="139" t="s">
        <v>19</v>
      </c>
      <c r="N324" s="140" t="s">
        <v>41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165</v>
      </c>
      <c r="AT324" s="143" t="s">
        <v>160</v>
      </c>
      <c r="AU324" s="143" t="s">
        <v>80</v>
      </c>
      <c r="AY324" s="18" t="s">
        <v>158</v>
      </c>
      <c r="BE324" s="144">
        <f>IF(N324="základní",J324,0)</f>
        <v>433013.01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8" t="s">
        <v>78</v>
      </c>
      <c r="BK324" s="144">
        <f>ROUND(I324*H324,2)</f>
        <v>433013.01</v>
      </c>
      <c r="BL324" s="18" t="s">
        <v>165</v>
      </c>
      <c r="BM324" s="143" t="s">
        <v>439</v>
      </c>
    </row>
    <row r="325" spans="2:65" s="1" customFormat="1" x14ac:dyDescent="0.2">
      <c r="B325" s="33"/>
      <c r="D325" s="145" t="s">
        <v>166</v>
      </c>
      <c r="F325" s="146" t="s">
        <v>440</v>
      </c>
      <c r="I325" s="147"/>
      <c r="L325" s="33"/>
      <c r="M325" s="148"/>
      <c r="T325" s="54"/>
      <c r="AT325" s="18" t="s">
        <v>166</v>
      </c>
      <c r="AU325" s="18" t="s">
        <v>80</v>
      </c>
    </row>
    <row r="326" spans="2:65" s="12" customFormat="1" x14ac:dyDescent="0.2">
      <c r="B326" s="149"/>
      <c r="D326" s="150" t="s">
        <v>188</v>
      </c>
      <c r="E326" s="151" t="s">
        <v>19</v>
      </c>
      <c r="F326" s="152" t="s">
        <v>218</v>
      </c>
      <c r="H326" s="151" t="s">
        <v>19</v>
      </c>
      <c r="I326" s="153"/>
      <c r="L326" s="149"/>
      <c r="M326" s="154"/>
      <c r="T326" s="155"/>
      <c r="AT326" s="151" t="s">
        <v>188</v>
      </c>
      <c r="AU326" s="151" t="s">
        <v>80</v>
      </c>
      <c r="AV326" s="12" t="s">
        <v>78</v>
      </c>
      <c r="AW326" s="12" t="s">
        <v>31</v>
      </c>
      <c r="AX326" s="12" t="s">
        <v>70</v>
      </c>
      <c r="AY326" s="151" t="s">
        <v>158</v>
      </c>
    </row>
    <row r="327" spans="2:65" s="13" customFormat="1" x14ac:dyDescent="0.2">
      <c r="B327" s="156"/>
      <c r="D327" s="150" t="s">
        <v>188</v>
      </c>
      <c r="E327" s="157" t="s">
        <v>19</v>
      </c>
      <c r="F327" s="158" t="s">
        <v>441</v>
      </c>
      <c r="H327" s="159">
        <v>5625.9</v>
      </c>
      <c r="I327" s="160"/>
      <c r="L327" s="156"/>
      <c r="M327" s="161"/>
      <c r="T327" s="162"/>
      <c r="AT327" s="157" t="s">
        <v>188</v>
      </c>
      <c r="AU327" s="157" t="s">
        <v>80</v>
      </c>
      <c r="AV327" s="13" t="s">
        <v>80</v>
      </c>
      <c r="AW327" s="13" t="s">
        <v>31</v>
      </c>
      <c r="AX327" s="13" t="s">
        <v>70</v>
      </c>
      <c r="AY327" s="157" t="s">
        <v>158</v>
      </c>
    </row>
    <row r="328" spans="2:65" s="12" customFormat="1" x14ac:dyDescent="0.2">
      <c r="B328" s="149"/>
      <c r="D328" s="150" t="s">
        <v>188</v>
      </c>
      <c r="E328" s="151" t="s">
        <v>19</v>
      </c>
      <c r="F328" s="152" t="s">
        <v>353</v>
      </c>
      <c r="H328" s="151" t="s">
        <v>19</v>
      </c>
      <c r="I328" s="153"/>
      <c r="L328" s="149"/>
      <c r="M328" s="154"/>
      <c r="T328" s="155"/>
      <c r="AT328" s="151" t="s">
        <v>188</v>
      </c>
      <c r="AU328" s="151" t="s">
        <v>80</v>
      </c>
      <c r="AV328" s="12" t="s">
        <v>78</v>
      </c>
      <c r="AW328" s="12" t="s">
        <v>31</v>
      </c>
      <c r="AX328" s="12" t="s">
        <v>70</v>
      </c>
      <c r="AY328" s="151" t="s">
        <v>158</v>
      </c>
    </row>
    <row r="329" spans="2:65" s="13" customFormat="1" x14ac:dyDescent="0.2">
      <c r="B329" s="156"/>
      <c r="D329" s="150" t="s">
        <v>188</v>
      </c>
      <c r="E329" s="157" t="s">
        <v>19</v>
      </c>
      <c r="F329" s="158" t="s">
        <v>442</v>
      </c>
      <c r="H329" s="159">
        <v>2009.25</v>
      </c>
      <c r="I329" s="160"/>
      <c r="L329" s="156"/>
      <c r="M329" s="161"/>
      <c r="T329" s="162"/>
      <c r="AT329" s="157" t="s">
        <v>188</v>
      </c>
      <c r="AU329" s="157" t="s">
        <v>80</v>
      </c>
      <c r="AV329" s="13" t="s">
        <v>80</v>
      </c>
      <c r="AW329" s="13" t="s">
        <v>31</v>
      </c>
      <c r="AX329" s="13" t="s">
        <v>70</v>
      </c>
      <c r="AY329" s="157" t="s">
        <v>158</v>
      </c>
    </row>
    <row r="330" spans="2:65" s="12" customFormat="1" x14ac:dyDescent="0.2">
      <c r="B330" s="149"/>
      <c r="D330" s="150" t="s">
        <v>188</v>
      </c>
      <c r="E330" s="151" t="s">
        <v>19</v>
      </c>
      <c r="F330" s="152" t="s">
        <v>267</v>
      </c>
      <c r="H330" s="151" t="s">
        <v>19</v>
      </c>
      <c r="I330" s="153"/>
      <c r="L330" s="149"/>
      <c r="M330" s="154"/>
      <c r="T330" s="155"/>
      <c r="AT330" s="151" t="s">
        <v>188</v>
      </c>
      <c r="AU330" s="151" t="s">
        <v>80</v>
      </c>
      <c r="AV330" s="12" t="s">
        <v>78</v>
      </c>
      <c r="AW330" s="12" t="s">
        <v>31</v>
      </c>
      <c r="AX330" s="12" t="s">
        <v>70</v>
      </c>
      <c r="AY330" s="151" t="s">
        <v>158</v>
      </c>
    </row>
    <row r="331" spans="2:65" s="13" customFormat="1" x14ac:dyDescent="0.2">
      <c r="B331" s="156"/>
      <c r="D331" s="150" t="s">
        <v>188</v>
      </c>
      <c r="E331" s="157" t="s">
        <v>19</v>
      </c>
      <c r="F331" s="158" t="s">
        <v>443</v>
      </c>
      <c r="H331" s="159">
        <v>144.15299999999999</v>
      </c>
      <c r="I331" s="160"/>
      <c r="L331" s="156"/>
      <c r="M331" s="161"/>
      <c r="T331" s="162"/>
      <c r="AT331" s="157" t="s">
        <v>188</v>
      </c>
      <c r="AU331" s="157" t="s">
        <v>80</v>
      </c>
      <c r="AV331" s="13" t="s">
        <v>80</v>
      </c>
      <c r="AW331" s="13" t="s">
        <v>31</v>
      </c>
      <c r="AX331" s="13" t="s">
        <v>70</v>
      </c>
      <c r="AY331" s="157" t="s">
        <v>158</v>
      </c>
    </row>
    <row r="332" spans="2:65" s="12" customFormat="1" x14ac:dyDescent="0.2">
      <c r="B332" s="149"/>
      <c r="D332" s="150" t="s">
        <v>188</v>
      </c>
      <c r="E332" s="151" t="s">
        <v>19</v>
      </c>
      <c r="F332" s="152" t="s">
        <v>444</v>
      </c>
      <c r="H332" s="151" t="s">
        <v>19</v>
      </c>
      <c r="I332" s="153"/>
      <c r="L332" s="149"/>
      <c r="M332" s="154"/>
      <c r="T332" s="155"/>
      <c r="AT332" s="151" t="s">
        <v>188</v>
      </c>
      <c r="AU332" s="151" t="s">
        <v>80</v>
      </c>
      <c r="AV332" s="12" t="s">
        <v>78</v>
      </c>
      <c r="AW332" s="12" t="s">
        <v>31</v>
      </c>
      <c r="AX332" s="12" t="s">
        <v>70</v>
      </c>
      <c r="AY332" s="151" t="s">
        <v>158</v>
      </c>
    </row>
    <row r="333" spans="2:65" s="13" customFormat="1" x14ac:dyDescent="0.2">
      <c r="B333" s="156"/>
      <c r="D333" s="150" t="s">
        <v>188</v>
      </c>
      <c r="E333" s="157" t="s">
        <v>19</v>
      </c>
      <c r="F333" s="158" t="s">
        <v>445</v>
      </c>
      <c r="H333" s="159">
        <v>287.27999999999997</v>
      </c>
      <c r="I333" s="160"/>
      <c r="L333" s="156"/>
      <c r="M333" s="161"/>
      <c r="T333" s="162"/>
      <c r="AT333" s="157" t="s">
        <v>188</v>
      </c>
      <c r="AU333" s="157" t="s">
        <v>80</v>
      </c>
      <c r="AV333" s="13" t="s">
        <v>80</v>
      </c>
      <c r="AW333" s="13" t="s">
        <v>31</v>
      </c>
      <c r="AX333" s="13" t="s">
        <v>70</v>
      </c>
      <c r="AY333" s="157" t="s">
        <v>158</v>
      </c>
    </row>
    <row r="334" spans="2:65" s="12" customFormat="1" x14ac:dyDescent="0.2">
      <c r="B334" s="149"/>
      <c r="D334" s="150" t="s">
        <v>188</v>
      </c>
      <c r="E334" s="151" t="s">
        <v>19</v>
      </c>
      <c r="F334" s="152" t="s">
        <v>446</v>
      </c>
      <c r="H334" s="151" t="s">
        <v>19</v>
      </c>
      <c r="I334" s="153"/>
      <c r="L334" s="149"/>
      <c r="M334" s="154"/>
      <c r="T334" s="155"/>
      <c r="AT334" s="151" t="s">
        <v>188</v>
      </c>
      <c r="AU334" s="151" t="s">
        <v>80</v>
      </c>
      <c r="AV334" s="12" t="s">
        <v>78</v>
      </c>
      <c r="AW334" s="12" t="s">
        <v>31</v>
      </c>
      <c r="AX334" s="12" t="s">
        <v>70</v>
      </c>
      <c r="AY334" s="151" t="s">
        <v>158</v>
      </c>
    </row>
    <row r="335" spans="2:65" s="13" customFormat="1" x14ac:dyDescent="0.2">
      <c r="B335" s="156"/>
      <c r="D335" s="150" t="s">
        <v>188</v>
      </c>
      <c r="E335" s="157" t="s">
        <v>19</v>
      </c>
      <c r="F335" s="158" t="s">
        <v>447</v>
      </c>
      <c r="H335" s="159">
        <v>20.52</v>
      </c>
      <c r="I335" s="160"/>
      <c r="L335" s="156"/>
      <c r="M335" s="161"/>
      <c r="T335" s="162"/>
      <c r="AT335" s="157" t="s">
        <v>188</v>
      </c>
      <c r="AU335" s="157" t="s">
        <v>80</v>
      </c>
      <c r="AV335" s="13" t="s">
        <v>80</v>
      </c>
      <c r="AW335" s="13" t="s">
        <v>31</v>
      </c>
      <c r="AX335" s="13" t="s">
        <v>70</v>
      </c>
      <c r="AY335" s="157" t="s">
        <v>158</v>
      </c>
    </row>
    <row r="336" spans="2:65" s="12" customFormat="1" x14ac:dyDescent="0.2">
      <c r="B336" s="149"/>
      <c r="D336" s="150" t="s">
        <v>188</v>
      </c>
      <c r="E336" s="151" t="s">
        <v>19</v>
      </c>
      <c r="F336" s="152" t="s">
        <v>358</v>
      </c>
      <c r="H336" s="151" t="s">
        <v>19</v>
      </c>
      <c r="I336" s="153"/>
      <c r="L336" s="149"/>
      <c r="M336" s="154"/>
      <c r="T336" s="155"/>
      <c r="AT336" s="151" t="s">
        <v>188</v>
      </c>
      <c r="AU336" s="151" t="s">
        <v>80</v>
      </c>
      <c r="AV336" s="12" t="s">
        <v>78</v>
      </c>
      <c r="AW336" s="12" t="s">
        <v>31</v>
      </c>
      <c r="AX336" s="12" t="s">
        <v>70</v>
      </c>
      <c r="AY336" s="151" t="s">
        <v>158</v>
      </c>
    </row>
    <row r="337" spans="2:65" s="13" customFormat="1" x14ac:dyDescent="0.2">
      <c r="B337" s="156"/>
      <c r="D337" s="150" t="s">
        <v>188</v>
      </c>
      <c r="E337" s="157" t="s">
        <v>19</v>
      </c>
      <c r="F337" s="158" t="s">
        <v>448</v>
      </c>
      <c r="H337" s="159">
        <v>2664.18</v>
      </c>
      <c r="I337" s="160"/>
      <c r="L337" s="156"/>
      <c r="M337" s="161"/>
      <c r="T337" s="162"/>
      <c r="AT337" s="157" t="s">
        <v>188</v>
      </c>
      <c r="AU337" s="157" t="s">
        <v>80</v>
      </c>
      <c r="AV337" s="13" t="s">
        <v>80</v>
      </c>
      <c r="AW337" s="13" t="s">
        <v>31</v>
      </c>
      <c r="AX337" s="13" t="s">
        <v>70</v>
      </c>
      <c r="AY337" s="157" t="s">
        <v>158</v>
      </c>
    </row>
    <row r="338" spans="2:65" s="12" customFormat="1" x14ac:dyDescent="0.2">
      <c r="B338" s="149"/>
      <c r="D338" s="150" t="s">
        <v>188</v>
      </c>
      <c r="E338" s="151" t="s">
        <v>19</v>
      </c>
      <c r="F338" s="152" t="s">
        <v>267</v>
      </c>
      <c r="H338" s="151" t="s">
        <v>19</v>
      </c>
      <c r="I338" s="153"/>
      <c r="L338" s="149"/>
      <c r="M338" s="154"/>
      <c r="T338" s="155"/>
      <c r="AT338" s="151" t="s">
        <v>188</v>
      </c>
      <c r="AU338" s="151" t="s">
        <v>80</v>
      </c>
      <c r="AV338" s="12" t="s">
        <v>78</v>
      </c>
      <c r="AW338" s="12" t="s">
        <v>31</v>
      </c>
      <c r="AX338" s="12" t="s">
        <v>70</v>
      </c>
      <c r="AY338" s="151" t="s">
        <v>158</v>
      </c>
    </row>
    <row r="339" spans="2:65" s="13" customFormat="1" x14ac:dyDescent="0.2">
      <c r="B339" s="156"/>
      <c r="D339" s="150" t="s">
        <v>188</v>
      </c>
      <c r="E339" s="157" t="s">
        <v>19</v>
      </c>
      <c r="F339" s="158" t="s">
        <v>449</v>
      </c>
      <c r="H339" s="159">
        <v>316.69200000000001</v>
      </c>
      <c r="I339" s="160"/>
      <c r="L339" s="156"/>
      <c r="M339" s="161"/>
      <c r="T339" s="162"/>
      <c r="AT339" s="157" t="s">
        <v>188</v>
      </c>
      <c r="AU339" s="157" t="s">
        <v>80</v>
      </c>
      <c r="AV339" s="13" t="s">
        <v>80</v>
      </c>
      <c r="AW339" s="13" t="s">
        <v>31</v>
      </c>
      <c r="AX339" s="13" t="s">
        <v>70</v>
      </c>
      <c r="AY339" s="157" t="s">
        <v>158</v>
      </c>
    </row>
    <row r="340" spans="2:65" s="12" customFormat="1" x14ac:dyDescent="0.2">
      <c r="B340" s="149"/>
      <c r="D340" s="150" t="s">
        <v>188</v>
      </c>
      <c r="E340" s="151" t="s">
        <v>19</v>
      </c>
      <c r="F340" s="152" t="s">
        <v>212</v>
      </c>
      <c r="H340" s="151" t="s">
        <v>19</v>
      </c>
      <c r="I340" s="153"/>
      <c r="L340" s="149"/>
      <c r="M340" s="154"/>
      <c r="T340" s="155"/>
      <c r="AT340" s="151" t="s">
        <v>188</v>
      </c>
      <c r="AU340" s="151" t="s">
        <v>80</v>
      </c>
      <c r="AV340" s="12" t="s">
        <v>78</v>
      </c>
      <c r="AW340" s="12" t="s">
        <v>31</v>
      </c>
      <c r="AX340" s="12" t="s">
        <v>70</v>
      </c>
      <c r="AY340" s="151" t="s">
        <v>158</v>
      </c>
    </row>
    <row r="341" spans="2:65" s="13" customFormat="1" x14ac:dyDescent="0.2">
      <c r="B341" s="156"/>
      <c r="D341" s="150" t="s">
        <v>188</v>
      </c>
      <c r="E341" s="157" t="s">
        <v>19</v>
      </c>
      <c r="F341" s="158" t="s">
        <v>450</v>
      </c>
      <c r="H341" s="159">
        <v>389.53800000000001</v>
      </c>
      <c r="I341" s="160"/>
      <c r="L341" s="156"/>
      <c r="M341" s="161"/>
      <c r="T341" s="162"/>
      <c r="AT341" s="157" t="s">
        <v>188</v>
      </c>
      <c r="AU341" s="157" t="s">
        <v>80</v>
      </c>
      <c r="AV341" s="13" t="s">
        <v>80</v>
      </c>
      <c r="AW341" s="13" t="s">
        <v>31</v>
      </c>
      <c r="AX341" s="13" t="s">
        <v>70</v>
      </c>
      <c r="AY341" s="157" t="s">
        <v>158</v>
      </c>
    </row>
    <row r="342" spans="2:65" s="12" customFormat="1" x14ac:dyDescent="0.2">
      <c r="B342" s="149"/>
      <c r="D342" s="150" t="s">
        <v>188</v>
      </c>
      <c r="E342" s="151" t="s">
        <v>19</v>
      </c>
      <c r="F342" s="152" t="s">
        <v>364</v>
      </c>
      <c r="H342" s="151" t="s">
        <v>19</v>
      </c>
      <c r="I342" s="153"/>
      <c r="L342" s="149"/>
      <c r="M342" s="154"/>
      <c r="T342" s="155"/>
      <c r="AT342" s="151" t="s">
        <v>188</v>
      </c>
      <c r="AU342" s="151" t="s">
        <v>80</v>
      </c>
      <c r="AV342" s="12" t="s">
        <v>78</v>
      </c>
      <c r="AW342" s="12" t="s">
        <v>31</v>
      </c>
      <c r="AX342" s="12" t="s">
        <v>70</v>
      </c>
      <c r="AY342" s="151" t="s">
        <v>158</v>
      </c>
    </row>
    <row r="343" spans="2:65" s="13" customFormat="1" x14ac:dyDescent="0.2">
      <c r="B343" s="156"/>
      <c r="D343" s="150" t="s">
        <v>188</v>
      </c>
      <c r="E343" s="157" t="s">
        <v>19</v>
      </c>
      <c r="F343" s="158" t="s">
        <v>451</v>
      </c>
      <c r="H343" s="159">
        <v>2460.0059999999999</v>
      </c>
      <c r="I343" s="160"/>
      <c r="L343" s="156"/>
      <c r="M343" s="161"/>
      <c r="T343" s="162"/>
      <c r="AT343" s="157" t="s">
        <v>188</v>
      </c>
      <c r="AU343" s="157" t="s">
        <v>80</v>
      </c>
      <c r="AV343" s="13" t="s">
        <v>80</v>
      </c>
      <c r="AW343" s="13" t="s">
        <v>31</v>
      </c>
      <c r="AX343" s="13" t="s">
        <v>70</v>
      </c>
      <c r="AY343" s="157" t="s">
        <v>158</v>
      </c>
    </row>
    <row r="344" spans="2:65" s="12" customFormat="1" x14ac:dyDescent="0.2">
      <c r="B344" s="149"/>
      <c r="D344" s="150" t="s">
        <v>188</v>
      </c>
      <c r="E344" s="151" t="s">
        <v>19</v>
      </c>
      <c r="F344" s="152" t="s">
        <v>267</v>
      </c>
      <c r="H344" s="151" t="s">
        <v>19</v>
      </c>
      <c r="I344" s="153"/>
      <c r="L344" s="149"/>
      <c r="M344" s="154"/>
      <c r="T344" s="155"/>
      <c r="AT344" s="151" t="s">
        <v>188</v>
      </c>
      <c r="AU344" s="151" t="s">
        <v>80</v>
      </c>
      <c r="AV344" s="12" t="s">
        <v>78</v>
      </c>
      <c r="AW344" s="12" t="s">
        <v>31</v>
      </c>
      <c r="AX344" s="12" t="s">
        <v>70</v>
      </c>
      <c r="AY344" s="151" t="s">
        <v>158</v>
      </c>
    </row>
    <row r="345" spans="2:65" s="13" customFormat="1" x14ac:dyDescent="0.2">
      <c r="B345" s="156"/>
      <c r="D345" s="150" t="s">
        <v>188</v>
      </c>
      <c r="E345" s="157" t="s">
        <v>19</v>
      </c>
      <c r="F345" s="158" t="s">
        <v>452</v>
      </c>
      <c r="H345" s="159">
        <v>165.87</v>
      </c>
      <c r="I345" s="160"/>
      <c r="L345" s="156"/>
      <c r="M345" s="161"/>
      <c r="T345" s="162"/>
      <c r="AT345" s="157" t="s">
        <v>188</v>
      </c>
      <c r="AU345" s="157" t="s">
        <v>80</v>
      </c>
      <c r="AV345" s="13" t="s">
        <v>80</v>
      </c>
      <c r="AW345" s="13" t="s">
        <v>31</v>
      </c>
      <c r="AX345" s="13" t="s">
        <v>70</v>
      </c>
      <c r="AY345" s="157" t="s">
        <v>158</v>
      </c>
    </row>
    <row r="346" spans="2:65" s="12" customFormat="1" x14ac:dyDescent="0.2">
      <c r="B346" s="149"/>
      <c r="D346" s="150" t="s">
        <v>188</v>
      </c>
      <c r="E346" s="151" t="s">
        <v>19</v>
      </c>
      <c r="F346" s="152" t="s">
        <v>453</v>
      </c>
      <c r="H346" s="151" t="s">
        <v>19</v>
      </c>
      <c r="I346" s="153"/>
      <c r="L346" s="149"/>
      <c r="M346" s="154"/>
      <c r="T346" s="155"/>
      <c r="AT346" s="151" t="s">
        <v>188</v>
      </c>
      <c r="AU346" s="151" t="s">
        <v>80</v>
      </c>
      <c r="AV346" s="12" t="s">
        <v>78</v>
      </c>
      <c r="AW346" s="12" t="s">
        <v>31</v>
      </c>
      <c r="AX346" s="12" t="s">
        <v>70</v>
      </c>
      <c r="AY346" s="151" t="s">
        <v>158</v>
      </c>
    </row>
    <row r="347" spans="2:65" s="13" customFormat="1" x14ac:dyDescent="0.2">
      <c r="B347" s="156"/>
      <c r="D347" s="150" t="s">
        <v>188</v>
      </c>
      <c r="E347" s="157" t="s">
        <v>19</v>
      </c>
      <c r="F347" s="158" t="s">
        <v>454</v>
      </c>
      <c r="H347" s="159">
        <v>254.79</v>
      </c>
      <c r="I347" s="160"/>
      <c r="L347" s="156"/>
      <c r="M347" s="161"/>
      <c r="T347" s="162"/>
      <c r="AT347" s="157" t="s">
        <v>188</v>
      </c>
      <c r="AU347" s="157" t="s">
        <v>80</v>
      </c>
      <c r="AV347" s="13" t="s">
        <v>80</v>
      </c>
      <c r="AW347" s="13" t="s">
        <v>31</v>
      </c>
      <c r="AX347" s="13" t="s">
        <v>70</v>
      </c>
      <c r="AY347" s="157" t="s">
        <v>158</v>
      </c>
    </row>
    <row r="348" spans="2:65" s="14" customFormat="1" x14ac:dyDescent="0.2">
      <c r="B348" s="163"/>
      <c r="D348" s="150" t="s">
        <v>188</v>
      </c>
      <c r="E348" s="164" t="s">
        <v>19</v>
      </c>
      <c r="F348" s="165" t="s">
        <v>191</v>
      </c>
      <c r="H348" s="166">
        <v>14338.179</v>
      </c>
      <c r="I348" s="167"/>
      <c r="L348" s="163"/>
      <c r="M348" s="168"/>
      <c r="T348" s="169"/>
      <c r="AT348" s="164" t="s">
        <v>188</v>
      </c>
      <c r="AU348" s="164" t="s">
        <v>80</v>
      </c>
      <c r="AV348" s="14" t="s">
        <v>165</v>
      </c>
      <c r="AW348" s="14" t="s">
        <v>31</v>
      </c>
      <c r="AX348" s="14" t="s">
        <v>78</v>
      </c>
      <c r="AY348" s="164" t="s">
        <v>158</v>
      </c>
    </row>
    <row r="349" spans="2:65" s="1" customFormat="1" ht="16.5" customHeight="1" x14ac:dyDescent="0.2">
      <c r="B349" s="33"/>
      <c r="C349" s="132" t="s">
        <v>455</v>
      </c>
      <c r="D349" s="132" t="s">
        <v>160</v>
      </c>
      <c r="E349" s="133" t="s">
        <v>456</v>
      </c>
      <c r="F349" s="134" t="s">
        <v>457</v>
      </c>
      <c r="G349" s="135" t="s">
        <v>195</v>
      </c>
      <c r="H349" s="136">
        <v>14338.179</v>
      </c>
      <c r="I349" s="137">
        <v>19.600000000000001</v>
      </c>
      <c r="J349" s="138">
        <f>ROUND(I349*H349,2)</f>
        <v>281028.31</v>
      </c>
      <c r="K349" s="134" t="s">
        <v>164</v>
      </c>
      <c r="L349" s="33"/>
      <c r="M349" s="139" t="s">
        <v>19</v>
      </c>
      <c r="N349" s="140" t="s">
        <v>41</v>
      </c>
      <c r="P349" s="141">
        <f>O349*H349</f>
        <v>0</v>
      </c>
      <c r="Q349" s="141">
        <v>0</v>
      </c>
      <c r="R349" s="141">
        <f>Q349*H349</f>
        <v>0</v>
      </c>
      <c r="S349" s="141">
        <v>0</v>
      </c>
      <c r="T349" s="142">
        <f>S349*H349</f>
        <v>0</v>
      </c>
      <c r="AR349" s="143" t="s">
        <v>165</v>
      </c>
      <c r="AT349" s="143" t="s">
        <v>160</v>
      </c>
      <c r="AU349" s="143" t="s">
        <v>80</v>
      </c>
      <c r="AY349" s="18" t="s">
        <v>158</v>
      </c>
      <c r="BE349" s="144">
        <f>IF(N349="základní",J349,0)</f>
        <v>281028.31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8" t="s">
        <v>78</v>
      </c>
      <c r="BK349" s="144">
        <f>ROUND(I349*H349,2)</f>
        <v>281028.31</v>
      </c>
      <c r="BL349" s="18" t="s">
        <v>165</v>
      </c>
      <c r="BM349" s="143" t="s">
        <v>458</v>
      </c>
    </row>
    <row r="350" spans="2:65" s="1" customFormat="1" x14ac:dyDescent="0.2">
      <c r="B350" s="33"/>
      <c r="D350" s="145" t="s">
        <v>166</v>
      </c>
      <c r="F350" s="146" t="s">
        <v>459</v>
      </c>
      <c r="I350" s="147"/>
      <c r="L350" s="33"/>
      <c r="M350" s="148"/>
      <c r="T350" s="54"/>
      <c r="AT350" s="18" t="s">
        <v>166</v>
      </c>
      <c r="AU350" s="18" t="s">
        <v>80</v>
      </c>
    </row>
    <row r="351" spans="2:65" s="1" customFormat="1" ht="21.75" customHeight="1" x14ac:dyDescent="0.2">
      <c r="B351" s="33"/>
      <c r="C351" s="132" t="s">
        <v>298</v>
      </c>
      <c r="D351" s="132" t="s">
        <v>160</v>
      </c>
      <c r="E351" s="133" t="s">
        <v>460</v>
      </c>
      <c r="F351" s="134" t="s">
        <v>461</v>
      </c>
      <c r="G351" s="135" t="s">
        <v>195</v>
      </c>
      <c r="H351" s="136">
        <v>34.6</v>
      </c>
      <c r="I351" s="137">
        <v>1330</v>
      </c>
      <c r="J351" s="138">
        <f>ROUND(I351*H351,2)</f>
        <v>46018</v>
      </c>
      <c r="K351" s="134" t="s">
        <v>164</v>
      </c>
      <c r="L351" s="33"/>
      <c r="M351" s="139" t="s">
        <v>19</v>
      </c>
      <c r="N351" s="140" t="s">
        <v>41</v>
      </c>
      <c r="P351" s="141">
        <f>O351*H351</f>
        <v>0</v>
      </c>
      <c r="Q351" s="141">
        <v>2.5739999999999999E-2</v>
      </c>
      <c r="R351" s="141">
        <f>Q351*H351</f>
        <v>0.89060399999999995</v>
      </c>
      <c r="S351" s="141">
        <v>0</v>
      </c>
      <c r="T351" s="142">
        <f>S351*H351</f>
        <v>0</v>
      </c>
      <c r="AR351" s="143" t="s">
        <v>165</v>
      </c>
      <c r="AT351" s="143" t="s">
        <v>160</v>
      </c>
      <c r="AU351" s="143" t="s">
        <v>80</v>
      </c>
      <c r="AY351" s="18" t="s">
        <v>158</v>
      </c>
      <c r="BE351" s="144">
        <f>IF(N351="základní",J351,0)</f>
        <v>46018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8" t="s">
        <v>78</v>
      </c>
      <c r="BK351" s="144">
        <f>ROUND(I351*H351,2)</f>
        <v>46018</v>
      </c>
      <c r="BL351" s="18" t="s">
        <v>165</v>
      </c>
      <c r="BM351" s="143" t="s">
        <v>462</v>
      </c>
    </row>
    <row r="352" spans="2:65" s="1" customFormat="1" x14ac:dyDescent="0.2">
      <c r="B352" s="33"/>
      <c r="D352" s="145" t="s">
        <v>166</v>
      </c>
      <c r="F352" s="146" t="s">
        <v>463</v>
      </c>
      <c r="I352" s="147"/>
      <c r="L352" s="33"/>
      <c r="M352" s="148"/>
      <c r="T352" s="54"/>
      <c r="AT352" s="18" t="s">
        <v>166</v>
      </c>
      <c r="AU352" s="18" t="s">
        <v>80</v>
      </c>
    </row>
    <row r="353" spans="2:65" s="1" customFormat="1" ht="16.5" customHeight="1" x14ac:dyDescent="0.2">
      <c r="B353" s="33"/>
      <c r="C353" s="132" t="s">
        <v>464</v>
      </c>
      <c r="D353" s="132" t="s">
        <v>160</v>
      </c>
      <c r="E353" s="133" t="s">
        <v>465</v>
      </c>
      <c r="F353" s="134" t="s">
        <v>466</v>
      </c>
      <c r="G353" s="135" t="s">
        <v>467</v>
      </c>
      <c r="H353" s="136">
        <v>1</v>
      </c>
      <c r="I353" s="137">
        <v>595000</v>
      </c>
      <c r="J353" s="138">
        <f>ROUND(I353*H353,2)</f>
        <v>595000</v>
      </c>
      <c r="K353" s="134" t="s">
        <v>19</v>
      </c>
      <c r="L353" s="33"/>
      <c r="M353" s="139" t="s">
        <v>19</v>
      </c>
      <c r="N353" s="140" t="s">
        <v>41</v>
      </c>
      <c r="P353" s="141">
        <f>O353*H353</f>
        <v>0</v>
      </c>
      <c r="Q353" s="141">
        <v>2.9440000000000001E-2</v>
      </c>
      <c r="R353" s="141">
        <f>Q353*H353</f>
        <v>2.9440000000000001E-2</v>
      </c>
      <c r="S353" s="141">
        <v>0</v>
      </c>
      <c r="T353" s="142">
        <f>S353*H353</f>
        <v>0</v>
      </c>
      <c r="AR353" s="143" t="s">
        <v>165</v>
      </c>
      <c r="AT353" s="143" t="s">
        <v>160</v>
      </c>
      <c r="AU353" s="143" t="s">
        <v>80</v>
      </c>
      <c r="AY353" s="18" t="s">
        <v>158</v>
      </c>
      <c r="BE353" s="144">
        <f>IF(N353="základní",J353,0)</f>
        <v>595000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8" t="s">
        <v>78</v>
      </c>
      <c r="BK353" s="144">
        <f>ROUND(I353*H353,2)</f>
        <v>595000</v>
      </c>
      <c r="BL353" s="18" t="s">
        <v>165</v>
      </c>
      <c r="BM353" s="143" t="s">
        <v>468</v>
      </c>
    </row>
    <row r="354" spans="2:65" s="12" customFormat="1" x14ac:dyDescent="0.2">
      <c r="B354" s="149"/>
      <c r="D354" s="150" t="s">
        <v>188</v>
      </c>
      <c r="E354" s="151" t="s">
        <v>19</v>
      </c>
      <c r="F354" s="152" t="s">
        <v>469</v>
      </c>
      <c r="H354" s="151" t="s">
        <v>19</v>
      </c>
      <c r="I354" s="153"/>
      <c r="L354" s="149"/>
      <c r="M354" s="154"/>
      <c r="T354" s="155"/>
      <c r="AT354" s="151" t="s">
        <v>188</v>
      </c>
      <c r="AU354" s="151" t="s">
        <v>80</v>
      </c>
      <c r="AV354" s="12" t="s">
        <v>78</v>
      </c>
      <c r="AW354" s="12" t="s">
        <v>31</v>
      </c>
      <c r="AX354" s="12" t="s">
        <v>70</v>
      </c>
      <c r="AY354" s="151" t="s">
        <v>158</v>
      </c>
    </row>
    <row r="355" spans="2:65" s="12" customFormat="1" x14ac:dyDescent="0.2">
      <c r="B355" s="149"/>
      <c r="D355" s="150" t="s">
        <v>188</v>
      </c>
      <c r="E355" s="151" t="s">
        <v>19</v>
      </c>
      <c r="F355" s="152" t="s">
        <v>470</v>
      </c>
      <c r="H355" s="151" t="s">
        <v>19</v>
      </c>
      <c r="I355" s="153"/>
      <c r="L355" s="149"/>
      <c r="M355" s="154"/>
      <c r="T355" s="155"/>
      <c r="AT355" s="151" t="s">
        <v>188</v>
      </c>
      <c r="AU355" s="151" t="s">
        <v>80</v>
      </c>
      <c r="AV355" s="12" t="s">
        <v>78</v>
      </c>
      <c r="AW355" s="12" t="s">
        <v>31</v>
      </c>
      <c r="AX355" s="12" t="s">
        <v>70</v>
      </c>
      <c r="AY355" s="151" t="s">
        <v>158</v>
      </c>
    </row>
    <row r="356" spans="2:65" s="12" customFormat="1" ht="20.399999999999999" x14ac:dyDescent="0.2">
      <c r="B356" s="149"/>
      <c r="D356" s="150" t="s">
        <v>188</v>
      </c>
      <c r="E356" s="151" t="s">
        <v>19</v>
      </c>
      <c r="F356" s="152" t="s">
        <v>471</v>
      </c>
      <c r="H356" s="151" t="s">
        <v>19</v>
      </c>
      <c r="I356" s="153"/>
      <c r="L356" s="149"/>
      <c r="M356" s="154"/>
      <c r="T356" s="155"/>
      <c r="AT356" s="151" t="s">
        <v>188</v>
      </c>
      <c r="AU356" s="151" t="s">
        <v>80</v>
      </c>
      <c r="AV356" s="12" t="s">
        <v>78</v>
      </c>
      <c r="AW356" s="12" t="s">
        <v>31</v>
      </c>
      <c r="AX356" s="12" t="s">
        <v>70</v>
      </c>
      <c r="AY356" s="151" t="s">
        <v>158</v>
      </c>
    </row>
    <row r="357" spans="2:65" s="12" customFormat="1" x14ac:dyDescent="0.2">
      <c r="B357" s="149"/>
      <c r="D357" s="150" t="s">
        <v>188</v>
      </c>
      <c r="E357" s="151" t="s">
        <v>19</v>
      </c>
      <c r="F357" s="152" t="s">
        <v>472</v>
      </c>
      <c r="H357" s="151" t="s">
        <v>19</v>
      </c>
      <c r="I357" s="153"/>
      <c r="L357" s="149"/>
      <c r="M357" s="154"/>
      <c r="T357" s="155"/>
      <c r="AT357" s="151" t="s">
        <v>188</v>
      </c>
      <c r="AU357" s="151" t="s">
        <v>80</v>
      </c>
      <c r="AV357" s="12" t="s">
        <v>78</v>
      </c>
      <c r="AW357" s="12" t="s">
        <v>31</v>
      </c>
      <c r="AX357" s="12" t="s">
        <v>70</v>
      </c>
      <c r="AY357" s="151" t="s">
        <v>158</v>
      </c>
    </row>
    <row r="358" spans="2:65" s="12" customFormat="1" ht="20.399999999999999" x14ac:dyDescent="0.2">
      <c r="B358" s="149"/>
      <c r="D358" s="150" t="s">
        <v>188</v>
      </c>
      <c r="E358" s="151" t="s">
        <v>19</v>
      </c>
      <c r="F358" s="152" t="s">
        <v>473</v>
      </c>
      <c r="H358" s="151" t="s">
        <v>19</v>
      </c>
      <c r="I358" s="153"/>
      <c r="L358" s="149"/>
      <c r="M358" s="154"/>
      <c r="T358" s="155"/>
      <c r="AT358" s="151" t="s">
        <v>188</v>
      </c>
      <c r="AU358" s="151" t="s">
        <v>80</v>
      </c>
      <c r="AV358" s="12" t="s">
        <v>78</v>
      </c>
      <c r="AW358" s="12" t="s">
        <v>31</v>
      </c>
      <c r="AX358" s="12" t="s">
        <v>70</v>
      </c>
      <c r="AY358" s="151" t="s">
        <v>158</v>
      </c>
    </row>
    <row r="359" spans="2:65" s="13" customFormat="1" x14ac:dyDescent="0.2">
      <c r="B359" s="156"/>
      <c r="D359" s="150" t="s">
        <v>188</v>
      </c>
      <c r="E359" s="157" t="s">
        <v>19</v>
      </c>
      <c r="F359" s="158" t="s">
        <v>78</v>
      </c>
      <c r="H359" s="159">
        <v>1</v>
      </c>
      <c r="I359" s="160"/>
      <c r="L359" s="156"/>
      <c r="M359" s="161"/>
      <c r="T359" s="162"/>
      <c r="AT359" s="157" t="s">
        <v>188</v>
      </c>
      <c r="AU359" s="157" t="s">
        <v>80</v>
      </c>
      <c r="AV359" s="13" t="s">
        <v>80</v>
      </c>
      <c r="AW359" s="13" t="s">
        <v>31</v>
      </c>
      <c r="AX359" s="13" t="s">
        <v>78</v>
      </c>
      <c r="AY359" s="157" t="s">
        <v>158</v>
      </c>
    </row>
    <row r="360" spans="2:65" s="1" customFormat="1" ht="21.75" customHeight="1" x14ac:dyDescent="0.2">
      <c r="B360" s="33"/>
      <c r="C360" s="132" t="s">
        <v>303</v>
      </c>
      <c r="D360" s="132" t="s">
        <v>160</v>
      </c>
      <c r="E360" s="133" t="s">
        <v>474</v>
      </c>
      <c r="F360" s="134" t="s">
        <v>475</v>
      </c>
      <c r="G360" s="135" t="s">
        <v>308</v>
      </c>
      <c r="H360" s="136">
        <v>8073</v>
      </c>
      <c r="I360" s="137">
        <v>111</v>
      </c>
      <c r="J360" s="138">
        <f>ROUND(I360*H360,2)</f>
        <v>896103</v>
      </c>
      <c r="K360" s="134" t="s">
        <v>164</v>
      </c>
      <c r="L360" s="33"/>
      <c r="M360" s="139" t="s">
        <v>19</v>
      </c>
      <c r="N360" s="140" t="s">
        <v>41</v>
      </c>
      <c r="P360" s="141">
        <f>O360*H360</f>
        <v>0</v>
      </c>
      <c r="Q360" s="141">
        <v>0</v>
      </c>
      <c r="R360" s="141">
        <f>Q360*H360</f>
        <v>0</v>
      </c>
      <c r="S360" s="141">
        <v>0</v>
      </c>
      <c r="T360" s="142">
        <f>S360*H360</f>
        <v>0</v>
      </c>
      <c r="AR360" s="143" t="s">
        <v>165</v>
      </c>
      <c r="AT360" s="143" t="s">
        <v>160</v>
      </c>
      <c r="AU360" s="143" t="s">
        <v>80</v>
      </c>
      <c r="AY360" s="18" t="s">
        <v>158</v>
      </c>
      <c r="BE360" s="144">
        <f>IF(N360="základní",J360,0)</f>
        <v>896103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8" t="s">
        <v>78</v>
      </c>
      <c r="BK360" s="144">
        <f>ROUND(I360*H360,2)</f>
        <v>896103</v>
      </c>
      <c r="BL360" s="18" t="s">
        <v>165</v>
      </c>
      <c r="BM360" s="143" t="s">
        <v>476</v>
      </c>
    </row>
    <row r="361" spans="2:65" s="1" customFormat="1" x14ac:dyDescent="0.2">
      <c r="B361" s="33"/>
      <c r="D361" s="145" t="s">
        <v>166</v>
      </c>
      <c r="F361" s="146" t="s">
        <v>477</v>
      </c>
      <c r="I361" s="147"/>
      <c r="L361" s="33"/>
      <c r="M361" s="148"/>
      <c r="T361" s="54"/>
      <c r="AT361" s="18" t="s">
        <v>166</v>
      </c>
      <c r="AU361" s="18" t="s">
        <v>80</v>
      </c>
    </row>
    <row r="362" spans="2:65" s="1" customFormat="1" ht="21.75" customHeight="1" x14ac:dyDescent="0.2">
      <c r="B362" s="33"/>
      <c r="C362" s="132" t="s">
        <v>478</v>
      </c>
      <c r="D362" s="132" t="s">
        <v>160</v>
      </c>
      <c r="E362" s="133" t="s">
        <v>479</v>
      </c>
      <c r="F362" s="134" t="s">
        <v>480</v>
      </c>
      <c r="G362" s="135" t="s">
        <v>308</v>
      </c>
      <c r="H362" s="136">
        <v>3323</v>
      </c>
      <c r="I362" s="137">
        <v>245</v>
      </c>
      <c r="J362" s="138">
        <f>ROUND(I362*H362,2)</f>
        <v>814135</v>
      </c>
      <c r="K362" s="134" t="s">
        <v>164</v>
      </c>
      <c r="L362" s="33"/>
      <c r="M362" s="139" t="s">
        <v>19</v>
      </c>
      <c r="N362" s="140" t="s">
        <v>41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165</v>
      </c>
      <c r="AT362" s="143" t="s">
        <v>160</v>
      </c>
      <c r="AU362" s="143" t="s">
        <v>80</v>
      </c>
      <c r="AY362" s="18" t="s">
        <v>158</v>
      </c>
      <c r="BE362" s="144">
        <f>IF(N362="základní",J362,0)</f>
        <v>814135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8" t="s">
        <v>78</v>
      </c>
      <c r="BK362" s="144">
        <f>ROUND(I362*H362,2)</f>
        <v>814135</v>
      </c>
      <c r="BL362" s="18" t="s">
        <v>165</v>
      </c>
      <c r="BM362" s="143" t="s">
        <v>481</v>
      </c>
    </row>
    <row r="363" spans="2:65" s="1" customFormat="1" x14ac:dyDescent="0.2">
      <c r="B363" s="33"/>
      <c r="D363" s="145" t="s">
        <v>166</v>
      </c>
      <c r="F363" s="146" t="s">
        <v>482</v>
      </c>
      <c r="I363" s="147"/>
      <c r="L363" s="33"/>
      <c r="M363" s="148"/>
      <c r="T363" s="54"/>
      <c r="AT363" s="18" t="s">
        <v>166</v>
      </c>
      <c r="AU363" s="18" t="s">
        <v>80</v>
      </c>
    </row>
    <row r="364" spans="2:65" s="1" customFormat="1" ht="24.15" customHeight="1" x14ac:dyDescent="0.2">
      <c r="B364" s="33"/>
      <c r="C364" s="132" t="s">
        <v>309</v>
      </c>
      <c r="D364" s="132" t="s">
        <v>160</v>
      </c>
      <c r="E364" s="133" t="s">
        <v>483</v>
      </c>
      <c r="F364" s="134" t="s">
        <v>484</v>
      </c>
      <c r="G364" s="135" t="s">
        <v>308</v>
      </c>
      <c r="H364" s="136">
        <v>26584</v>
      </c>
      <c r="I364" s="137">
        <v>20.399999999999999</v>
      </c>
      <c r="J364" s="138">
        <f>ROUND(I364*H364,2)</f>
        <v>542313.6</v>
      </c>
      <c r="K364" s="134" t="s">
        <v>164</v>
      </c>
      <c r="L364" s="33"/>
      <c r="M364" s="139" t="s">
        <v>19</v>
      </c>
      <c r="N364" s="140" t="s">
        <v>41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165</v>
      </c>
      <c r="AT364" s="143" t="s">
        <v>160</v>
      </c>
      <c r="AU364" s="143" t="s">
        <v>80</v>
      </c>
      <c r="AY364" s="18" t="s">
        <v>158</v>
      </c>
      <c r="BE364" s="144">
        <f>IF(N364="základní",J364,0)</f>
        <v>542313.6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78</v>
      </c>
      <c r="BK364" s="144">
        <f>ROUND(I364*H364,2)</f>
        <v>542313.6</v>
      </c>
      <c r="BL364" s="18" t="s">
        <v>165</v>
      </c>
      <c r="BM364" s="143" t="s">
        <v>485</v>
      </c>
    </row>
    <row r="365" spans="2:65" s="1" customFormat="1" x14ac:dyDescent="0.2">
      <c r="B365" s="33"/>
      <c r="D365" s="145" t="s">
        <v>166</v>
      </c>
      <c r="F365" s="146" t="s">
        <v>486</v>
      </c>
      <c r="I365" s="147"/>
      <c r="L365" s="33"/>
      <c r="M365" s="148"/>
      <c r="T365" s="54"/>
      <c r="AT365" s="18" t="s">
        <v>166</v>
      </c>
      <c r="AU365" s="18" t="s">
        <v>80</v>
      </c>
    </row>
    <row r="366" spans="2:65" s="13" customFormat="1" x14ac:dyDescent="0.2">
      <c r="B366" s="156"/>
      <c r="D366" s="150" t="s">
        <v>188</v>
      </c>
      <c r="F366" s="158" t="s">
        <v>487</v>
      </c>
      <c r="H366" s="159">
        <v>26584</v>
      </c>
      <c r="I366" s="160"/>
      <c r="L366" s="156"/>
      <c r="M366" s="161"/>
      <c r="T366" s="162"/>
      <c r="AT366" s="157" t="s">
        <v>188</v>
      </c>
      <c r="AU366" s="157" t="s">
        <v>80</v>
      </c>
      <c r="AV366" s="13" t="s">
        <v>80</v>
      </c>
      <c r="AW366" s="13" t="s">
        <v>4</v>
      </c>
      <c r="AX366" s="13" t="s">
        <v>78</v>
      </c>
      <c r="AY366" s="157" t="s">
        <v>158</v>
      </c>
    </row>
    <row r="367" spans="2:65" s="1" customFormat="1" ht="21.75" customHeight="1" x14ac:dyDescent="0.2">
      <c r="B367" s="33"/>
      <c r="C367" s="132" t="s">
        <v>488</v>
      </c>
      <c r="D367" s="132" t="s">
        <v>160</v>
      </c>
      <c r="E367" s="133" t="s">
        <v>489</v>
      </c>
      <c r="F367" s="134" t="s">
        <v>490</v>
      </c>
      <c r="G367" s="135" t="s">
        <v>308</v>
      </c>
      <c r="H367" s="136">
        <v>604.10400000000004</v>
      </c>
      <c r="I367" s="137">
        <v>245</v>
      </c>
      <c r="J367" s="138">
        <f>ROUND(I367*H367,2)</f>
        <v>148005.48000000001</v>
      </c>
      <c r="K367" s="134" t="s">
        <v>164</v>
      </c>
      <c r="L367" s="33"/>
      <c r="M367" s="139" t="s">
        <v>19</v>
      </c>
      <c r="N367" s="140" t="s">
        <v>41</v>
      </c>
      <c r="P367" s="141">
        <f>O367*H367</f>
        <v>0</v>
      </c>
      <c r="Q367" s="141">
        <v>0</v>
      </c>
      <c r="R367" s="141">
        <f>Q367*H367</f>
        <v>0</v>
      </c>
      <c r="S367" s="141">
        <v>0</v>
      </c>
      <c r="T367" s="142">
        <f>S367*H367</f>
        <v>0</v>
      </c>
      <c r="AR367" s="143" t="s">
        <v>165</v>
      </c>
      <c r="AT367" s="143" t="s">
        <v>160</v>
      </c>
      <c r="AU367" s="143" t="s">
        <v>80</v>
      </c>
      <c r="AY367" s="18" t="s">
        <v>158</v>
      </c>
      <c r="BE367" s="144">
        <f>IF(N367="základní",J367,0)</f>
        <v>148005.48000000001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8" t="s">
        <v>78</v>
      </c>
      <c r="BK367" s="144">
        <f>ROUND(I367*H367,2)</f>
        <v>148005.48000000001</v>
      </c>
      <c r="BL367" s="18" t="s">
        <v>165</v>
      </c>
      <c r="BM367" s="143" t="s">
        <v>491</v>
      </c>
    </row>
    <row r="368" spans="2:65" s="1" customFormat="1" x14ac:dyDescent="0.2">
      <c r="B368" s="33"/>
      <c r="D368" s="145" t="s">
        <v>166</v>
      </c>
      <c r="F368" s="146" t="s">
        <v>492</v>
      </c>
      <c r="I368" s="147"/>
      <c r="L368" s="33"/>
      <c r="M368" s="148"/>
      <c r="T368" s="54"/>
      <c r="AT368" s="18" t="s">
        <v>166</v>
      </c>
      <c r="AU368" s="18" t="s">
        <v>80</v>
      </c>
    </row>
    <row r="369" spans="2:65" s="1" customFormat="1" ht="24.15" customHeight="1" x14ac:dyDescent="0.2">
      <c r="B369" s="33"/>
      <c r="C369" s="132" t="s">
        <v>321</v>
      </c>
      <c r="D369" s="132" t="s">
        <v>160</v>
      </c>
      <c r="E369" s="133" t="s">
        <v>493</v>
      </c>
      <c r="F369" s="134" t="s">
        <v>494</v>
      </c>
      <c r="G369" s="135" t="s">
        <v>308</v>
      </c>
      <c r="H369" s="136">
        <v>4832.8320000000003</v>
      </c>
      <c r="I369" s="137">
        <v>20.399999999999999</v>
      </c>
      <c r="J369" s="138">
        <f>ROUND(I369*H369,2)</f>
        <v>98589.77</v>
      </c>
      <c r="K369" s="134" t="s">
        <v>164</v>
      </c>
      <c r="L369" s="33"/>
      <c r="M369" s="139" t="s">
        <v>19</v>
      </c>
      <c r="N369" s="140" t="s">
        <v>41</v>
      </c>
      <c r="P369" s="141">
        <f>O369*H369</f>
        <v>0</v>
      </c>
      <c r="Q369" s="141">
        <v>0</v>
      </c>
      <c r="R369" s="141">
        <f>Q369*H369</f>
        <v>0</v>
      </c>
      <c r="S369" s="141">
        <v>0</v>
      </c>
      <c r="T369" s="142">
        <f>S369*H369</f>
        <v>0</v>
      </c>
      <c r="AR369" s="143" t="s">
        <v>165</v>
      </c>
      <c r="AT369" s="143" t="s">
        <v>160</v>
      </c>
      <c r="AU369" s="143" t="s">
        <v>80</v>
      </c>
      <c r="AY369" s="18" t="s">
        <v>158</v>
      </c>
      <c r="BE369" s="144">
        <f>IF(N369="základní",J369,0)</f>
        <v>98589.77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8" t="s">
        <v>78</v>
      </c>
      <c r="BK369" s="144">
        <f>ROUND(I369*H369,2)</f>
        <v>98589.77</v>
      </c>
      <c r="BL369" s="18" t="s">
        <v>165</v>
      </c>
      <c r="BM369" s="143" t="s">
        <v>495</v>
      </c>
    </row>
    <row r="370" spans="2:65" s="1" customFormat="1" x14ac:dyDescent="0.2">
      <c r="B370" s="33"/>
      <c r="D370" s="145" t="s">
        <v>166</v>
      </c>
      <c r="F370" s="146" t="s">
        <v>496</v>
      </c>
      <c r="I370" s="147"/>
      <c r="L370" s="33"/>
      <c r="M370" s="148"/>
      <c r="T370" s="54"/>
      <c r="AT370" s="18" t="s">
        <v>166</v>
      </c>
      <c r="AU370" s="18" t="s">
        <v>80</v>
      </c>
    </row>
    <row r="371" spans="2:65" s="13" customFormat="1" x14ac:dyDescent="0.2">
      <c r="B371" s="156"/>
      <c r="D371" s="150" t="s">
        <v>188</v>
      </c>
      <c r="F371" s="158" t="s">
        <v>497</v>
      </c>
      <c r="H371" s="159">
        <v>4832.8320000000003</v>
      </c>
      <c r="I371" s="160"/>
      <c r="L371" s="156"/>
      <c r="M371" s="161"/>
      <c r="T371" s="162"/>
      <c r="AT371" s="157" t="s">
        <v>188</v>
      </c>
      <c r="AU371" s="157" t="s">
        <v>80</v>
      </c>
      <c r="AV371" s="13" t="s">
        <v>80</v>
      </c>
      <c r="AW371" s="13" t="s">
        <v>4</v>
      </c>
      <c r="AX371" s="13" t="s">
        <v>78</v>
      </c>
      <c r="AY371" s="157" t="s">
        <v>158</v>
      </c>
    </row>
    <row r="372" spans="2:65" s="1" customFormat="1" ht="16.5" customHeight="1" x14ac:dyDescent="0.2">
      <c r="B372" s="33"/>
      <c r="C372" s="132" t="s">
        <v>498</v>
      </c>
      <c r="D372" s="132" t="s">
        <v>160</v>
      </c>
      <c r="E372" s="133" t="s">
        <v>499</v>
      </c>
      <c r="F372" s="134" t="s">
        <v>500</v>
      </c>
      <c r="G372" s="135" t="s">
        <v>308</v>
      </c>
      <c r="H372" s="136">
        <v>8073</v>
      </c>
      <c r="I372" s="137">
        <v>50.8</v>
      </c>
      <c r="J372" s="138">
        <f>ROUND(I372*H372,2)</f>
        <v>410108.4</v>
      </c>
      <c r="K372" s="134" t="s">
        <v>164</v>
      </c>
      <c r="L372" s="33"/>
      <c r="M372" s="139" t="s">
        <v>19</v>
      </c>
      <c r="N372" s="140" t="s">
        <v>41</v>
      </c>
      <c r="P372" s="141">
        <f>O372*H372</f>
        <v>0</v>
      </c>
      <c r="Q372" s="141">
        <v>0</v>
      </c>
      <c r="R372" s="141">
        <f>Q372*H372</f>
        <v>0</v>
      </c>
      <c r="S372" s="141">
        <v>0</v>
      </c>
      <c r="T372" s="142">
        <f>S372*H372</f>
        <v>0</v>
      </c>
      <c r="AR372" s="143" t="s">
        <v>165</v>
      </c>
      <c r="AT372" s="143" t="s">
        <v>160</v>
      </c>
      <c r="AU372" s="143" t="s">
        <v>80</v>
      </c>
      <c r="AY372" s="18" t="s">
        <v>158</v>
      </c>
      <c r="BE372" s="144">
        <f>IF(N372="základní",J372,0)</f>
        <v>410108.4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8" t="s">
        <v>78</v>
      </c>
      <c r="BK372" s="144">
        <f>ROUND(I372*H372,2)</f>
        <v>410108.4</v>
      </c>
      <c r="BL372" s="18" t="s">
        <v>165</v>
      </c>
      <c r="BM372" s="143" t="s">
        <v>501</v>
      </c>
    </row>
    <row r="373" spans="2:65" s="1" customFormat="1" x14ac:dyDescent="0.2">
      <c r="B373" s="33"/>
      <c r="D373" s="145" t="s">
        <v>166</v>
      </c>
      <c r="F373" s="146" t="s">
        <v>502</v>
      </c>
      <c r="I373" s="147"/>
      <c r="L373" s="33"/>
      <c r="M373" s="148"/>
      <c r="T373" s="54"/>
      <c r="AT373" s="18" t="s">
        <v>166</v>
      </c>
      <c r="AU373" s="18" t="s">
        <v>80</v>
      </c>
    </row>
    <row r="374" spans="2:65" s="1" customFormat="1" ht="16.5" customHeight="1" x14ac:dyDescent="0.2">
      <c r="B374" s="33"/>
      <c r="C374" s="132" t="s">
        <v>328</v>
      </c>
      <c r="D374" s="132" t="s">
        <v>160</v>
      </c>
      <c r="E374" s="133" t="s">
        <v>503</v>
      </c>
      <c r="F374" s="134" t="s">
        <v>504</v>
      </c>
      <c r="G374" s="135" t="s">
        <v>308</v>
      </c>
      <c r="H374" s="136">
        <v>3323</v>
      </c>
      <c r="I374" s="137">
        <v>50.8</v>
      </c>
      <c r="J374" s="138">
        <f>ROUND(I374*H374,2)</f>
        <v>168808.4</v>
      </c>
      <c r="K374" s="134" t="s">
        <v>164</v>
      </c>
      <c r="L374" s="33"/>
      <c r="M374" s="139" t="s">
        <v>19</v>
      </c>
      <c r="N374" s="140" t="s">
        <v>41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165</v>
      </c>
      <c r="AT374" s="143" t="s">
        <v>160</v>
      </c>
      <c r="AU374" s="143" t="s">
        <v>80</v>
      </c>
      <c r="AY374" s="18" t="s">
        <v>158</v>
      </c>
      <c r="BE374" s="144">
        <f>IF(N374="základní",J374,0)</f>
        <v>168808.4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8" t="s">
        <v>78</v>
      </c>
      <c r="BK374" s="144">
        <f>ROUND(I374*H374,2)</f>
        <v>168808.4</v>
      </c>
      <c r="BL374" s="18" t="s">
        <v>165</v>
      </c>
      <c r="BM374" s="143" t="s">
        <v>505</v>
      </c>
    </row>
    <row r="375" spans="2:65" s="1" customFormat="1" x14ac:dyDescent="0.2">
      <c r="B375" s="33"/>
      <c r="D375" s="145" t="s">
        <v>166</v>
      </c>
      <c r="F375" s="146" t="s">
        <v>506</v>
      </c>
      <c r="I375" s="147"/>
      <c r="L375" s="33"/>
      <c r="M375" s="148"/>
      <c r="T375" s="54"/>
      <c r="AT375" s="18" t="s">
        <v>166</v>
      </c>
      <c r="AU375" s="18" t="s">
        <v>80</v>
      </c>
    </row>
    <row r="376" spans="2:65" s="1" customFormat="1" ht="16.5" customHeight="1" x14ac:dyDescent="0.2">
      <c r="B376" s="33"/>
      <c r="C376" s="132" t="s">
        <v>507</v>
      </c>
      <c r="D376" s="132" t="s">
        <v>160</v>
      </c>
      <c r="E376" s="133" t="s">
        <v>508</v>
      </c>
      <c r="F376" s="134" t="s">
        <v>509</v>
      </c>
      <c r="G376" s="135" t="s">
        <v>308</v>
      </c>
      <c r="H376" s="136">
        <v>604.10400000000004</v>
      </c>
      <c r="I376" s="137">
        <v>50.8</v>
      </c>
      <c r="J376" s="138">
        <f>ROUND(I376*H376,2)</f>
        <v>30688.48</v>
      </c>
      <c r="K376" s="134" t="s">
        <v>164</v>
      </c>
      <c r="L376" s="33"/>
      <c r="M376" s="139" t="s">
        <v>19</v>
      </c>
      <c r="N376" s="140" t="s">
        <v>41</v>
      </c>
      <c r="P376" s="141">
        <f>O376*H376</f>
        <v>0</v>
      </c>
      <c r="Q376" s="141">
        <v>0</v>
      </c>
      <c r="R376" s="141">
        <f>Q376*H376</f>
        <v>0</v>
      </c>
      <c r="S376" s="141">
        <v>0</v>
      </c>
      <c r="T376" s="142">
        <f>S376*H376</f>
        <v>0</v>
      </c>
      <c r="AR376" s="143" t="s">
        <v>165</v>
      </c>
      <c r="AT376" s="143" t="s">
        <v>160</v>
      </c>
      <c r="AU376" s="143" t="s">
        <v>80</v>
      </c>
      <c r="AY376" s="18" t="s">
        <v>158</v>
      </c>
      <c r="BE376" s="144">
        <f>IF(N376="základní",J376,0)</f>
        <v>30688.48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8" t="s">
        <v>78</v>
      </c>
      <c r="BK376" s="144">
        <f>ROUND(I376*H376,2)</f>
        <v>30688.48</v>
      </c>
      <c r="BL376" s="18" t="s">
        <v>165</v>
      </c>
      <c r="BM376" s="143" t="s">
        <v>510</v>
      </c>
    </row>
    <row r="377" spans="2:65" s="1" customFormat="1" x14ac:dyDescent="0.2">
      <c r="B377" s="33"/>
      <c r="D377" s="145" t="s">
        <v>166</v>
      </c>
      <c r="F377" s="146" t="s">
        <v>511</v>
      </c>
      <c r="I377" s="147"/>
      <c r="L377" s="33"/>
      <c r="M377" s="148"/>
      <c r="T377" s="54"/>
      <c r="AT377" s="18" t="s">
        <v>166</v>
      </c>
      <c r="AU377" s="18" t="s">
        <v>80</v>
      </c>
    </row>
    <row r="378" spans="2:65" s="1" customFormat="1" ht="16.5" customHeight="1" x14ac:dyDescent="0.2">
      <c r="B378" s="33"/>
      <c r="C378" s="132" t="s">
        <v>336</v>
      </c>
      <c r="D378" s="132" t="s">
        <v>160</v>
      </c>
      <c r="E378" s="133" t="s">
        <v>512</v>
      </c>
      <c r="F378" s="134" t="s">
        <v>513</v>
      </c>
      <c r="G378" s="135" t="s">
        <v>308</v>
      </c>
      <c r="H378" s="136">
        <v>3927.1039999999998</v>
      </c>
      <c r="I378" s="137">
        <v>22.1</v>
      </c>
      <c r="J378" s="138">
        <f>ROUND(I378*H378,2)</f>
        <v>86789</v>
      </c>
      <c r="K378" s="134" t="s">
        <v>164</v>
      </c>
      <c r="L378" s="33"/>
      <c r="M378" s="139" t="s">
        <v>19</v>
      </c>
      <c r="N378" s="140" t="s">
        <v>41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165</v>
      </c>
      <c r="AT378" s="143" t="s">
        <v>160</v>
      </c>
      <c r="AU378" s="143" t="s">
        <v>80</v>
      </c>
      <c r="AY378" s="18" t="s">
        <v>158</v>
      </c>
      <c r="BE378" s="144">
        <f>IF(N378="základní",J378,0)</f>
        <v>86789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8" t="s">
        <v>78</v>
      </c>
      <c r="BK378" s="144">
        <f>ROUND(I378*H378,2)</f>
        <v>86789</v>
      </c>
      <c r="BL378" s="18" t="s">
        <v>165</v>
      </c>
      <c r="BM378" s="143" t="s">
        <v>514</v>
      </c>
    </row>
    <row r="379" spans="2:65" s="1" customFormat="1" x14ac:dyDescent="0.2">
      <c r="B379" s="33"/>
      <c r="D379" s="145" t="s">
        <v>166</v>
      </c>
      <c r="F379" s="146" t="s">
        <v>515</v>
      </c>
      <c r="I379" s="147"/>
      <c r="L379" s="33"/>
      <c r="M379" s="148"/>
      <c r="T379" s="54"/>
      <c r="AT379" s="18" t="s">
        <v>166</v>
      </c>
      <c r="AU379" s="18" t="s">
        <v>80</v>
      </c>
    </row>
    <row r="380" spans="2:65" s="1" customFormat="1" ht="16.5" customHeight="1" x14ac:dyDescent="0.2">
      <c r="B380" s="33"/>
      <c r="C380" s="132" t="s">
        <v>516</v>
      </c>
      <c r="D380" s="132" t="s">
        <v>160</v>
      </c>
      <c r="E380" s="133" t="s">
        <v>517</v>
      </c>
      <c r="F380" s="134" t="s">
        <v>518</v>
      </c>
      <c r="G380" s="135" t="s">
        <v>519</v>
      </c>
      <c r="H380" s="136">
        <v>7265.1419999999998</v>
      </c>
      <c r="I380" s="137">
        <v>352</v>
      </c>
      <c r="J380" s="138">
        <f>ROUND(I380*H380,2)</f>
        <v>2557329.98</v>
      </c>
      <c r="K380" s="134" t="s">
        <v>164</v>
      </c>
      <c r="L380" s="33"/>
      <c r="M380" s="139" t="s">
        <v>19</v>
      </c>
      <c r="N380" s="140" t="s">
        <v>41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165</v>
      </c>
      <c r="AT380" s="143" t="s">
        <v>160</v>
      </c>
      <c r="AU380" s="143" t="s">
        <v>80</v>
      </c>
      <c r="AY380" s="18" t="s">
        <v>158</v>
      </c>
      <c r="BE380" s="144">
        <f>IF(N380="základní",J380,0)</f>
        <v>2557329.98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78</v>
      </c>
      <c r="BK380" s="144">
        <f>ROUND(I380*H380,2)</f>
        <v>2557329.98</v>
      </c>
      <c r="BL380" s="18" t="s">
        <v>165</v>
      </c>
      <c r="BM380" s="143" t="s">
        <v>520</v>
      </c>
    </row>
    <row r="381" spans="2:65" s="1" customFormat="1" x14ac:dyDescent="0.2">
      <c r="B381" s="33"/>
      <c r="D381" s="145" t="s">
        <v>166</v>
      </c>
      <c r="F381" s="146" t="s">
        <v>521</v>
      </c>
      <c r="I381" s="147"/>
      <c r="L381" s="33"/>
      <c r="M381" s="148"/>
      <c r="T381" s="54"/>
      <c r="AT381" s="18" t="s">
        <v>166</v>
      </c>
      <c r="AU381" s="18" t="s">
        <v>80</v>
      </c>
    </row>
    <row r="382" spans="2:65" s="12" customFormat="1" x14ac:dyDescent="0.2">
      <c r="B382" s="149"/>
      <c r="D382" s="150" t="s">
        <v>188</v>
      </c>
      <c r="E382" s="151" t="s">
        <v>19</v>
      </c>
      <c r="F382" s="152" t="s">
        <v>522</v>
      </c>
      <c r="H382" s="151" t="s">
        <v>19</v>
      </c>
      <c r="I382" s="153"/>
      <c r="L382" s="149"/>
      <c r="M382" s="154"/>
      <c r="T382" s="155"/>
      <c r="AT382" s="151" t="s">
        <v>188</v>
      </c>
      <c r="AU382" s="151" t="s">
        <v>80</v>
      </c>
      <c r="AV382" s="12" t="s">
        <v>78</v>
      </c>
      <c r="AW382" s="12" t="s">
        <v>31</v>
      </c>
      <c r="AX382" s="12" t="s">
        <v>70</v>
      </c>
      <c r="AY382" s="151" t="s">
        <v>158</v>
      </c>
    </row>
    <row r="383" spans="2:65" s="13" customFormat="1" x14ac:dyDescent="0.2">
      <c r="B383" s="156"/>
      <c r="D383" s="150" t="s">
        <v>188</v>
      </c>
      <c r="E383" s="157" t="s">
        <v>19</v>
      </c>
      <c r="F383" s="158" t="s">
        <v>523</v>
      </c>
      <c r="H383" s="159">
        <v>3927.1039999999998</v>
      </c>
      <c r="I383" s="160"/>
      <c r="L383" s="156"/>
      <c r="M383" s="161"/>
      <c r="T383" s="162"/>
      <c r="AT383" s="157" t="s">
        <v>188</v>
      </c>
      <c r="AU383" s="157" t="s">
        <v>80</v>
      </c>
      <c r="AV383" s="13" t="s">
        <v>80</v>
      </c>
      <c r="AW383" s="13" t="s">
        <v>31</v>
      </c>
      <c r="AX383" s="13" t="s">
        <v>78</v>
      </c>
      <c r="AY383" s="157" t="s">
        <v>158</v>
      </c>
    </row>
    <row r="384" spans="2:65" s="13" customFormat="1" x14ac:dyDescent="0.2">
      <c r="B384" s="156"/>
      <c r="D384" s="150" t="s">
        <v>188</v>
      </c>
      <c r="F384" s="158" t="s">
        <v>524</v>
      </c>
      <c r="H384" s="159">
        <v>7265.1419999999998</v>
      </c>
      <c r="I384" s="160"/>
      <c r="L384" s="156"/>
      <c r="M384" s="161"/>
      <c r="T384" s="162"/>
      <c r="AT384" s="157" t="s">
        <v>188</v>
      </c>
      <c r="AU384" s="157" t="s">
        <v>80</v>
      </c>
      <c r="AV384" s="13" t="s">
        <v>80</v>
      </c>
      <c r="AW384" s="13" t="s">
        <v>4</v>
      </c>
      <c r="AX384" s="13" t="s">
        <v>78</v>
      </c>
      <c r="AY384" s="157" t="s">
        <v>158</v>
      </c>
    </row>
    <row r="385" spans="2:65" s="1" customFormat="1" ht="16.5" customHeight="1" x14ac:dyDescent="0.2">
      <c r="B385" s="33"/>
      <c r="C385" s="132" t="s">
        <v>343</v>
      </c>
      <c r="D385" s="132" t="s">
        <v>160</v>
      </c>
      <c r="E385" s="133" t="s">
        <v>525</v>
      </c>
      <c r="F385" s="134" t="s">
        <v>526</v>
      </c>
      <c r="G385" s="135" t="s">
        <v>308</v>
      </c>
      <c r="H385" s="136">
        <v>3774</v>
      </c>
      <c r="I385" s="137">
        <v>385</v>
      </c>
      <c r="J385" s="138">
        <f>ROUND(I385*H385,2)</f>
        <v>1452990</v>
      </c>
      <c r="K385" s="134" t="s">
        <v>164</v>
      </c>
      <c r="L385" s="33"/>
      <c r="M385" s="139" t="s">
        <v>19</v>
      </c>
      <c r="N385" s="140" t="s">
        <v>41</v>
      </c>
      <c r="P385" s="141">
        <f>O385*H385</f>
        <v>0</v>
      </c>
      <c r="Q385" s="141">
        <v>0</v>
      </c>
      <c r="R385" s="141">
        <f>Q385*H385</f>
        <v>0</v>
      </c>
      <c r="S385" s="141">
        <v>0</v>
      </c>
      <c r="T385" s="142">
        <f>S385*H385</f>
        <v>0</v>
      </c>
      <c r="AR385" s="143" t="s">
        <v>165</v>
      </c>
      <c r="AT385" s="143" t="s">
        <v>160</v>
      </c>
      <c r="AU385" s="143" t="s">
        <v>80</v>
      </c>
      <c r="AY385" s="18" t="s">
        <v>158</v>
      </c>
      <c r="BE385" s="144">
        <f>IF(N385="základní",J385,0)</f>
        <v>1452990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78</v>
      </c>
      <c r="BK385" s="144">
        <f>ROUND(I385*H385,2)</f>
        <v>1452990</v>
      </c>
      <c r="BL385" s="18" t="s">
        <v>165</v>
      </c>
      <c r="BM385" s="143" t="s">
        <v>527</v>
      </c>
    </row>
    <row r="386" spans="2:65" s="1" customFormat="1" x14ac:dyDescent="0.2">
      <c r="B386" s="33"/>
      <c r="D386" s="145" t="s">
        <v>166</v>
      </c>
      <c r="F386" s="146" t="s">
        <v>528</v>
      </c>
      <c r="I386" s="147"/>
      <c r="L386" s="33"/>
      <c r="M386" s="148"/>
      <c r="T386" s="54"/>
      <c r="AT386" s="18" t="s">
        <v>166</v>
      </c>
      <c r="AU386" s="18" t="s">
        <v>80</v>
      </c>
    </row>
    <row r="387" spans="2:65" s="1" customFormat="1" ht="16.5" customHeight="1" x14ac:dyDescent="0.2">
      <c r="B387" s="33"/>
      <c r="C387" s="177" t="s">
        <v>529</v>
      </c>
      <c r="D387" s="177" t="s">
        <v>530</v>
      </c>
      <c r="E387" s="178" t="s">
        <v>531</v>
      </c>
      <c r="F387" s="179" t="s">
        <v>532</v>
      </c>
      <c r="G387" s="180" t="s">
        <v>519</v>
      </c>
      <c r="H387" s="181">
        <v>3018.88</v>
      </c>
      <c r="I387" s="182">
        <v>338</v>
      </c>
      <c r="J387" s="183">
        <f>ROUND(I387*H387,2)</f>
        <v>1020381.44</v>
      </c>
      <c r="K387" s="179" t="s">
        <v>164</v>
      </c>
      <c r="L387" s="184"/>
      <c r="M387" s="185" t="s">
        <v>19</v>
      </c>
      <c r="N387" s="186" t="s">
        <v>41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178</v>
      </c>
      <c r="AT387" s="143" t="s">
        <v>530</v>
      </c>
      <c r="AU387" s="143" t="s">
        <v>80</v>
      </c>
      <c r="AY387" s="18" t="s">
        <v>158</v>
      </c>
      <c r="BE387" s="144">
        <f>IF(N387="základní",J387,0)</f>
        <v>1020381.44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8" t="s">
        <v>78</v>
      </c>
      <c r="BK387" s="144">
        <f>ROUND(I387*H387,2)</f>
        <v>1020381.44</v>
      </c>
      <c r="BL387" s="18" t="s">
        <v>165</v>
      </c>
      <c r="BM387" s="143" t="s">
        <v>533</v>
      </c>
    </row>
    <row r="388" spans="2:65" s="1" customFormat="1" ht="16.5" customHeight="1" x14ac:dyDescent="0.2">
      <c r="B388" s="33"/>
      <c r="C388" s="132" t="s">
        <v>350</v>
      </c>
      <c r="D388" s="132" t="s">
        <v>160</v>
      </c>
      <c r="E388" s="133" t="s">
        <v>534</v>
      </c>
      <c r="F388" s="134" t="s">
        <v>535</v>
      </c>
      <c r="G388" s="135" t="s">
        <v>308</v>
      </c>
      <c r="H388" s="136">
        <v>1754.076</v>
      </c>
      <c r="I388" s="137">
        <v>476</v>
      </c>
      <c r="J388" s="138">
        <f>ROUND(I388*H388,2)</f>
        <v>834940.18</v>
      </c>
      <c r="K388" s="134" t="s">
        <v>164</v>
      </c>
      <c r="L388" s="33"/>
      <c r="M388" s="139" t="s">
        <v>19</v>
      </c>
      <c r="N388" s="140" t="s">
        <v>41</v>
      </c>
      <c r="P388" s="141">
        <f>O388*H388</f>
        <v>0</v>
      </c>
      <c r="Q388" s="141">
        <v>0</v>
      </c>
      <c r="R388" s="141">
        <f>Q388*H388</f>
        <v>0</v>
      </c>
      <c r="S388" s="141">
        <v>0</v>
      </c>
      <c r="T388" s="142">
        <f>S388*H388</f>
        <v>0</v>
      </c>
      <c r="AR388" s="143" t="s">
        <v>165</v>
      </c>
      <c r="AT388" s="143" t="s">
        <v>160</v>
      </c>
      <c r="AU388" s="143" t="s">
        <v>80</v>
      </c>
      <c r="AY388" s="18" t="s">
        <v>158</v>
      </c>
      <c r="BE388" s="144">
        <f>IF(N388="základní",J388,0)</f>
        <v>834940.18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8" t="s">
        <v>78</v>
      </c>
      <c r="BK388" s="144">
        <f>ROUND(I388*H388,2)</f>
        <v>834940.18</v>
      </c>
      <c r="BL388" s="18" t="s">
        <v>165</v>
      </c>
      <c r="BM388" s="143" t="s">
        <v>536</v>
      </c>
    </row>
    <row r="389" spans="2:65" s="1" customFormat="1" x14ac:dyDescent="0.2">
      <c r="B389" s="33"/>
      <c r="D389" s="145" t="s">
        <v>166</v>
      </c>
      <c r="F389" s="146" t="s">
        <v>537</v>
      </c>
      <c r="I389" s="147"/>
      <c r="L389" s="33"/>
      <c r="M389" s="148"/>
      <c r="T389" s="54"/>
      <c r="AT389" s="18" t="s">
        <v>166</v>
      </c>
      <c r="AU389" s="18" t="s">
        <v>80</v>
      </c>
    </row>
    <row r="390" spans="2:65" s="1" customFormat="1" ht="16.5" customHeight="1" x14ac:dyDescent="0.2">
      <c r="B390" s="33"/>
      <c r="C390" s="177" t="s">
        <v>538</v>
      </c>
      <c r="D390" s="177" t="s">
        <v>530</v>
      </c>
      <c r="E390" s="178" t="s">
        <v>539</v>
      </c>
      <c r="F390" s="179" t="s">
        <v>540</v>
      </c>
      <c r="G390" s="180" t="s">
        <v>519</v>
      </c>
      <c r="H390" s="181">
        <v>3508.152</v>
      </c>
      <c r="I390" s="182">
        <v>485</v>
      </c>
      <c r="J390" s="183">
        <f>ROUND(I390*H390,2)</f>
        <v>1701453.72</v>
      </c>
      <c r="K390" s="179" t="s">
        <v>164</v>
      </c>
      <c r="L390" s="184"/>
      <c r="M390" s="185" t="s">
        <v>19</v>
      </c>
      <c r="N390" s="186" t="s">
        <v>41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178</v>
      </c>
      <c r="AT390" s="143" t="s">
        <v>530</v>
      </c>
      <c r="AU390" s="143" t="s">
        <v>80</v>
      </c>
      <c r="AY390" s="18" t="s">
        <v>158</v>
      </c>
      <c r="BE390" s="144">
        <f>IF(N390="základní",J390,0)</f>
        <v>1701453.72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8" t="s">
        <v>78</v>
      </c>
      <c r="BK390" s="144">
        <f>ROUND(I390*H390,2)</f>
        <v>1701453.72</v>
      </c>
      <c r="BL390" s="18" t="s">
        <v>165</v>
      </c>
      <c r="BM390" s="143" t="s">
        <v>541</v>
      </c>
    </row>
    <row r="391" spans="2:65" s="13" customFormat="1" x14ac:dyDescent="0.2">
      <c r="B391" s="156"/>
      <c r="D391" s="150" t="s">
        <v>188</v>
      </c>
      <c r="F391" s="158" t="s">
        <v>542</v>
      </c>
      <c r="H391" s="159">
        <v>3508.152</v>
      </c>
      <c r="I391" s="160"/>
      <c r="L391" s="156"/>
      <c r="M391" s="161"/>
      <c r="T391" s="162"/>
      <c r="AT391" s="157" t="s">
        <v>188</v>
      </c>
      <c r="AU391" s="157" t="s">
        <v>80</v>
      </c>
      <c r="AV391" s="13" t="s">
        <v>80</v>
      </c>
      <c r="AW391" s="13" t="s">
        <v>4</v>
      </c>
      <c r="AX391" s="13" t="s">
        <v>78</v>
      </c>
      <c r="AY391" s="157" t="s">
        <v>158</v>
      </c>
    </row>
    <row r="392" spans="2:65" s="1" customFormat="1" ht="21.75" customHeight="1" x14ac:dyDescent="0.2">
      <c r="B392" s="33"/>
      <c r="C392" s="132" t="s">
        <v>370</v>
      </c>
      <c r="D392" s="132" t="s">
        <v>160</v>
      </c>
      <c r="E392" s="133" t="s">
        <v>543</v>
      </c>
      <c r="F392" s="134" t="s">
        <v>544</v>
      </c>
      <c r="G392" s="135" t="s">
        <v>195</v>
      </c>
      <c r="H392" s="136">
        <v>914.3</v>
      </c>
      <c r="I392" s="137">
        <v>52.5</v>
      </c>
      <c r="J392" s="138">
        <f>ROUND(I392*H392,2)</f>
        <v>48000.75</v>
      </c>
      <c r="K392" s="134" t="s">
        <v>164</v>
      </c>
      <c r="L392" s="33"/>
      <c r="M392" s="139" t="s">
        <v>19</v>
      </c>
      <c r="N392" s="140" t="s">
        <v>41</v>
      </c>
      <c r="P392" s="141">
        <f>O392*H392</f>
        <v>0</v>
      </c>
      <c r="Q392" s="141">
        <v>0</v>
      </c>
      <c r="R392" s="141">
        <f>Q392*H392</f>
        <v>0</v>
      </c>
      <c r="S392" s="141">
        <v>0</v>
      </c>
      <c r="T392" s="142">
        <f>S392*H392</f>
        <v>0</v>
      </c>
      <c r="AR392" s="143" t="s">
        <v>165</v>
      </c>
      <c r="AT392" s="143" t="s">
        <v>160</v>
      </c>
      <c r="AU392" s="143" t="s">
        <v>80</v>
      </c>
      <c r="AY392" s="18" t="s">
        <v>158</v>
      </c>
      <c r="BE392" s="144">
        <f>IF(N392="základní",J392,0)</f>
        <v>48000.75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8" t="s">
        <v>78</v>
      </c>
      <c r="BK392" s="144">
        <f>ROUND(I392*H392,2)</f>
        <v>48000.75</v>
      </c>
      <c r="BL392" s="18" t="s">
        <v>165</v>
      </c>
      <c r="BM392" s="143" t="s">
        <v>545</v>
      </c>
    </row>
    <row r="393" spans="2:65" s="1" customFormat="1" x14ac:dyDescent="0.2">
      <c r="B393" s="33"/>
      <c r="D393" s="145" t="s">
        <v>166</v>
      </c>
      <c r="F393" s="146" t="s">
        <v>546</v>
      </c>
      <c r="I393" s="147"/>
      <c r="L393" s="33"/>
      <c r="M393" s="148"/>
      <c r="T393" s="54"/>
      <c r="AT393" s="18" t="s">
        <v>166</v>
      </c>
      <c r="AU393" s="18" t="s">
        <v>80</v>
      </c>
    </row>
    <row r="394" spans="2:65" s="12" customFormat="1" x14ac:dyDescent="0.2">
      <c r="B394" s="149"/>
      <c r="D394" s="150" t="s">
        <v>188</v>
      </c>
      <c r="E394" s="151" t="s">
        <v>19</v>
      </c>
      <c r="F394" s="152" t="s">
        <v>547</v>
      </c>
      <c r="H394" s="151" t="s">
        <v>19</v>
      </c>
      <c r="I394" s="153"/>
      <c r="L394" s="149"/>
      <c r="M394" s="154"/>
      <c r="T394" s="155"/>
      <c r="AT394" s="151" t="s">
        <v>188</v>
      </c>
      <c r="AU394" s="151" t="s">
        <v>80</v>
      </c>
      <c r="AV394" s="12" t="s">
        <v>78</v>
      </c>
      <c r="AW394" s="12" t="s">
        <v>31</v>
      </c>
      <c r="AX394" s="12" t="s">
        <v>70</v>
      </c>
      <c r="AY394" s="151" t="s">
        <v>158</v>
      </c>
    </row>
    <row r="395" spans="2:65" s="13" customFormat="1" x14ac:dyDescent="0.2">
      <c r="B395" s="156"/>
      <c r="D395" s="150" t="s">
        <v>188</v>
      </c>
      <c r="E395" s="157" t="s">
        <v>19</v>
      </c>
      <c r="F395" s="158" t="s">
        <v>548</v>
      </c>
      <c r="H395" s="159">
        <v>890.8</v>
      </c>
      <c r="I395" s="160"/>
      <c r="L395" s="156"/>
      <c r="M395" s="161"/>
      <c r="T395" s="162"/>
      <c r="AT395" s="157" t="s">
        <v>188</v>
      </c>
      <c r="AU395" s="157" t="s">
        <v>80</v>
      </c>
      <c r="AV395" s="13" t="s">
        <v>80</v>
      </c>
      <c r="AW395" s="13" t="s">
        <v>31</v>
      </c>
      <c r="AX395" s="13" t="s">
        <v>70</v>
      </c>
      <c r="AY395" s="157" t="s">
        <v>158</v>
      </c>
    </row>
    <row r="396" spans="2:65" s="13" customFormat="1" x14ac:dyDescent="0.2">
      <c r="B396" s="156"/>
      <c r="D396" s="150" t="s">
        <v>188</v>
      </c>
      <c r="E396" s="157" t="s">
        <v>19</v>
      </c>
      <c r="F396" s="158" t="s">
        <v>258</v>
      </c>
      <c r="H396" s="159">
        <v>23.5</v>
      </c>
      <c r="I396" s="160"/>
      <c r="L396" s="156"/>
      <c r="M396" s="161"/>
      <c r="T396" s="162"/>
      <c r="AT396" s="157" t="s">
        <v>188</v>
      </c>
      <c r="AU396" s="157" t="s">
        <v>80</v>
      </c>
      <c r="AV396" s="13" t="s">
        <v>80</v>
      </c>
      <c r="AW396" s="13" t="s">
        <v>31</v>
      </c>
      <c r="AX396" s="13" t="s">
        <v>70</v>
      </c>
      <c r="AY396" s="157" t="s">
        <v>158</v>
      </c>
    </row>
    <row r="397" spans="2:65" s="14" customFormat="1" x14ac:dyDescent="0.2">
      <c r="B397" s="163"/>
      <c r="D397" s="150" t="s">
        <v>188</v>
      </c>
      <c r="E397" s="164" t="s">
        <v>19</v>
      </c>
      <c r="F397" s="165" t="s">
        <v>191</v>
      </c>
      <c r="H397" s="166">
        <v>914.3</v>
      </c>
      <c r="I397" s="167"/>
      <c r="L397" s="163"/>
      <c r="M397" s="168"/>
      <c r="T397" s="169"/>
      <c r="AT397" s="164" t="s">
        <v>188</v>
      </c>
      <c r="AU397" s="164" t="s">
        <v>80</v>
      </c>
      <c r="AV397" s="14" t="s">
        <v>165</v>
      </c>
      <c r="AW397" s="14" t="s">
        <v>31</v>
      </c>
      <c r="AX397" s="14" t="s">
        <v>78</v>
      </c>
      <c r="AY397" s="164" t="s">
        <v>158</v>
      </c>
    </row>
    <row r="398" spans="2:65" s="1" customFormat="1" ht="21.75" customHeight="1" x14ac:dyDescent="0.2">
      <c r="B398" s="33"/>
      <c r="C398" s="132" t="s">
        <v>549</v>
      </c>
      <c r="D398" s="132" t="s">
        <v>160</v>
      </c>
      <c r="E398" s="133" t="s">
        <v>550</v>
      </c>
      <c r="F398" s="134" t="s">
        <v>551</v>
      </c>
      <c r="G398" s="135" t="s">
        <v>195</v>
      </c>
      <c r="H398" s="136">
        <v>840</v>
      </c>
      <c r="I398" s="137">
        <v>52.5</v>
      </c>
      <c r="J398" s="138">
        <f>ROUND(I398*H398,2)</f>
        <v>44100</v>
      </c>
      <c r="K398" s="134" t="s">
        <v>164</v>
      </c>
      <c r="L398" s="33"/>
      <c r="M398" s="139" t="s">
        <v>19</v>
      </c>
      <c r="N398" s="140" t="s">
        <v>41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165</v>
      </c>
      <c r="AT398" s="143" t="s">
        <v>160</v>
      </c>
      <c r="AU398" s="143" t="s">
        <v>80</v>
      </c>
      <c r="AY398" s="18" t="s">
        <v>158</v>
      </c>
      <c r="BE398" s="144">
        <f>IF(N398="základní",J398,0)</f>
        <v>44100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8" t="s">
        <v>78</v>
      </c>
      <c r="BK398" s="144">
        <f>ROUND(I398*H398,2)</f>
        <v>44100</v>
      </c>
      <c r="BL398" s="18" t="s">
        <v>165</v>
      </c>
      <c r="BM398" s="143" t="s">
        <v>552</v>
      </c>
    </row>
    <row r="399" spans="2:65" s="1" customFormat="1" x14ac:dyDescent="0.2">
      <c r="B399" s="33"/>
      <c r="D399" s="145" t="s">
        <v>166</v>
      </c>
      <c r="F399" s="146" t="s">
        <v>553</v>
      </c>
      <c r="I399" s="147"/>
      <c r="L399" s="33"/>
      <c r="M399" s="148"/>
      <c r="T399" s="54"/>
      <c r="AT399" s="18" t="s">
        <v>166</v>
      </c>
      <c r="AU399" s="18" t="s">
        <v>80</v>
      </c>
    </row>
    <row r="400" spans="2:65" s="12" customFormat="1" x14ac:dyDescent="0.2">
      <c r="B400" s="149"/>
      <c r="D400" s="150" t="s">
        <v>188</v>
      </c>
      <c r="E400" s="151" t="s">
        <v>19</v>
      </c>
      <c r="F400" s="152" t="s">
        <v>554</v>
      </c>
      <c r="H400" s="151" t="s">
        <v>19</v>
      </c>
      <c r="I400" s="153"/>
      <c r="L400" s="149"/>
      <c r="M400" s="154"/>
      <c r="T400" s="155"/>
      <c r="AT400" s="151" t="s">
        <v>188</v>
      </c>
      <c r="AU400" s="151" t="s">
        <v>80</v>
      </c>
      <c r="AV400" s="12" t="s">
        <v>78</v>
      </c>
      <c r="AW400" s="12" t="s">
        <v>31</v>
      </c>
      <c r="AX400" s="12" t="s">
        <v>70</v>
      </c>
      <c r="AY400" s="151" t="s">
        <v>158</v>
      </c>
    </row>
    <row r="401" spans="2:65" s="13" customFormat="1" x14ac:dyDescent="0.2">
      <c r="B401" s="156"/>
      <c r="D401" s="150" t="s">
        <v>188</v>
      </c>
      <c r="E401" s="157" t="s">
        <v>19</v>
      </c>
      <c r="F401" s="158" t="s">
        <v>555</v>
      </c>
      <c r="H401" s="159">
        <v>840</v>
      </c>
      <c r="I401" s="160"/>
      <c r="L401" s="156"/>
      <c r="M401" s="161"/>
      <c r="T401" s="162"/>
      <c r="AT401" s="157" t="s">
        <v>188</v>
      </c>
      <c r="AU401" s="157" t="s">
        <v>80</v>
      </c>
      <c r="AV401" s="13" t="s">
        <v>80</v>
      </c>
      <c r="AW401" s="13" t="s">
        <v>31</v>
      </c>
      <c r="AX401" s="13" t="s">
        <v>70</v>
      </c>
      <c r="AY401" s="157" t="s">
        <v>158</v>
      </c>
    </row>
    <row r="402" spans="2:65" s="14" customFormat="1" x14ac:dyDescent="0.2">
      <c r="B402" s="163"/>
      <c r="D402" s="150" t="s">
        <v>188</v>
      </c>
      <c r="E402" s="164" t="s">
        <v>19</v>
      </c>
      <c r="F402" s="165" t="s">
        <v>191</v>
      </c>
      <c r="H402" s="166">
        <v>840</v>
      </c>
      <c r="I402" s="167"/>
      <c r="L402" s="163"/>
      <c r="M402" s="168"/>
      <c r="T402" s="169"/>
      <c r="AT402" s="164" t="s">
        <v>188</v>
      </c>
      <c r="AU402" s="164" t="s">
        <v>80</v>
      </c>
      <c r="AV402" s="14" t="s">
        <v>165</v>
      </c>
      <c r="AW402" s="14" t="s">
        <v>31</v>
      </c>
      <c r="AX402" s="14" t="s">
        <v>78</v>
      </c>
      <c r="AY402" s="164" t="s">
        <v>158</v>
      </c>
    </row>
    <row r="403" spans="2:65" s="1" customFormat="1" ht="21.75" customHeight="1" x14ac:dyDescent="0.2">
      <c r="B403" s="33"/>
      <c r="C403" s="132" t="s">
        <v>378</v>
      </c>
      <c r="D403" s="132" t="s">
        <v>160</v>
      </c>
      <c r="E403" s="133" t="s">
        <v>556</v>
      </c>
      <c r="F403" s="134" t="s">
        <v>557</v>
      </c>
      <c r="G403" s="135" t="s">
        <v>195</v>
      </c>
      <c r="H403" s="136">
        <v>8627</v>
      </c>
      <c r="I403" s="137">
        <v>52.5</v>
      </c>
      <c r="J403" s="138">
        <f>ROUND(I403*H403,2)</f>
        <v>452917.5</v>
      </c>
      <c r="K403" s="134" t="s">
        <v>164</v>
      </c>
      <c r="L403" s="33"/>
      <c r="M403" s="139" t="s">
        <v>19</v>
      </c>
      <c r="N403" s="140" t="s">
        <v>41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165</v>
      </c>
      <c r="AT403" s="143" t="s">
        <v>160</v>
      </c>
      <c r="AU403" s="143" t="s">
        <v>80</v>
      </c>
      <c r="AY403" s="18" t="s">
        <v>158</v>
      </c>
      <c r="BE403" s="144">
        <f>IF(N403="základní",J403,0)</f>
        <v>452917.5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8" t="s">
        <v>78</v>
      </c>
      <c r="BK403" s="144">
        <f>ROUND(I403*H403,2)</f>
        <v>452917.5</v>
      </c>
      <c r="BL403" s="18" t="s">
        <v>165</v>
      </c>
      <c r="BM403" s="143" t="s">
        <v>558</v>
      </c>
    </row>
    <row r="404" spans="2:65" s="1" customFormat="1" x14ac:dyDescent="0.2">
      <c r="B404" s="33"/>
      <c r="D404" s="145" t="s">
        <v>166</v>
      </c>
      <c r="F404" s="146" t="s">
        <v>559</v>
      </c>
      <c r="I404" s="147"/>
      <c r="L404" s="33"/>
      <c r="M404" s="148"/>
      <c r="T404" s="54"/>
      <c r="AT404" s="18" t="s">
        <v>166</v>
      </c>
      <c r="AU404" s="18" t="s">
        <v>80</v>
      </c>
    </row>
    <row r="405" spans="2:65" s="12" customFormat="1" x14ac:dyDescent="0.2">
      <c r="B405" s="149"/>
      <c r="D405" s="150" t="s">
        <v>188</v>
      </c>
      <c r="E405" s="151" t="s">
        <v>19</v>
      </c>
      <c r="F405" s="152" t="s">
        <v>358</v>
      </c>
      <c r="H405" s="151" t="s">
        <v>19</v>
      </c>
      <c r="I405" s="153"/>
      <c r="L405" s="149"/>
      <c r="M405" s="154"/>
      <c r="T405" s="155"/>
      <c r="AT405" s="151" t="s">
        <v>188</v>
      </c>
      <c r="AU405" s="151" t="s">
        <v>80</v>
      </c>
      <c r="AV405" s="12" t="s">
        <v>78</v>
      </c>
      <c r="AW405" s="12" t="s">
        <v>31</v>
      </c>
      <c r="AX405" s="12" t="s">
        <v>70</v>
      </c>
      <c r="AY405" s="151" t="s">
        <v>158</v>
      </c>
    </row>
    <row r="406" spans="2:65" s="13" customFormat="1" x14ac:dyDescent="0.2">
      <c r="B406" s="156"/>
      <c r="D406" s="150" t="s">
        <v>188</v>
      </c>
      <c r="E406" s="157" t="s">
        <v>19</v>
      </c>
      <c r="F406" s="158" t="s">
        <v>266</v>
      </c>
      <c r="H406" s="159">
        <v>7790</v>
      </c>
      <c r="I406" s="160"/>
      <c r="L406" s="156"/>
      <c r="M406" s="161"/>
      <c r="T406" s="162"/>
      <c r="AT406" s="157" t="s">
        <v>188</v>
      </c>
      <c r="AU406" s="157" t="s">
        <v>80</v>
      </c>
      <c r="AV406" s="13" t="s">
        <v>80</v>
      </c>
      <c r="AW406" s="13" t="s">
        <v>31</v>
      </c>
      <c r="AX406" s="13" t="s">
        <v>70</v>
      </c>
      <c r="AY406" s="157" t="s">
        <v>158</v>
      </c>
    </row>
    <row r="407" spans="2:65" s="12" customFormat="1" x14ac:dyDescent="0.2">
      <c r="B407" s="149"/>
      <c r="D407" s="150" t="s">
        <v>188</v>
      </c>
      <c r="E407" s="151" t="s">
        <v>19</v>
      </c>
      <c r="F407" s="152" t="s">
        <v>560</v>
      </c>
      <c r="H407" s="151" t="s">
        <v>19</v>
      </c>
      <c r="I407" s="153"/>
      <c r="L407" s="149"/>
      <c r="M407" s="154"/>
      <c r="T407" s="155"/>
      <c r="AT407" s="151" t="s">
        <v>188</v>
      </c>
      <c r="AU407" s="151" t="s">
        <v>80</v>
      </c>
      <c r="AV407" s="12" t="s">
        <v>78</v>
      </c>
      <c r="AW407" s="12" t="s">
        <v>31</v>
      </c>
      <c r="AX407" s="12" t="s">
        <v>70</v>
      </c>
      <c r="AY407" s="151" t="s">
        <v>158</v>
      </c>
    </row>
    <row r="408" spans="2:65" s="13" customFormat="1" x14ac:dyDescent="0.2">
      <c r="B408" s="156"/>
      <c r="D408" s="150" t="s">
        <v>188</v>
      </c>
      <c r="E408" s="157" t="s">
        <v>19</v>
      </c>
      <c r="F408" s="158" t="s">
        <v>268</v>
      </c>
      <c r="H408" s="159">
        <v>703.5</v>
      </c>
      <c r="I408" s="160"/>
      <c r="L408" s="156"/>
      <c r="M408" s="161"/>
      <c r="T408" s="162"/>
      <c r="AT408" s="157" t="s">
        <v>188</v>
      </c>
      <c r="AU408" s="157" t="s">
        <v>80</v>
      </c>
      <c r="AV408" s="13" t="s">
        <v>80</v>
      </c>
      <c r="AW408" s="13" t="s">
        <v>31</v>
      </c>
      <c r="AX408" s="13" t="s">
        <v>70</v>
      </c>
      <c r="AY408" s="157" t="s">
        <v>158</v>
      </c>
    </row>
    <row r="409" spans="2:65" s="13" customFormat="1" x14ac:dyDescent="0.2">
      <c r="B409" s="156"/>
      <c r="D409" s="150" t="s">
        <v>188</v>
      </c>
      <c r="E409" s="157" t="s">
        <v>19</v>
      </c>
      <c r="F409" s="158" t="s">
        <v>269</v>
      </c>
      <c r="H409" s="159">
        <v>133.5</v>
      </c>
      <c r="I409" s="160"/>
      <c r="L409" s="156"/>
      <c r="M409" s="161"/>
      <c r="T409" s="162"/>
      <c r="AT409" s="157" t="s">
        <v>188</v>
      </c>
      <c r="AU409" s="157" t="s">
        <v>80</v>
      </c>
      <c r="AV409" s="13" t="s">
        <v>80</v>
      </c>
      <c r="AW409" s="13" t="s">
        <v>31</v>
      </c>
      <c r="AX409" s="13" t="s">
        <v>70</v>
      </c>
      <c r="AY409" s="157" t="s">
        <v>158</v>
      </c>
    </row>
    <row r="410" spans="2:65" s="14" customFormat="1" x14ac:dyDescent="0.2">
      <c r="B410" s="163"/>
      <c r="D410" s="150" t="s">
        <v>188</v>
      </c>
      <c r="E410" s="164" t="s">
        <v>19</v>
      </c>
      <c r="F410" s="165" t="s">
        <v>191</v>
      </c>
      <c r="H410" s="166">
        <v>8627</v>
      </c>
      <c r="I410" s="167"/>
      <c r="L410" s="163"/>
      <c r="M410" s="168"/>
      <c r="T410" s="169"/>
      <c r="AT410" s="164" t="s">
        <v>188</v>
      </c>
      <c r="AU410" s="164" t="s">
        <v>80</v>
      </c>
      <c r="AV410" s="14" t="s">
        <v>165</v>
      </c>
      <c r="AW410" s="14" t="s">
        <v>31</v>
      </c>
      <c r="AX410" s="14" t="s">
        <v>78</v>
      </c>
      <c r="AY410" s="164" t="s">
        <v>158</v>
      </c>
    </row>
    <row r="411" spans="2:65" s="1" customFormat="1" ht="16.5" customHeight="1" x14ac:dyDescent="0.2">
      <c r="B411" s="33"/>
      <c r="C411" s="132" t="s">
        <v>561</v>
      </c>
      <c r="D411" s="132" t="s">
        <v>160</v>
      </c>
      <c r="E411" s="133" t="s">
        <v>562</v>
      </c>
      <c r="F411" s="134" t="s">
        <v>563</v>
      </c>
      <c r="G411" s="135" t="s">
        <v>195</v>
      </c>
      <c r="H411" s="136">
        <v>914.3</v>
      </c>
      <c r="I411" s="137">
        <v>15</v>
      </c>
      <c r="J411" s="138">
        <f>ROUND(I411*H411,2)</f>
        <v>13714.5</v>
      </c>
      <c r="K411" s="134" t="s">
        <v>164</v>
      </c>
      <c r="L411" s="33"/>
      <c r="M411" s="139" t="s">
        <v>19</v>
      </c>
      <c r="N411" s="140" t="s">
        <v>41</v>
      </c>
      <c r="P411" s="141">
        <f>O411*H411</f>
        <v>0</v>
      </c>
      <c r="Q411" s="141">
        <v>0</v>
      </c>
      <c r="R411" s="141">
        <f>Q411*H411</f>
        <v>0</v>
      </c>
      <c r="S411" s="141">
        <v>0</v>
      </c>
      <c r="T411" s="142">
        <f>S411*H411</f>
        <v>0</v>
      </c>
      <c r="AR411" s="143" t="s">
        <v>165</v>
      </c>
      <c r="AT411" s="143" t="s">
        <v>160</v>
      </c>
      <c r="AU411" s="143" t="s">
        <v>80</v>
      </c>
      <c r="AY411" s="18" t="s">
        <v>158</v>
      </c>
      <c r="BE411" s="144">
        <f>IF(N411="základní",J411,0)</f>
        <v>13714.5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8" t="s">
        <v>78</v>
      </c>
      <c r="BK411" s="144">
        <f>ROUND(I411*H411,2)</f>
        <v>13714.5</v>
      </c>
      <c r="BL411" s="18" t="s">
        <v>165</v>
      </c>
      <c r="BM411" s="143" t="s">
        <v>564</v>
      </c>
    </row>
    <row r="412" spans="2:65" s="1" customFormat="1" x14ac:dyDescent="0.2">
      <c r="B412" s="33"/>
      <c r="D412" s="145" t="s">
        <v>166</v>
      </c>
      <c r="F412" s="146" t="s">
        <v>565</v>
      </c>
      <c r="I412" s="147"/>
      <c r="L412" s="33"/>
      <c r="M412" s="148"/>
      <c r="T412" s="54"/>
      <c r="AT412" s="18" t="s">
        <v>166</v>
      </c>
      <c r="AU412" s="18" t="s">
        <v>80</v>
      </c>
    </row>
    <row r="413" spans="2:65" s="12" customFormat="1" x14ac:dyDescent="0.2">
      <c r="B413" s="149"/>
      <c r="D413" s="150" t="s">
        <v>188</v>
      </c>
      <c r="E413" s="151" t="s">
        <v>19</v>
      </c>
      <c r="F413" s="152" t="s">
        <v>566</v>
      </c>
      <c r="H413" s="151" t="s">
        <v>19</v>
      </c>
      <c r="I413" s="153"/>
      <c r="L413" s="149"/>
      <c r="M413" s="154"/>
      <c r="T413" s="155"/>
      <c r="AT413" s="151" t="s">
        <v>188</v>
      </c>
      <c r="AU413" s="151" t="s">
        <v>80</v>
      </c>
      <c r="AV413" s="12" t="s">
        <v>78</v>
      </c>
      <c r="AW413" s="12" t="s">
        <v>31</v>
      </c>
      <c r="AX413" s="12" t="s">
        <v>70</v>
      </c>
      <c r="AY413" s="151" t="s">
        <v>158</v>
      </c>
    </row>
    <row r="414" spans="2:65" s="13" customFormat="1" x14ac:dyDescent="0.2">
      <c r="B414" s="156"/>
      <c r="D414" s="150" t="s">
        <v>188</v>
      </c>
      <c r="E414" s="157" t="s">
        <v>19</v>
      </c>
      <c r="F414" s="158" t="s">
        <v>548</v>
      </c>
      <c r="H414" s="159">
        <v>890.8</v>
      </c>
      <c r="I414" s="160"/>
      <c r="L414" s="156"/>
      <c r="M414" s="161"/>
      <c r="T414" s="162"/>
      <c r="AT414" s="157" t="s">
        <v>188</v>
      </c>
      <c r="AU414" s="157" t="s">
        <v>80</v>
      </c>
      <c r="AV414" s="13" t="s">
        <v>80</v>
      </c>
      <c r="AW414" s="13" t="s">
        <v>31</v>
      </c>
      <c r="AX414" s="13" t="s">
        <v>70</v>
      </c>
      <c r="AY414" s="157" t="s">
        <v>158</v>
      </c>
    </row>
    <row r="415" spans="2:65" s="13" customFormat="1" x14ac:dyDescent="0.2">
      <c r="B415" s="156"/>
      <c r="D415" s="150" t="s">
        <v>188</v>
      </c>
      <c r="E415" s="157" t="s">
        <v>19</v>
      </c>
      <c r="F415" s="158" t="s">
        <v>258</v>
      </c>
      <c r="H415" s="159">
        <v>23.5</v>
      </c>
      <c r="I415" s="160"/>
      <c r="L415" s="156"/>
      <c r="M415" s="161"/>
      <c r="T415" s="162"/>
      <c r="AT415" s="157" t="s">
        <v>188</v>
      </c>
      <c r="AU415" s="157" t="s">
        <v>80</v>
      </c>
      <c r="AV415" s="13" t="s">
        <v>80</v>
      </c>
      <c r="AW415" s="13" t="s">
        <v>31</v>
      </c>
      <c r="AX415" s="13" t="s">
        <v>70</v>
      </c>
      <c r="AY415" s="157" t="s">
        <v>158</v>
      </c>
    </row>
    <row r="416" spans="2:65" s="14" customFormat="1" x14ac:dyDescent="0.2">
      <c r="B416" s="163"/>
      <c r="D416" s="150" t="s">
        <v>188</v>
      </c>
      <c r="E416" s="164" t="s">
        <v>19</v>
      </c>
      <c r="F416" s="165" t="s">
        <v>191</v>
      </c>
      <c r="H416" s="166">
        <v>914.3</v>
      </c>
      <c r="I416" s="167"/>
      <c r="L416" s="163"/>
      <c r="M416" s="168"/>
      <c r="T416" s="169"/>
      <c r="AT416" s="164" t="s">
        <v>188</v>
      </c>
      <c r="AU416" s="164" t="s">
        <v>80</v>
      </c>
      <c r="AV416" s="14" t="s">
        <v>165</v>
      </c>
      <c r="AW416" s="14" t="s">
        <v>31</v>
      </c>
      <c r="AX416" s="14" t="s">
        <v>78</v>
      </c>
      <c r="AY416" s="164" t="s">
        <v>158</v>
      </c>
    </row>
    <row r="417" spans="2:65" s="1" customFormat="1" ht="16.5" customHeight="1" x14ac:dyDescent="0.2">
      <c r="B417" s="33"/>
      <c r="C417" s="177" t="s">
        <v>385</v>
      </c>
      <c r="D417" s="177" t="s">
        <v>530</v>
      </c>
      <c r="E417" s="178" t="s">
        <v>567</v>
      </c>
      <c r="F417" s="179" t="s">
        <v>568</v>
      </c>
      <c r="G417" s="180" t="s">
        <v>569</v>
      </c>
      <c r="H417" s="181">
        <v>22.858000000000001</v>
      </c>
      <c r="I417" s="182">
        <v>113</v>
      </c>
      <c r="J417" s="183">
        <f>ROUND(I417*H417,2)</f>
        <v>2582.9499999999998</v>
      </c>
      <c r="K417" s="179" t="s">
        <v>164</v>
      </c>
      <c r="L417" s="184"/>
      <c r="M417" s="185" t="s">
        <v>19</v>
      </c>
      <c r="N417" s="186" t="s">
        <v>41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178</v>
      </c>
      <c r="AT417" s="143" t="s">
        <v>530</v>
      </c>
      <c r="AU417" s="143" t="s">
        <v>80</v>
      </c>
      <c r="AY417" s="18" t="s">
        <v>158</v>
      </c>
      <c r="BE417" s="144">
        <f>IF(N417="základní",J417,0)</f>
        <v>2582.9499999999998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78</v>
      </c>
      <c r="BK417" s="144">
        <f>ROUND(I417*H417,2)</f>
        <v>2582.9499999999998</v>
      </c>
      <c r="BL417" s="18" t="s">
        <v>165</v>
      </c>
      <c r="BM417" s="143" t="s">
        <v>570</v>
      </c>
    </row>
    <row r="418" spans="2:65" s="13" customFormat="1" x14ac:dyDescent="0.2">
      <c r="B418" s="156"/>
      <c r="D418" s="150" t="s">
        <v>188</v>
      </c>
      <c r="F418" s="158" t="s">
        <v>571</v>
      </c>
      <c r="H418" s="159">
        <v>22.858000000000001</v>
      </c>
      <c r="I418" s="160"/>
      <c r="L418" s="156"/>
      <c r="M418" s="161"/>
      <c r="T418" s="162"/>
      <c r="AT418" s="157" t="s">
        <v>188</v>
      </c>
      <c r="AU418" s="157" t="s">
        <v>80</v>
      </c>
      <c r="AV418" s="13" t="s">
        <v>80</v>
      </c>
      <c r="AW418" s="13" t="s">
        <v>4</v>
      </c>
      <c r="AX418" s="13" t="s">
        <v>78</v>
      </c>
      <c r="AY418" s="157" t="s">
        <v>158</v>
      </c>
    </row>
    <row r="419" spans="2:65" s="1" customFormat="1" ht="16.5" customHeight="1" x14ac:dyDescent="0.2">
      <c r="B419" s="33"/>
      <c r="C419" s="132" t="s">
        <v>572</v>
      </c>
      <c r="D419" s="132" t="s">
        <v>160</v>
      </c>
      <c r="E419" s="133" t="s">
        <v>573</v>
      </c>
      <c r="F419" s="134" t="s">
        <v>574</v>
      </c>
      <c r="G419" s="135" t="s">
        <v>195</v>
      </c>
      <c r="H419" s="136">
        <v>2520.6999999999998</v>
      </c>
      <c r="I419" s="137">
        <v>52.9</v>
      </c>
      <c r="J419" s="138">
        <f>ROUND(I419*H419,2)</f>
        <v>133345.03</v>
      </c>
      <c r="K419" s="134" t="s">
        <v>164</v>
      </c>
      <c r="L419" s="33"/>
      <c r="M419" s="139" t="s">
        <v>19</v>
      </c>
      <c r="N419" s="140" t="s">
        <v>41</v>
      </c>
      <c r="P419" s="141">
        <f>O419*H419</f>
        <v>0</v>
      </c>
      <c r="Q419" s="141">
        <v>0</v>
      </c>
      <c r="R419" s="141">
        <f>Q419*H419</f>
        <v>0</v>
      </c>
      <c r="S419" s="141">
        <v>0</v>
      </c>
      <c r="T419" s="142">
        <f>S419*H419</f>
        <v>0</v>
      </c>
      <c r="AR419" s="143" t="s">
        <v>165</v>
      </c>
      <c r="AT419" s="143" t="s">
        <v>160</v>
      </c>
      <c r="AU419" s="143" t="s">
        <v>80</v>
      </c>
      <c r="AY419" s="18" t="s">
        <v>158</v>
      </c>
      <c r="BE419" s="144">
        <f>IF(N419="základní",J419,0)</f>
        <v>133345.03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8" t="s">
        <v>78</v>
      </c>
      <c r="BK419" s="144">
        <f>ROUND(I419*H419,2)</f>
        <v>133345.03</v>
      </c>
      <c r="BL419" s="18" t="s">
        <v>165</v>
      </c>
      <c r="BM419" s="143" t="s">
        <v>431</v>
      </c>
    </row>
    <row r="420" spans="2:65" s="1" customFormat="1" x14ac:dyDescent="0.2">
      <c r="B420" s="33"/>
      <c r="D420" s="145" t="s">
        <v>166</v>
      </c>
      <c r="F420" s="146" t="s">
        <v>575</v>
      </c>
      <c r="I420" s="147"/>
      <c r="L420" s="33"/>
      <c r="M420" s="148"/>
      <c r="T420" s="54"/>
      <c r="AT420" s="18" t="s">
        <v>166</v>
      </c>
      <c r="AU420" s="18" t="s">
        <v>80</v>
      </c>
    </row>
    <row r="421" spans="2:65" s="12" customFormat="1" x14ac:dyDescent="0.2">
      <c r="B421" s="149"/>
      <c r="D421" s="150" t="s">
        <v>188</v>
      </c>
      <c r="E421" s="151" t="s">
        <v>19</v>
      </c>
      <c r="F421" s="152" t="s">
        <v>576</v>
      </c>
      <c r="H421" s="151" t="s">
        <v>19</v>
      </c>
      <c r="I421" s="153"/>
      <c r="L421" s="149"/>
      <c r="M421" s="154"/>
      <c r="T421" s="155"/>
      <c r="AT421" s="151" t="s">
        <v>188</v>
      </c>
      <c r="AU421" s="151" t="s">
        <v>80</v>
      </c>
      <c r="AV421" s="12" t="s">
        <v>78</v>
      </c>
      <c r="AW421" s="12" t="s">
        <v>31</v>
      </c>
      <c r="AX421" s="12" t="s">
        <v>70</v>
      </c>
      <c r="AY421" s="151" t="s">
        <v>158</v>
      </c>
    </row>
    <row r="422" spans="2:65" s="13" customFormat="1" x14ac:dyDescent="0.2">
      <c r="B422" s="156"/>
      <c r="D422" s="150" t="s">
        <v>188</v>
      </c>
      <c r="E422" s="157" t="s">
        <v>19</v>
      </c>
      <c r="F422" s="158" t="s">
        <v>219</v>
      </c>
      <c r="H422" s="159">
        <v>1645</v>
      </c>
      <c r="I422" s="160"/>
      <c r="L422" s="156"/>
      <c r="M422" s="161"/>
      <c r="T422" s="162"/>
      <c r="AT422" s="157" t="s">
        <v>188</v>
      </c>
      <c r="AU422" s="157" t="s">
        <v>80</v>
      </c>
      <c r="AV422" s="13" t="s">
        <v>80</v>
      </c>
      <c r="AW422" s="13" t="s">
        <v>31</v>
      </c>
      <c r="AX422" s="13" t="s">
        <v>70</v>
      </c>
      <c r="AY422" s="157" t="s">
        <v>158</v>
      </c>
    </row>
    <row r="423" spans="2:65" s="12" customFormat="1" x14ac:dyDescent="0.2">
      <c r="B423" s="149"/>
      <c r="D423" s="150" t="s">
        <v>188</v>
      </c>
      <c r="E423" s="151" t="s">
        <v>19</v>
      </c>
      <c r="F423" s="152" t="s">
        <v>353</v>
      </c>
      <c r="H423" s="151" t="s">
        <v>19</v>
      </c>
      <c r="I423" s="153"/>
      <c r="L423" s="149"/>
      <c r="M423" s="154"/>
      <c r="T423" s="155"/>
      <c r="AT423" s="151" t="s">
        <v>188</v>
      </c>
      <c r="AU423" s="151" t="s">
        <v>80</v>
      </c>
      <c r="AV423" s="12" t="s">
        <v>78</v>
      </c>
      <c r="AW423" s="12" t="s">
        <v>31</v>
      </c>
      <c r="AX423" s="12" t="s">
        <v>70</v>
      </c>
      <c r="AY423" s="151" t="s">
        <v>158</v>
      </c>
    </row>
    <row r="424" spans="2:65" s="13" customFormat="1" x14ac:dyDescent="0.2">
      <c r="B424" s="156"/>
      <c r="D424" s="150" t="s">
        <v>188</v>
      </c>
      <c r="E424" s="157" t="s">
        <v>19</v>
      </c>
      <c r="F424" s="158" t="s">
        <v>221</v>
      </c>
      <c r="H424" s="159">
        <v>671.8</v>
      </c>
      <c r="I424" s="160"/>
      <c r="L424" s="156"/>
      <c r="M424" s="161"/>
      <c r="T424" s="162"/>
      <c r="AT424" s="157" t="s">
        <v>188</v>
      </c>
      <c r="AU424" s="157" t="s">
        <v>80</v>
      </c>
      <c r="AV424" s="13" t="s">
        <v>80</v>
      </c>
      <c r="AW424" s="13" t="s">
        <v>31</v>
      </c>
      <c r="AX424" s="13" t="s">
        <v>70</v>
      </c>
      <c r="AY424" s="157" t="s">
        <v>158</v>
      </c>
    </row>
    <row r="425" spans="2:65" s="12" customFormat="1" x14ac:dyDescent="0.2">
      <c r="B425" s="149"/>
      <c r="D425" s="150" t="s">
        <v>188</v>
      </c>
      <c r="E425" s="151" t="s">
        <v>19</v>
      </c>
      <c r="F425" s="152" t="s">
        <v>444</v>
      </c>
      <c r="H425" s="151" t="s">
        <v>19</v>
      </c>
      <c r="I425" s="153"/>
      <c r="L425" s="149"/>
      <c r="M425" s="154"/>
      <c r="T425" s="155"/>
      <c r="AT425" s="151" t="s">
        <v>188</v>
      </c>
      <c r="AU425" s="151" t="s">
        <v>80</v>
      </c>
      <c r="AV425" s="12" t="s">
        <v>78</v>
      </c>
      <c r="AW425" s="12" t="s">
        <v>31</v>
      </c>
      <c r="AX425" s="12" t="s">
        <v>70</v>
      </c>
      <c r="AY425" s="151" t="s">
        <v>158</v>
      </c>
    </row>
    <row r="426" spans="2:65" s="13" customFormat="1" x14ac:dyDescent="0.2">
      <c r="B426" s="156"/>
      <c r="D426" s="150" t="s">
        <v>188</v>
      </c>
      <c r="E426" s="157" t="s">
        <v>19</v>
      </c>
      <c r="F426" s="158" t="s">
        <v>577</v>
      </c>
      <c r="H426" s="159">
        <v>84</v>
      </c>
      <c r="I426" s="160"/>
      <c r="L426" s="156"/>
      <c r="M426" s="161"/>
      <c r="T426" s="162"/>
      <c r="AT426" s="157" t="s">
        <v>188</v>
      </c>
      <c r="AU426" s="157" t="s">
        <v>80</v>
      </c>
      <c r="AV426" s="13" t="s">
        <v>80</v>
      </c>
      <c r="AW426" s="13" t="s">
        <v>31</v>
      </c>
      <c r="AX426" s="13" t="s">
        <v>70</v>
      </c>
      <c r="AY426" s="157" t="s">
        <v>158</v>
      </c>
    </row>
    <row r="427" spans="2:65" s="12" customFormat="1" x14ac:dyDescent="0.2">
      <c r="B427" s="149"/>
      <c r="D427" s="150" t="s">
        <v>188</v>
      </c>
      <c r="E427" s="151" t="s">
        <v>19</v>
      </c>
      <c r="F427" s="152" t="s">
        <v>446</v>
      </c>
      <c r="H427" s="151" t="s">
        <v>19</v>
      </c>
      <c r="I427" s="153"/>
      <c r="L427" s="149"/>
      <c r="M427" s="154"/>
      <c r="T427" s="155"/>
      <c r="AT427" s="151" t="s">
        <v>188</v>
      </c>
      <c r="AU427" s="151" t="s">
        <v>80</v>
      </c>
      <c r="AV427" s="12" t="s">
        <v>78</v>
      </c>
      <c r="AW427" s="12" t="s">
        <v>31</v>
      </c>
      <c r="AX427" s="12" t="s">
        <v>70</v>
      </c>
      <c r="AY427" s="151" t="s">
        <v>158</v>
      </c>
    </row>
    <row r="428" spans="2:65" s="13" customFormat="1" x14ac:dyDescent="0.2">
      <c r="B428" s="156"/>
      <c r="D428" s="150" t="s">
        <v>188</v>
      </c>
      <c r="E428" s="157" t="s">
        <v>19</v>
      </c>
      <c r="F428" s="158" t="s">
        <v>206</v>
      </c>
      <c r="H428" s="159">
        <v>6</v>
      </c>
      <c r="I428" s="160"/>
      <c r="L428" s="156"/>
      <c r="M428" s="161"/>
      <c r="T428" s="162"/>
      <c r="AT428" s="157" t="s">
        <v>188</v>
      </c>
      <c r="AU428" s="157" t="s">
        <v>80</v>
      </c>
      <c r="AV428" s="13" t="s">
        <v>80</v>
      </c>
      <c r="AW428" s="13" t="s">
        <v>31</v>
      </c>
      <c r="AX428" s="13" t="s">
        <v>70</v>
      </c>
      <c r="AY428" s="157" t="s">
        <v>158</v>
      </c>
    </row>
    <row r="429" spans="2:65" s="12" customFormat="1" x14ac:dyDescent="0.2">
      <c r="B429" s="149"/>
      <c r="D429" s="150" t="s">
        <v>188</v>
      </c>
      <c r="E429" s="151" t="s">
        <v>19</v>
      </c>
      <c r="F429" s="152" t="s">
        <v>212</v>
      </c>
      <c r="H429" s="151" t="s">
        <v>19</v>
      </c>
      <c r="I429" s="153"/>
      <c r="L429" s="149"/>
      <c r="M429" s="154"/>
      <c r="T429" s="155"/>
      <c r="AT429" s="151" t="s">
        <v>188</v>
      </c>
      <c r="AU429" s="151" t="s">
        <v>80</v>
      </c>
      <c r="AV429" s="12" t="s">
        <v>78</v>
      </c>
      <c r="AW429" s="12" t="s">
        <v>31</v>
      </c>
      <c r="AX429" s="12" t="s">
        <v>70</v>
      </c>
      <c r="AY429" s="151" t="s">
        <v>158</v>
      </c>
    </row>
    <row r="430" spans="2:65" s="13" customFormat="1" x14ac:dyDescent="0.2">
      <c r="B430" s="156"/>
      <c r="D430" s="150" t="s">
        <v>188</v>
      </c>
      <c r="E430" s="157" t="s">
        <v>19</v>
      </c>
      <c r="F430" s="158" t="s">
        <v>213</v>
      </c>
      <c r="H430" s="159">
        <v>113.9</v>
      </c>
      <c r="I430" s="160"/>
      <c r="L430" s="156"/>
      <c r="M430" s="161"/>
      <c r="T430" s="162"/>
      <c r="AT430" s="157" t="s">
        <v>188</v>
      </c>
      <c r="AU430" s="157" t="s">
        <v>80</v>
      </c>
      <c r="AV430" s="13" t="s">
        <v>80</v>
      </c>
      <c r="AW430" s="13" t="s">
        <v>31</v>
      </c>
      <c r="AX430" s="13" t="s">
        <v>70</v>
      </c>
      <c r="AY430" s="157" t="s">
        <v>158</v>
      </c>
    </row>
    <row r="431" spans="2:65" s="14" customFormat="1" x14ac:dyDescent="0.2">
      <c r="B431" s="163"/>
      <c r="D431" s="150" t="s">
        <v>188</v>
      </c>
      <c r="E431" s="164" t="s">
        <v>19</v>
      </c>
      <c r="F431" s="165" t="s">
        <v>191</v>
      </c>
      <c r="H431" s="166">
        <v>2520.7000000000003</v>
      </c>
      <c r="I431" s="167"/>
      <c r="L431" s="163"/>
      <c r="M431" s="168"/>
      <c r="T431" s="169"/>
      <c r="AT431" s="164" t="s">
        <v>188</v>
      </c>
      <c r="AU431" s="164" t="s">
        <v>80</v>
      </c>
      <c r="AV431" s="14" t="s">
        <v>165</v>
      </c>
      <c r="AW431" s="14" t="s">
        <v>31</v>
      </c>
      <c r="AX431" s="14" t="s">
        <v>78</v>
      </c>
      <c r="AY431" s="164" t="s">
        <v>158</v>
      </c>
    </row>
    <row r="432" spans="2:65" s="1" customFormat="1" ht="16.5" customHeight="1" x14ac:dyDescent="0.2">
      <c r="B432" s="33"/>
      <c r="C432" s="132" t="s">
        <v>393</v>
      </c>
      <c r="D432" s="132" t="s">
        <v>160</v>
      </c>
      <c r="E432" s="133" t="s">
        <v>578</v>
      </c>
      <c r="F432" s="134" t="s">
        <v>579</v>
      </c>
      <c r="G432" s="135" t="s">
        <v>195</v>
      </c>
      <c r="H432" s="136">
        <v>9541.2999999999993</v>
      </c>
      <c r="I432" s="137">
        <v>16.2</v>
      </c>
      <c r="J432" s="138">
        <f>ROUND(I432*H432,2)</f>
        <v>154569.06</v>
      </c>
      <c r="K432" s="134" t="s">
        <v>164</v>
      </c>
      <c r="L432" s="33"/>
      <c r="M432" s="139" t="s">
        <v>19</v>
      </c>
      <c r="N432" s="140" t="s">
        <v>41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165</v>
      </c>
      <c r="AT432" s="143" t="s">
        <v>160</v>
      </c>
      <c r="AU432" s="143" t="s">
        <v>80</v>
      </c>
      <c r="AY432" s="18" t="s">
        <v>158</v>
      </c>
      <c r="BE432" s="144">
        <f>IF(N432="základní",J432,0)</f>
        <v>154569.06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8" t="s">
        <v>78</v>
      </c>
      <c r="BK432" s="144">
        <f>ROUND(I432*H432,2)</f>
        <v>154569.06</v>
      </c>
      <c r="BL432" s="18" t="s">
        <v>165</v>
      </c>
      <c r="BM432" s="143" t="s">
        <v>580</v>
      </c>
    </row>
    <row r="433" spans="2:65" s="1" customFormat="1" x14ac:dyDescent="0.2">
      <c r="B433" s="33"/>
      <c r="D433" s="145" t="s">
        <v>166</v>
      </c>
      <c r="F433" s="146" t="s">
        <v>581</v>
      </c>
      <c r="I433" s="147"/>
      <c r="L433" s="33"/>
      <c r="M433" s="148"/>
      <c r="T433" s="54"/>
      <c r="AT433" s="18" t="s">
        <v>166</v>
      </c>
      <c r="AU433" s="18" t="s">
        <v>80</v>
      </c>
    </row>
    <row r="434" spans="2:65" s="12" customFormat="1" x14ac:dyDescent="0.2">
      <c r="B434" s="149"/>
      <c r="D434" s="150" t="s">
        <v>188</v>
      </c>
      <c r="E434" s="151" t="s">
        <v>19</v>
      </c>
      <c r="F434" s="152" t="s">
        <v>582</v>
      </c>
      <c r="H434" s="151" t="s">
        <v>19</v>
      </c>
      <c r="I434" s="153"/>
      <c r="L434" s="149"/>
      <c r="M434" s="154"/>
      <c r="T434" s="155"/>
      <c r="AT434" s="151" t="s">
        <v>188</v>
      </c>
      <c r="AU434" s="151" t="s">
        <v>80</v>
      </c>
      <c r="AV434" s="12" t="s">
        <v>78</v>
      </c>
      <c r="AW434" s="12" t="s">
        <v>31</v>
      </c>
      <c r="AX434" s="12" t="s">
        <v>70</v>
      </c>
      <c r="AY434" s="151" t="s">
        <v>158</v>
      </c>
    </row>
    <row r="435" spans="2:65" s="13" customFormat="1" x14ac:dyDescent="0.2">
      <c r="B435" s="156"/>
      <c r="D435" s="150" t="s">
        <v>188</v>
      </c>
      <c r="E435" s="157" t="s">
        <v>19</v>
      </c>
      <c r="F435" s="158" t="s">
        <v>583</v>
      </c>
      <c r="H435" s="159">
        <v>816.3</v>
      </c>
      <c r="I435" s="160"/>
      <c r="L435" s="156"/>
      <c r="M435" s="161"/>
      <c r="T435" s="162"/>
      <c r="AT435" s="157" t="s">
        <v>188</v>
      </c>
      <c r="AU435" s="157" t="s">
        <v>80</v>
      </c>
      <c r="AV435" s="13" t="s">
        <v>80</v>
      </c>
      <c r="AW435" s="13" t="s">
        <v>31</v>
      </c>
      <c r="AX435" s="13" t="s">
        <v>70</v>
      </c>
      <c r="AY435" s="157" t="s">
        <v>158</v>
      </c>
    </row>
    <row r="436" spans="2:65" s="13" customFormat="1" x14ac:dyDescent="0.2">
      <c r="B436" s="156"/>
      <c r="D436" s="150" t="s">
        <v>188</v>
      </c>
      <c r="E436" s="157" t="s">
        <v>19</v>
      </c>
      <c r="F436" s="158" t="s">
        <v>584</v>
      </c>
      <c r="H436" s="159">
        <v>23.5</v>
      </c>
      <c r="I436" s="160"/>
      <c r="L436" s="156"/>
      <c r="M436" s="161"/>
      <c r="T436" s="162"/>
      <c r="AT436" s="157" t="s">
        <v>188</v>
      </c>
      <c r="AU436" s="157" t="s">
        <v>80</v>
      </c>
      <c r="AV436" s="13" t="s">
        <v>80</v>
      </c>
      <c r="AW436" s="13" t="s">
        <v>31</v>
      </c>
      <c r="AX436" s="13" t="s">
        <v>70</v>
      </c>
      <c r="AY436" s="157" t="s">
        <v>158</v>
      </c>
    </row>
    <row r="437" spans="2:65" s="12" customFormat="1" x14ac:dyDescent="0.2">
      <c r="B437" s="149"/>
      <c r="D437" s="150" t="s">
        <v>188</v>
      </c>
      <c r="E437" s="151" t="s">
        <v>19</v>
      </c>
      <c r="F437" s="152" t="s">
        <v>198</v>
      </c>
      <c r="H437" s="151" t="s">
        <v>19</v>
      </c>
      <c r="I437" s="153"/>
      <c r="L437" s="149"/>
      <c r="M437" s="154"/>
      <c r="T437" s="155"/>
      <c r="AT437" s="151" t="s">
        <v>188</v>
      </c>
      <c r="AU437" s="151" t="s">
        <v>80</v>
      </c>
      <c r="AV437" s="12" t="s">
        <v>78</v>
      </c>
      <c r="AW437" s="12" t="s">
        <v>31</v>
      </c>
      <c r="AX437" s="12" t="s">
        <v>70</v>
      </c>
      <c r="AY437" s="151" t="s">
        <v>158</v>
      </c>
    </row>
    <row r="438" spans="2:65" s="13" customFormat="1" x14ac:dyDescent="0.2">
      <c r="B438" s="156"/>
      <c r="D438" s="150" t="s">
        <v>188</v>
      </c>
      <c r="E438" s="157" t="s">
        <v>19</v>
      </c>
      <c r="F438" s="158" t="s">
        <v>585</v>
      </c>
      <c r="H438" s="159">
        <v>74.5</v>
      </c>
      <c r="I438" s="160"/>
      <c r="L438" s="156"/>
      <c r="M438" s="161"/>
      <c r="T438" s="162"/>
      <c r="AT438" s="157" t="s">
        <v>188</v>
      </c>
      <c r="AU438" s="157" t="s">
        <v>80</v>
      </c>
      <c r="AV438" s="13" t="s">
        <v>80</v>
      </c>
      <c r="AW438" s="13" t="s">
        <v>31</v>
      </c>
      <c r="AX438" s="13" t="s">
        <v>70</v>
      </c>
      <c r="AY438" s="157" t="s">
        <v>158</v>
      </c>
    </row>
    <row r="439" spans="2:65" s="12" customFormat="1" x14ac:dyDescent="0.2">
      <c r="B439" s="149"/>
      <c r="D439" s="150" t="s">
        <v>188</v>
      </c>
      <c r="E439" s="151" t="s">
        <v>19</v>
      </c>
      <c r="F439" s="152" t="s">
        <v>358</v>
      </c>
      <c r="H439" s="151" t="s">
        <v>19</v>
      </c>
      <c r="I439" s="153"/>
      <c r="L439" s="149"/>
      <c r="M439" s="154"/>
      <c r="T439" s="155"/>
      <c r="AT439" s="151" t="s">
        <v>188</v>
      </c>
      <c r="AU439" s="151" t="s">
        <v>80</v>
      </c>
      <c r="AV439" s="12" t="s">
        <v>78</v>
      </c>
      <c r="AW439" s="12" t="s">
        <v>31</v>
      </c>
      <c r="AX439" s="12" t="s">
        <v>70</v>
      </c>
      <c r="AY439" s="151" t="s">
        <v>158</v>
      </c>
    </row>
    <row r="440" spans="2:65" s="13" customFormat="1" x14ac:dyDescent="0.2">
      <c r="B440" s="156"/>
      <c r="D440" s="150" t="s">
        <v>188</v>
      </c>
      <c r="E440" s="157" t="s">
        <v>19</v>
      </c>
      <c r="F440" s="158" t="s">
        <v>266</v>
      </c>
      <c r="H440" s="159">
        <v>7790</v>
      </c>
      <c r="I440" s="160"/>
      <c r="L440" s="156"/>
      <c r="M440" s="161"/>
      <c r="T440" s="162"/>
      <c r="AT440" s="157" t="s">
        <v>188</v>
      </c>
      <c r="AU440" s="157" t="s">
        <v>80</v>
      </c>
      <c r="AV440" s="13" t="s">
        <v>80</v>
      </c>
      <c r="AW440" s="13" t="s">
        <v>31</v>
      </c>
      <c r="AX440" s="13" t="s">
        <v>70</v>
      </c>
      <c r="AY440" s="157" t="s">
        <v>158</v>
      </c>
    </row>
    <row r="441" spans="2:65" s="12" customFormat="1" x14ac:dyDescent="0.2">
      <c r="B441" s="149"/>
      <c r="D441" s="150" t="s">
        <v>188</v>
      </c>
      <c r="E441" s="151" t="s">
        <v>19</v>
      </c>
      <c r="F441" s="152" t="s">
        <v>267</v>
      </c>
      <c r="H441" s="151" t="s">
        <v>19</v>
      </c>
      <c r="I441" s="153"/>
      <c r="L441" s="149"/>
      <c r="M441" s="154"/>
      <c r="T441" s="155"/>
      <c r="AT441" s="151" t="s">
        <v>188</v>
      </c>
      <c r="AU441" s="151" t="s">
        <v>80</v>
      </c>
      <c r="AV441" s="12" t="s">
        <v>78</v>
      </c>
      <c r="AW441" s="12" t="s">
        <v>31</v>
      </c>
      <c r="AX441" s="12" t="s">
        <v>70</v>
      </c>
      <c r="AY441" s="151" t="s">
        <v>158</v>
      </c>
    </row>
    <row r="442" spans="2:65" s="13" customFormat="1" x14ac:dyDescent="0.2">
      <c r="B442" s="156"/>
      <c r="D442" s="150" t="s">
        <v>188</v>
      </c>
      <c r="E442" s="157" t="s">
        <v>19</v>
      </c>
      <c r="F442" s="158" t="s">
        <v>268</v>
      </c>
      <c r="H442" s="159">
        <v>703.5</v>
      </c>
      <c r="I442" s="160"/>
      <c r="L442" s="156"/>
      <c r="M442" s="161"/>
      <c r="T442" s="162"/>
      <c r="AT442" s="157" t="s">
        <v>188</v>
      </c>
      <c r="AU442" s="157" t="s">
        <v>80</v>
      </c>
      <c r="AV442" s="13" t="s">
        <v>80</v>
      </c>
      <c r="AW442" s="13" t="s">
        <v>31</v>
      </c>
      <c r="AX442" s="13" t="s">
        <v>70</v>
      </c>
      <c r="AY442" s="157" t="s">
        <v>158</v>
      </c>
    </row>
    <row r="443" spans="2:65" s="13" customFormat="1" x14ac:dyDescent="0.2">
      <c r="B443" s="156"/>
      <c r="D443" s="150" t="s">
        <v>188</v>
      </c>
      <c r="E443" s="157" t="s">
        <v>19</v>
      </c>
      <c r="F443" s="158" t="s">
        <v>269</v>
      </c>
      <c r="H443" s="159">
        <v>133.5</v>
      </c>
      <c r="I443" s="160"/>
      <c r="L443" s="156"/>
      <c r="M443" s="161"/>
      <c r="T443" s="162"/>
      <c r="AT443" s="157" t="s">
        <v>188</v>
      </c>
      <c r="AU443" s="157" t="s">
        <v>80</v>
      </c>
      <c r="AV443" s="13" t="s">
        <v>80</v>
      </c>
      <c r="AW443" s="13" t="s">
        <v>31</v>
      </c>
      <c r="AX443" s="13" t="s">
        <v>70</v>
      </c>
      <c r="AY443" s="157" t="s">
        <v>158</v>
      </c>
    </row>
    <row r="444" spans="2:65" s="14" customFormat="1" x14ac:dyDescent="0.2">
      <c r="B444" s="163"/>
      <c r="D444" s="150" t="s">
        <v>188</v>
      </c>
      <c r="E444" s="164" t="s">
        <v>19</v>
      </c>
      <c r="F444" s="165" t="s">
        <v>191</v>
      </c>
      <c r="H444" s="166">
        <v>9541.2999999999993</v>
      </c>
      <c r="I444" s="167"/>
      <c r="L444" s="163"/>
      <c r="M444" s="168"/>
      <c r="T444" s="169"/>
      <c r="AT444" s="164" t="s">
        <v>188</v>
      </c>
      <c r="AU444" s="164" t="s">
        <v>80</v>
      </c>
      <c r="AV444" s="14" t="s">
        <v>165</v>
      </c>
      <c r="AW444" s="14" t="s">
        <v>31</v>
      </c>
      <c r="AX444" s="14" t="s">
        <v>78</v>
      </c>
      <c r="AY444" s="164" t="s">
        <v>158</v>
      </c>
    </row>
    <row r="445" spans="2:65" s="1" customFormat="1" ht="16.5" customHeight="1" x14ac:dyDescent="0.2">
      <c r="B445" s="33"/>
      <c r="C445" s="132" t="s">
        <v>586</v>
      </c>
      <c r="D445" s="132" t="s">
        <v>160</v>
      </c>
      <c r="E445" s="133" t="s">
        <v>587</v>
      </c>
      <c r="F445" s="134" t="s">
        <v>588</v>
      </c>
      <c r="G445" s="135" t="s">
        <v>195</v>
      </c>
      <c r="H445" s="136">
        <v>840</v>
      </c>
      <c r="I445" s="137">
        <v>26.2</v>
      </c>
      <c r="J445" s="138">
        <f>ROUND(I445*H445,2)</f>
        <v>22008</v>
      </c>
      <c r="K445" s="134" t="s">
        <v>164</v>
      </c>
      <c r="L445" s="33"/>
      <c r="M445" s="139" t="s">
        <v>19</v>
      </c>
      <c r="N445" s="140" t="s">
        <v>41</v>
      </c>
      <c r="P445" s="141">
        <f>O445*H445</f>
        <v>0</v>
      </c>
      <c r="Q445" s="141">
        <v>0</v>
      </c>
      <c r="R445" s="141">
        <f>Q445*H445</f>
        <v>0</v>
      </c>
      <c r="S445" s="141">
        <v>0</v>
      </c>
      <c r="T445" s="142">
        <f>S445*H445</f>
        <v>0</v>
      </c>
      <c r="AR445" s="143" t="s">
        <v>165</v>
      </c>
      <c r="AT445" s="143" t="s">
        <v>160</v>
      </c>
      <c r="AU445" s="143" t="s">
        <v>80</v>
      </c>
      <c r="AY445" s="18" t="s">
        <v>158</v>
      </c>
      <c r="BE445" s="144">
        <f>IF(N445="základní",J445,0)</f>
        <v>22008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8" t="s">
        <v>78</v>
      </c>
      <c r="BK445" s="144">
        <f>ROUND(I445*H445,2)</f>
        <v>22008</v>
      </c>
      <c r="BL445" s="18" t="s">
        <v>165</v>
      </c>
      <c r="BM445" s="143" t="s">
        <v>589</v>
      </c>
    </row>
    <row r="446" spans="2:65" s="1" customFormat="1" x14ac:dyDescent="0.2">
      <c r="B446" s="33"/>
      <c r="D446" s="145" t="s">
        <v>166</v>
      </c>
      <c r="F446" s="146" t="s">
        <v>590</v>
      </c>
      <c r="I446" s="147"/>
      <c r="L446" s="33"/>
      <c r="M446" s="148"/>
      <c r="T446" s="54"/>
      <c r="AT446" s="18" t="s">
        <v>166</v>
      </c>
      <c r="AU446" s="18" t="s">
        <v>80</v>
      </c>
    </row>
    <row r="447" spans="2:65" s="12" customFormat="1" x14ac:dyDescent="0.2">
      <c r="B447" s="149"/>
      <c r="D447" s="150" t="s">
        <v>188</v>
      </c>
      <c r="E447" s="151" t="s">
        <v>19</v>
      </c>
      <c r="F447" s="152" t="s">
        <v>444</v>
      </c>
      <c r="H447" s="151" t="s">
        <v>19</v>
      </c>
      <c r="I447" s="153"/>
      <c r="L447" s="149"/>
      <c r="M447" s="154"/>
      <c r="T447" s="155"/>
      <c r="AT447" s="151" t="s">
        <v>188</v>
      </c>
      <c r="AU447" s="151" t="s">
        <v>80</v>
      </c>
      <c r="AV447" s="12" t="s">
        <v>78</v>
      </c>
      <c r="AW447" s="12" t="s">
        <v>31</v>
      </c>
      <c r="AX447" s="12" t="s">
        <v>70</v>
      </c>
      <c r="AY447" s="151" t="s">
        <v>158</v>
      </c>
    </row>
    <row r="448" spans="2:65" s="13" customFormat="1" x14ac:dyDescent="0.2">
      <c r="B448" s="156"/>
      <c r="D448" s="150" t="s">
        <v>188</v>
      </c>
      <c r="E448" s="157" t="s">
        <v>19</v>
      </c>
      <c r="F448" s="158" t="s">
        <v>555</v>
      </c>
      <c r="H448" s="159">
        <v>840</v>
      </c>
      <c r="I448" s="160"/>
      <c r="L448" s="156"/>
      <c r="M448" s="161"/>
      <c r="T448" s="162"/>
      <c r="AT448" s="157" t="s">
        <v>188</v>
      </c>
      <c r="AU448" s="157" t="s">
        <v>80</v>
      </c>
      <c r="AV448" s="13" t="s">
        <v>80</v>
      </c>
      <c r="AW448" s="13" t="s">
        <v>31</v>
      </c>
      <c r="AX448" s="13" t="s">
        <v>70</v>
      </c>
      <c r="AY448" s="157" t="s">
        <v>158</v>
      </c>
    </row>
    <row r="449" spans="2:65" s="14" customFormat="1" x14ac:dyDescent="0.2">
      <c r="B449" s="163"/>
      <c r="D449" s="150" t="s">
        <v>188</v>
      </c>
      <c r="E449" s="164" t="s">
        <v>19</v>
      </c>
      <c r="F449" s="165" t="s">
        <v>191</v>
      </c>
      <c r="H449" s="166">
        <v>840</v>
      </c>
      <c r="I449" s="167"/>
      <c r="L449" s="163"/>
      <c r="M449" s="168"/>
      <c r="T449" s="169"/>
      <c r="AT449" s="164" t="s">
        <v>188</v>
      </c>
      <c r="AU449" s="164" t="s">
        <v>80</v>
      </c>
      <c r="AV449" s="14" t="s">
        <v>165</v>
      </c>
      <c r="AW449" s="14" t="s">
        <v>31</v>
      </c>
      <c r="AX449" s="14" t="s">
        <v>78</v>
      </c>
      <c r="AY449" s="164" t="s">
        <v>158</v>
      </c>
    </row>
    <row r="450" spans="2:65" s="1" customFormat="1" ht="16.5" customHeight="1" x14ac:dyDescent="0.2">
      <c r="B450" s="33"/>
      <c r="C450" s="132" t="s">
        <v>400</v>
      </c>
      <c r="D450" s="132" t="s">
        <v>160</v>
      </c>
      <c r="E450" s="133" t="s">
        <v>591</v>
      </c>
      <c r="F450" s="134" t="s">
        <v>592</v>
      </c>
      <c r="G450" s="135" t="s">
        <v>308</v>
      </c>
      <c r="H450" s="136">
        <v>27.428999999999998</v>
      </c>
      <c r="I450" s="137">
        <v>423</v>
      </c>
      <c r="J450" s="138">
        <f>ROUND(I450*H450,2)</f>
        <v>11602.47</v>
      </c>
      <c r="K450" s="134" t="s">
        <v>164</v>
      </c>
      <c r="L450" s="33"/>
      <c r="M450" s="139" t="s">
        <v>19</v>
      </c>
      <c r="N450" s="140" t="s">
        <v>41</v>
      </c>
      <c r="P450" s="141">
        <f>O450*H450</f>
        <v>0</v>
      </c>
      <c r="Q450" s="141">
        <v>0</v>
      </c>
      <c r="R450" s="141">
        <f>Q450*H450</f>
        <v>0</v>
      </c>
      <c r="S450" s="141">
        <v>0</v>
      </c>
      <c r="T450" s="142">
        <f>S450*H450</f>
        <v>0</v>
      </c>
      <c r="AR450" s="143" t="s">
        <v>165</v>
      </c>
      <c r="AT450" s="143" t="s">
        <v>160</v>
      </c>
      <c r="AU450" s="143" t="s">
        <v>80</v>
      </c>
      <c r="AY450" s="18" t="s">
        <v>158</v>
      </c>
      <c r="BE450" s="144">
        <f>IF(N450="základní",J450,0)</f>
        <v>11602.47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8" t="s">
        <v>78</v>
      </c>
      <c r="BK450" s="144">
        <f>ROUND(I450*H450,2)</f>
        <v>11602.47</v>
      </c>
      <c r="BL450" s="18" t="s">
        <v>165</v>
      </c>
      <c r="BM450" s="143" t="s">
        <v>593</v>
      </c>
    </row>
    <row r="451" spans="2:65" s="1" customFormat="1" x14ac:dyDescent="0.2">
      <c r="B451" s="33"/>
      <c r="D451" s="145" t="s">
        <v>166</v>
      </c>
      <c r="F451" s="146" t="s">
        <v>594</v>
      </c>
      <c r="I451" s="147"/>
      <c r="L451" s="33"/>
      <c r="M451" s="148"/>
      <c r="T451" s="54"/>
      <c r="AT451" s="18" t="s">
        <v>166</v>
      </c>
      <c r="AU451" s="18" t="s">
        <v>80</v>
      </c>
    </row>
    <row r="452" spans="2:65" s="12" customFormat="1" x14ac:dyDescent="0.2">
      <c r="B452" s="149"/>
      <c r="D452" s="150" t="s">
        <v>188</v>
      </c>
      <c r="E452" s="151" t="s">
        <v>19</v>
      </c>
      <c r="F452" s="152" t="s">
        <v>595</v>
      </c>
      <c r="H452" s="151" t="s">
        <v>19</v>
      </c>
      <c r="I452" s="153"/>
      <c r="L452" s="149"/>
      <c r="M452" s="154"/>
      <c r="T452" s="155"/>
      <c r="AT452" s="151" t="s">
        <v>188</v>
      </c>
      <c r="AU452" s="151" t="s">
        <v>80</v>
      </c>
      <c r="AV452" s="12" t="s">
        <v>78</v>
      </c>
      <c r="AW452" s="12" t="s">
        <v>31</v>
      </c>
      <c r="AX452" s="12" t="s">
        <v>70</v>
      </c>
      <c r="AY452" s="151" t="s">
        <v>158</v>
      </c>
    </row>
    <row r="453" spans="2:65" s="13" customFormat="1" x14ac:dyDescent="0.2">
      <c r="B453" s="156"/>
      <c r="D453" s="150" t="s">
        <v>188</v>
      </c>
      <c r="E453" s="157" t="s">
        <v>19</v>
      </c>
      <c r="F453" s="158" t="s">
        <v>596</v>
      </c>
      <c r="H453" s="159">
        <v>2742.9</v>
      </c>
      <c r="I453" s="160"/>
      <c r="L453" s="156"/>
      <c r="M453" s="161"/>
      <c r="T453" s="162"/>
      <c r="AT453" s="157" t="s">
        <v>188</v>
      </c>
      <c r="AU453" s="157" t="s">
        <v>80</v>
      </c>
      <c r="AV453" s="13" t="s">
        <v>80</v>
      </c>
      <c r="AW453" s="13" t="s">
        <v>31</v>
      </c>
      <c r="AX453" s="13" t="s">
        <v>70</v>
      </c>
      <c r="AY453" s="157" t="s">
        <v>158</v>
      </c>
    </row>
    <row r="454" spans="2:65" s="15" customFormat="1" x14ac:dyDescent="0.2">
      <c r="B454" s="170"/>
      <c r="D454" s="150" t="s">
        <v>188</v>
      </c>
      <c r="E454" s="171" t="s">
        <v>19</v>
      </c>
      <c r="F454" s="172" t="s">
        <v>315</v>
      </c>
      <c r="H454" s="173">
        <v>2742.9</v>
      </c>
      <c r="I454" s="174"/>
      <c r="L454" s="170"/>
      <c r="M454" s="175"/>
      <c r="T454" s="176"/>
      <c r="AT454" s="171" t="s">
        <v>188</v>
      </c>
      <c r="AU454" s="171" t="s">
        <v>80</v>
      </c>
      <c r="AV454" s="15" t="s">
        <v>171</v>
      </c>
      <c r="AW454" s="15" t="s">
        <v>31</v>
      </c>
      <c r="AX454" s="15" t="s">
        <v>70</v>
      </c>
      <c r="AY454" s="171" t="s">
        <v>158</v>
      </c>
    </row>
    <row r="455" spans="2:65" s="13" customFormat="1" x14ac:dyDescent="0.2">
      <c r="B455" s="156"/>
      <c r="D455" s="150" t="s">
        <v>188</v>
      </c>
      <c r="E455" s="157" t="s">
        <v>19</v>
      </c>
      <c r="F455" s="158" t="s">
        <v>597</v>
      </c>
      <c r="H455" s="159">
        <v>27.428999999999998</v>
      </c>
      <c r="I455" s="160"/>
      <c r="L455" s="156"/>
      <c r="M455" s="161"/>
      <c r="T455" s="162"/>
      <c r="AT455" s="157" t="s">
        <v>188</v>
      </c>
      <c r="AU455" s="157" t="s">
        <v>80</v>
      </c>
      <c r="AV455" s="13" t="s">
        <v>80</v>
      </c>
      <c r="AW455" s="13" t="s">
        <v>31</v>
      </c>
      <c r="AX455" s="13" t="s">
        <v>78</v>
      </c>
      <c r="AY455" s="157" t="s">
        <v>158</v>
      </c>
    </row>
    <row r="456" spans="2:65" s="11" customFormat="1" ht="22.8" customHeight="1" x14ac:dyDescent="0.25">
      <c r="B456" s="120"/>
      <c r="D456" s="121" t="s">
        <v>69</v>
      </c>
      <c r="E456" s="130" t="s">
        <v>80</v>
      </c>
      <c r="F456" s="130" t="s">
        <v>598</v>
      </c>
      <c r="I456" s="123"/>
      <c r="J456" s="131">
        <f>BK456</f>
        <v>90851.610000000015</v>
      </c>
      <c r="L456" s="120"/>
      <c r="M456" s="125"/>
      <c r="P456" s="126">
        <f>SUM(P457:P474)</f>
        <v>0</v>
      </c>
      <c r="R456" s="126">
        <f>SUM(R457:R474)</f>
        <v>7.4237220000000006</v>
      </c>
      <c r="T456" s="127">
        <f>SUM(T457:T474)</f>
        <v>0</v>
      </c>
      <c r="AR456" s="121" t="s">
        <v>78</v>
      </c>
      <c r="AT456" s="128" t="s">
        <v>69</v>
      </c>
      <c r="AU456" s="128" t="s">
        <v>78</v>
      </c>
      <c r="AY456" s="121" t="s">
        <v>158</v>
      </c>
      <c r="BK456" s="129">
        <f>SUM(BK457:BK474)</f>
        <v>90851.610000000015</v>
      </c>
    </row>
    <row r="457" spans="2:65" s="1" customFormat="1" ht="24.15" customHeight="1" x14ac:dyDescent="0.2">
      <c r="B457" s="33"/>
      <c r="C457" s="132" t="s">
        <v>599</v>
      </c>
      <c r="D457" s="132" t="s">
        <v>160</v>
      </c>
      <c r="E457" s="133" t="s">
        <v>600</v>
      </c>
      <c r="F457" s="134" t="s">
        <v>601</v>
      </c>
      <c r="G457" s="135" t="s">
        <v>195</v>
      </c>
      <c r="H457" s="136">
        <v>72</v>
      </c>
      <c r="I457" s="137">
        <v>37</v>
      </c>
      <c r="J457" s="138">
        <f>ROUND(I457*H457,2)</f>
        <v>2664</v>
      </c>
      <c r="K457" s="134" t="s">
        <v>602</v>
      </c>
      <c r="L457" s="33"/>
      <c r="M457" s="139" t="s">
        <v>19</v>
      </c>
      <c r="N457" s="140" t="s">
        <v>41</v>
      </c>
      <c r="P457" s="141">
        <f>O457*H457</f>
        <v>0</v>
      </c>
      <c r="Q457" s="141">
        <v>1.7000000000000001E-4</v>
      </c>
      <c r="R457" s="141">
        <f>Q457*H457</f>
        <v>1.2240000000000001E-2</v>
      </c>
      <c r="S457" s="141">
        <v>0</v>
      </c>
      <c r="T457" s="142">
        <f>S457*H457</f>
        <v>0</v>
      </c>
      <c r="AR457" s="143" t="s">
        <v>165</v>
      </c>
      <c r="AT457" s="143" t="s">
        <v>160</v>
      </c>
      <c r="AU457" s="143" t="s">
        <v>80</v>
      </c>
      <c r="AY457" s="18" t="s">
        <v>158</v>
      </c>
      <c r="BE457" s="144">
        <f>IF(N457="základní",J457,0)</f>
        <v>2664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8" t="s">
        <v>78</v>
      </c>
      <c r="BK457" s="144">
        <f>ROUND(I457*H457,2)</f>
        <v>2664</v>
      </c>
      <c r="BL457" s="18" t="s">
        <v>165</v>
      </c>
      <c r="BM457" s="143" t="s">
        <v>603</v>
      </c>
    </row>
    <row r="458" spans="2:65" s="1" customFormat="1" x14ac:dyDescent="0.2">
      <c r="B458" s="33"/>
      <c r="D458" s="145" t="s">
        <v>166</v>
      </c>
      <c r="F458" s="146" t="s">
        <v>604</v>
      </c>
      <c r="I458" s="147"/>
      <c r="L458" s="33"/>
      <c r="M458" s="148"/>
      <c r="T458" s="54"/>
      <c r="AT458" s="18" t="s">
        <v>166</v>
      </c>
      <c r="AU458" s="18" t="s">
        <v>80</v>
      </c>
    </row>
    <row r="459" spans="2:65" s="12" customFormat="1" x14ac:dyDescent="0.2">
      <c r="B459" s="149"/>
      <c r="D459" s="150" t="s">
        <v>188</v>
      </c>
      <c r="E459" s="151" t="s">
        <v>19</v>
      </c>
      <c r="F459" s="152" t="s">
        <v>605</v>
      </c>
      <c r="H459" s="151" t="s">
        <v>19</v>
      </c>
      <c r="I459" s="153"/>
      <c r="L459" s="149"/>
      <c r="M459" s="154"/>
      <c r="T459" s="155"/>
      <c r="AT459" s="151" t="s">
        <v>188</v>
      </c>
      <c r="AU459" s="151" t="s">
        <v>80</v>
      </c>
      <c r="AV459" s="12" t="s">
        <v>78</v>
      </c>
      <c r="AW459" s="12" t="s">
        <v>31</v>
      </c>
      <c r="AX459" s="12" t="s">
        <v>70</v>
      </c>
      <c r="AY459" s="151" t="s">
        <v>158</v>
      </c>
    </row>
    <row r="460" spans="2:65" s="13" customFormat="1" x14ac:dyDescent="0.2">
      <c r="B460" s="156"/>
      <c r="D460" s="150" t="s">
        <v>188</v>
      </c>
      <c r="E460" s="157" t="s">
        <v>19</v>
      </c>
      <c r="F460" s="158" t="s">
        <v>606</v>
      </c>
      <c r="H460" s="159">
        <v>72</v>
      </c>
      <c r="I460" s="160"/>
      <c r="L460" s="156"/>
      <c r="M460" s="161"/>
      <c r="T460" s="162"/>
      <c r="AT460" s="157" t="s">
        <v>188</v>
      </c>
      <c r="AU460" s="157" t="s">
        <v>80</v>
      </c>
      <c r="AV460" s="13" t="s">
        <v>80</v>
      </c>
      <c r="AW460" s="13" t="s">
        <v>31</v>
      </c>
      <c r="AX460" s="13" t="s">
        <v>70</v>
      </c>
      <c r="AY460" s="157" t="s">
        <v>158</v>
      </c>
    </row>
    <row r="461" spans="2:65" s="14" customFormat="1" x14ac:dyDescent="0.2">
      <c r="B461" s="163"/>
      <c r="D461" s="150" t="s">
        <v>188</v>
      </c>
      <c r="E461" s="164" t="s">
        <v>19</v>
      </c>
      <c r="F461" s="165" t="s">
        <v>191</v>
      </c>
      <c r="H461" s="166">
        <v>72</v>
      </c>
      <c r="I461" s="167"/>
      <c r="L461" s="163"/>
      <c r="M461" s="168"/>
      <c r="T461" s="169"/>
      <c r="AT461" s="164" t="s">
        <v>188</v>
      </c>
      <c r="AU461" s="164" t="s">
        <v>80</v>
      </c>
      <c r="AV461" s="14" t="s">
        <v>165</v>
      </c>
      <c r="AW461" s="14" t="s">
        <v>31</v>
      </c>
      <c r="AX461" s="14" t="s">
        <v>78</v>
      </c>
      <c r="AY461" s="164" t="s">
        <v>158</v>
      </c>
    </row>
    <row r="462" spans="2:65" s="1" customFormat="1" ht="16.5" customHeight="1" x14ac:dyDescent="0.2">
      <c r="B462" s="33"/>
      <c r="C462" s="177" t="s">
        <v>406</v>
      </c>
      <c r="D462" s="177" t="s">
        <v>530</v>
      </c>
      <c r="E462" s="178" t="s">
        <v>607</v>
      </c>
      <c r="F462" s="179" t="s">
        <v>608</v>
      </c>
      <c r="G462" s="180" t="s">
        <v>195</v>
      </c>
      <c r="H462" s="181">
        <v>85.284000000000006</v>
      </c>
      <c r="I462" s="182">
        <v>51.1</v>
      </c>
      <c r="J462" s="183">
        <f>ROUND(I462*H462,2)</f>
        <v>4358.01</v>
      </c>
      <c r="K462" s="179" t="s">
        <v>602</v>
      </c>
      <c r="L462" s="184"/>
      <c r="M462" s="185" t="s">
        <v>19</v>
      </c>
      <c r="N462" s="186" t="s">
        <v>41</v>
      </c>
      <c r="P462" s="141">
        <f>O462*H462</f>
        <v>0</v>
      </c>
      <c r="Q462" s="141">
        <v>5.0000000000000001E-4</v>
      </c>
      <c r="R462" s="141">
        <f>Q462*H462</f>
        <v>4.2642000000000006E-2</v>
      </c>
      <c r="S462" s="141">
        <v>0</v>
      </c>
      <c r="T462" s="142">
        <f>S462*H462</f>
        <v>0</v>
      </c>
      <c r="AR462" s="143" t="s">
        <v>178</v>
      </c>
      <c r="AT462" s="143" t="s">
        <v>530</v>
      </c>
      <c r="AU462" s="143" t="s">
        <v>80</v>
      </c>
      <c r="AY462" s="18" t="s">
        <v>158</v>
      </c>
      <c r="BE462" s="144">
        <f>IF(N462="základní",J462,0)</f>
        <v>4358.01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8" t="s">
        <v>78</v>
      </c>
      <c r="BK462" s="144">
        <f>ROUND(I462*H462,2)</f>
        <v>4358.01</v>
      </c>
      <c r="BL462" s="18" t="s">
        <v>165</v>
      </c>
      <c r="BM462" s="143" t="s">
        <v>609</v>
      </c>
    </row>
    <row r="463" spans="2:65" s="13" customFormat="1" x14ac:dyDescent="0.2">
      <c r="B463" s="156"/>
      <c r="D463" s="150" t="s">
        <v>188</v>
      </c>
      <c r="F463" s="158" t="s">
        <v>610</v>
      </c>
      <c r="H463" s="159">
        <v>85.284000000000006</v>
      </c>
      <c r="I463" s="160"/>
      <c r="L463" s="156"/>
      <c r="M463" s="161"/>
      <c r="T463" s="162"/>
      <c r="AT463" s="157" t="s">
        <v>188</v>
      </c>
      <c r="AU463" s="157" t="s">
        <v>80</v>
      </c>
      <c r="AV463" s="13" t="s">
        <v>80</v>
      </c>
      <c r="AW463" s="13" t="s">
        <v>4</v>
      </c>
      <c r="AX463" s="13" t="s">
        <v>78</v>
      </c>
      <c r="AY463" s="157" t="s">
        <v>158</v>
      </c>
    </row>
    <row r="464" spans="2:65" s="1" customFormat="1" ht="33" customHeight="1" x14ac:dyDescent="0.2">
      <c r="B464" s="33"/>
      <c r="C464" s="132" t="s">
        <v>611</v>
      </c>
      <c r="D464" s="132" t="s">
        <v>160</v>
      </c>
      <c r="E464" s="133" t="s">
        <v>612</v>
      </c>
      <c r="F464" s="134" t="s">
        <v>613</v>
      </c>
      <c r="G464" s="135" t="s">
        <v>292</v>
      </c>
      <c r="H464" s="136">
        <v>36</v>
      </c>
      <c r="I464" s="137">
        <v>403</v>
      </c>
      <c r="J464" s="138">
        <f>ROUND(I464*H464,2)</f>
        <v>14508</v>
      </c>
      <c r="K464" s="134" t="s">
        <v>602</v>
      </c>
      <c r="L464" s="33"/>
      <c r="M464" s="139" t="s">
        <v>19</v>
      </c>
      <c r="N464" s="140" t="s">
        <v>41</v>
      </c>
      <c r="P464" s="141">
        <f>O464*H464</f>
        <v>0</v>
      </c>
      <c r="Q464" s="141">
        <v>0.20469000000000001</v>
      </c>
      <c r="R464" s="141">
        <f>Q464*H464</f>
        <v>7.3688400000000005</v>
      </c>
      <c r="S464" s="141">
        <v>0</v>
      </c>
      <c r="T464" s="142">
        <f>S464*H464</f>
        <v>0</v>
      </c>
      <c r="AR464" s="143" t="s">
        <v>165</v>
      </c>
      <c r="AT464" s="143" t="s">
        <v>160</v>
      </c>
      <c r="AU464" s="143" t="s">
        <v>80</v>
      </c>
      <c r="AY464" s="18" t="s">
        <v>158</v>
      </c>
      <c r="BE464" s="144">
        <f>IF(N464="základní",J464,0)</f>
        <v>14508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8" t="s">
        <v>78</v>
      </c>
      <c r="BK464" s="144">
        <f>ROUND(I464*H464,2)</f>
        <v>14508</v>
      </c>
      <c r="BL464" s="18" t="s">
        <v>165</v>
      </c>
      <c r="BM464" s="143" t="s">
        <v>614</v>
      </c>
    </row>
    <row r="465" spans="2:65" s="1" customFormat="1" x14ac:dyDescent="0.2">
      <c r="B465" s="33"/>
      <c r="D465" s="145" t="s">
        <v>166</v>
      </c>
      <c r="F465" s="146" t="s">
        <v>615</v>
      </c>
      <c r="I465" s="147"/>
      <c r="L465" s="33"/>
      <c r="M465" s="148"/>
      <c r="T465" s="54"/>
      <c r="AT465" s="18" t="s">
        <v>166</v>
      </c>
      <c r="AU465" s="18" t="s">
        <v>80</v>
      </c>
    </row>
    <row r="466" spans="2:65" s="12" customFormat="1" x14ac:dyDescent="0.2">
      <c r="B466" s="149"/>
      <c r="D466" s="150" t="s">
        <v>188</v>
      </c>
      <c r="E466" s="151" t="s">
        <v>19</v>
      </c>
      <c r="F466" s="152" t="s">
        <v>605</v>
      </c>
      <c r="H466" s="151" t="s">
        <v>19</v>
      </c>
      <c r="I466" s="153"/>
      <c r="L466" s="149"/>
      <c r="M466" s="154"/>
      <c r="T466" s="155"/>
      <c r="AT466" s="151" t="s">
        <v>188</v>
      </c>
      <c r="AU466" s="151" t="s">
        <v>80</v>
      </c>
      <c r="AV466" s="12" t="s">
        <v>78</v>
      </c>
      <c r="AW466" s="12" t="s">
        <v>31</v>
      </c>
      <c r="AX466" s="12" t="s">
        <v>70</v>
      </c>
      <c r="AY466" s="151" t="s">
        <v>158</v>
      </c>
    </row>
    <row r="467" spans="2:65" s="13" customFormat="1" x14ac:dyDescent="0.2">
      <c r="B467" s="156"/>
      <c r="D467" s="150" t="s">
        <v>188</v>
      </c>
      <c r="E467" s="157" t="s">
        <v>19</v>
      </c>
      <c r="F467" s="158" t="s">
        <v>616</v>
      </c>
      <c r="H467" s="159">
        <v>36</v>
      </c>
      <c r="I467" s="160"/>
      <c r="L467" s="156"/>
      <c r="M467" s="161"/>
      <c r="T467" s="162"/>
      <c r="AT467" s="157" t="s">
        <v>188</v>
      </c>
      <c r="AU467" s="157" t="s">
        <v>80</v>
      </c>
      <c r="AV467" s="13" t="s">
        <v>80</v>
      </c>
      <c r="AW467" s="13" t="s">
        <v>31</v>
      </c>
      <c r="AX467" s="13" t="s">
        <v>70</v>
      </c>
      <c r="AY467" s="157" t="s">
        <v>158</v>
      </c>
    </row>
    <row r="468" spans="2:65" s="14" customFormat="1" x14ac:dyDescent="0.2">
      <c r="B468" s="163"/>
      <c r="D468" s="150" t="s">
        <v>188</v>
      </c>
      <c r="E468" s="164" t="s">
        <v>19</v>
      </c>
      <c r="F468" s="165" t="s">
        <v>191</v>
      </c>
      <c r="H468" s="166">
        <v>36</v>
      </c>
      <c r="I468" s="167"/>
      <c r="L468" s="163"/>
      <c r="M468" s="168"/>
      <c r="T468" s="169"/>
      <c r="AT468" s="164" t="s">
        <v>188</v>
      </c>
      <c r="AU468" s="164" t="s">
        <v>80</v>
      </c>
      <c r="AV468" s="14" t="s">
        <v>165</v>
      </c>
      <c r="AW468" s="14" t="s">
        <v>31</v>
      </c>
      <c r="AX468" s="14" t="s">
        <v>78</v>
      </c>
      <c r="AY468" s="164" t="s">
        <v>158</v>
      </c>
    </row>
    <row r="469" spans="2:65" s="1" customFormat="1" ht="16.5" customHeight="1" x14ac:dyDescent="0.2">
      <c r="B469" s="33"/>
      <c r="C469" s="132" t="s">
        <v>419</v>
      </c>
      <c r="D469" s="132" t="s">
        <v>160</v>
      </c>
      <c r="E469" s="133" t="s">
        <v>617</v>
      </c>
      <c r="F469" s="134" t="s">
        <v>618</v>
      </c>
      <c r="G469" s="135" t="s">
        <v>308</v>
      </c>
      <c r="H469" s="136">
        <v>16.704000000000001</v>
      </c>
      <c r="I469" s="137">
        <v>4150</v>
      </c>
      <c r="J469" s="138">
        <f>ROUND(I469*H469,2)</f>
        <v>69321.600000000006</v>
      </c>
      <c r="K469" s="134" t="s">
        <v>19</v>
      </c>
      <c r="L469" s="33"/>
      <c r="M469" s="139" t="s">
        <v>19</v>
      </c>
      <c r="N469" s="140" t="s">
        <v>41</v>
      </c>
      <c r="P469" s="141">
        <f>O469*H469</f>
        <v>0</v>
      </c>
      <c r="Q469" s="141">
        <v>0</v>
      </c>
      <c r="R469" s="141">
        <f>Q469*H469</f>
        <v>0</v>
      </c>
      <c r="S469" s="141">
        <v>0</v>
      </c>
      <c r="T469" s="142">
        <f>S469*H469</f>
        <v>0</v>
      </c>
      <c r="AR469" s="143" t="s">
        <v>165</v>
      </c>
      <c r="AT469" s="143" t="s">
        <v>160</v>
      </c>
      <c r="AU469" s="143" t="s">
        <v>80</v>
      </c>
      <c r="AY469" s="18" t="s">
        <v>158</v>
      </c>
      <c r="BE469" s="144">
        <f>IF(N469="základní",J469,0)</f>
        <v>69321.600000000006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8" t="s">
        <v>78</v>
      </c>
      <c r="BK469" s="144">
        <f>ROUND(I469*H469,2)</f>
        <v>69321.600000000006</v>
      </c>
      <c r="BL469" s="18" t="s">
        <v>165</v>
      </c>
      <c r="BM469" s="143" t="s">
        <v>619</v>
      </c>
    </row>
    <row r="470" spans="2:65" s="12" customFormat="1" x14ac:dyDescent="0.2">
      <c r="B470" s="149"/>
      <c r="D470" s="150" t="s">
        <v>188</v>
      </c>
      <c r="E470" s="151" t="s">
        <v>19</v>
      </c>
      <c r="F470" s="152" t="s">
        <v>620</v>
      </c>
      <c r="H470" s="151" t="s">
        <v>19</v>
      </c>
      <c r="I470" s="153"/>
      <c r="L470" s="149"/>
      <c r="M470" s="154"/>
      <c r="T470" s="155"/>
      <c r="AT470" s="151" t="s">
        <v>188</v>
      </c>
      <c r="AU470" s="151" t="s">
        <v>80</v>
      </c>
      <c r="AV470" s="12" t="s">
        <v>78</v>
      </c>
      <c r="AW470" s="12" t="s">
        <v>31</v>
      </c>
      <c r="AX470" s="12" t="s">
        <v>70</v>
      </c>
      <c r="AY470" s="151" t="s">
        <v>158</v>
      </c>
    </row>
    <row r="471" spans="2:65" s="13" customFormat="1" x14ac:dyDescent="0.2">
      <c r="B471" s="156"/>
      <c r="D471" s="150" t="s">
        <v>188</v>
      </c>
      <c r="E471" s="157" t="s">
        <v>19</v>
      </c>
      <c r="F471" s="158" t="s">
        <v>621</v>
      </c>
      <c r="H471" s="159">
        <v>4.6079999999999997</v>
      </c>
      <c r="I471" s="160"/>
      <c r="L471" s="156"/>
      <c r="M471" s="161"/>
      <c r="T471" s="162"/>
      <c r="AT471" s="157" t="s">
        <v>188</v>
      </c>
      <c r="AU471" s="157" t="s">
        <v>80</v>
      </c>
      <c r="AV471" s="13" t="s">
        <v>80</v>
      </c>
      <c r="AW471" s="13" t="s">
        <v>31</v>
      </c>
      <c r="AX471" s="13" t="s">
        <v>70</v>
      </c>
      <c r="AY471" s="157" t="s">
        <v>158</v>
      </c>
    </row>
    <row r="472" spans="2:65" s="12" customFormat="1" x14ac:dyDescent="0.2">
      <c r="B472" s="149"/>
      <c r="D472" s="150" t="s">
        <v>188</v>
      </c>
      <c r="E472" s="151" t="s">
        <v>19</v>
      </c>
      <c r="F472" s="152" t="s">
        <v>622</v>
      </c>
      <c r="H472" s="151" t="s">
        <v>19</v>
      </c>
      <c r="I472" s="153"/>
      <c r="L472" s="149"/>
      <c r="M472" s="154"/>
      <c r="T472" s="155"/>
      <c r="AT472" s="151" t="s">
        <v>188</v>
      </c>
      <c r="AU472" s="151" t="s">
        <v>80</v>
      </c>
      <c r="AV472" s="12" t="s">
        <v>78</v>
      </c>
      <c r="AW472" s="12" t="s">
        <v>31</v>
      </c>
      <c r="AX472" s="12" t="s">
        <v>70</v>
      </c>
      <c r="AY472" s="151" t="s">
        <v>158</v>
      </c>
    </row>
    <row r="473" spans="2:65" s="13" customFormat="1" x14ac:dyDescent="0.2">
      <c r="B473" s="156"/>
      <c r="D473" s="150" t="s">
        <v>188</v>
      </c>
      <c r="E473" s="157" t="s">
        <v>19</v>
      </c>
      <c r="F473" s="158" t="s">
        <v>623</v>
      </c>
      <c r="H473" s="159">
        <v>12.096</v>
      </c>
      <c r="I473" s="160"/>
      <c r="L473" s="156"/>
      <c r="M473" s="161"/>
      <c r="T473" s="162"/>
      <c r="AT473" s="157" t="s">
        <v>188</v>
      </c>
      <c r="AU473" s="157" t="s">
        <v>80</v>
      </c>
      <c r="AV473" s="13" t="s">
        <v>80</v>
      </c>
      <c r="AW473" s="13" t="s">
        <v>31</v>
      </c>
      <c r="AX473" s="13" t="s">
        <v>70</v>
      </c>
      <c r="AY473" s="157" t="s">
        <v>158</v>
      </c>
    </row>
    <row r="474" spans="2:65" s="14" customFormat="1" x14ac:dyDescent="0.2">
      <c r="B474" s="163"/>
      <c r="D474" s="150" t="s">
        <v>188</v>
      </c>
      <c r="E474" s="164" t="s">
        <v>19</v>
      </c>
      <c r="F474" s="165" t="s">
        <v>191</v>
      </c>
      <c r="H474" s="166">
        <v>16.704000000000001</v>
      </c>
      <c r="I474" s="167"/>
      <c r="L474" s="163"/>
      <c r="M474" s="168"/>
      <c r="T474" s="169"/>
      <c r="AT474" s="164" t="s">
        <v>188</v>
      </c>
      <c r="AU474" s="164" t="s">
        <v>80</v>
      </c>
      <c r="AV474" s="14" t="s">
        <v>165</v>
      </c>
      <c r="AW474" s="14" t="s">
        <v>31</v>
      </c>
      <c r="AX474" s="14" t="s">
        <v>78</v>
      </c>
      <c r="AY474" s="164" t="s">
        <v>158</v>
      </c>
    </row>
    <row r="475" spans="2:65" s="11" customFormat="1" ht="22.8" customHeight="1" x14ac:dyDescent="0.25">
      <c r="B475" s="120"/>
      <c r="D475" s="121" t="s">
        <v>69</v>
      </c>
      <c r="E475" s="130" t="s">
        <v>171</v>
      </c>
      <c r="F475" s="130" t="s">
        <v>624</v>
      </c>
      <c r="I475" s="123"/>
      <c r="J475" s="131">
        <f>BK475</f>
        <v>278493.40999999997</v>
      </c>
      <c r="L475" s="120"/>
      <c r="M475" s="125"/>
      <c r="P475" s="126">
        <f>SUM(P476:P501)</f>
        <v>0</v>
      </c>
      <c r="R475" s="126">
        <f>SUM(R476:R501)</f>
        <v>0</v>
      </c>
      <c r="T475" s="127">
        <f>SUM(T476:T501)</f>
        <v>0</v>
      </c>
      <c r="AR475" s="121" t="s">
        <v>78</v>
      </c>
      <c r="AT475" s="128" t="s">
        <v>69</v>
      </c>
      <c r="AU475" s="128" t="s">
        <v>78</v>
      </c>
      <c r="AY475" s="121" t="s">
        <v>158</v>
      </c>
      <c r="BK475" s="129">
        <f>SUM(BK476:BK501)</f>
        <v>278493.40999999997</v>
      </c>
    </row>
    <row r="476" spans="2:65" s="1" customFormat="1" ht="16.5" customHeight="1" x14ac:dyDescent="0.2">
      <c r="B476" s="33"/>
      <c r="C476" s="132" t="s">
        <v>625</v>
      </c>
      <c r="D476" s="132" t="s">
        <v>160</v>
      </c>
      <c r="E476" s="133" t="s">
        <v>626</v>
      </c>
      <c r="F476" s="134" t="s">
        <v>627</v>
      </c>
      <c r="G476" s="135" t="s">
        <v>163</v>
      </c>
      <c r="H476" s="136">
        <v>198</v>
      </c>
      <c r="I476" s="137">
        <v>660</v>
      </c>
      <c r="J476" s="138">
        <f>ROUND(I476*H476,2)</f>
        <v>130680</v>
      </c>
      <c r="K476" s="134" t="s">
        <v>164</v>
      </c>
      <c r="L476" s="33"/>
      <c r="M476" s="139" t="s">
        <v>19</v>
      </c>
      <c r="N476" s="140" t="s">
        <v>41</v>
      </c>
      <c r="P476" s="141">
        <f>O476*H476</f>
        <v>0</v>
      </c>
      <c r="Q476" s="141">
        <v>0</v>
      </c>
      <c r="R476" s="141">
        <f>Q476*H476</f>
        <v>0</v>
      </c>
      <c r="S476" s="141">
        <v>0</v>
      </c>
      <c r="T476" s="142">
        <f>S476*H476</f>
        <v>0</v>
      </c>
      <c r="AR476" s="143" t="s">
        <v>165</v>
      </c>
      <c r="AT476" s="143" t="s">
        <v>160</v>
      </c>
      <c r="AU476" s="143" t="s">
        <v>80</v>
      </c>
      <c r="AY476" s="18" t="s">
        <v>158</v>
      </c>
      <c r="BE476" s="144">
        <f>IF(N476="základní",J476,0)</f>
        <v>130680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8" t="s">
        <v>78</v>
      </c>
      <c r="BK476" s="144">
        <f>ROUND(I476*H476,2)</f>
        <v>130680</v>
      </c>
      <c r="BL476" s="18" t="s">
        <v>165</v>
      </c>
      <c r="BM476" s="143" t="s">
        <v>628</v>
      </c>
    </row>
    <row r="477" spans="2:65" s="1" customFormat="1" x14ac:dyDescent="0.2">
      <c r="B477" s="33"/>
      <c r="D477" s="145" t="s">
        <v>166</v>
      </c>
      <c r="F477" s="146" t="s">
        <v>629</v>
      </c>
      <c r="I477" s="147"/>
      <c r="L477" s="33"/>
      <c r="M477" s="148"/>
      <c r="T477" s="54"/>
      <c r="AT477" s="18" t="s">
        <v>166</v>
      </c>
      <c r="AU477" s="18" t="s">
        <v>80</v>
      </c>
    </row>
    <row r="478" spans="2:65" s="12" customFormat="1" x14ac:dyDescent="0.2">
      <c r="B478" s="149"/>
      <c r="D478" s="150" t="s">
        <v>188</v>
      </c>
      <c r="E478" s="151" t="s">
        <v>19</v>
      </c>
      <c r="F478" s="152" t="s">
        <v>630</v>
      </c>
      <c r="H478" s="151" t="s">
        <v>19</v>
      </c>
      <c r="I478" s="153"/>
      <c r="L478" s="149"/>
      <c r="M478" s="154"/>
      <c r="T478" s="155"/>
      <c r="AT478" s="151" t="s">
        <v>188</v>
      </c>
      <c r="AU478" s="151" t="s">
        <v>80</v>
      </c>
      <c r="AV478" s="12" t="s">
        <v>78</v>
      </c>
      <c r="AW478" s="12" t="s">
        <v>31</v>
      </c>
      <c r="AX478" s="12" t="s">
        <v>70</v>
      </c>
      <c r="AY478" s="151" t="s">
        <v>158</v>
      </c>
    </row>
    <row r="479" spans="2:65" s="13" customFormat="1" x14ac:dyDescent="0.2">
      <c r="B479" s="156"/>
      <c r="D479" s="150" t="s">
        <v>188</v>
      </c>
      <c r="E479" s="157" t="s">
        <v>19</v>
      </c>
      <c r="F479" s="158" t="s">
        <v>631</v>
      </c>
      <c r="H479" s="159">
        <v>118.8</v>
      </c>
      <c r="I479" s="160"/>
      <c r="L479" s="156"/>
      <c r="M479" s="161"/>
      <c r="T479" s="162"/>
      <c r="AT479" s="157" t="s">
        <v>188</v>
      </c>
      <c r="AU479" s="157" t="s">
        <v>80</v>
      </c>
      <c r="AV479" s="13" t="s">
        <v>80</v>
      </c>
      <c r="AW479" s="13" t="s">
        <v>31</v>
      </c>
      <c r="AX479" s="13" t="s">
        <v>70</v>
      </c>
      <c r="AY479" s="157" t="s">
        <v>158</v>
      </c>
    </row>
    <row r="480" spans="2:65" s="12" customFormat="1" x14ac:dyDescent="0.2">
      <c r="B480" s="149"/>
      <c r="D480" s="150" t="s">
        <v>188</v>
      </c>
      <c r="E480" s="151" t="s">
        <v>19</v>
      </c>
      <c r="F480" s="152" t="s">
        <v>632</v>
      </c>
      <c r="H480" s="151" t="s">
        <v>19</v>
      </c>
      <c r="I480" s="153"/>
      <c r="L480" s="149"/>
      <c r="M480" s="154"/>
      <c r="T480" s="155"/>
      <c r="AT480" s="151" t="s">
        <v>188</v>
      </c>
      <c r="AU480" s="151" t="s">
        <v>80</v>
      </c>
      <c r="AV480" s="12" t="s">
        <v>78</v>
      </c>
      <c r="AW480" s="12" t="s">
        <v>31</v>
      </c>
      <c r="AX480" s="12" t="s">
        <v>70</v>
      </c>
      <c r="AY480" s="151" t="s">
        <v>158</v>
      </c>
    </row>
    <row r="481" spans="2:65" s="13" customFormat="1" x14ac:dyDescent="0.2">
      <c r="B481" s="156"/>
      <c r="D481" s="150" t="s">
        <v>188</v>
      </c>
      <c r="E481" s="157" t="s">
        <v>19</v>
      </c>
      <c r="F481" s="158" t="s">
        <v>633</v>
      </c>
      <c r="H481" s="159">
        <v>79.2</v>
      </c>
      <c r="I481" s="160"/>
      <c r="L481" s="156"/>
      <c r="M481" s="161"/>
      <c r="T481" s="162"/>
      <c r="AT481" s="157" t="s">
        <v>188</v>
      </c>
      <c r="AU481" s="157" t="s">
        <v>80</v>
      </c>
      <c r="AV481" s="13" t="s">
        <v>80</v>
      </c>
      <c r="AW481" s="13" t="s">
        <v>31</v>
      </c>
      <c r="AX481" s="13" t="s">
        <v>70</v>
      </c>
      <c r="AY481" s="157" t="s">
        <v>158</v>
      </c>
    </row>
    <row r="482" spans="2:65" s="14" customFormat="1" x14ac:dyDescent="0.2">
      <c r="B482" s="163"/>
      <c r="D482" s="150" t="s">
        <v>188</v>
      </c>
      <c r="E482" s="164" t="s">
        <v>19</v>
      </c>
      <c r="F482" s="165" t="s">
        <v>191</v>
      </c>
      <c r="H482" s="166">
        <v>198</v>
      </c>
      <c r="I482" s="167"/>
      <c r="L482" s="163"/>
      <c r="M482" s="168"/>
      <c r="T482" s="169"/>
      <c r="AT482" s="164" t="s">
        <v>188</v>
      </c>
      <c r="AU482" s="164" t="s">
        <v>80</v>
      </c>
      <c r="AV482" s="14" t="s">
        <v>165</v>
      </c>
      <c r="AW482" s="14" t="s">
        <v>31</v>
      </c>
      <c r="AX482" s="14" t="s">
        <v>78</v>
      </c>
      <c r="AY482" s="164" t="s">
        <v>158</v>
      </c>
    </row>
    <row r="483" spans="2:65" s="1" customFormat="1" ht="21.75" customHeight="1" x14ac:dyDescent="0.2">
      <c r="B483" s="33"/>
      <c r="C483" s="177" t="s">
        <v>423</v>
      </c>
      <c r="D483" s="177" t="s">
        <v>530</v>
      </c>
      <c r="E483" s="178" t="s">
        <v>634</v>
      </c>
      <c r="F483" s="179" t="s">
        <v>635</v>
      </c>
      <c r="G483" s="180" t="s">
        <v>163</v>
      </c>
      <c r="H483" s="181">
        <v>118.8</v>
      </c>
      <c r="I483" s="182">
        <v>187.2</v>
      </c>
      <c r="J483" s="183">
        <f>ROUND(I483*H483,2)</f>
        <v>22239.360000000001</v>
      </c>
      <c r="K483" s="179" t="s">
        <v>164</v>
      </c>
      <c r="L483" s="184"/>
      <c r="M483" s="185" t="s">
        <v>19</v>
      </c>
      <c r="N483" s="186" t="s">
        <v>41</v>
      </c>
      <c r="P483" s="141">
        <f>O483*H483</f>
        <v>0</v>
      </c>
      <c r="Q483" s="141">
        <v>0</v>
      </c>
      <c r="R483" s="141">
        <f>Q483*H483</f>
        <v>0</v>
      </c>
      <c r="S483" s="141">
        <v>0</v>
      </c>
      <c r="T483" s="142">
        <f>S483*H483</f>
        <v>0</v>
      </c>
      <c r="AR483" s="143" t="s">
        <v>178</v>
      </c>
      <c r="AT483" s="143" t="s">
        <v>530</v>
      </c>
      <c r="AU483" s="143" t="s">
        <v>80</v>
      </c>
      <c r="AY483" s="18" t="s">
        <v>158</v>
      </c>
      <c r="BE483" s="144">
        <f>IF(N483="základní",J483,0)</f>
        <v>22239.360000000001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8" t="s">
        <v>78</v>
      </c>
      <c r="BK483" s="144">
        <f>ROUND(I483*H483,2)</f>
        <v>22239.360000000001</v>
      </c>
      <c r="BL483" s="18" t="s">
        <v>165</v>
      </c>
      <c r="BM483" s="143" t="s">
        <v>636</v>
      </c>
    </row>
    <row r="484" spans="2:65" s="12" customFormat="1" x14ac:dyDescent="0.2">
      <c r="B484" s="149"/>
      <c r="D484" s="150" t="s">
        <v>188</v>
      </c>
      <c r="E484" s="151" t="s">
        <v>19</v>
      </c>
      <c r="F484" s="152" t="s">
        <v>630</v>
      </c>
      <c r="H484" s="151" t="s">
        <v>19</v>
      </c>
      <c r="I484" s="153"/>
      <c r="L484" s="149"/>
      <c r="M484" s="154"/>
      <c r="T484" s="155"/>
      <c r="AT484" s="151" t="s">
        <v>188</v>
      </c>
      <c r="AU484" s="151" t="s">
        <v>80</v>
      </c>
      <c r="AV484" s="12" t="s">
        <v>78</v>
      </c>
      <c r="AW484" s="12" t="s">
        <v>31</v>
      </c>
      <c r="AX484" s="12" t="s">
        <v>70</v>
      </c>
      <c r="AY484" s="151" t="s">
        <v>158</v>
      </c>
    </row>
    <row r="485" spans="2:65" s="13" customFormat="1" x14ac:dyDescent="0.2">
      <c r="B485" s="156"/>
      <c r="D485" s="150" t="s">
        <v>188</v>
      </c>
      <c r="E485" s="157" t="s">
        <v>19</v>
      </c>
      <c r="F485" s="158" t="s">
        <v>631</v>
      </c>
      <c r="H485" s="159">
        <v>118.8</v>
      </c>
      <c r="I485" s="160"/>
      <c r="L485" s="156"/>
      <c r="M485" s="161"/>
      <c r="T485" s="162"/>
      <c r="AT485" s="157" t="s">
        <v>188</v>
      </c>
      <c r="AU485" s="157" t="s">
        <v>80</v>
      </c>
      <c r="AV485" s="13" t="s">
        <v>80</v>
      </c>
      <c r="AW485" s="13" t="s">
        <v>31</v>
      </c>
      <c r="AX485" s="13" t="s">
        <v>70</v>
      </c>
      <c r="AY485" s="157" t="s">
        <v>158</v>
      </c>
    </row>
    <row r="486" spans="2:65" s="14" customFormat="1" x14ac:dyDescent="0.2">
      <c r="B486" s="163"/>
      <c r="D486" s="150" t="s">
        <v>188</v>
      </c>
      <c r="E486" s="164" t="s">
        <v>19</v>
      </c>
      <c r="F486" s="165" t="s">
        <v>191</v>
      </c>
      <c r="H486" s="166">
        <v>118.8</v>
      </c>
      <c r="I486" s="167"/>
      <c r="L486" s="163"/>
      <c r="M486" s="168"/>
      <c r="T486" s="169"/>
      <c r="AT486" s="164" t="s">
        <v>188</v>
      </c>
      <c r="AU486" s="164" t="s">
        <v>80</v>
      </c>
      <c r="AV486" s="14" t="s">
        <v>165</v>
      </c>
      <c r="AW486" s="14" t="s">
        <v>31</v>
      </c>
      <c r="AX486" s="14" t="s">
        <v>78</v>
      </c>
      <c r="AY486" s="164" t="s">
        <v>158</v>
      </c>
    </row>
    <row r="487" spans="2:65" s="1" customFormat="1" ht="16.5" customHeight="1" x14ac:dyDescent="0.2">
      <c r="B487" s="33"/>
      <c r="C487" s="177" t="s">
        <v>637</v>
      </c>
      <c r="D487" s="177" t="s">
        <v>530</v>
      </c>
      <c r="E487" s="178" t="s">
        <v>638</v>
      </c>
      <c r="F487" s="179" t="s">
        <v>639</v>
      </c>
      <c r="G487" s="180" t="s">
        <v>163</v>
      </c>
      <c r="H487" s="181">
        <v>79.2</v>
      </c>
      <c r="I487" s="182">
        <v>157.5</v>
      </c>
      <c r="J487" s="183">
        <f>ROUND(I487*H487,2)</f>
        <v>12474</v>
      </c>
      <c r="K487" s="179" t="s">
        <v>164</v>
      </c>
      <c r="L487" s="184"/>
      <c r="M487" s="185" t="s">
        <v>19</v>
      </c>
      <c r="N487" s="186" t="s">
        <v>41</v>
      </c>
      <c r="P487" s="141">
        <f>O487*H487</f>
        <v>0</v>
      </c>
      <c r="Q487" s="141">
        <v>0</v>
      </c>
      <c r="R487" s="141">
        <f>Q487*H487</f>
        <v>0</v>
      </c>
      <c r="S487" s="141">
        <v>0</v>
      </c>
      <c r="T487" s="142">
        <f>S487*H487</f>
        <v>0</v>
      </c>
      <c r="AR487" s="143" t="s">
        <v>178</v>
      </c>
      <c r="AT487" s="143" t="s">
        <v>530</v>
      </c>
      <c r="AU487" s="143" t="s">
        <v>80</v>
      </c>
      <c r="AY487" s="18" t="s">
        <v>158</v>
      </c>
      <c r="BE487" s="144">
        <f>IF(N487="základní",J487,0)</f>
        <v>12474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8" t="s">
        <v>78</v>
      </c>
      <c r="BK487" s="144">
        <f>ROUND(I487*H487,2)</f>
        <v>12474</v>
      </c>
      <c r="BL487" s="18" t="s">
        <v>165</v>
      </c>
      <c r="BM487" s="143" t="s">
        <v>640</v>
      </c>
    </row>
    <row r="488" spans="2:65" s="12" customFormat="1" x14ac:dyDescent="0.2">
      <c r="B488" s="149"/>
      <c r="D488" s="150" t="s">
        <v>188</v>
      </c>
      <c r="E488" s="151" t="s">
        <v>19</v>
      </c>
      <c r="F488" s="152" t="s">
        <v>632</v>
      </c>
      <c r="H488" s="151" t="s">
        <v>19</v>
      </c>
      <c r="I488" s="153"/>
      <c r="L488" s="149"/>
      <c r="M488" s="154"/>
      <c r="T488" s="155"/>
      <c r="AT488" s="151" t="s">
        <v>188</v>
      </c>
      <c r="AU488" s="151" t="s">
        <v>80</v>
      </c>
      <c r="AV488" s="12" t="s">
        <v>78</v>
      </c>
      <c r="AW488" s="12" t="s">
        <v>31</v>
      </c>
      <c r="AX488" s="12" t="s">
        <v>70</v>
      </c>
      <c r="AY488" s="151" t="s">
        <v>158</v>
      </c>
    </row>
    <row r="489" spans="2:65" s="13" customFormat="1" x14ac:dyDescent="0.2">
      <c r="B489" s="156"/>
      <c r="D489" s="150" t="s">
        <v>188</v>
      </c>
      <c r="E489" s="157" t="s">
        <v>19</v>
      </c>
      <c r="F489" s="158" t="s">
        <v>633</v>
      </c>
      <c r="H489" s="159">
        <v>79.2</v>
      </c>
      <c r="I489" s="160"/>
      <c r="L489" s="156"/>
      <c r="M489" s="161"/>
      <c r="T489" s="162"/>
      <c r="AT489" s="157" t="s">
        <v>188</v>
      </c>
      <c r="AU489" s="157" t="s">
        <v>80</v>
      </c>
      <c r="AV489" s="13" t="s">
        <v>80</v>
      </c>
      <c r="AW489" s="13" t="s">
        <v>31</v>
      </c>
      <c r="AX489" s="13" t="s">
        <v>70</v>
      </c>
      <c r="AY489" s="157" t="s">
        <v>158</v>
      </c>
    </row>
    <row r="490" spans="2:65" s="14" customFormat="1" x14ac:dyDescent="0.2">
      <c r="B490" s="163"/>
      <c r="D490" s="150" t="s">
        <v>188</v>
      </c>
      <c r="E490" s="164" t="s">
        <v>19</v>
      </c>
      <c r="F490" s="165" t="s">
        <v>191</v>
      </c>
      <c r="H490" s="166">
        <v>79.2</v>
      </c>
      <c r="I490" s="167"/>
      <c r="L490" s="163"/>
      <c r="M490" s="168"/>
      <c r="T490" s="169"/>
      <c r="AT490" s="164" t="s">
        <v>188</v>
      </c>
      <c r="AU490" s="164" t="s">
        <v>80</v>
      </c>
      <c r="AV490" s="14" t="s">
        <v>165</v>
      </c>
      <c r="AW490" s="14" t="s">
        <v>31</v>
      </c>
      <c r="AX490" s="14" t="s">
        <v>78</v>
      </c>
      <c r="AY490" s="164" t="s">
        <v>158</v>
      </c>
    </row>
    <row r="491" spans="2:65" s="1" customFormat="1" ht="16.5" customHeight="1" x14ac:dyDescent="0.2">
      <c r="B491" s="33"/>
      <c r="C491" s="177" t="s">
        <v>430</v>
      </c>
      <c r="D491" s="177" t="s">
        <v>530</v>
      </c>
      <c r="E491" s="178" t="s">
        <v>641</v>
      </c>
      <c r="F491" s="179" t="s">
        <v>642</v>
      </c>
      <c r="G491" s="180" t="s">
        <v>163</v>
      </c>
      <c r="H491" s="181">
        <v>79.2</v>
      </c>
      <c r="I491" s="182">
        <v>229</v>
      </c>
      <c r="J491" s="183">
        <f>ROUND(I491*H491,2)</f>
        <v>18136.8</v>
      </c>
      <c r="K491" s="179" t="s">
        <v>164</v>
      </c>
      <c r="L491" s="184"/>
      <c r="M491" s="185" t="s">
        <v>19</v>
      </c>
      <c r="N491" s="186" t="s">
        <v>41</v>
      </c>
      <c r="P491" s="141">
        <f>O491*H491</f>
        <v>0</v>
      </c>
      <c r="Q491" s="141">
        <v>0</v>
      </c>
      <c r="R491" s="141">
        <f>Q491*H491</f>
        <v>0</v>
      </c>
      <c r="S491" s="141">
        <v>0</v>
      </c>
      <c r="T491" s="142">
        <f>S491*H491</f>
        <v>0</v>
      </c>
      <c r="AR491" s="143" t="s">
        <v>178</v>
      </c>
      <c r="AT491" s="143" t="s">
        <v>530</v>
      </c>
      <c r="AU491" s="143" t="s">
        <v>80</v>
      </c>
      <c r="AY491" s="18" t="s">
        <v>158</v>
      </c>
      <c r="BE491" s="144">
        <f>IF(N491="základní",J491,0)</f>
        <v>18136.8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8" t="s">
        <v>78</v>
      </c>
      <c r="BK491" s="144">
        <f>ROUND(I491*H491,2)</f>
        <v>18136.8</v>
      </c>
      <c r="BL491" s="18" t="s">
        <v>165</v>
      </c>
      <c r="BM491" s="143" t="s">
        <v>643</v>
      </c>
    </row>
    <row r="492" spans="2:65" s="12" customFormat="1" x14ac:dyDescent="0.2">
      <c r="B492" s="149"/>
      <c r="D492" s="150" t="s">
        <v>188</v>
      </c>
      <c r="E492" s="151" t="s">
        <v>19</v>
      </c>
      <c r="F492" s="152" t="s">
        <v>632</v>
      </c>
      <c r="H492" s="151" t="s">
        <v>19</v>
      </c>
      <c r="I492" s="153"/>
      <c r="L492" s="149"/>
      <c r="M492" s="154"/>
      <c r="T492" s="155"/>
      <c r="AT492" s="151" t="s">
        <v>188</v>
      </c>
      <c r="AU492" s="151" t="s">
        <v>80</v>
      </c>
      <c r="AV492" s="12" t="s">
        <v>78</v>
      </c>
      <c r="AW492" s="12" t="s">
        <v>31</v>
      </c>
      <c r="AX492" s="12" t="s">
        <v>70</v>
      </c>
      <c r="AY492" s="151" t="s">
        <v>158</v>
      </c>
    </row>
    <row r="493" spans="2:65" s="13" customFormat="1" x14ac:dyDescent="0.2">
      <c r="B493" s="156"/>
      <c r="D493" s="150" t="s">
        <v>188</v>
      </c>
      <c r="E493" s="157" t="s">
        <v>19</v>
      </c>
      <c r="F493" s="158" t="s">
        <v>633</v>
      </c>
      <c r="H493" s="159">
        <v>79.2</v>
      </c>
      <c r="I493" s="160"/>
      <c r="L493" s="156"/>
      <c r="M493" s="161"/>
      <c r="T493" s="162"/>
      <c r="AT493" s="157" t="s">
        <v>188</v>
      </c>
      <c r="AU493" s="157" t="s">
        <v>80</v>
      </c>
      <c r="AV493" s="13" t="s">
        <v>80</v>
      </c>
      <c r="AW493" s="13" t="s">
        <v>31</v>
      </c>
      <c r="AX493" s="13" t="s">
        <v>70</v>
      </c>
      <c r="AY493" s="157" t="s">
        <v>158</v>
      </c>
    </row>
    <row r="494" spans="2:65" s="14" customFormat="1" x14ac:dyDescent="0.2">
      <c r="B494" s="163"/>
      <c r="D494" s="150" t="s">
        <v>188</v>
      </c>
      <c r="E494" s="164" t="s">
        <v>19</v>
      </c>
      <c r="F494" s="165" t="s">
        <v>191</v>
      </c>
      <c r="H494" s="166">
        <v>79.2</v>
      </c>
      <c r="I494" s="167"/>
      <c r="L494" s="163"/>
      <c r="M494" s="168"/>
      <c r="T494" s="169"/>
      <c r="AT494" s="164" t="s">
        <v>188</v>
      </c>
      <c r="AU494" s="164" t="s">
        <v>80</v>
      </c>
      <c r="AV494" s="14" t="s">
        <v>165</v>
      </c>
      <c r="AW494" s="14" t="s">
        <v>31</v>
      </c>
      <c r="AX494" s="14" t="s">
        <v>78</v>
      </c>
      <c r="AY494" s="164" t="s">
        <v>158</v>
      </c>
    </row>
    <row r="495" spans="2:65" s="1" customFormat="1" ht="16.5" customHeight="1" x14ac:dyDescent="0.2">
      <c r="B495" s="33"/>
      <c r="C495" s="132" t="s">
        <v>644</v>
      </c>
      <c r="D495" s="132" t="s">
        <v>160</v>
      </c>
      <c r="E495" s="133" t="s">
        <v>645</v>
      </c>
      <c r="F495" s="134" t="s">
        <v>646</v>
      </c>
      <c r="G495" s="135" t="s">
        <v>292</v>
      </c>
      <c r="H495" s="136">
        <v>268</v>
      </c>
      <c r="I495" s="137">
        <v>45</v>
      </c>
      <c r="J495" s="138">
        <f>ROUND(I495*H495,2)</f>
        <v>12060</v>
      </c>
      <c r="K495" s="134" t="s">
        <v>19</v>
      </c>
      <c r="L495" s="33"/>
      <c r="M495" s="139" t="s">
        <v>19</v>
      </c>
      <c r="N495" s="140" t="s">
        <v>41</v>
      </c>
      <c r="P495" s="141">
        <f>O495*H495</f>
        <v>0</v>
      </c>
      <c r="Q495" s="141">
        <v>0</v>
      </c>
      <c r="R495" s="141">
        <f>Q495*H495</f>
        <v>0</v>
      </c>
      <c r="S495" s="141">
        <v>0</v>
      </c>
      <c r="T495" s="142">
        <f>S495*H495</f>
        <v>0</v>
      </c>
      <c r="AR495" s="143" t="s">
        <v>165</v>
      </c>
      <c r="AT495" s="143" t="s">
        <v>160</v>
      </c>
      <c r="AU495" s="143" t="s">
        <v>80</v>
      </c>
      <c r="AY495" s="18" t="s">
        <v>158</v>
      </c>
      <c r="BE495" s="144">
        <f>IF(N495="základní",J495,0)</f>
        <v>12060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8" t="s">
        <v>78</v>
      </c>
      <c r="BK495" s="144">
        <f>ROUND(I495*H495,2)</f>
        <v>12060</v>
      </c>
      <c r="BL495" s="18" t="s">
        <v>165</v>
      </c>
      <c r="BM495" s="143" t="s">
        <v>647</v>
      </c>
    </row>
    <row r="496" spans="2:65" s="1" customFormat="1" ht="16.5" customHeight="1" x14ac:dyDescent="0.2">
      <c r="B496" s="33"/>
      <c r="C496" s="132" t="s">
        <v>435</v>
      </c>
      <c r="D496" s="132" t="s">
        <v>160</v>
      </c>
      <c r="E496" s="133" t="s">
        <v>648</v>
      </c>
      <c r="F496" s="134" t="s">
        <v>649</v>
      </c>
      <c r="G496" s="135" t="s">
        <v>292</v>
      </c>
      <c r="H496" s="136">
        <v>268</v>
      </c>
      <c r="I496" s="137">
        <v>138</v>
      </c>
      <c r="J496" s="138">
        <f>ROUND(I496*H496,2)</f>
        <v>36984</v>
      </c>
      <c r="K496" s="134" t="s">
        <v>164</v>
      </c>
      <c r="L496" s="33"/>
      <c r="M496" s="139" t="s">
        <v>19</v>
      </c>
      <c r="N496" s="140" t="s">
        <v>41</v>
      </c>
      <c r="P496" s="141">
        <f>O496*H496</f>
        <v>0</v>
      </c>
      <c r="Q496" s="141">
        <v>0</v>
      </c>
      <c r="R496" s="141">
        <f>Q496*H496</f>
        <v>0</v>
      </c>
      <c r="S496" s="141">
        <v>0</v>
      </c>
      <c r="T496" s="142">
        <f>S496*H496</f>
        <v>0</v>
      </c>
      <c r="AR496" s="143" t="s">
        <v>165</v>
      </c>
      <c r="AT496" s="143" t="s">
        <v>160</v>
      </c>
      <c r="AU496" s="143" t="s">
        <v>80</v>
      </c>
      <c r="AY496" s="18" t="s">
        <v>158</v>
      </c>
      <c r="BE496" s="144">
        <f>IF(N496="základní",J496,0)</f>
        <v>36984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8" t="s">
        <v>78</v>
      </c>
      <c r="BK496" s="144">
        <f>ROUND(I496*H496,2)</f>
        <v>36984</v>
      </c>
      <c r="BL496" s="18" t="s">
        <v>165</v>
      </c>
      <c r="BM496" s="143" t="s">
        <v>650</v>
      </c>
    </row>
    <row r="497" spans="2:65" s="1" customFormat="1" x14ac:dyDescent="0.2">
      <c r="B497" s="33"/>
      <c r="D497" s="145" t="s">
        <v>166</v>
      </c>
      <c r="F497" s="146" t="s">
        <v>651</v>
      </c>
      <c r="I497" s="147"/>
      <c r="L497" s="33"/>
      <c r="M497" s="148"/>
      <c r="T497" s="54"/>
      <c r="AT497" s="18" t="s">
        <v>166</v>
      </c>
      <c r="AU497" s="18" t="s">
        <v>80</v>
      </c>
    </row>
    <row r="498" spans="2:65" s="1" customFormat="1" ht="16.5" customHeight="1" x14ac:dyDescent="0.2">
      <c r="B498" s="33"/>
      <c r="C498" s="177" t="s">
        <v>652</v>
      </c>
      <c r="D498" s="177" t="s">
        <v>530</v>
      </c>
      <c r="E498" s="178" t="s">
        <v>653</v>
      </c>
      <c r="F498" s="179" t="s">
        <v>654</v>
      </c>
      <c r="G498" s="180" t="s">
        <v>292</v>
      </c>
      <c r="H498" s="181">
        <v>281.39999999999998</v>
      </c>
      <c r="I498" s="182">
        <v>126</v>
      </c>
      <c r="J498" s="183">
        <f>ROUND(I498*H498,2)</f>
        <v>35456.400000000001</v>
      </c>
      <c r="K498" s="179" t="s">
        <v>164</v>
      </c>
      <c r="L498" s="184"/>
      <c r="M498" s="185" t="s">
        <v>19</v>
      </c>
      <c r="N498" s="186" t="s">
        <v>41</v>
      </c>
      <c r="P498" s="141">
        <f>O498*H498</f>
        <v>0</v>
      </c>
      <c r="Q498" s="141">
        <v>0</v>
      </c>
      <c r="R498" s="141">
        <f>Q498*H498</f>
        <v>0</v>
      </c>
      <c r="S498" s="141">
        <v>0</v>
      </c>
      <c r="T498" s="142">
        <f>S498*H498</f>
        <v>0</v>
      </c>
      <c r="AR498" s="143" t="s">
        <v>178</v>
      </c>
      <c r="AT498" s="143" t="s">
        <v>530</v>
      </c>
      <c r="AU498" s="143" t="s">
        <v>80</v>
      </c>
      <c r="AY498" s="18" t="s">
        <v>158</v>
      </c>
      <c r="BE498" s="144">
        <f>IF(N498="základní",J498,0)</f>
        <v>35456.400000000001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8" t="s">
        <v>78</v>
      </c>
      <c r="BK498" s="144">
        <f>ROUND(I498*H498,2)</f>
        <v>35456.400000000001</v>
      </c>
      <c r="BL498" s="18" t="s">
        <v>165</v>
      </c>
      <c r="BM498" s="143" t="s">
        <v>655</v>
      </c>
    </row>
    <row r="499" spans="2:65" s="1" customFormat="1" ht="16.5" customHeight="1" x14ac:dyDescent="0.2">
      <c r="B499" s="33"/>
      <c r="C499" s="132" t="s">
        <v>439</v>
      </c>
      <c r="D499" s="132" t="s">
        <v>160</v>
      </c>
      <c r="E499" s="133" t="s">
        <v>656</v>
      </c>
      <c r="F499" s="134" t="s">
        <v>657</v>
      </c>
      <c r="G499" s="135" t="s">
        <v>292</v>
      </c>
      <c r="H499" s="136">
        <v>804</v>
      </c>
      <c r="I499" s="137">
        <v>10</v>
      </c>
      <c r="J499" s="138">
        <f>ROUND(I499*H499,2)</f>
        <v>8040</v>
      </c>
      <c r="K499" s="134" t="s">
        <v>164</v>
      </c>
      <c r="L499" s="33"/>
      <c r="M499" s="139" t="s">
        <v>19</v>
      </c>
      <c r="N499" s="140" t="s">
        <v>41</v>
      </c>
      <c r="P499" s="141">
        <f>O499*H499</f>
        <v>0</v>
      </c>
      <c r="Q499" s="141">
        <v>0</v>
      </c>
      <c r="R499" s="141">
        <f>Q499*H499</f>
        <v>0</v>
      </c>
      <c r="S499" s="141">
        <v>0</v>
      </c>
      <c r="T499" s="142">
        <f>S499*H499</f>
        <v>0</v>
      </c>
      <c r="AR499" s="143" t="s">
        <v>165</v>
      </c>
      <c r="AT499" s="143" t="s">
        <v>160</v>
      </c>
      <c r="AU499" s="143" t="s">
        <v>80</v>
      </c>
      <c r="AY499" s="18" t="s">
        <v>158</v>
      </c>
      <c r="BE499" s="144">
        <f>IF(N499="základní",J499,0)</f>
        <v>8040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8" t="s">
        <v>78</v>
      </c>
      <c r="BK499" s="144">
        <f>ROUND(I499*H499,2)</f>
        <v>8040</v>
      </c>
      <c r="BL499" s="18" t="s">
        <v>165</v>
      </c>
      <c r="BM499" s="143" t="s">
        <v>658</v>
      </c>
    </row>
    <row r="500" spans="2:65" s="1" customFormat="1" x14ac:dyDescent="0.2">
      <c r="B500" s="33"/>
      <c r="D500" s="145" t="s">
        <v>166</v>
      </c>
      <c r="F500" s="146" t="s">
        <v>659</v>
      </c>
      <c r="I500" s="147"/>
      <c r="L500" s="33"/>
      <c r="M500" s="148"/>
      <c r="T500" s="54"/>
      <c r="AT500" s="18" t="s">
        <v>166</v>
      </c>
      <c r="AU500" s="18" t="s">
        <v>80</v>
      </c>
    </row>
    <row r="501" spans="2:65" s="1" customFormat="1" ht="16.5" customHeight="1" x14ac:dyDescent="0.2">
      <c r="B501" s="33"/>
      <c r="C501" s="177" t="s">
        <v>660</v>
      </c>
      <c r="D501" s="177" t="s">
        <v>530</v>
      </c>
      <c r="E501" s="178" t="s">
        <v>661</v>
      </c>
      <c r="F501" s="179" t="s">
        <v>662</v>
      </c>
      <c r="G501" s="180" t="s">
        <v>292</v>
      </c>
      <c r="H501" s="181">
        <v>844.2</v>
      </c>
      <c r="I501" s="182">
        <v>2.87</v>
      </c>
      <c r="J501" s="183">
        <f>ROUND(I501*H501,2)</f>
        <v>2422.85</v>
      </c>
      <c r="K501" s="179" t="s">
        <v>164</v>
      </c>
      <c r="L501" s="184"/>
      <c r="M501" s="185" t="s">
        <v>19</v>
      </c>
      <c r="N501" s="186" t="s">
        <v>41</v>
      </c>
      <c r="P501" s="141">
        <f>O501*H501</f>
        <v>0</v>
      </c>
      <c r="Q501" s="141">
        <v>0</v>
      </c>
      <c r="R501" s="141">
        <f>Q501*H501</f>
        <v>0</v>
      </c>
      <c r="S501" s="141">
        <v>0</v>
      </c>
      <c r="T501" s="142">
        <f>S501*H501</f>
        <v>0</v>
      </c>
      <c r="AR501" s="143" t="s">
        <v>178</v>
      </c>
      <c r="AT501" s="143" t="s">
        <v>530</v>
      </c>
      <c r="AU501" s="143" t="s">
        <v>80</v>
      </c>
      <c r="AY501" s="18" t="s">
        <v>158</v>
      </c>
      <c r="BE501" s="144">
        <f>IF(N501="základní",J501,0)</f>
        <v>2422.85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8" t="s">
        <v>78</v>
      </c>
      <c r="BK501" s="144">
        <f>ROUND(I501*H501,2)</f>
        <v>2422.85</v>
      </c>
      <c r="BL501" s="18" t="s">
        <v>165</v>
      </c>
      <c r="BM501" s="143" t="s">
        <v>663</v>
      </c>
    </row>
    <row r="502" spans="2:65" s="11" customFormat="1" ht="22.8" customHeight="1" x14ac:dyDescent="0.25">
      <c r="B502" s="120"/>
      <c r="D502" s="121" t="s">
        <v>69</v>
      </c>
      <c r="E502" s="130" t="s">
        <v>165</v>
      </c>
      <c r="F502" s="130" t="s">
        <v>664</v>
      </c>
      <c r="I502" s="123"/>
      <c r="J502" s="131">
        <f>BK502</f>
        <v>904113.49</v>
      </c>
      <c r="L502" s="120"/>
      <c r="M502" s="125"/>
      <c r="P502" s="126">
        <f>SUM(P503:P531)</f>
        <v>0</v>
      </c>
      <c r="R502" s="126">
        <f>SUM(R503:R531)</f>
        <v>0</v>
      </c>
      <c r="T502" s="127">
        <f>SUM(T503:T531)</f>
        <v>0</v>
      </c>
      <c r="AR502" s="121" t="s">
        <v>78</v>
      </c>
      <c r="AT502" s="128" t="s">
        <v>69</v>
      </c>
      <c r="AU502" s="128" t="s">
        <v>78</v>
      </c>
      <c r="AY502" s="121" t="s">
        <v>158</v>
      </c>
      <c r="BK502" s="129">
        <f>SUM(BK503:BK531)</f>
        <v>904113.49</v>
      </c>
    </row>
    <row r="503" spans="2:65" s="1" customFormat="1" ht="21.75" customHeight="1" x14ac:dyDescent="0.2">
      <c r="B503" s="33"/>
      <c r="C503" s="132" t="s">
        <v>458</v>
      </c>
      <c r="D503" s="132" t="s">
        <v>160</v>
      </c>
      <c r="E503" s="133" t="s">
        <v>665</v>
      </c>
      <c r="F503" s="134" t="s">
        <v>666</v>
      </c>
      <c r="G503" s="135" t="s">
        <v>195</v>
      </c>
      <c r="H503" s="136">
        <v>3.2</v>
      </c>
      <c r="I503" s="137">
        <v>323</v>
      </c>
      <c r="J503" s="138">
        <f>ROUND(I503*H503,2)</f>
        <v>1033.5999999999999</v>
      </c>
      <c r="K503" s="134" t="s">
        <v>164</v>
      </c>
      <c r="L503" s="33"/>
      <c r="M503" s="139" t="s">
        <v>19</v>
      </c>
      <c r="N503" s="140" t="s">
        <v>41</v>
      </c>
      <c r="P503" s="141">
        <f>O503*H503</f>
        <v>0</v>
      </c>
      <c r="Q503" s="141">
        <v>0</v>
      </c>
      <c r="R503" s="141">
        <f>Q503*H503</f>
        <v>0</v>
      </c>
      <c r="S503" s="141">
        <v>0</v>
      </c>
      <c r="T503" s="142">
        <f>S503*H503</f>
        <v>0</v>
      </c>
      <c r="AR503" s="143" t="s">
        <v>165</v>
      </c>
      <c r="AT503" s="143" t="s">
        <v>160</v>
      </c>
      <c r="AU503" s="143" t="s">
        <v>80</v>
      </c>
      <c r="AY503" s="18" t="s">
        <v>158</v>
      </c>
      <c r="BE503" s="144">
        <f>IF(N503="základní",J503,0)</f>
        <v>1033.5999999999999</v>
      </c>
      <c r="BF503" s="144">
        <f>IF(N503="snížená",J503,0)</f>
        <v>0</v>
      </c>
      <c r="BG503" s="144">
        <f>IF(N503="zákl. přenesená",J503,0)</f>
        <v>0</v>
      </c>
      <c r="BH503" s="144">
        <f>IF(N503="sníž. přenesená",J503,0)</f>
        <v>0</v>
      </c>
      <c r="BI503" s="144">
        <f>IF(N503="nulová",J503,0)</f>
        <v>0</v>
      </c>
      <c r="BJ503" s="18" t="s">
        <v>78</v>
      </c>
      <c r="BK503" s="144">
        <f>ROUND(I503*H503,2)</f>
        <v>1033.5999999999999</v>
      </c>
      <c r="BL503" s="18" t="s">
        <v>165</v>
      </c>
      <c r="BM503" s="143" t="s">
        <v>667</v>
      </c>
    </row>
    <row r="504" spans="2:65" s="1" customFormat="1" x14ac:dyDescent="0.2">
      <c r="B504" s="33"/>
      <c r="D504" s="145" t="s">
        <v>166</v>
      </c>
      <c r="F504" s="146" t="s">
        <v>668</v>
      </c>
      <c r="I504" s="147"/>
      <c r="L504" s="33"/>
      <c r="M504" s="148"/>
      <c r="T504" s="54"/>
      <c r="AT504" s="18" t="s">
        <v>166</v>
      </c>
      <c r="AU504" s="18" t="s">
        <v>80</v>
      </c>
    </row>
    <row r="505" spans="2:65" s="12" customFormat="1" x14ac:dyDescent="0.2">
      <c r="B505" s="149"/>
      <c r="D505" s="150" t="s">
        <v>188</v>
      </c>
      <c r="E505" s="151" t="s">
        <v>19</v>
      </c>
      <c r="F505" s="152" t="s">
        <v>669</v>
      </c>
      <c r="H505" s="151" t="s">
        <v>19</v>
      </c>
      <c r="I505" s="153"/>
      <c r="L505" s="149"/>
      <c r="M505" s="154"/>
      <c r="T505" s="155"/>
      <c r="AT505" s="151" t="s">
        <v>188</v>
      </c>
      <c r="AU505" s="151" t="s">
        <v>80</v>
      </c>
      <c r="AV505" s="12" t="s">
        <v>78</v>
      </c>
      <c r="AW505" s="12" t="s">
        <v>31</v>
      </c>
      <c r="AX505" s="12" t="s">
        <v>70</v>
      </c>
      <c r="AY505" s="151" t="s">
        <v>158</v>
      </c>
    </row>
    <row r="506" spans="2:65" s="13" customFormat="1" x14ac:dyDescent="0.2">
      <c r="B506" s="156"/>
      <c r="D506" s="150" t="s">
        <v>188</v>
      </c>
      <c r="E506" s="157" t="s">
        <v>19</v>
      </c>
      <c r="F506" s="158" t="s">
        <v>670</v>
      </c>
      <c r="H506" s="159">
        <v>3.2</v>
      </c>
      <c r="I506" s="160"/>
      <c r="L506" s="156"/>
      <c r="M506" s="161"/>
      <c r="T506" s="162"/>
      <c r="AT506" s="157" t="s">
        <v>188</v>
      </c>
      <c r="AU506" s="157" t="s">
        <v>80</v>
      </c>
      <c r="AV506" s="13" t="s">
        <v>80</v>
      </c>
      <c r="AW506" s="13" t="s">
        <v>31</v>
      </c>
      <c r="AX506" s="13" t="s">
        <v>70</v>
      </c>
      <c r="AY506" s="157" t="s">
        <v>158</v>
      </c>
    </row>
    <row r="507" spans="2:65" s="14" customFormat="1" x14ac:dyDescent="0.2">
      <c r="B507" s="163"/>
      <c r="D507" s="150" t="s">
        <v>188</v>
      </c>
      <c r="E507" s="164" t="s">
        <v>19</v>
      </c>
      <c r="F507" s="165" t="s">
        <v>191</v>
      </c>
      <c r="H507" s="166">
        <v>3.2</v>
      </c>
      <c r="I507" s="167"/>
      <c r="L507" s="163"/>
      <c r="M507" s="168"/>
      <c r="T507" s="169"/>
      <c r="AT507" s="164" t="s">
        <v>188</v>
      </c>
      <c r="AU507" s="164" t="s">
        <v>80</v>
      </c>
      <c r="AV507" s="14" t="s">
        <v>165</v>
      </c>
      <c r="AW507" s="14" t="s">
        <v>31</v>
      </c>
      <c r="AX507" s="14" t="s">
        <v>78</v>
      </c>
      <c r="AY507" s="164" t="s">
        <v>158</v>
      </c>
    </row>
    <row r="508" spans="2:65" s="1" customFormat="1" ht="16.5" customHeight="1" x14ac:dyDescent="0.2">
      <c r="B508" s="33"/>
      <c r="C508" s="132" t="s">
        <v>671</v>
      </c>
      <c r="D508" s="132" t="s">
        <v>160</v>
      </c>
      <c r="E508" s="133" t="s">
        <v>672</v>
      </c>
      <c r="F508" s="134" t="s">
        <v>673</v>
      </c>
      <c r="G508" s="135" t="s">
        <v>195</v>
      </c>
      <c r="H508" s="136">
        <v>5.12</v>
      </c>
      <c r="I508" s="137">
        <v>40.4</v>
      </c>
      <c r="J508" s="138">
        <f>ROUND(I508*H508,2)</f>
        <v>206.85</v>
      </c>
      <c r="K508" s="134" t="s">
        <v>164</v>
      </c>
      <c r="L508" s="33"/>
      <c r="M508" s="139" t="s">
        <v>19</v>
      </c>
      <c r="N508" s="140" t="s">
        <v>41</v>
      </c>
      <c r="P508" s="141">
        <f>O508*H508</f>
        <v>0</v>
      </c>
      <c r="Q508" s="141">
        <v>0</v>
      </c>
      <c r="R508" s="141">
        <f>Q508*H508</f>
        <v>0</v>
      </c>
      <c r="S508" s="141">
        <v>0</v>
      </c>
      <c r="T508" s="142">
        <f>S508*H508</f>
        <v>0</v>
      </c>
      <c r="AR508" s="143" t="s">
        <v>165</v>
      </c>
      <c r="AT508" s="143" t="s">
        <v>160</v>
      </c>
      <c r="AU508" s="143" t="s">
        <v>80</v>
      </c>
      <c r="AY508" s="18" t="s">
        <v>158</v>
      </c>
      <c r="BE508" s="144">
        <f>IF(N508="základní",J508,0)</f>
        <v>206.85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8" t="s">
        <v>78</v>
      </c>
      <c r="BK508" s="144">
        <f>ROUND(I508*H508,2)</f>
        <v>206.85</v>
      </c>
      <c r="BL508" s="18" t="s">
        <v>165</v>
      </c>
      <c r="BM508" s="143" t="s">
        <v>674</v>
      </c>
    </row>
    <row r="509" spans="2:65" s="1" customFormat="1" x14ac:dyDescent="0.2">
      <c r="B509" s="33"/>
      <c r="D509" s="145" t="s">
        <v>166</v>
      </c>
      <c r="F509" s="146" t="s">
        <v>675</v>
      </c>
      <c r="I509" s="147"/>
      <c r="L509" s="33"/>
      <c r="M509" s="148"/>
      <c r="T509" s="54"/>
      <c r="AT509" s="18" t="s">
        <v>166</v>
      </c>
      <c r="AU509" s="18" t="s">
        <v>80</v>
      </c>
    </row>
    <row r="510" spans="2:65" s="13" customFormat="1" x14ac:dyDescent="0.2">
      <c r="B510" s="156"/>
      <c r="D510" s="150" t="s">
        <v>188</v>
      </c>
      <c r="E510" s="157" t="s">
        <v>19</v>
      </c>
      <c r="F510" s="158" t="s">
        <v>676</v>
      </c>
      <c r="H510" s="159">
        <v>5.12</v>
      </c>
      <c r="I510" s="160"/>
      <c r="L510" s="156"/>
      <c r="M510" s="161"/>
      <c r="T510" s="162"/>
      <c r="AT510" s="157" t="s">
        <v>188</v>
      </c>
      <c r="AU510" s="157" t="s">
        <v>80</v>
      </c>
      <c r="AV510" s="13" t="s">
        <v>80</v>
      </c>
      <c r="AW510" s="13" t="s">
        <v>31</v>
      </c>
      <c r="AX510" s="13" t="s">
        <v>70</v>
      </c>
      <c r="AY510" s="157" t="s">
        <v>158</v>
      </c>
    </row>
    <row r="511" spans="2:65" s="14" customFormat="1" x14ac:dyDescent="0.2">
      <c r="B511" s="163"/>
      <c r="D511" s="150" t="s">
        <v>188</v>
      </c>
      <c r="E511" s="164" t="s">
        <v>19</v>
      </c>
      <c r="F511" s="165" t="s">
        <v>191</v>
      </c>
      <c r="H511" s="166">
        <v>5.12</v>
      </c>
      <c r="I511" s="167"/>
      <c r="L511" s="163"/>
      <c r="M511" s="168"/>
      <c r="T511" s="169"/>
      <c r="AT511" s="164" t="s">
        <v>188</v>
      </c>
      <c r="AU511" s="164" t="s">
        <v>80</v>
      </c>
      <c r="AV511" s="14" t="s">
        <v>165</v>
      </c>
      <c r="AW511" s="14" t="s">
        <v>31</v>
      </c>
      <c r="AX511" s="14" t="s">
        <v>78</v>
      </c>
      <c r="AY511" s="164" t="s">
        <v>158</v>
      </c>
    </row>
    <row r="512" spans="2:65" s="1" customFormat="1" ht="16.5" customHeight="1" x14ac:dyDescent="0.2">
      <c r="B512" s="33"/>
      <c r="C512" s="132" t="s">
        <v>476</v>
      </c>
      <c r="D512" s="132" t="s">
        <v>160</v>
      </c>
      <c r="E512" s="133" t="s">
        <v>677</v>
      </c>
      <c r="F512" s="134" t="s">
        <v>678</v>
      </c>
      <c r="G512" s="135" t="s">
        <v>308</v>
      </c>
      <c r="H512" s="136">
        <v>438.4</v>
      </c>
      <c r="I512" s="137">
        <v>1900</v>
      </c>
      <c r="J512" s="138">
        <f>ROUND(I512*H512,2)</f>
        <v>832960</v>
      </c>
      <c r="K512" s="134" t="s">
        <v>164</v>
      </c>
      <c r="L512" s="33"/>
      <c r="M512" s="139" t="s">
        <v>19</v>
      </c>
      <c r="N512" s="140" t="s">
        <v>41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165</v>
      </c>
      <c r="AT512" s="143" t="s">
        <v>160</v>
      </c>
      <c r="AU512" s="143" t="s">
        <v>80</v>
      </c>
      <c r="AY512" s="18" t="s">
        <v>158</v>
      </c>
      <c r="BE512" s="144">
        <f>IF(N512="základní",J512,0)</f>
        <v>832960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8" t="s">
        <v>78</v>
      </c>
      <c r="BK512" s="144">
        <f>ROUND(I512*H512,2)</f>
        <v>832960</v>
      </c>
      <c r="BL512" s="18" t="s">
        <v>165</v>
      </c>
      <c r="BM512" s="143" t="s">
        <v>679</v>
      </c>
    </row>
    <row r="513" spans="2:65" s="1" customFormat="1" x14ac:dyDescent="0.2">
      <c r="B513" s="33"/>
      <c r="D513" s="145" t="s">
        <v>166</v>
      </c>
      <c r="F513" s="146" t="s">
        <v>680</v>
      </c>
      <c r="I513" s="147"/>
      <c r="L513" s="33"/>
      <c r="M513" s="148"/>
      <c r="T513" s="54"/>
      <c r="AT513" s="18" t="s">
        <v>166</v>
      </c>
      <c r="AU513" s="18" t="s">
        <v>80</v>
      </c>
    </row>
    <row r="514" spans="2:65" s="12" customFormat="1" x14ac:dyDescent="0.2">
      <c r="B514" s="149"/>
      <c r="D514" s="150" t="s">
        <v>188</v>
      </c>
      <c r="E514" s="151" t="s">
        <v>19</v>
      </c>
      <c r="F514" s="152" t="s">
        <v>681</v>
      </c>
      <c r="H514" s="151" t="s">
        <v>19</v>
      </c>
      <c r="I514" s="153"/>
      <c r="L514" s="149"/>
      <c r="M514" s="154"/>
      <c r="T514" s="155"/>
      <c r="AT514" s="151" t="s">
        <v>188</v>
      </c>
      <c r="AU514" s="151" t="s">
        <v>80</v>
      </c>
      <c r="AV514" s="12" t="s">
        <v>78</v>
      </c>
      <c r="AW514" s="12" t="s">
        <v>31</v>
      </c>
      <c r="AX514" s="12" t="s">
        <v>70</v>
      </c>
      <c r="AY514" s="151" t="s">
        <v>158</v>
      </c>
    </row>
    <row r="515" spans="2:65" s="13" customFormat="1" x14ac:dyDescent="0.2">
      <c r="B515" s="156"/>
      <c r="D515" s="150" t="s">
        <v>188</v>
      </c>
      <c r="E515" s="157" t="s">
        <v>19</v>
      </c>
      <c r="F515" s="158" t="s">
        <v>682</v>
      </c>
      <c r="H515" s="159">
        <v>438.4</v>
      </c>
      <c r="I515" s="160"/>
      <c r="L515" s="156"/>
      <c r="M515" s="161"/>
      <c r="T515" s="162"/>
      <c r="AT515" s="157" t="s">
        <v>188</v>
      </c>
      <c r="AU515" s="157" t="s">
        <v>80</v>
      </c>
      <c r="AV515" s="13" t="s">
        <v>80</v>
      </c>
      <c r="AW515" s="13" t="s">
        <v>31</v>
      </c>
      <c r="AX515" s="13" t="s">
        <v>78</v>
      </c>
      <c r="AY515" s="157" t="s">
        <v>158</v>
      </c>
    </row>
    <row r="516" spans="2:65" s="1" customFormat="1" ht="21.75" customHeight="1" x14ac:dyDescent="0.2">
      <c r="B516" s="33"/>
      <c r="C516" s="132" t="s">
        <v>683</v>
      </c>
      <c r="D516" s="132" t="s">
        <v>160</v>
      </c>
      <c r="E516" s="133" t="s">
        <v>684</v>
      </c>
      <c r="F516" s="134" t="s">
        <v>685</v>
      </c>
      <c r="G516" s="135" t="s">
        <v>195</v>
      </c>
      <c r="H516" s="136">
        <v>3.2</v>
      </c>
      <c r="I516" s="137">
        <v>84.7</v>
      </c>
      <c r="J516" s="138">
        <f>ROUND(I516*H516,2)</f>
        <v>271.04000000000002</v>
      </c>
      <c r="K516" s="134" t="s">
        <v>164</v>
      </c>
      <c r="L516" s="33"/>
      <c r="M516" s="139" t="s">
        <v>19</v>
      </c>
      <c r="N516" s="140" t="s">
        <v>41</v>
      </c>
      <c r="P516" s="141">
        <f>O516*H516</f>
        <v>0</v>
      </c>
      <c r="Q516" s="141">
        <v>0</v>
      </c>
      <c r="R516" s="141">
        <f>Q516*H516</f>
        <v>0</v>
      </c>
      <c r="S516" s="141">
        <v>0</v>
      </c>
      <c r="T516" s="142">
        <f>S516*H516</f>
        <v>0</v>
      </c>
      <c r="AR516" s="143" t="s">
        <v>165</v>
      </c>
      <c r="AT516" s="143" t="s">
        <v>160</v>
      </c>
      <c r="AU516" s="143" t="s">
        <v>80</v>
      </c>
      <c r="AY516" s="18" t="s">
        <v>158</v>
      </c>
      <c r="BE516" s="144">
        <f>IF(N516="základní",J516,0)</f>
        <v>271.04000000000002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8" t="s">
        <v>78</v>
      </c>
      <c r="BK516" s="144">
        <f>ROUND(I516*H516,2)</f>
        <v>271.04000000000002</v>
      </c>
      <c r="BL516" s="18" t="s">
        <v>165</v>
      </c>
      <c r="BM516" s="143" t="s">
        <v>686</v>
      </c>
    </row>
    <row r="517" spans="2:65" s="1" customFormat="1" x14ac:dyDescent="0.2">
      <c r="B517" s="33"/>
      <c r="D517" s="145" t="s">
        <v>166</v>
      </c>
      <c r="F517" s="146" t="s">
        <v>687</v>
      </c>
      <c r="I517" s="147"/>
      <c r="L517" s="33"/>
      <c r="M517" s="148"/>
      <c r="T517" s="54"/>
      <c r="AT517" s="18" t="s">
        <v>166</v>
      </c>
      <c r="AU517" s="18" t="s">
        <v>80</v>
      </c>
    </row>
    <row r="518" spans="2:65" s="1" customFormat="1" ht="16.5" customHeight="1" x14ac:dyDescent="0.2">
      <c r="B518" s="33"/>
      <c r="C518" s="132" t="s">
        <v>481</v>
      </c>
      <c r="D518" s="132" t="s">
        <v>160</v>
      </c>
      <c r="E518" s="133" t="s">
        <v>688</v>
      </c>
      <c r="F518" s="134" t="s">
        <v>689</v>
      </c>
      <c r="G518" s="135" t="s">
        <v>163</v>
      </c>
      <c r="H518" s="136">
        <v>1</v>
      </c>
      <c r="I518" s="137">
        <v>1890</v>
      </c>
      <c r="J518" s="138">
        <f>ROUND(I518*H518,2)</f>
        <v>1890</v>
      </c>
      <c r="K518" s="134" t="s">
        <v>164</v>
      </c>
      <c r="L518" s="33"/>
      <c r="M518" s="139" t="s">
        <v>19</v>
      </c>
      <c r="N518" s="140" t="s">
        <v>41</v>
      </c>
      <c r="P518" s="141">
        <f>O518*H518</f>
        <v>0</v>
      </c>
      <c r="Q518" s="141">
        <v>0</v>
      </c>
      <c r="R518" s="141">
        <f>Q518*H518</f>
        <v>0</v>
      </c>
      <c r="S518" s="141">
        <v>0</v>
      </c>
      <c r="T518" s="142">
        <f>S518*H518</f>
        <v>0</v>
      </c>
      <c r="AR518" s="143" t="s">
        <v>165</v>
      </c>
      <c r="AT518" s="143" t="s">
        <v>160</v>
      </c>
      <c r="AU518" s="143" t="s">
        <v>80</v>
      </c>
      <c r="AY518" s="18" t="s">
        <v>158</v>
      </c>
      <c r="BE518" s="144">
        <f>IF(N518="základní",J518,0)</f>
        <v>1890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8" t="s">
        <v>78</v>
      </c>
      <c r="BK518" s="144">
        <f>ROUND(I518*H518,2)</f>
        <v>1890</v>
      </c>
      <c r="BL518" s="18" t="s">
        <v>165</v>
      </c>
      <c r="BM518" s="143" t="s">
        <v>690</v>
      </c>
    </row>
    <row r="519" spans="2:65" s="1" customFormat="1" x14ac:dyDescent="0.2">
      <c r="B519" s="33"/>
      <c r="D519" s="145" t="s">
        <v>166</v>
      </c>
      <c r="F519" s="146" t="s">
        <v>691</v>
      </c>
      <c r="I519" s="147"/>
      <c r="L519" s="33"/>
      <c r="M519" s="148"/>
      <c r="T519" s="54"/>
      <c r="AT519" s="18" t="s">
        <v>166</v>
      </c>
      <c r="AU519" s="18" t="s">
        <v>80</v>
      </c>
    </row>
    <row r="520" spans="2:65" s="1" customFormat="1" ht="16.5" customHeight="1" x14ac:dyDescent="0.2">
      <c r="B520" s="33"/>
      <c r="C520" s="132" t="s">
        <v>692</v>
      </c>
      <c r="D520" s="132" t="s">
        <v>160</v>
      </c>
      <c r="E520" s="133" t="s">
        <v>693</v>
      </c>
      <c r="F520" s="134" t="s">
        <v>694</v>
      </c>
      <c r="G520" s="135" t="s">
        <v>308</v>
      </c>
      <c r="H520" s="136">
        <v>6</v>
      </c>
      <c r="I520" s="137">
        <v>4420</v>
      </c>
      <c r="J520" s="138">
        <f>ROUND(I520*H520,2)</f>
        <v>26520</v>
      </c>
      <c r="K520" s="134" t="s">
        <v>164</v>
      </c>
      <c r="L520" s="33"/>
      <c r="M520" s="139" t="s">
        <v>19</v>
      </c>
      <c r="N520" s="140" t="s">
        <v>41</v>
      </c>
      <c r="P520" s="141">
        <f>O520*H520</f>
        <v>0</v>
      </c>
      <c r="Q520" s="141">
        <v>0</v>
      </c>
      <c r="R520" s="141">
        <f>Q520*H520</f>
        <v>0</v>
      </c>
      <c r="S520" s="141">
        <v>0</v>
      </c>
      <c r="T520" s="142">
        <f>S520*H520</f>
        <v>0</v>
      </c>
      <c r="AR520" s="143" t="s">
        <v>165</v>
      </c>
      <c r="AT520" s="143" t="s">
        <v>160</v>
      </c>
      <c r="AU520" s="143" t="s">
        <v>80</v>
      </c>
      <c r="AY520" s="18" t="s">
        <v>158</v>
      </c>
      <c r="BE520" s="144">
        <f>IF(N520="základní",J520,0)</f>
        <v>26520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8" t="s">
        <v>78</v>
      </c>
      <c r="BK520" s="144">
        <f>ROUND(I520*H520,2)</f>
        <v>26520</v>
      </c>
      <c r="BL520" s="18" t="s">
        <v>165</v>
      </c>
      <c r="BM520" s="143" t="s">
        <v>695</v>
      </c>
    </row>
    <row r="521" spans="2:65" s="1" customFormat="1" x14ac:dyDescent="0.2">
      <c r="B521" s="33"/>
      <c r="D521" s="145" t="s">
        <v>166</v>
      </c>
      <c r="F521" s="146" t="s">
        <v>696</v>
      </c>
      <c r="I521" s="147"/>
      <c r="L521" s="33"/>
      <c r="M521" s="148"/>
      <c r="T521" s="54"/>
      <c r="AT521" s="18" t="s">
        <v>166</v>
      </c>
      <c r="AU521" s="18" t="s">
        <v>80</v>
      </c>
    </row>
    <row r="522" spans="2:65" s="12" customFormat="1" x14ac:dyDescent="0.2">
      <c r="B522" s="149"/>
      <c r="D522" s="150" t="s">
        <v>188</v>
      </c>
      <c r="E522" s="151" t="s">
        <v>19</v>
      </c>
      <c r="F522" s="152" t="s">
        <v>697</v>
      </c>
      <c r="H522" s="151" t="s">
        <v>19</v>
      </c>
      <c r="I522" s="153"/>
      <c r="L522" s="149"/>
      <c r="M522" s="154"/>
      <c r="T522" s="155"/>
      <c r="AT522" s="151" t="s">
        <v>188</v>
      </c>
      <c r="AU522" s="151" t="s">
        <v>80</v>
      </c>
      <c r="AV522" s="12" t="s">
        <v>78</v>
      </c>
      <c r="AW522" s="12" t="s">
        <v>31</v>
      </c>
      <c r="AX522" s="12" t="s">
        <v>70</v>
      </c>
      <c r="AY522" s="151" t="s">
        <v>158</v>
      </c>
    </row>
    <row r="523" spans="2:65" s="12" customFormat="1" x14ac:dyDescent="0.2">
      <c r="B523" s="149"/>
      <c r="D523" s="150" t="s">
        <v>188</v>
      </c>
      <c r="E523" s="151" t="s">
        <v>19</v>
      </c>
      <c r="F523" s="152" t="s">
        <v>698</v>
      </c>
      <c r="H523" s="151" t="s">
        <v>19</v>
      </c>
      <c r="I523" s="153"/>
      <c r="L523" s="149"/>
      <c r="M523" s="154"/>
      <c r="T523" s="155"/>
      <c r="AT523" s="151" t="s">
        <v>188</v>
      </c>
      <c r="AU523" s="151" t="s">
        <v>80</v>
      </c>
      <c r="AV523" s="12" t="s">
        <v>78</v>
      </c>
      <c r="AW523" s="12" t="s">
        <v>31</v>
      </c>
      <c r="AX523" s="12" t="s">
        <v>70</v>
      </c>
      <c r="AY523" s="151" t="s">
        <v>158</v>
      </c>
    </row>
    <row r="524" spans="2:65" s="12" customFormat="1" x14ac:dyDescent="0.2">
      <c r="B524" s="149"/>
      <c r="D524" s="150" t="s">
        <v>188</v>
      </c>
      <c r="E524" s="151" t="s">
        <v>19</v>
      </c>
      <c r="F524" s="152" t="s">
        <v>699</v>
      </c>
      <c r="H524" s="151" t="s">
        <v>19</v>
      </c>
      <c r="I524" s="153"/>
      <c r="L524" s="149"/>
      <c r="M524" s="154"/>
      <c r="T524" s="155"/>
      <c r="AT524" s="151" t="s">
        <v>188</v>
      </c>
      <c r="AU524" s="151" t="s">
        <v>80</v>
      </c>
      <c r="AV524" s="12" t="s">
        <v>78</v>
      </c>
      <c r="AW524" s="12" t="s">
        <v>31</v>
      </c>
      <c r="AX524" s="12" t="s">
        <v>70</v>
      </c>
      <c r="AY524" s="151" t="s">
        <v>158</v>
      </c>
    </row>
    <row r="525" spans="2:65" s="12" customFormat="1" x14ac:dyDescent="0.2">
      <c r="B525" s="149"/>
      <c r="D525" s="150" t="s">
        <v>188</v>
      </c>
      <c r="E525" s="151" t="s">
        <v>19</v>
      </c>
      <c r="F525" s="152" t="s">
        <v>700</v>
      </c>
      <c r="H525" s="151" t="s">
        <v>19</v>
      </c>
      <c r="I525" s="153"/>
      <c r="L525" s="149"/>
      <c r="M525" s="154"/>
      <c r="T525" s="155"/>
      <c r="AT525" s="151" t="s">
        <v>188</v>
      </c>
      <c r="AU525" s="151" t="s">
        <v>80</v>
      </c>
      <c r="AV525" s="12" t="s">
        <v>78</v>
      </c>
      <c r="AW525" s="12" t="s">
        <v>31</v>
      </c>
      <c r="AX525" s="12" t="s">
        <v>70</v>
      </c>
      <c r="AY525" s="151" t="s">
        <v>158</v>
      </c>
    </row>
    <row r="526" spans="2:65" s="13" customFormat="1" x14ac:dyDescent="0.2">
      <c r="B526" s="156"/>
      <c r="D526" s="150" t="s">
        <v>188</v>
      </c>
      <c r="E526" s="157" t="s">
        <v>19</v>
      </c>
      <c r="F526" s="158" t="s">
        <v>701</v>
      </c>
      <c r="H526" s="159">
        <v>6</v>
      </c>
      <c r="I526" s="160"/>
      <c r="L526" s="156"/>
      <c r="M526" s="161"/>
      <c r="T526" s="162"/>
      <c r="AT526" s="157" t="s">
        <v>188</v>
      </c>
      <c r="AU526" s="157" t="s">
        <v>80</v>
      </c>
      <c r="AV526" s="13" t="s">
        <v>80</v>
      </c>
      <c r="AW526" s="13" t="s">
        <v>31</v>
      </c>
      <c r="AX526" s="13" t="s">
        <v>70</v>
      </c>
      <c r="AY526" s="157" t="s">
        <v>158</v>
      </c>
    </row>
    <row r="527" spans="2:65" s="14" customFormat="1" x14ac:dyDescent="0.2">
      <c r="B527" s="163"/>
      <c r="D527" s="150" t="s">
        <v>188</v>
      </c>
      <c r="E527" s="164" t="s">
        <v>19</v>
      </c>
      <c r="F527" s="165" t="s">
        <v>191</v>
      </c>
      <c r="H527" s="166">
        <v>6</v>
      </c>
      <c r="I527" s="167"/>
      <c r="L527" s="163"/>
      <c r="M527" s="168"/>
      <c r="T527" s="169"/>
      <c r="AT527" s="164" t="s">
        <v>188</v>
      </c>
      <c r="AU527" s="164" t="s">
        <v>80</v>
      </c>
      <c r="AV527" s="14" t="s">
        <v>165</v>
      </c>
      <c r="AW527" s="14" t="s">
        <v>31</v>
      </c>
      <c r="AX527" s="14" t="s">
        <v>78</v>
      </c>
      <c r="AY527" s="164" t="s">
        <v>158</v>
      </c>
    </row>
    <row r="528" spans="2:65" s="1" customFormat="1" ht="16.5" customHeight="1" x14ac:dyDescent="0.2">
      <c r="B528" s="33"/>
      <c r="C528" s="132" t="s">
        <v>485</v>
      </c>
      <c r="D528" s="132" t="s">
        <v>160</v>
      </c>
      <c r="E528" s="133" t="s">
        <v>702</v>
      </c>
      <c r="F528" s="134" t="s">
        <v>703</v>
      </c>
      <c r="G528" s="135" t="s">
        <v>195</v>
      </c>
      <c r="H528" s="136">
        <v>48</v>
      </c>
      <c r="I528" s="137">
        <v>859</v>
      </c>
      <c r="J528" s="138">
        <f>ROUND(I528*H528,2)</f>
        <v>41232</v>
      </c>
      <c r="K528" s="134" t="s">
        <v>164</v>
      </c>
      <c r="L528" s="33"/>
      <c r="M528" s="139" t="s">
        <v>19</v>
      </c>
      <c r="N528" s="140" t="s">
        <v>41</v>
      </c>
      <c r="P528" s="141">
        <f>O528*H528</f>
        <v>0</v>
      </c>
      <c r="Q528" s="141">
        <v>0</v>
      </c>
      <c r="R528" s="141">
        <f>Q528*H528</f>
        <v>0</v>
      </c>
      <c r="S528" s="141">
        <v>0</v>
      </c>
      <c r="T528" s="142">
        <f>S528*H528</f>
        <v>0</v>
      </c>
      <c r="AR528" s="143" t="s">
        <v>165</v>
      </c>
      <c r="AT528" s="143" t="s">
        <v>160</v>
      </c>
      <c r="AU528" s="143" t="s">
        <v>80</v>
      </c>
      <c r="AY528" s="18" t="s">
        <v>158</v>
      </c>
      <c r="BE528" s="144">
        <f>IF(N528="základní",J528,0)</f>
        <v>41232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8" t="s">
        <v>78</v>
      </c>
      <c r="BK528" s="144">
        <f>ROUND(I528*H528,2)</f>
        <v>41232</v>
      </c>
      <c r="BL528" s="18" t="s">
        <v>165</v>
      </c>
      <c r="BM528" s="143" t="s">
        <v>704</v>
      </c>
    </row>
    <row r="529" spans="2:65" s="1" customFormat="1" x14ac:dyDescent="0.2">
      <c r="B529" s="33"/>
      <c r="D529" s="145" t="s">
        <v>166</v>
      </c>
      <c r="F529" s="146" t="s">
        <v>705</v>
      </c>
      <c r="I529" s="147"/>
      <c r="L529" s="33"/>
      <c r="M529" s="148"/>
      <c r="T529" s="54"/>
      <c r="AT529" s="18" t="s">
        <v>166</v>
      </c>
      <c r="AU529" s="18" t="s">
        <v>80</v>
      </c>
    </row>
    <row r="530" spans="2:65" s="13" customFormat="1" x14ac:dyDescent="0.2">
      <c r="B530" s="156"/>
      <c r="D530" s="150" t="s">
        <v>188</v>
      </c>
      <c r="E530" s="157" t="s">
        <v>19</v>
      </c>
      <c r="F530" s="158" t="s">
        <v>706</v>
      </c>
      <c r="H530" s="159">
        <v>48</v>
      </c>
      <c r="I530" s="160"/>
      <c r="L530" s="156"/>
      <c r="M530" s="161"/>
      <c r="T530" s="162"/>
      <c r="AT530" s="157" t="s">
        <v>188</v>
      </c>
      <c r="AU530" s="157" t="s">
        <v>80</v>
      </c>
      <c r="AV530" s="13" t="s">
        <v>80</v>
      </c>
      <c r="AW530" s="13" t="s">
        <v>31</v>
      </c>
      <c r="AX530" s="13" t="s">
        <v>70</v>
      </c>
      <c r="AY530" s="157" t="s">
        <v>158</v>
      </c>
    </row>
    <row r="531" spans="2:65" s="14" customFormat="1" x14ac:dyDescent="0.2">
      <c r="B531" s="163"/>
      <c r="D531" s="150" t="s">
        <v>188</v>
      </c>
      <c r="E531" s="164" t="s">
        <v>19</v>
      </c>
      <c r="F531" s="165" t="s">
        <v>191</v>
      </c>
      <c r="H531" s="166">
        <v>48</v>
      </c>
      <c r="I531" s="167"/>
      <c r="L531" s="163"/>
      <c r="M531" s="168"/>
      <c r="T531" s="169"/>
      <c r="AT531" s="164" t="s">
        <v>188</v>
      </c>
      <c r="AU531" s="164" t="s">
        <v>80</v>
      </c>
      <c r="AV531" s="14" t="s">
        <v>165</v>
      </c>
      <c r="AW531" s="14" t="s">
        <v>31</v>
      </c>
      <c r="AX531" s="14" t="s">
        <v>78</v>
      </c>
      <c r="AY531" s="164" t="s">
        <v>158</v>
      </c>
    </row>
    <row r="532" spans="2:65" s="11" customFormat="1" ht="22.8" customHeight="1" x14ac:dyDescent="0.25">
      <c r="B532" s="120"/>
      <c r="D532" s="121" t="s">
        <v>69</v>
      </c>
      <c r="E532" s="130" t="s">
        <v>180</v>
      </c>
      <c r="F532" s="130" t="s">
        <v>707</v>
      </c>
      <c r="I532" s="123"/>
      <c r="J532" s="131">
        <f>BK532</f>
        <v>5756582.2000000002</v>
      </c>
      <c r="L532" s="120"/>
      <c r="M532" s="125"/>
      <c r="P532" s="126">
        <f>SUM(P533:P622)</f>
        <v>0</v>
      </c>
      <c r="R532" s="126">
        <f>SUM(R533:R622)</f>
        <v>0</v>
      </c>
      <c r="T532" s="127">
        <f>SUM(T533:T622)</f>
        <v>0</v>
      </c>
      <c r="AR532" s="121" t="s">
        <v>78</v>
      </c>
      <c r="AT532" s="128" t="s">
        <v>69</v>
      </c>
      <c r="AU532" s="128" t="s">
        <v>78</v>
      </c>
      <c r="AY532" s="121" t="s">
        <v>158</v>
      </c>
      <c r="BK532" s="129">
        <f>SUM(BK533:BK622)</f>
        <v>5756582.2000000002</v>
      </c>
    </row>
    <row r="533" spans="2:65" s="1" customFormat="1" ht="16.5" customHeight="1" x14ac:dyDescent="0.2">
      <c r="B533" s="33"/>
      <c r="C533" s="132" t="s">
        <v>708</v>
      </c>
      <c r="D533" s="132" t="s">
        <v>160</v>
      </c>
      <c r="E533" s="133" t="s">
        <v>709</v>
      </c>
      <c r="F533" s="134" t="s">
        <v>710</v>
      </c>
      <c r="G533" s="135" t="s">
        <v>195</v>
      </c>
      <c r="H533" s="136">
        <v>447</v>
      </c>
      <c r="I533" s="137">
        <v>227</v>
      </c>
      <c r="J533" s="138">
        <f>ROUND(I533*H533,2)</f>
        <v>101469</v>
      </c>
      <c r="K533" s="134" t="s">
        <v>164</v>
      </c>
      <c r="L533" s="33"/>
      <c r="M533" s="139" t="s">
        <v>19</v>
      </c>
      <c r="N533" s="140" t="s">
        <v>41</v>
      </c>
      <c r="P533" s="141">
        <f>O533*H533</f>
        <v>0</v>
      </c>
      <c r="Q533" s="141">
        <v>0</v>
      </c>
      <c r="R533" s="141">
        <f>Q533*H533</f>
        <v>0</v>
      </c>
      <c r="S533" s="141">
        <v>0</v>
      </c>
      <c r="T533" s="142">
        <f>S533*H533</f>
        <v>0</v>
      </c>
      <c r="AR533" s="143" t="s">
        <v>165</v>
      </c>
      <c r="AT533" s="143" t="s">
        <v>160</v>
      </c>
      <c r="AU533" s="143" t="s">
        <v>80</v>
      </c>
      <c r="AY533" s="18" t="s">
        <v>158</v>
      </c>
      <c r="BE533" s="144">
        <f>IF(N533="základní",J533,0)</f>
        <v>101469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8" t="s">
        <v>78</v>
      </c>
      <c r="BK533" s="144">
        <f>ROUND(I533*H533,2)</f>
        <v>101469</v>
      </c>
      <c r="BL533" s="18" t="s">
        <v>165</v>
      </c>
      <c r="BM533" s="143" t="s">
        <v>711</v>
      </c>
    </row>
    <row r="534" spans="2:65" s="1" customFormat="1" x14ac:dyDescent="0.2">
      <c r="B534" s="33"/>
      <c r="D534" s="145" t="s">
        <v>166</v>
      </c>
      <c r="F534" s="146" t="s">
        <v>712</v>
      </c>
      <c r="I534" s="147"/>
      <c r="L534" s="33"/>
      <c r="M534" s="148"/>
      <c r="T534" s="54"/>
      <c r="AT534" s="18" t="s">
        <v>166</v>
      </c>
      <c r="AU534" s="18" t="s">
        <v>80</v>
      </c>
    </row>
    <row r="535" spans="2:65" s="12" customFormat="1" x14ac:dyDescent="0.2">
      <c r="B535" s="149"/>
      <c r="D535" s="150" t="s">
        <v>188</v>
      </c>
      <c r="E535" s="151" t="s">
        <v>19</v>
      </c>
      <c r="F535" s="152" t="s">
        <v>713</v>
      </c>
      <c r="H535" s="151" t="s">
        <v>19</v>
      </c>
      <c r="I535" s="153"/>
      <c r="L535" s="149"/>
      <c r="M535" s="154"/>
      <c r="T535" s="155"/>
      <c r="AT535" s="151" t="s">
        <v>188</v>
      </c>
      <c r="AU535" s="151" t="s">
        <v>80</v>
      </c>
      <c r="AV535" s="12" t="s">
        <v>78</v>
      </c>
      <c r="AW535" s="12" t="s">
        <v>31</v>
      </c>
      <c r="AX535" s="12" t="s">
        <v>70</v>
      </c>
      <c r="AY535" s="151" t="s">
        <v>158</v>
      </c>
    </row>
    <row r="536" spans="2:65" s="13" customFormat="1" x14ac:dyDescent="0.2">
      <c r="B536" s="156"/>
      <c r="D536" s="150" t="s">
        <v>188</v>
      </c>
      <c r="E536" s="157" t="s">
        <v>19</v>
      </c>
      <c r="F536" s="158" t="s">
        <v>714</v>
      </c>
      <c r="H536" s="159">
        <v>447</v>
      </c>
      <c r="I536" s="160"/>
      <c r="L536" s="156"/>
      <c r="M536" s="161"/>
      <c r="T536" s="162"/>
      <c r="AT536" s="157" t="s">
        <v>188</v>
      </c>
      <c r="AU536" s="157" t="s">
        <v>80</v>
      </c>
      <c r="AV536" s="13" t="s">
        <v>80</v>
      </c>
      <c r="AW536" s="13" t="s">
        <v>31</v>
      </c>
      <c r="AX536" s="13" t="s">
        <v>70</v>
      </c>
      <c r="AY536" s="157" t="s">
        <v>158</v>
      </c>
    </row>
    <row r="537" spans="2:65" s="14" customFormat="1" x14ac:dyDescent="0.2">
      <c r="B537" s="163"/>
      <c r="D537" s="150" t="s">
        <v>188</v>
      </c>
      <c r="E537" s="164" t="s">
        <v>19</v>
      </c>
      <c r="F537" s="165" t="s">
        <v>191</v>
      </c>
      <c r="H537" s="166">
        <v>447</v>
      </c>
      <c r="I537" s="167"/>
      <c r="L537" s="163"/>
      <c r="M537" s="168"/>
      <c r="T537" s="169"/>
      <c r="AT537" s="164" t="s">
        <v>188</v>
      </c>
      <c r="AU537" s="164" t="s">
        <v>80</v>
      </c>
      <c r="AV537" s="14" t="s">
        <v>165</v>
      </c>
      <c r="AW537" s="14" t="s">
        <v>31</v>
      </c>
      <c r="AX537" s="14" t="s">
        <v>78</v>
      </c>
      <c r="AY537" s="164" t="s">
        <v>158</v>
      </c>
    </row>
    <row r="538" spans="2:65" s="1" customFormat="1" ht="16.5" customHeight="1" x14ac:dyDescent="0.2">
      <c r="B538" s="33"/>
      <c r="C538" s="132" t="s">
        <v>491</v>
      </c>
      <c r="D538" s="132" t="s">
        <v>160</v>
      </c>
      <c r="E538" s="133" t="s">
        <v>715</v>
      </c>
      <c r="F538" s="134" t="s">
        <v>716</v>
      </c>
      <c r="G538" s="135" t="s">
        <v>195</v>
      </c>
      <c r="H538" s="136">
        <v>4633.6000000000004</v>
      </c>
      <c r="I538" s="137">
        <v>205</v>
      </c>
      <c r="J538" s="138">
        <f>ROUND(I538*H538,2)</f>
        <v>949888</v>
      </c>
      <c r="K538" s="134" t="s">
        <v>164</v>
      </c>
      <c r="L538" s="33"/>
      <c r="M538" s="139" t="s">
        <v>19</v>
      </c>
      <c r="N538" s="140" t="s">
        <v>41</v>
      </c>
      <c r="P538" s="141">
        <f>O538*H538</f>
        <v>0</v>
      </c>
      <c r="Q538" s="141">
        <v>0</v>
      </c>
      <c r="R538" s="141">
        <f>Q538*H538</f>
        <v>0</v>
      </c>
      <c r="S538" s="141">
        <v>0</v>
      </c>
      <c r="T538" s="142">
        <f>S538*H538</f>
        <v>0</v>
      </c>
      <c r="AR538" s="143" t="s">
        <v>165</v>
      </c>
      <c r="AT538" s="143" t="s">
        <v>160</v>
      </c>
      <c r="AU538" s="143" t="s">
        <v>80</v>
      </c>
      <c r="AY538" s="18" t="s">
        <v>158</v>
      </c>
      <c r="BE538" s="144">
        <f>IF(N538="základní",J538,0)</f>
        <v>949888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8" t="s">
        <v>78</v>
      </c>
      <c r="BK538" s="144">
        <f>ROUND(I538*H538,2)</f>
        <v>949888</v>
      </c>
      <c r="BL538" s="18" t="s">
        <v>165</v>
      </c>
      <c r="BM538" s="143" t="s">
        <v>717</v>
      </c>
    </row>
    <row r="539" spans="2:65" s="1" customFormat="1" x14ac:dyDescent="0.2">
      <c r="B539" s="33"/>
      <c r="D539" s="145" t="s">
        <v>166</v>
      </c>
      <c r="F539" s="146" t="s">
        <v>718</v>
      </c>
      <c r="I539" s="147"/>
      <c r="L539" s="33"/>
      <c r="M539" s="148"/>
      <c r="T539" s="54"/>
      <c r="AT539" s="18" t="s">
        <v>166</v>
      </c>
      <c r="AU539" s="18" t="s">
        <v>80</v>
      </c>
    </row>
    <row r="540" spans="2:65" s="12" customFormat="1" x14ac:dyDescent="0.2">
      <c r="B540" s="149"/>
      <c r="D540" s="150" t="s">
        <v>188</v>
      </c>
      <c r="E540" s="151" t="s">
        <v>19</v>
      </c>
      <c r="F540" s="152" t="s">
        <v>719</v>
      </c>
      <c r="H540" s="151" t="s">
        <v>19</v>
      </c>
      <c r="I540" s="153"/>
      <c r="L540" s="149"/>
      <c r="M540" s="154"/>
      <c r="T540" s="155"/>
      <c r="AT540" s="151" t="s">
        <v>188</v>
      </c>
      <c r="AU540" s="151" t="s">
        <v>80</v>
      </c>
      <c r="AV540" s="12" t="s">
        <v>78</v>
      </c>
      <c r="AW540" s="12" t="s">
        <v>31</v>
      </c>
      <c r="AX540" s="12" t="s">
        <v>70</v>
      </c>
      <c r="AY540" s="151" t="s">
        <v>158</v>
      </c>
    </row>
    <row r="541" spans="2:65" s="13" customFormat="1" x14ac:dyDescent="0.2">
      <c r="B541" s="156"/>
      <c r="D541" s="150" t="s">
        <v>188</v>
      </c>
      <c r="E541" s="157" t="s">
        <v>19</v>
      </c>
      <c r="F541" s="158" t="s">
        <v>720</v>
      </c>
      <c r="H541" s="159">
        <v>1343.6</v>
      </c>
      <c r="I541" s="160"/>
      <c r="L541" s="156"/>
      <c r="M541" s="161"/>
      <c r="T541" s="162"/>
      <c r="AT541" s="157" t="s">
        <v>188</v>
      </c>
      <c r="AU541" s="157" t="s">
        <v>80</v>
      </c>
      <c r="AV541" s="13" t="s">
        <v>80</v>
      </c>
      <c r="AW541" s="13" t="s">
        <v>31</v>
      </c>
      <c r="AX541" s="13" t="s">
        <v>70</v>
      </c>
      <c r="AY541" s="157" t="s">
        <v>158</v>
      </c>
    </row>
    <row r="542" spans="2:65" s="12" customFormat="1" x14ac:dyDescent="0.2">
      <c r="B542" s="149"/>
      <c r="D542" s="150" t="s">
        <v>188</v>
      </c>
      <c r="E542" s="151" t="s">
        <v>19</v>
      </c>
      <c r="F542" s="152" t="s">
        <v>721</v>
      </c>
      <c r="H542" s="151" t="s">
        <v>19</v>
      </c>
      <c r="I542" s="153"/>
      <c r="L542" s="149"/>
      <c r="M542" s="154"/>
      <c r="T542" s="155"/>
      <c r="AT542" s="151" t="s">
        <v>188</v>
      </c>
      <c r="AU542" s="151" t="s">
        <v>80</v>
      </c>
      <c r="AV542" s="12" t="s">
        <v>78</v>
      </c>
      <c r="AW542" s="12" t="s">
        <v>31</v>
      </c>
      <c r="AX542" s="12" t="s">
        <v>70</v>
      </c>
      <c r="AY542" s="151" t="s">
        <v>158</v>
      </c>
    </row>
    <row r="543" spans="2:65" s="13" customFormat="1" x14ac:dyDescent="0.2">
      <c r="B543" s="156"/>
      <c r="D543" s="150" t="s">
        <v>188</v>
      </c>
      <c r="E543" s="157" t="s">
        <v>19</v>
      </c>
      <c r="F543" s="158" t="s">
        <v>722</v>
      </c>
      <c r="H543" s="159">
        <v>3290</v>
      </c>
      <c r="I543" s="160"/>
      <c r="L543" s="156"/>
      <c r="M543" s="161"/>
      <c r="T543" s="162"/>
      <c r="AT543" s="157" t="s">
        <v>188</v>
      </c>
      <c r="AU543" s="157" t="s">
        <v>80</v>
      </c>
      <c r="AV543" s="13" t="s">
        <v>80</v>
      </c>
      <c r="AW543" s="13" t="s">
        <v>31</v>
      </c>
      <c r="AX543" s="13" t="s">
        <v>70</v>
      </c>
      <c r="AY543" s="157" t="s">
        <v>158</v>
      </c>
    </row>
    <row r="544" spans="2:65" s="14" customFormat="1" x14ac:dyDescent="0.2">
      <c r="B544" s="163"/>
      <c r="D544" s="150" t="s">
        <v>188</v>
      </c>
      <c r="E544" s="164" t="s">
        <v>19</v>
      </c>
      <c r="F544" s="165" t="s">
        <v>191</v>
      </c>
      <c r="H544" s="166">
        <v>4633.6000000000004</v>
      </c>
      <c r="I544" s="167"/>
      <c r="L544" s="163"/>
      <c r="M544" s="168"/>
      <c r="T544" s="169"/>
      <c r="AT544" s="164" t="s">
        <v>188</v>
      </c>
      <c r="AU544" s="164" t="s">
        <v>80</v>
      </c>
      <c r="AV544" s="14" t="s">
        <v>165</v>
      </c>
      <c r="AW544" s="14" t="s">
        <v>31</v>
      </c>
      <c r="AX544" s="14" t="s">
        <v>78</v>
      </c>
      <c r="AY544" s="164" t="s">
        <v>158</v>
      </c>
    </row>
    <row r="545" spans="2:65" s="1" customFormat="1" ht="16.5" customHeight="1" x14ac:dyDescent="0.2">
      <c r="B545" s="33"/>
      <c r="C545" s="132" t="s">
        <v>723</v>
      </c>
      <c r="D545" s="132" t="s">
        <v>160</v>
      </c>
      <c r="E545" s="133" t="s">
        <v>724</v>
      </c>
      <c r="F545" s="134" t="s">
        <v>725</v>
      </c>
      <c r="G545" s="135" t="s">
        <v>195</v>
      </c>
      <c r="H545" s="136">
        <v>30</v>
      </c>
      <c r="I545" s="137">
        <v>296</v>
      </c>
      <c r="J545" s="138">
        <f>ROUND(I545*H545,2)</f>
        <v>8880</v>
      </c>
      <c r="K545" s="134" t="s">
        <v>164</v>
      </c>
      <c r="L545" s="33"/>
      <c r="M545" s="139" t="s">
        <v>19</v>
      </c>
      <c r="N545" s="140" t="s">
        <v>41</v>
      </c>
      <c r="P545" s="141">
        <f>O545*H545</f>
        <v>0</v>
      </c>
      <c r="Q545" s="141">
        <v>0</v>
      </c>
      <c r="R545" s="141">
        <f>Q545*H545</f>
        <v>0</v>
      </c>
      <c r="S545" s="141">
        <v>0</v>
      </c>
      <c r="T545" s="142">
        <f>S545*H545</f>
        <v>0</v>
      </c>
      <c r="AR545" s="143" t="s">
        <v>165</v>
      </c>
      <c r="AT545" s="143" t="s">
        <v>160</v>
      </c>
      <c r="AU545" s="143" t="s">
        <v>80</v>
      </c>
      <c r="AY545" s="18" t="s">
        <v>158</v>
      </c>
      <c r="BE545" s="144">
        <f>IF(N545="základní",J545,0)</f>
        <v>8880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8" t="s">
        <v>78</v>
      </c>
      <c r="BK545" s="144">
        <f>ROUND(I545*H545,2)</f>
        <v>8880</v>
      </c>
      <c r="BL545" s="18" t="s">
        <v>165</v>
      </c>
      <c r="BM545" s="143" t="s">
        <v>726</v>
      </c>
    </row>
    <row r="546" spans="2:65" s="1" customFormat="1" x14ac:dyDescent="0.2">
      <c r="B546" s="33"/>
      <c r="D546" s="145" t="s">
        <v>166</v>
      </c>
      <c r="F546" s="146" t="s">
        <v>727</v>
      </c>
      <c r="I546" s="147"/>
      <c r="L546" s="33"/>
      <c r="M546" s="148"/>
      <c r="T546" s="54"/>
      <c r="AT546" s="18" t="s">
        <v>166</v>
      </c>
      <c r="AU546" s="18" t="s">
        <v>80</v>
      </c>
    </row>
    <row r="547" spans="2:65" s="12" customFormat="1" x14ac:dyDescent="0.2">
      <c r="B547" s="149"/>
      <c r="D547" s="150" t="s">
        <v>188</v>
      </c>
      <c r="E547" s="151" t="s">
        <v>19</v>
      </c>
      <c r="F547" s="152" t="s">
        <v>200</v>
      </c>
      <c r="H547" s="151" t="s">
        <v>19</v>
      </c>
      <c r="I547" s="153"/>
      <c r="L547" s="149"/>
      <c r="M547" s="154"/>
      <c r="T547" s="155"/>
      <c r="AT547" s="151" t="s">
        <v>188</v>
      </c>
      <c r="AU547" s="151" t="s">
        <v>80</v>
      </c>
      <c r="AV547" s="12" t="s">
        <v>78</v>
      </c>
      <c r="AW547" s="12" t="s">
        <v>31</v>
      </c>
      <c r="AX547" s="12" t="s">
        <v>70</v>
      </c>
      <c r="AY547" s="151" t="s">
        <v>158</v>
      </c>
    </row>
    <row r="548" spans="2:65" s="13" customFormat="1" x14ac:dyDescent="0.2">
      <c r="B548" s="156"/>
      <c r="D548" s="150" t="s">
        <v>188</v>
      </c>
      <c r="E548" s="157" t="s">
        <v>19</v>
      </c>
      <c r="F548" s="158" t="s">
        <v>201</v>
      </c>
      <c r="H548" s="159">
        <v>30</v>
      </c>
      <c r="I548" s="160"/>
      <c r="L548" s="156"/>
      <c r="M548" s="161"/>
      <c r="T548" s="162"/>
      <c r="AT548" s="157" t="s">
        <v>188</v>
      </c>
      <c r="AU548" s="157" t="s">
        <v>80</v>
      </c>
      <c r="AV548" s="13" t="s">
        <v>80</v>
      </c>
      <c r="AW548" s="13" t="s">
        <v>31</v>
      </c>
      <c r="AX548" s="13" t="s">
        <v>70</v>
      </c>
      <c r="AY548" s="157" t="s">
        <v>158</v>
      </c>
    </row>
    <row r="549" spans="2:65" s="14" customFormat="1" x14ac:dyDescent="0.2">
      <c r="B549" s="163"/>
      <c r="D549" s="150" t="s">
        <v>188</v>
      </c>
      <c r="E549" s="164" t="s">
        <v>19</v>
      </c>
      <c r="F549" s="165" t="s">
        <v>191</v>
      </c>
      <c r="H549" s="166">
        <v>30</v>
      </c>
      <c r="I549" s="167"/>
      <c r="L549" s="163"/>
      <c r="M549" s="168"/>
      <c r="T549" s="169"/>
      <c r="AT549" s="164" t="s">
        <v>188</v>
      </c>
      <c r="AU549" s="164" t="s">
        <v>80</v>
      </c>
      <c r="AV549" s="14" t="s">
        <v>165</v>
      </c>
      <c r="AW549" s="14" t="s">
        <v>31</v>
      </c>
      <c r="AX549" s="14" t="s">
        <v>78</v>
      </c>
      <c r="AY549" s="164" t="s">
        <v>158</v>
      </c>
    </row>
    <row r="550" spans="2:65" s="1" customFormat="1" ht="16.5" customHeight="1" x14ac:dyDescent="0.2">
      <c r="B550" s="33"/>
      <c r="C550" s="132" t="s">
        <v>495</v>
      </c>
      <c r="D550" s="132" t="s">
        <v>160</v>
      </c>
      <c r="E550" s="133" t="s">
        <v>728</v>
      </c>
      <c r="F550" s="134" t="s">
        <v>729</v>
      </c>
      <c r="G550" s="135" t="s">
        <v>195</v>
      </c>
      <c r="H550" s="136">
        <v>1645</v>
      </c>
      <c r="I550" s="137">
        <v>208</v>
      </c>
      <c r="J550" s="138">
        <f>ROUND(I550*H550,2)</f>
        <v>342160</v>
      </c>
      <c r="K550" s="134" t="s">
        <v>164</v>
      </c>
      <c r="L550" s="33"/>
      <c r="M550" s="139" t="s">
        <v>19</v>
      </c>
      <c r="N550" s="140" t="s">
        <v>41</v>
      </c>
      <c r="P550" s="141">
        <f>O550*H550</f>
        <v>0</v>
      </c>
      <c r="Q550" s="141">
        <v>0</v>
      </c>
      <c r="R550" s="141">
        <f>Q550*H550</f>
        <v>0</v>
      </c>
      <c r="S550" s="141">
        <v>0</v>
      </c>
      <c r="T550" s="142">
        <f>S550*H550</f>
        <v>0</v>
      </c>
      <c r="AR550" s="143" t="s">
        <v>165</v>
      </c>
      <c r="AT550" s="143" t="s">
        <v>160</v>
      </c>
      <c r="AU550" s="143" t="s">
        <v>80</v>
      </c>
      <c r="AY550" s="18" t="s">
        <v>158</v>
      </c>
      <c r="BE550" s="144">
        <f>IF(N550="základní",J550,0)</f>
        <v>342160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8" t="s">
        <v>78</v>
      </c>
      <c r="BK550" s="144">
        <f>ROUND(I550*H550,2)</f>
        <v>342160</v>
      </c>
      <c r="BL550" s="18" t="s">
        <v>165</v>
      </c>
      <c r="BM550" s="143" t="s">
        <v>730</v>
      </c>
    </row>
    <row r="551" spans="2:65" s="1" customFormat="1" x14ac:dyDescent="0.2">
      <c r="B551" s="33"/>
      <c r="D551" s="145" t="s">
        <v>166</v>
      </c>
      <c r="F551" s="146" t="s">
        <v>731</v>
      </c>
      <c r="I551" s="147"/>
      <c r="L551" s="33"/>
      <c r="M551" s="148"/>
      <c r="T551" s="54"/>
      <c r="AT551" s="18" t="s">
        <v>166</v>
      </c>
      <c r="AU551" s="18" t="s">
        <v>80</v>
      </c>
    </row>
    <row r="552" spans="2:65" s="12" customFormat="1" x14ac:dyDescent="0.2">
      <c r="B552" s="149"/>
      <c r="D552" s="150" t="s">
        <v>188</v>
      </c>
      <c r="E552" s="151" t="s">
        <v>19</v>
      </c>
      <c r="F552" s="152" t="s">
        <v>236</v>
      </c>
      <c r="H552" s="151" t="s">
        <v>19</v>
      </c>
      <c r="I552" s="153"/>
      <c r="L552" s="149"/>
      <c r="M552" s="154"/>
      <c r="T552" s="155"/>
      <c r="AT552" s="151" t="s">
        <v>188</v>
      </c>
      <c r="AU552" s="151" t="s">
        <v>80</v>
      </c>
      <c r="AV552" s="12" t="s">
        <v>78</v>
      </c>
      <c r="AW552" s="12" t="s">
        <v>31</v>
      </c>
      <c r="AX552" s="12" t="s">
        <v>70</v>
      </c>
      <c r="AY552" s="151" t="s">
        <v>158</v>
      </c>
    </row>
    <row r="553" spans="2:65" s="12" customFormat="1" x14ac:dyDescent="0.2">
      <c r="B553" s="149"/>
      <c r="D553" s="150" t="s">
        <v>188</v>
      </c>
      <c r="E553" s="151" t="s">
        <v>19</v>
      </c>
      <c r="F553" s="152" t="s">
        <v>732</v>
      </c>
      <c r="H553" s="151" t="s">
        <v>19</v>
      </c>
      <c r="I553" s="153"/>
      <c r="L553" s="149"/>
      <c r="M553" s="154"/>
      <c r="T553" s="155"/>
      <c r="AT553" s="151" t="s">
        <v>188</v>
      </c>
      <c r="AU553" s="151" t="s">
        <v>80</v>
      </c>
      <c r="AV553" s="12" t="s">
        <v>78</v>
      </c>
      <c r="AW553" s="12" t="s">
        <v>31</v>
      </c>
      <c r="AX553" s="12" t="s">
        <v>70</v>
      </c>
      <c r="AY553" s="151" t="s">
        <v>158</v>
      </c>
    </row>
    <row r="554" spans="2:65" s="13" customFormat="1" x14ac:dyDescent="0.2">
      <c r="B554" s="156"/>
      <c r="D554" s="150" t="s">
        <v>188</v>
      </c>
      <c r="E554" s="157" t="s">
        <v>19</v>
      </c>
      <c r="F554" s="158" t="s">
        <v>219</v>
      </c>
      <c r="H554" s="159">
        <v>1645</v>
      </c>
      <c r="I554" s="160"/>
      <c r="L554" s="156"/>
      <c r="M554" s="161"/>
      <c r="T554" s="162"/>
      <c r="AT554" s="157" t="s">
        <v>188</v>
      </c>
      <c r="AU554" s="157" t="s">
        <v>80</v>
      </c>
      <c r="AV554" s="13" t="s">
        <v>80</v>
      </c>
      <c r="AW554" s="13" t="s">
        <v>31</v>
      </c>
      <c r="AX554" s="13" t="s">
        <v>70</v>
      </c>
      <c r="AY554" s="157" t="s">
        <v>158</v>
      </c>
    </row>
    <row r="555" spans="2:65" s="14" customFormat="1" x14ac:dyDescent="0.2">
      <c r="B555" s="163"/>
      <c r="D555" s="150" t="s">
        <v>188</v>
      </c>
      <c r="E555" s="164" t="s">
        <v>19</v>
      </c>
      <c r="F555" s="165" t="s">
        <v>191</v>
      </c>
      <c r="H555" s="166">
        <v>1645</v>
      </c>
      <c r="I555" s="167"/>
      <c r="L555" s="163"/>
      <c r="M555" s="168"/>
      <c r="T555" s="169"/>
      <c r="AT555" s="164" t="s">
        <v>188</v>
      </c>
      <c r="AU555" s="164" t="s">
        <v>80</v>
      </c>
      <c r="AV555" s="14" t="s">
        <v>165</v>
      </c>
      <c r="AW555" s="14" t="s">
        <v>31</v>
      </c>
      <c r="AX555" s="14" t="s">
        <v>78</v>
      </c>
      <c r="AY555" s="164" t="s">
        <v>158</v>
      </c>
    </row>
    <row r="556" spans="2:65" s="1" customFormat="1" ht="16.5" customHeight="1" x14ac:dyDescent="0.2">
      <c r="B556" s="33"/>
      <c r="C556" s="132" t="s">
        <v>733</v>
      </c>
      <c r="D556" s="132" t="s">
        <v>160</v>
      </c>
      <c r="E556" s="133" t="s">
        <v>734</v>
      </c>
      <c r="F556" s="134" t="s">
        <v>735</v>
      </c>
      <c r="G556" s="135" t="s">
        <v>195</v>
      </c>
      <c r="H556" s="136">
        <v>671.8</v>
      </c>
      <c r="I556" s="137">
        <v>52</v>
      </c>
      <c r="J556" s="138">
        <f>ROUND(I556*H556,2)</f>
        <v>34933.599999999999</v>
      </c>
      <c r="K556" s="134" t="s">
        <v>164</v>
      </c>
      <c r="L556" s="33"/>
      <c r="M556" s="139" t="s">
        <v>19</v>
      </c>
      <c r="N556" s="140" t="s">
        <v>41</v>
      </c>
      <c r="P556" s="141">
        <f>O556*H556</f>
        <v>0</v>
      </c>
      <c r="Q556" s="141">
        <v>0</v>
      </c>
      <c r="R556" s="141">
        <f>Q556*H556</f>
        <v>0</v>
      </c>
      <c r="S556" s="141">
        <v>0</v>
      </c>
      <c r="T556" s="142">
        <f>S556*H556</f>
        <v>0</v>
      </c>
      <c r="AR556" s="143" t="s">
        <v>165</v>
      </c>
      <c r="AT556" s="143" t="s">
        <v>160</v>
      </c>
      <c r="AU556" s="143" t="s">
        <v>80</v>
      </c>
      <c r="AY556" s="18" t="s">
        <v>158</v>
      </c>
      <c r="BE556" s="144">
        <f>IF(N556="základní",J556,0)</f>
        <v>34933.599999999999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8" t="s">
        <v>78</v>
      </c>
      <c r="BK556" s="144">
        <f>ROUND(I556*H556,2)</f>
        <v>34933.599999999999</v>
      </c>
      <c r="BL556" s="18" t="s">
        <v>165</v>
      </c>
      <c r="BM556" s="143" t="s">
        <v>736</v>
      </c>
    </row>
    <row r="557" spans="2:65" s="1" customFormat="1" x14ac:dyDescent="0.2">
      <c r="B557" s="33"/>
      <c r="D557" s="145" t="s">
        <v>166</v>
      </c>
      <c r="F557" s="146" t="s">
        <v>737</v>
      </c>
      <c r="I557" s="147"/>
      <c r="L557" s="33"/>
      <c r="M557" s="148"/>
      <c r="T557" s="54"/>
      <c r="AT557" s="18" t="s">
        <v>166</v>
      </c>
      <c r="AU557" s="18" t="s">
        <v>80</v>
      </c>
    </row>
    <row r="558" spans="2:65" s="12" customFormat="1" x14ac:dyDescent="0.2">
      <c r="B558" s="149"/>
      <c r="D558" s="150" t="s">
        <v>188</v>
      </c>
      <c r="E558" s="151" t="s">
        <v>19</v>
      </c>
      <c r="F558" s="152" t="s">
        <v>220</v>
      </c>
      <c r="H558" s="151" t="s">
        <v>19</v>
      </c>
      <c r="I558" s="153"/>
      <c r="L558" s="149"/>
      <c r="M558" s="154"/>
      <c r="T558" s="155"/>
      <c r="AT558" s="151" t="s">
        <v>188</v>
      </c>
      <c r="AU558" s="151" t="s">
        <v>80</v>
      </c>
      <c r="AV558" s="12" t="s">
        <v>78</v>
      </c>
      <c r="AW558" s="12" t="s">
        <v>31</v>
      </c>
      <c r="AX558" s="12" t="s">
        <v>70</v>
      </c>
      <c r="AY558" s="151" t="s">
        <v>158</v>
      </c>
    </row>
    <row r="559" spans="2:65" s="12" customFormat="1" x14ac:dyDescent="0.2">
      <c r="B559" s="149"/>
      <c r="D559" s="150" t="s">
        <v>188</v>
      </c>
      <c r="E559" s="151" t="s">
        <v>19</v>
      </c>
      <c r="F559" s="152" t="s">
        <v>738</v>
      </c>
      <c r="H559" s="151" t="s">
        <v>19</v>
      </c>
      <c r="I559" s="153"/>
      <c r="L559" s="149"/>
      <c r="M559" s="154"/>
      <c r="T559" s="155"/>
      <c r="AT559" s="151" t="s">
        <v>188</v>
      </c>
      <c r="AU559" s="151" t="s">
        <v>80</v>
      </c>
      <c r="AV559" s="12" t="s">
        <v>78</v>
      </c>
      <c r="AW559" s="12" t="s">
        <v>31</v>
      </c>
      <c r="AX559" s="12" t="s">
        <v>70</v>
      </c>
      <c r="AY559" s="151" t="s">
        <v>158</v>
      </c>
    </row>
    <row r="560" spans="2:65" s="13" customFormat="1" x14ac:dyDescent="0.2">
      <c r="B560" s="156"/>
      <c r="D560" s="150" t="s">
        <v>188</v>
      </c>
      <c r="E560" s="157" t="s">
        <v>19</v>
      </c>
      <c r="F560" s="158" t="s">
        <v>221</v>
      </c>
      <c r="H560" s="159">
        <v>671.8</v>
      </c>
      <c r="I560" s="160"/>
      <c r="L560" s="156"/>
      <c r="M560" s="161"/>
      <c r="T560" s="162"/>
      <c r="AT560" s="157" t="s">
        <v>188</v>
      </c>
      <c r="AU560" s="157" t="s">
        <v>80</v>
      </c>
      <c r="AV560" s="13" t="s">
        <v>80</v>
      </c>
      <c r="AW560" s="13" t="s">
        <v>31</v>
      </c>
      <c r="AX560" s="13" t="s">
        <v>70</v>
      </c>
      <c r="AY560" s="157" t="s">
        <v>158</v>
      </c>
    </row>
    <row r="561" spans="2:65" s="14" customFormat="1" x14ac:dyDescent="0.2">
      <c r="B561" s="163"/>
      <c r="D561" s="150" t="s">
        <v>188</v>
      </c>
      <c r="E561" s="164" t="s">
        <v>19</v>
      </c>
      <c r="F561" s="165" t="s">
        <v>191</v>
      </c>
      <c r="H561" s="166">
        <v>671.8</v>
      </c>
      <c r="I561" s="167"/>
      <c r="L561" s="163"/>
      <c r="M561" s="168"/>
      <c r="T561" s="169"/>
      <c r="AT561" s="164" t="s">
        <v>188</v>
      </c>
      <c r="AU561" s="164" t="s">
        <v>80</v>
      </c>
      <c r="AV561" s="14" t="s">
        <v>165</v>
      </c>
      <c r="AW561" s="14" t="s">
        <v>31</v>
      </c>
      <c r="AX561" s="14" t="s">
        <v>78</v>
      </c>
      <c r="AY561" s="164" t="s">
        <v>158</v>
      </c>
    </row>
    <row r="562" spans="2:65" s="1" customFormat="1" ht="16.5" customHeight="1" x14ac:dyDescent="0.2">
      <c r="B562" s="33"/>
      <c r="C562" s="132" t="s">
        <v>501</v>
      </c>
      <c r="D562" s="132" t="s">
        <v>160</v>
      </c>
      <c r="E562" s="133" t="s">
        <v>739</v>
      </c>
      <c r="F562" s="134" t="s">
        <v>740</v>
      </c>
      <c r="G562" s="135" t="s">
        <v>195</v>
      </c>
      <c r="H562" s="136">
        <v>2316.8000000000002</v>
      </c>
      <c r="I562" s="137">
        <v>29.1</v>
      </c>
      <c r="J562" s="138">
        <f>ROUND(I562*H562,2)</f>
        <v>67418.880000000005</v>
      </c>
      <c r="K562" s="134" t="s">
        <v>164</v>
      </c>
      <c r="L562" s="33"/>
      <c r="M562" s="139" t="s">
        <v>19</v>
      </c>
      <c r="N562" s="140" t="s">
        <v>41</v>
      </c>
      <c r="P562" s="141">
        <f>O562*H562</f>
        <v>0</v>
      </c>
      <c r="Q562" s="141">
        <v>0</v>
      </c>
      <c r="R562" s="141">
        <f>Q562*H562</f>
        <v>0</v>
      </c>
      <c r="S562" s="141">
        <v>0</v>
      </c>
      <c r="T562" s="142">
        <f>S562*H562</f>
        <v>0</v>
      </c>
      <c r="AR562" s="143" t="s">
        <v>165</v>
      </c>
      <c r="AT562" s="143" t="s">
        <v>160</v>
      </c>
      <c r="AU562" s="143" t="s">
        <v>80</v>
      </c>
      <c r="AY562" s="18" t="s">
        <v>158</v>
      </c>
      <c r="BE562" s="144">
        <f>IF(N562="základní",J562,0)</f>
        <v>67418.880000000005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8" t="s">
        <v>78</v>
      </c>
      <c r="BK562" s="144">
        <f>ROUND(I562*H562,2)</f>
        <v>67418.880000000005</v>
      </c>
      <c r="BL562" s="18" t="s">
        <v>165</v>
      </c>
      <c r="BM562" s="143" t="s">
        <v>741</v>
      </c>
    </row>
    <row r="563" spans="2:65" s="1" customFormat="1" x14ac:dyDescent="0.2">
      <c r="B563" s="33"/>
      <c r="D563" s="145" t="s">
        <v>166</v>
      </c>
      <c r="F563" s="146" t="s">
        <v>742</v>
      </c>
      <c r="I563" s="147"/>
      <c r="L563" s="33"/>
      <c r="M563" s="148"/>
      <c r="T563" s="54"/>
      <c r="AT563" s="18" t="s">
        <v>166</v>
      </c>
      <c r="AU563" s="18" t="s">
        <v>80</v>
      </c>
    </row>
    <row r="564" spans="2:65" s="12" customFormat="1" x14ac:dyDescent="0.2">
      <c r="B564" s="149"/>
      <c r="D564" s="150" t="s">
        <v>188</v>
      </c>
      <c r="E564" s="151" t="s">
        <v>19</v>
      </c>
      <c r="F564" s="152" t="s">
        <v>220</v>
      </c>
      <c r="H564" s="151" t="s">
        <v>19</v>
      </c>
      <c r="I564" s="153"/>
      <c r="L564" s="149"/>
      <c r="M564" s="154"/>
      <c r="T564" s="155"/>
      <c r="AT564" s="151" t="s">
        <v>188</v>
      </c>
      <c r="AU564" s="151" t="s">
        <v>80</v>
      </c>
      <c r="AV564" s="12" t="s">
        <v>78</v>
      </c>
      <c r="AW564" s="12" t="s">
        <v>31</v>
      </c>
      <c r="AX564" s="12" t="s">
        <v>70</v>
      </c>
      <c r="AY564" s="151" t="s">
        <v>158</v>
      </c>
    </row>
    <row r="565" spans="2:65" s="13" customFormat="1" x14ac:dyDescent="0.2">
      <c r="B565" s="156"/>
      <c r="D565" s="150" t="s">
        <v>188</v>
      </c>
      <c r="E565" s="157" t="s">
        <v>19</v>
      </c>
      <c r="F565" s="158" t="s">
        <v>221</v>
      </c>
      <c r="H565" s="159">
        <v>671.8</v>
      </c>
      <c r="I565" s="160"/>
      <c r="L565" s="156"/>
      <c r="M565" s="161"/>
      <c r="T565" s="162"/>
      <c r="AT565" s="157" t="s">
        <v>188</v>
      </c>
      <c r="AU565" s="157" t="s">
        <v>80</v>
      </c>
      <c r="AV565" s="13" t="s">
        <v>80</v>
      </c>
      <c r="AW565" s="13" t="s">
        <v>31</v>
      </c>
      <c r="AX565" s="13" t="s">
        <v>70</v>
      </c>
      <c r="AY565" s="157" t="s">
        <v>158</v>
      </c>
    </row>
    <row r="566" spans="2:65" s="12" customFormat="1" x14ac:dyDescent="0.2">
      <c r="B566" s="149"/>
      <c r="D566" s="150" t="s">
        <v>188</v>
      </c>
      <c r="E566" s="151" t="s">
        <v>19</v>
      </c>
      <c r="F566" s="152" t="s">
        <v>236</v>
      </c>
      <c r="H566" s="151" t="s">
        <v>19</v>
      </c>
      <c r="I566" s="153"/>
      <c r="L566" s="149"/>
      <c r="M566" s="154"/>
      <c r="T566" s="155"/>
      <c r="AT566" s="151" t="s">
        <v>188</v>
      </c>
      <c r="AU566" s="151" t="s">
        <v>80</v>
      </c>
      <c r="AV566" s="12" t="s">
        <v>78</v>
      </c>
      <c r="AW566" s="12" t="s">
        <v>31</v>
      </c>
      <c r="AX566" s="12" t="s">
        <v>70</v>
      </c>
      <c r="AY566" s="151" t="s">
        <v>158</v>
      </c>
    </row>
    <row r="567" spans="2:65" s="13" customFormat="1" x14ac:dyDescent="0.2">
      <c r="B567" s="156"/>
      <c r="D567" s="150" t="s">
        <v>188</v>
      </c>
      <c r="E567" s="157" t="s">
        <v>19</v>
      </c>
      <c r="F567" s="158" t="s">
        <v>219</v>
      </c>
      <c r="H567" s="159">
        <v>1645</v>
      </c>
      <c r="I567" s="160"/>
      <c r="L567" s="156"/>
      <c r="M567" s="161"/>
      <c r="T567" s="162"/>
      <c r="AT567" s="157" t="s">
        <v>188</v>
      </c>
      <c r="AU567" s="157" t="s">
        <v>80</v>
      </c>
      <c r="AV567" s="13" t="s">
        <v>80</v>
      </c>
      <c r="AW567" s="13" t="s">
        <v>31</v>
      </c>
      <c r="AX567" s="13" t="s">
        <v>70</v>
      </c>
      <c r="AY567" s="157" t="s">
        <v>158</v>
      </c>
    </row>
    <row r="568" spans="2:65" s="14" customFormat="1" x14ac:dyDescent="0.2">
      <c r="B568" s="163"/>
      <c r="D568" s="150" t="s">
        <v>188</v>
      </c>
      <c r="E568" s="164" t="s">
        <v>19</v>
      </c>
      <c r="F568" s="165" t="s">
        <v>191</v>
      </c>
      <c r="H568" s="166">
        <v>2316.8000000000002</v>
      </c>
      <c r="I568" s="167"/>
      <c r="L568" s="163"/>
      <c r="M568" s="168"/>
      <c r="T568" s="169"/>
      <c r="AT568" s="164" t="s">
        <v>188</v>
      </c>
      <c r="AU568" s="164" t="s">
        <v>80</v>
      </c>
      <c r="AV568" s="14" t="s">
        <v>165</v>
      </c>
      <c r="AW568" s="14" t="s">
        <v>31</v>
      </c>
      <c r="AX568" s="14" t="s">
        <v>78</v>
      </c>
      <c r="AY568" s="164" t="s">
        <v>158</v>
      </c>
    </row>
    <row r="569" spans="2:65" s="1" customFormat="1" ht="16.5" customHeight="1" x14ac:dyDescent="0.2">
      <c r="B569" s="33"/>
      <c r="C569" s="132" t="s">
        <v>743</v>
      </c>
      <c r="D569" s="132" t="s">
        <v>160</v>
      </c>
      <c r="E569" s="133" t="s">
        <v>744</v>
      </c>
      <c r="F569" s="134" t="s">
        <v>745</v>
      </c>
      <c r="G569" s="135" t="s">
        <v>195</v>
      </c>
      <c r="H569" s="136">
        <v>6816.5</v>
      </c>
      <c r="I569" s="137">
        <v>12.8</v>
      </c>
      <c r="J569" s="138">
        <f>ROUND(I569*H569,2)</f>
        <v>87251.199999999997</v>
      </c>
      <c r="K569" s="134" t="s">
        <v>164</v>
      </c>
      <c r="L569" s="33"/>
      <c r="M569" s="139" t="s">
        <v>19</v>
      </c>
      <c r="N569" s="140" t="s">
        <v>41</v>
      </c>
      <c r="P569" s="141">
        <f>O569*H569</f>
        <v>0</v>
      </c>
      <c r="Q569" s="141">
        <v>0</v>
      </c>
      <c r="R569" s="141">
        <f>Q569*H569</f>
        <v>0</v>
      </c>
      <c r="S569" s="141">
        <v>0</v>
      </c>
      <c r="T569" s="142">
        <f>S569*H569</f>
        <v>0</v>
      </c>
      <c r="AR569" s="143" t="s">
        <v>165</v>
      </c>
      <c r="AT569" s="143" t="s">
        <v>160</v>
      </c>
      <c r="AU569" s="143" t="s">
        <v>80</v>
      </c>
      <c r="AY569" s="18" t="s">
        <v>158</v>
      </c>
      <c r="BE569" s="144">
        <f>IF(N569="základní",J569,0)</f>
        <v>87251.199999999997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8" t="s">
        <v>78</v>
      </c>
      <c r="BK569" s="144">
        <f>ROUND(I569*H569,2)</f>
        <v>87251.199999999997</v>
      </c>
      <c r="BL569" s="18" t="s">
        <v>165</v>
      </c>
      <c r="BM569" s="143" t="s">
        <v>746</v>
      </c>
    </row>
    <row r="570" spans="2:65" s="1" customFormat="1" x14ac:dyDescent="0.2">
      <c r="B570" s="33"/>
      <c r="D570" s="145" t="s">
        <v>166</v>
      </c>
      <c r="F570" s="146" t="s">
        <v>747</v>
      </c>
      <c r="I570" s="147"/>
      <c r="L570" s="33"/>
      <c r="M570" s="148"/>
      <c r="T570" s="54"/>
      <c r="AT570" s="18" t="s">
        <v>166</v>
      </c>
      <c r="AU570" s="18" t="s">
        <v>80</v>
      </c>
    </row>
    <row r="571" spans="2:65" s="12" customFormat="1" x14ac:dyDescent="0.2">
      <c r="B571" s="149"/>
      <c r="D571" s="150" t="s">
        <v>188</v>
      </c>
      <c r="E571" s="151" t="s">
        <v>19</v>
      </c>
      <c r="F571" s="152" t="s">
        <v>220</v>
      </c>
      <c r="H571" s="151" t="s">
        <v>19</v>
      </c>
      <c r="I571" s="153"/>
      <c r="L571" s="149"/>
      <c r="M571" s="154"/>
      <c r="T571" s="155"/>
      <c r="AT571" s="151" t="s">
        <v>188</v>
      </c>
      <c r="AU571" s="151" t="s">
        <v>80</v>
      </c>
      <c r="AV571" s="12" t="s">
        <v>78</v>
      </c>
      <c r="AW571" s="12" t="s">
        <v>31</v>
      </c>
      <c r="AX571" s="12" t="s">
        <v>70</v>
      </c>
      <c r="AY571" s="151" t="s">
        <v>158</v>
      </c>
    </row>
    <row r="572" spans="2:65" s="12" customFormat="1" x14ac:dyDescent="0.2">
      <c r="B572" s="149"/>
      <c r="D572" s="150" t="s">
        <v>188</v>
      </c>
      <c r="E572" s="151" t="s">
        <v>19</v>
      </c>
      <c r="F572" s="152" t="s">
        <v>748</v>
      </c>
      <c r="H572" s="151" t="s">
        <v>19</v>
      </c>
      <c r="I572" s="153"/>
      <c r="L572" s="149"/>
      <c r="M572" s="154"/>
      <c r="T572" s="155"/>
      <c r="AT572" s="151" t="s">
        <v>188</v>
      </c>
      <c r="AU572" s="151" t="s">
        <v>80</v>
      </c>
      <c r="AV572" s="12" t="s">
        <v>78</v>
      </c>
      <c r="AW572" s="12" t="s">
        <v>31</v>
      </c>
      <c r="AX572" s="12" t="s">
        <v>70</v>
      </c>
      <c r="AY572" s="151" t="s">
        <v>158</v>
      </c>
    </row>
    <row r="573" spans="2:65" s="13" customFormat="1" x14ac:dyDescent="0.2">
      <c r="B573" s="156"/>
      <c r="D573" s="150" t="s">
        <v>188</v>
      </c>
      <c r="E573" s="157" t="s">
        <v>19</v>
      </c>
      <c r="F573" s="158" t="s">
        <v>239</v>
      </c>
      <c r="H573" s="159">
        <v>751</v>
      </c>
      <c r="I573" s="160"/>
      <c r="L573" s="156"/>
      <c r="M573" s="161"/>
      <c r="T573" s="162"/>
      <c r="AT573" s="157" t="s">
        <v>188</v>
      </c>
      <c r="AU573" s="157" t="s">
        <v>80</v>
      </c>
      <c r="AV573" s="13" t="s">
        <v>80</v>
      </c>
      <c r="AW573" s="13" t="s">
        <v>31</v>
      </c>
      <c r="AX573" s="13" t="s">
        <v>70</v>
      </c>
      <c r="AY573" s="157" t="s">
        <v>158</v>
      </c>
    </row>
    <row r="574" spans="2:65" s="12" customFormat="1" x14ac:dyDescent="0.2">
      <c r="B574" s="149"/>
      <c r="D574" s="150" t="s">
        <v>188</v>
      </c>
      <c r="E574" s="151" t="s">
        <v>19</v>
      </c>
      <c r="F574" s="152" t="s">
        <v>236</v>
      </c>
      <c r="H574" s="151" t="s">
        <v>19</v>
      </c>
      <c r="I574" s="153"/>
      <c r="L574" s="149"/>
      <c r="M574" s="154"/>
      <c r="T574" s="155"/>
      <c r="AT574" s="151" t="s">
        <v>188</v>
      </c>
      <c r="AU574" s="151" t="s">
        <v>80</v>
      </c>
      <c r="AV574" s="12" t="s">
        <v>78</v>
      </c>
      <c r="AW574" s="12" t="s">
        <v>31</v>
      </c>
      <c r="AX574" s="12" t="s">
        <v>70</v>
      </c>
      <c r="AY574" s="151" t="s">
        <v>158</v>
      </c>
    </row>
    <row r="575" spans="2:65" s="12" customFormat="1" x14ac:dyDescent="0.2">
      <c r="B575" s="149"/>
      <c r="D575" s="150" t="s">
        <v>188</v>
      </c>
      <c r="E575" s="151" t="s">
        <v>19</v>
      </c>
      <c r="F575" s="152" t="s">
        <v>749</v>
      </c>
      <c r="H575" s="151" t="s">
        <v>19</v>
      </c>
      <c r="I575" s="153"/>
      <c r="L575" s="149"/>
      <c r="M575" s="154"/>
      <c r="T575" s="155"/>
      <c r="AT575" s="151" t="s">
        <v>188</v>
      </c>
      <c r="AU575" s="151" t="s">
        <v>80</v>
      </c>
      <c r="AV575" s="12" t="s">
        <v>78</v>
      </c>
      <c r="AW575" s="12" t="s">
        <v>31</v>
      </c>
      <c r="AX575" s="12" t="s">
        <v>70</v>
      </c>
      <c r="AY575" s="151" t="s">
        <v>158</v>
      </c>
    </row>
    <row r="576" spans="2:65" s="13" customFormat="1" x14ac:dyDescent="0.2">
      <c r="B576" s="156"/>
      <c r="D576" s="150" t="s">
        <v>188</v>
      </c>
      <c r="E576" s="157" t="s">
        <v>19</v>
      </c>
      <c r="F576" s="158" t="s">
        <v>219</v>
      </c>
      <c r="H576" s="159">
        <v>1645</v>
      </c>
      <c r="I576" s="160"/>
      <c r="L576" s="156"/>
      <c r="M576" s="161"/>
      <c r="T576" s="162"/>
      <c r="AT576" s="157" t="s">
        <v>188</v>
      </c>
      <c r="AU576" s="157" t="s">
        <v>80</v>
      </c>
      <c r="AV576" s="13" t="s">
        <v>80</v>
      </c>
      <c r="AW576" s="13" t="s">
        <v>31</v>
      </c>
      <c r="AX576" s="13" t="s">
        <v>70</v>
      </c>
      <c r="AY576" s="157" t="s">
        <v>158</v>
      </c>
    </row>
    <row r="577" spans="2:65" s="12" customFormat="1" x14ac:dyDescent="0.2">
      <c r="B577" s="149"/>
      <c r="D577" s="150" t="s">
        <v>188</v>
      </c>
      <c r="E577" s="151" t="s">
        <v>19</v>
      </c>
      <c r="F577" s="152" t="s">
        <v>750</v>
      </c>
      <c r="H577" s="151" t="s">
        <v>19</v>
      </c>
      <c r="I577" s="153"/>
      <c r="L577" s="149"/>
      <c r="M577" s="154"/>
      <c r="T577" s="155"/>
      <c r="AT577" s="151" t="s">
        <v>188</v>
      </c>
      <c r="AU577" s="151" t="s">
        <v>80</v>
      </c>
      <c r="AV577" s="12" t="s">
        <v>78</v>
      </c>
      <c r="AW577" s="12" t="s">
        <v>31</v>
      </c>
      <c r="AX577" s="12" t="s">
        <v>70</v>
      </c>
      <c r="AY577" s="151" t="s">
        <v>158</v>
      </c>
    </row>
    <row r="578" spans="2:65" s="13" customFormat="1" x14ac:dyDescent="0.2">
      <c r="B578" s="156"/>
      <c r="D578" s="150" t="s">
        <v>188</v>
      </c>
      <c r="E578" s="157" t="s">
        <v>19</v>
      </c>
      <c r="F578" s="158" t="s">
        <v>751</v>
      </c>
      <c r="H578" s="159">
        <v>2467.5</v>
      </c>
      <c r="I578" s="160"/>
      <c r="L578" s="156"/>
      <c r="M578" s="161"/>
      <c r="T578" s="162"/>
      <c r="AT578" s="157" t="s">
        <v>188</v>
      </c>
      <c r="AU578" s="157" t="s">
        <v>80</v>
      </c>
      <c r="AV578" s="13" t="s">
        <v>80</v>
      </c>
      <c r="AW578" s="13" t="s">
        <v>31</v>
      </c>
      <c r="AX578" s="13" t="s">
        <v>70</v>
      </c>
      <c r="AY578" s="157" t="s">
        <v>158</v>
      </c>
    </row>
    <row r="579" spans="2:65" s="12" customFormat="1" x14ac:dyDescent="0.2">
      <c r="B579" s="149"/>
      <c r="D579" s="150" t="s">
        <v>188</v>
      </c>
      <c r="E579" s="151" t="s">
        <v>19</v>
      </c>
      <c r="F579" s="152" t="s">
        <v>752</v>
      </c>
      <c r="H579" s="151" t="s">
        <v>19</v>
      </c>
      <c r="I579" s="153"/>
      <c r="L579" s="149"/>
      <c r="M579" s="154"/>
      <c r="T579" s="155"/>
      <c r="AT579" s="151" t="s">
        <v>188</v>
      </c>
      <c r="AU579" s="151" t="s">
        <v>80</v>
      </c>
      <c r="AV579" s="12" t="s">
        <v>78</v>
      </c>
      <c r="AW579" s="12" t="s">
        <v>31</v>
      </c>
      <c r="AX579" s="12" t="s">
        <v>70</v>
      </c>
      <c r="AY579" s="151" t="s">
        <v>158</v>
      </c>
    </row>
    <row r="580" spans="2:65" s="13" customFormat="1" x14ac:dyDescent="0.2">
      <c r="B580" s="156"/>
      <c r="D580" s="150" t="s">
        <v>188</v>
      </c>
      <c r="E580" s="157" t="s">
        <v>19</v>
      </c>
      <c r="F580" s="158" t="s">
        <v>753</v>
      </c>
      <c r="H580" s="159">
        <v>1953</v>
      </c>
      <c r="I580" s="160"/>
      <c r="L580" s="156"/>
      <c r="M580" s="161"/>
      <c r="T580" s="162"/>
      <c r="AT580" s="157" t="s">
        <v>188</v>
      </c>
      <c r="AU580" s="157" t="s">
        <v>80</v>
      </c>
      <c r="AV580" s="13" t="s">
        <v>80</v>
      </c>
      <c r="AW580" s="13" t="s">
        <v>31</v>
      </c>
      <c r="AX580" s="13" t="s">
        <v>70</v>
      </c>
      <c r="AY580" s="157" t="s">
        <v>158</v>
      </c>
    </row>
    <row r="581" spans="2:65" s="14" customFormat="1" x14ac:dyDescent="0.2">
      <c r="B581" s="163"/>
      <c r="D581" s="150" t="s">
        <v>188</v>
      </c>
      <c r="E581" s="164" t="s">
        <v>19</v>
      </c>
      <c r="F581" s="165" t="s">
        <v>191</v>
      </c>
      <c r="H581" s="166">
        <v>6816.5</v>
      </c>
      <c r="I581" s="167"/>
      <c r="L581" s="163"/>
      <c r="M581" s="168"/>
      <c r="T581" s="169"/>
      <c r="AT581" s="164" t="s">
        <v>188</v>
      </c>
      <c r="AU581" s="164" t="s">
        <v>80</v>
      </c>
      <c r="AV581" s="14" t="s">
        <v>165</v>
      </c>
      <c r="AW581" s="14" t="s">
        <v>31</v>
      </c>
      <c r="AX581" s="14" t="s">
        <v>78</v>
      </c>
      <c r="AY581" s="164" t="s">
        <v>158</v>
      </c>
    </row>
    <row r="582" spans="2:65" s="1" customFormat="1" ht="21.75" customHeight="1" x14ac:dyDescent="0.2">
      <c r="B582" s="33"/>
      <c r="C582" s="132" t="s">
        <v>505</v>
      </c>
      <c r="D582" s="132" t="s">
        <v>160</v>
      </c>
      <c r="E582" s="133" t="s">
        <v>754</v>
      </c>
      <c r="F582" s="134" t="s">
        <v>755</v>
      </c>
      <c r="G582" s="135" t="s">
        <v>195</v>
      </c>
      <c r="H582" s="136">
        <v>5171.5</v>
      </c>
      <c r="I582" s="137">
        <v>397</v>
      </c>
      <c r="J582" s="138">
        <f>ROUND(I582*H582,2)</f>
        <v>2053085.5</v>
      </c>
      <c r="K582" s="134" t="s">
        <v>164</v>
      </c>
      <c r="L582" s="33"/>
      <c r="M582" s="139" t="s">
        <v>19</v>
      </c>
      <c r="N582" s="140" t="s">
        <v>41</v>
      </c>
      <c r="P582" s="141">
        <f>O582*H582</f>
        <v>0</v>
      </c>
      <c r="Q582" s="141">
        <v>0</v>
      </c>
      <c r="R582" s="141">
        <f>Q582*H582</f>
        <v>0</v>
      </c>
      <c r="S582" s="141">
        <v>0</v>
      </c>
      <c r="T582" s="142">
        <f>S582*H582</f>
        <v>0</v>
      </c>
      <c r="AR582" s="143" t="s">
        <v>165</v>
      </c>
      <c r="AT582" s="143" t="s">
        <v>160</v>
      </c>
      <c r="AU582" s="143" t="s">
        <v>80</v>
      </c>
      <c r="AY582" s="18" t="s">
        <v>158</v>
      </c>
      <c r="BE582" s="144">
        <f>IF(N582="základní",J582,0)</f>
        <v>2053085.5</v>
      </c>
      <c r="BF582" s="144">
        <f>IF(N582="snížená",J582,0)</f>
        <v>0</v>
      </c>
      <c r="BG582" s="144">
        <f>IF(N582="zákl. přenesená",J582,0)</f>
        <v>0</v>
      </c>
      <c r="BH582" s="144">
        <f>IF(N582="sníž. přenesená",J582,0)</f>
        <v>0</v>
      </c>
      <c r="BI582" s="144">
        <f>IF(N582="nulová",J582,0)</f>
        <v>0</v>
      </c>
      <c r="BJ582" s="18" t="s">
        <v>78</v>
      </c>
      <c r="BK582" s="144">
        <f>ROUND(I582*H582,2)</f>
        <v>2053085.5</v>
      </c>
      <c r="BL582" s="18" t="s">
        <v>165</v>
      </c>
      <c r="BM582" s="143" t="s">
        <v>756</v>
      </c>
    </row>
    <row r="583" spans="2:65" s="1" customFormat="1" x14ac:dyDescent="0.2">
      <c r="B583" s="33"/>
      <c r="D583" s="145" t="s">
        <v>166</v>
      </c>
      <c r="F583" s="146" t="s">
        <v>757</v>
      </c>
      <c r="I583" s="147"/>
      <c r="L583" s="33"/>
      <c r="M583" s="148"/>
      <c r="T583" s="54"/>
      <c r="AT583" s="18" t="s">
        <v>166</v>
      </c>
      <c r="AU583" s="18" t="s">
        <v>80</v>
      </c>
    </row>
    <row r="584" spans="2:65" s="12" customFormat="1" x14ac:dyDescent="0.2">
      <c r="B584" s="149"/>
      <c r="D584" s="150" t="s">
        <v>188</v>
      </c>
      <c r="E584" s="151" t="s">
        <v>19</v>
      </c>
      <c r="F584" s="152" t="s">
        <v>220</v>
      </c>
      <c r="H584" s="151" t="s">
        <v>19</v>
      </c>
      <c r="I584" s="153"/>
      <c r="L584" s="149"/>
      <c r="M584" s="154"/>
      <c r="T584" s="155"/>
      <c r="AT584" s="151" t="s">
        <v>188</v>
      </c>
      <c r="AU584" s="151" t="s">
        <v>80</v>
      </c>
      <c r="AV584" s="12" t="s">
        <v>78</v>
      </c>
      <c r="AW584" s="12" t="s">
        <v>31</v>
      </c>
      <c r="AX584" s="12" t="s">
        <v>70</v>
      </c>
      <c r="AY584" s="151" t="s">
        <v>158</v>
      </c>
    </row>
    <row r="585" spans="2:65" s="12" customFormat="1" x14ac:dyDescent="0.2">
      <c r="B585" s="149"/>
      <c r="D585" s="150" t="s">
        <v>188</v>
      </c>
      <c r="E585" s="151" t="s">
        <v>19</v>
      </c>
      <c r="F585" s="152" t="s">
        <v>758</v>
      </c>
      <c r="H585" s="151" t="s">
        <v>19</v>
      </c>
      <c r="I585" s="153"/>
      <c r="L585" s="149"/>
      <c r="M585" s="154"/>
      <c r="T585" s="155"/>
      <c r="AT585" s="151" t="s">
        <v>188</v>
      </c>
      <c r="AU585" s="151" t="s">
        <v>80</v>
      </c>
      <c r="AV585" s="12" t="s">
        <v>78</v>
      </c>
      <c r="AW585" s="12" t="s">
        <v>31</v>
      </c>
      <c r="AX585" s="12" t="s">
        <v>70</v>
      </c>
      <c r="AY585" s="151" t="s">
        <v>158</v>
      </c>
    </row>
    <row r="586" spans="2:65" s="13" customFormat="1" x14ac:dyDescent="0.2">
      <c r="B586" s="156"/>
      <c r="D586" s="150" t="s">
        <v>188</v>
      </c>
      <c r="E586" s="157" t="s">
        <v>19</v>
      </c>
      <c r="F586" s="158" t="s">
        <v>239</v>
      </c>
      <c r="H586" s="159">
        <v>751</v>
      </c>
      <c r="I586" s="160"/>
      <c r="L586" s="156"/>
      <c r="M586" s="161"/>
      <c r="T586" s="162"/>
      <c r="AT586" s="157" t="s">
        <v>188</v>
      </c>
      <c r="AU586" s="157" t="s">
        <v>80</v>
      </c>
      <c r="AV586" s="13" t="s">
        <v>80</v>
      </c>
      <c r="AW586" s="13" t="s">
        <v>31</v>
      </c>
      <c r="AX586" s="13" t="s">
        <v>70</v>
      </c>
      <c r="AY586" s="157" t="s">
        <v>158</v>
      </c>
    </row>
    <row r="587" spans="2:65" s="12" customFormat="1" x14ac:dyDescent="0.2">
      <c r="B587" s="149"/>
      <c r="D587" s="150" t="s">
        <v>188</v>
      </c>
      <c r="E587" s="151" t="s">
        <v>19</v>
      </c>
      <c r="F587" s="152" t="s">
        <v>236</v>
      </c>
      <c r="H587" s="151" t="s">
        <v>19</v>
      </c>
      <c r="I587" s="153"/>
      <c r="L587" s="149"/>
      <c r="M587" s="154"/>
      <c r="T587" s="155"/>
      <c r="AT587" s="151" t="s">
        <v>188</v>
      </c>
      <c r="AU587" s="151" t="s">
        <v>80</v>
      </c>
      <c r="AV587" s="12" t="s">
        <v>78</v>
      </c>
      <c r="AW587" s="12" t="s">
        <v>31</v>
      </c>
      <c r="AX587" s="12" t="s">
        <v>70</v>
      </c>
      <c r="AY587" s="151" t="s">
        <v>158</v>
      </c>
    </row>
    <row r="588" spans="2:65" s="12" customFormat="1" x14ac:dyDescent="0.2">
      <c r="B588" s="149"/>
      <c r="D588" s="150" t="s">
        <v>188</v>
      </c>
      <c r="E588" s="151" t="s">
        <v>19</v>
      </c>
      <c r="F588" s="152" t="s">
        <v>759</v>
      </c>
      <c r="H588" s="151" t="s">
        <v>19</v>
      </c>
      <c r="I588" s="153"/>
      <c r="L588" s="149"/>
      <c r="M588" s="154"/>
      <c r="T588" s="155"/>
      <c r="AT588" s="151" t="s">
        <v>188</v>
      </c>
      <c r="AU588" s="151" t="s">
        <v>80</v>
      </c>
      <c r="AV588" s="12" t="s">
        <v>78</v>
      </c>
      <c r="AW588" s="12" t="s">
        <v>31</v>
      </c>
      <c r="AX588" s="12" t="s">
        <v>70</v>
      </c>
      <c r="AY588" s="151" t="s">
        <v>158</v>
      </c>
    </row>
    <row r="589" spans="2:65" s="13" customFormat="1" x14ac:dyDescent="0.2">
      <c r="B589" s="156"/>
      <c r="D589" s="150" t="s">
        <v>188</v>
      </c>
      <c r="E589" s="157" t="s">
        <v>19</v>
      </c>
      <c r="F589" s="158" t="s">
        <v>751</v>
      </c>
      <c r="H589" s="159">
        <v>2467.5</v>
      </c>
      <c r="I589" s="160"/>
      <c r="L589" s="156"/>
      <c r="M589" s="161"/>
      <c r="T589" s="162"/>
      <c r="AT589" s="157" t="s">
        <v>188</v>
      </c>
      <c r="AU589" s="157" t="s">
        <v>80</v>
      </c>
      <c r="AV589" s="13" t="s">
        <v>80</v>
      </c>
      <c r="AW589" s="13" t="s">
        <v>31</v>
      </c>
      <c r="AX589" s="13" t="s">
        <v>70</v>
      </c>
      <c r="AY589" s="157" t="s">
        <v>158</v>
      </c>
    </row>
    <row r="590" spans="2:65" s="12" customFormat="1" x14ac:dyDescent="0.2">
      <c r="B590" s="149"/>
      <c r="D590" s="150" t="s">
        <v>188</v>
      </c>
      <c r="E590" s="151" t="s">
        <v>19</v>
      </c>
      <c r="F590" s="152" t="s">
        <v>760</v>
      </c>
      <c r="H590" s="151" t="s">
        <v>19</v>
      </c>
      <c r="I590" s="153"/>
      <c r="L590" s="149"/>
      <c r="M590" s="154"/>
      <c r="T590" s="155"/>
      <c r="AT590" s="151" t="s">
        <v>188</v>
      </c>
      <c r="AU590" s="151" t="s">
        <v>80</v>
      </c>
      <c r="AV590" s="12" t="s">
        <v>78</v>
      </c>
      <c r="AW590" s="12" t="s">
        <v>31</v>
      </c>
      <c r="AX590" s="12" t="s">
        <v>70</v>
      </c>
      <c r="AY590" s="151" t="s">
        <v>158</v>
      </c>
    </row>
    <row r="591" spans="2:65" s="13" customFormat="1" x14ac:dyDescent="0.2">
      <c r="B591" s="156"/>
      <c r="D591" s="150" t="s">
        <v>188</v>
      </c>
      <c r="E591" s="157" t="s">
        <v>19</v>
      </c>
      <c r="F591" s="158" t="s">
        <v>753</v>
      </c>
      <c r="H591" s="159">
        <v>1953</v>
      </c>
      <c r="I591" s="160"/>
      <c r="L591" s="156"/>
      <c r="M591" s="161"/>
      <c r="T591" s="162"/>
      <c r="AT591" s="157" t="s">
        <v>188</v>
      </c>
      <c r="AU591" s="157" t="s">
        <v>80</v>
      </c>
      <c r="AV591" s="13" t="s">
        <v>80</v>
      </c>
      <c r="AW591" s="13" t="s">
        <v>31</v>
      </c>
      <c r="AX591" s="13" t="s">
        <v>70</v>
      </c>
      <c r="AY591" s="157" t="s">
        <v>158</v>
      </c>
    </row>
    <row r="592" spans="2:65" s="14" customFormat="1" x14ac:dyDescent="0.2">
      <c r="B592" s="163"/>
      <c r="D592" s="150" t="s">
        <v>188</v>
      </c>
      <c r="E592" s="164" t="s">
        <v>19</v>
      </c>
      <c r="F592" s="165" t="s">
        <v>191</v>
      </c>
      <c r="H592" s="166">
        <v>5171.5</v>
      </c>
      <c r="I592" s="167"/>
      <c r="L592" s="163"/>
      <c r="M592" s="168"/>
      <c r="T592" s="169"/>
      <c r="AT592" s="164" t="s">
        <v>188</v>
      </c>
      <c r="AU592" s="164" t="s">
        <v>80</v>
      </c>
      <c r="AV592" s="14" t="s">
        <v>165</v>
      </c>
      <c r="AW592" s="14" t="s">
        <v>31</v>
      </c>
      <c r="AX592" s="14" t="s">
        <v>78</v>
      </c>
      <c r="AY592" s="164" t="s">
        <v>158</v>
      </c>
    </row>
    <row r="593" spans="2:65" s="1" customFormat="1" ht="16.5" customHeight="1" x14ac:dyDescent="0.2">
      <c r="B593" s="33"/>
      <c r="C593" s="132" t="s">
        <v>761</v>
      </c>
      <c r="D593" s="132" t="s">
        <v>160</v>
      </c>
      <c r="E593" s="133" t="s">
        <v>762</v>
      </c>
      <c r="F593" s="134" t="s">
        <v>763</v>
      </c>
      <c r="G593" s="135" t="s">
        <v>195</v>
      </c>
      <c r="H593" s="136">
        <v>4784.3</v>
      </c>
      <c r="I593" s="137">
        <v>373</v>
      </c>
      <c r="J593" s="138">
        <f>ROUND(I593*H593,2)</f>
        <v>1784543.9</v>
      </c>
      <c r="K593" s="134" t="s">
        <v>164</v>
      </c>
      <c r="L593" s="33"/>
      <c r="M593" s="139" t="s">
        <v>19</v>
      </c>
      <c r="N593" s="140" t="s">
        <v>41</v>
      </c>
      <c r="P593" s="141">
        <f>O593*H593</f>
        <v>0</v>
      </c>
      <c r="Q593" s="141">
        <v>0</v>
      </c>
      <c r="R593" s="141">
        <f>Q593*H593</f>
        <v>0</v>
      </c>
      <c r="S593" s="141">
        <v>0</v>
      </c>
      <c r="T593" s="142">
        <f>S593*H593</f>
        <v>0</v>
      </c>
      <c r="AR593" s="143" t="s">
        <v>165</v>
      </c>
      <c r="AT593" s="143" t="s">
        <v>160</v>
      </c>
      <c r="AU593" s="143" t="s">
        <v>80</v>
      </c>
      <c r="AY593" s="18" t="s">
        <v>158</v>
      </c>
      <c r="BE593" s="144">
        <f>IF(N593="základní",J593,0)</f>
        <v>1784543.9</v>
      </c>
      <c r="BF593" s="144">
        <f>IF(N593="snížená",J593,0)</f>
        <v>0</v>
      </c>
      <c r="BG593" s="144">
        <f>IF(N593="zákl. přenesená",J593,0)</f>
        <v>0</v>
      </c>
      <c r="BH593" s="144">
        <f>IF(N593="sníž. přenesená",J593,0)</f>
        <v>0</v>
      </c>
      <c r="BI593" s="144">
        <f>IF(N593="nulová",J593,0)</f>
        <v>0</v>
      </c>
      <c r="BJ593" s="18" t="s">
        <v>78</v>
      </c>
      <c r="BK593" s="144">
        <f>ROUND(I593*H593,2)</f>
        <v>1784543.9</v>
      </c>
      <c r="BL593" s="18" t="s">
        <v>165</v>
      </c>
      <c r="BM593" s="143" t="s">
        <v>764</v>
      </c>
    </row>
    <row r="594" spans="2:65" s="1" customFormat="1" x14ac:dyDescent="0.2">
      <c r="B594" s="33"/>
      <c r="D594" s="145" t="s">
        <v>166</v>
      </c>
      <c r="F594" s="146" t="s">
        <v>765</v>
      </c>
      <c r="I594" s="147"/>
      <c r="L594" s="33"/>
      <c r="M594" s="148"/>
      <c r="T594" s="54"/>
      <c r="AT594" s="18" t="s">
        <v>166</v>
      </c>
      <c r="AU594" s="18" t="s">
        <v>80</v>
      </c>
    </row>
    <row r="595" spans="2:65" s="12" customFormat="1" x14ac:dyDescent="0.2">
      <c r="B595" s="149"/>
      <c r="D595" s="150" t="s">
        <v>188</v>
      </c>
      <c r="E595" s="151" t="s">
        <v>19</v>
      </c>
      <c r="F595" s="152" t="s">
        <v>220</v>
      </c>
      <c r="H595" s="151" t="s">
        <v>19</v>
      </c>
      <c r="I595" s="153"/>
      <c r="L595" s="149"/>
      <c r="M595" s="154"/>
      <c r="T595" s="155"/>
      <c r="AT595" s="151" t="s">
        <v>188</v>
      </c>
      <c r="AU595" s="151" t="s">
        <v>80</v>
      </c>
      <c r="AV595" s="12" t="s">
        <v>78</v>
      </c>
      <c r="AW595" s="12" t="s">
        <v>31</v>
      </c>
      <c r="AX595" s="12" t="s">
        <v>70</v>
      </c>
      <c r="AY595" s="151" t="s">
        <v>158</v>
      </c>
    </row>
    <row r="596" spans="2:65" s="13" customFormat="1" x14ac:dyDescent="0.2">
      <c r="B596" s="156"/>
      <c r="D596" s="150" t="s">
        <v>188</v>
      </c>
      <c r="E596" s="157" t="s">
        <v>19</v>
      </c>
      <c r="F596" s="158" t="s">
        <v>221</v>
      </c>
      <c r="H596" s="159">
        <v>671.8</v>
      </c>
      <c r="I596" s="160"/>
      <c r="L596" s="156"/>
      <c r="M596" s="161"/>
      <c r="T596" s="162"/>
      <c r="AT596" s="157" t="s">
        <v>188</v>
      </c>
      <c r="AU596" s="157" t="s">
        <v>80</v>
      </c>
      <c r="AV596" s="13" t="s">
        <v>80</v>
      </c>
      <c r="AW596" s="13" t="s">
        <v>31</v>
      </c>
      <c r="AX596" s="13" t="s">
        <v>70</v>
      </c>
      <c r="AY596" s="157" t="s">
        <v>158</v>
      </c>
    </row>
    <row r="597" spans="2:65" s="12" customFormat="1" x14ac:dyDescent="0.2">
      <c r="B597" s="149"/>
      <c r="D597" s="150" t="s">
        <v>188</v>
      </c>
      <c r="E597" s="151" t="s">
        <v>19</v>
      </c>
      <c r="F597" s="152" t="s">
        <v>236</v>
      </c>
      <c r="H597" s="151" t="s">
        <v>19</v>
      </c>
      <c r="I597" s="153"/>
      <c r="L597" s="149"/>
      <c r="M597" s="154"/>
      <c r="T597" s="155"/>
      <c r="AT597" s="151" t="s">
        <v>188</v>
      </c>
      <c r="AU597" s="151" t="s">
        <v>80</v>
      </c>
      <c r="AV597" s="12" t="s">
        <v>78</v>
      </c>
      <c r="AW597" s="12" t="s">
        <v>31</v>
      </c>
      <c r="AX597" s="12" t="s">
        <v>70</v>
      </c>
      <c r="AY597" s="151" t="s">
        <v>158</v>
      </c>
    </row>
    <row r="598" spans="2:65" s="12" customFormat="1" x14ac:dyDescent="0.2">
      <c r="B598" s="149"/>
      <c r="D598" s="150" t="s">
        <v>188</v>
      </c>
      <c r="E598" s="151" t="s">
        <v>19</v>
      </c>
      <c r="F598" s="152" t="s">
        <v>749</v>
      </c>
      <c r="H598" s="151" t="s">
        <v>19</v>
      </c>
      <c r="I598" s="153"/>
      <c r="L598" s="149"/>
      <c r="M598" s="154"/>
      <c r="T598" s="155"/>
      <c r="AT598" s="151" t="s">
        <v>188</v>
      </c>
      <c r="AU598" s="151" t="s">
        <v>80</v>
      </c>
      <c r="AV598" s="12" t="s">
        <v>78</v>
      </c>
      <c r="AW598" s="12" t="s">
        <v>31</v>
      </c>
      <c r="AX598" s="12" t="s">
        <v>70</v>
      </c>
      <c r="AY598" s="151" t="s">
        <v>158</v>
      </c>
    </row>
    <row r="599" spans="2:65" s="13" customFormat="1" x14ac:dyDescent="0.2">
      <c r="B599" s="156"/>
      <c r="D599" s="150" t="s">
        <v>188</v>
      </c>
      <c r="E599" s="157" t="s">
        <v>19</v>
      </c>
      <c r="F599" s="158" t="s">
        <v>219</v>
      </c>
      <c r="H599" s="159">
        <v>1645</v>
      </c>
      <c r="I599" s="160"/>
      <c r="L599" s="156"/>
      <c r="M599" s="161"/>
      <c r="T599" s="162"/>
      <c r="AT599" s="157" t="s">
        <v>188</v>
      </c>
      <c r="AU599" s="157" t="s">
        <v>80</v>
      </c>
      <c r="AV599" s="13" t="s">
        <v>80</v>
      </c>
      <c r="AW599" s="13" t="s">
        <v>31</v>
      </c>
      <c r="AX599" s="13" t="s">
        <v>70</v>
      </c>
      <c r="AY599" s="157" t="s">
        <v>158</v>
      </c>
    </row>
    <row r="600" spans="2:65" s="12" customFormat="1" x14ac:dyDescent="0.2">
      <c r="B600" s="149"/>
      <c r="D600" s="150" t="s">
        <v>188</v>
      </c>
      <c r="E600" s="151" t="s">
        <v>19</v>
      </c>
      <c r="F600" s="152" t="s">
        <v>750</v>
      </c>
      <c r="H600" s="151" t="s">
        <v>19</v>
      </c>
      <c r="I600" s="153"/>
      <c r="L600" s="149"/>
      <c r="M600" s="154"/>
      <c r="T600" s="155"/>
      <c r="AT600" s="151" t="s">
        <v>188</v>
      </c>
      <c r="AU600" s="151" t="s">
        <v>80</v>
      </c>
      <c r="AV600" s="12" t="s">
        <v>78</v>
      </c>
      <c r="AW600" s="12" t="s">
        <v>31</v>
      </c>
      <c r="AX600" s="12" t="s">
        <v>70</v>
      </c>
      <c r="AY600" s="151" t="s">
        <v>158</v>
      </c>
    </row>
    <row r="601" spans="2:65" s="13" customFormat="1" x14ac:dyDescent="0.2">
      <c r="B601" s="156"/>
      <c r="D601" s="150" t="s">
        <v>188</v>
      </c>
      <c r="E601" s="157" t="s">
        <v>19</v>
      </c>
      <c r="F601" s="158" t="s">
        <v>751</v>
      </c>
      <c r="H601" s="159">
        <v>2467.5</v>
      </c>
      <c r="I601" s="160"/>
      <c r="L601" s="156"/>
      <c r="M601" s="161"/>
      <c r="T601" s="162"/>
      <c r="AT601" s="157" t="s">
        <v>188</v>
      </c>
      <c r="AU601" s="157" t="s">
        <v>80</v>
      </c>
      <c r="AV601" s="13" t="s">
        <v>80</v>
      </c>
      <c r="AW601" s="13" t="s">
        <v>31</v>
      </c>
      <c r="AX601" s="13" t="s">
        <v>70</v>
      </c>
      <c r="AY601" s="157" t="s">
        <v>158</v>
      </c>
    </row>
    <row r="602" spans="2:65" s="14" customFormat="1" x14ac:dyDescent="0.2">
      <c r="B602" s="163"/>
      <c r="D602" s="150" t="s">
        <v>188</v>
      </c>
      <c r="E602" s="164" t="s">
        <v>19</v>
      </c>
      <c r="F602" s="165" t="s">
        <v>191</v>
      </c>
      <c r="H602" s="166">
        <v>4784.3</v>
      </c>
      <c r="I602" s="167"/>
      <c r="L602" s="163"/>
      <c r="M602" s="168"/>
      <c r="T602" s="169"/>
      <c r="AT602" s="164" t="s">
        <v>188</v>
      </c>
      <c r="AU602" s="164" t="s">
        <v>80</v>
      </c>
      <c r="AV602" s="14" t="s">
        <v>165</v>
      </c>
      <c r="AW602" s="14" t="s">
        <v>31</v>
      </c>
      <c r="AX602" s="14" t="s">
        <v>78</v>
      </c>
      <c r="AY602" s="164" t="s">
        <v>158</v>
      </c>
    </row>
    <row r="603" spans="2:65" s="1" customFormat="1" ht="16.5" customHeight="1" x14ac:dyDescent="0.2">
      <c r="B603" s="33"/>
      <c r="C603" s="132" t="s">
        <v>510</v>
      </c>
      <c r="D603" s="132" t="s">
        <v>160</v>
      </c>
      <c r="E603" s="133" t="s">
        <v>766</v>
      </c>
      <c r="F603" s="134" t="s">
        <v>767</v>
      </c>
      <c r="G603" s="135" t="s">
        <v>195</v>
      </c>
      <c r="H603" s="136">
        <v>30</v>
      </c>
      <c r="I603" s="137">
        <v>858</v>
      </c>
      <c r="J603" s="138">
        <f>ROUND(I603*H603,2)</f>
        <v>25740</v>
      </c>
      <c r="K603" s="134" t="s">
        <v>164</v>
      </c>
      <c r="L603" s="33"/>
      <c r="M603" s="139" t="s">
        <v>19</v>
      </c>
      <c r="N603" s="140" t="s">
        <v>41</v>
      </c>
      <c r="P603" s="141">
        <f>O603*H603</f>
        <v>0</v>
      </c>
      <c r="Q603" s="141">
        <v>0</v>
      </c>
      <c r="R603" s="141">
        <f>Q603*H603</f>
        <v>0</v>
      </c>
      <c r="S603" s="141">
        <v>0</v>
      </c>
      <c r="T603" s="142">
        <f>S603*H603</f>
        <v>0</v>
      </c>
      <c r="AR603" s="143" t="s">
        <v>165</v>
      </c>
      <c r="AT603" s="143" t="s">
        <v>160</v>
      </c>
      <c r="AU603" s="143" t="s">
        <v>80</v>
      </c>
      <c r="AY603" s="18" t="s">
        <v>158</v>
      </c>
      <c r="BE603" s="144">
        <f>IF(N603="základní",J603,0)</f>
        <v>25740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8" t="s">
        <v>78</v>
      </c>
      <c r="BK603" s="144">
        <f>ROUND(I603*H603,2)</f>
        <v>25740</v>
      </c>
      <c r="BL603" s="18" t="s">
        <v>165</v>
      </c>
      <c r="BM603" s="143" t="s">
        <v>768</v>
      </c>
    </row>
    <row r="604" spans="2:65" s="1" customFormat="1" x14ac:dyDescent="0.2">
      <c r="B604" s="33"/>
      <c r="D604" s="145" t="s">
        <v>166</v>
      </c>
      <c r="F604" s="146" t="s">
        <v>769</v>
      </c>
      <c r="I604" s="147"/>
      <c r="L604" s="33"/>
      <c r="M604" s="148"/>
      <c r="T604" s="54"/>
      <c r="AT604" s="18" t="s">
        <v>166</v>
      </c>
      <c r="AU604" s="18" t="s">
        <v>80</v>
      </c>
    </row>
    <row r="605" spans="2:65" s="12" customFormat="1" x14ac:dyDescent="0.2">
      <c r="B605" s="149"/>
      <c r="D605" s="150" t="s">
        <v>188</v>
      </c>
      <c r="E605" s="151" t="s">
        <v>19</v>
      </c>
      <c r="F605" s="152" t="s">
        <v>770</v>
      </c>
      <c r="H605" s="151" t="s">
        <v>19</v>
      </c>
      <c r="I605" s="153"/>
      <c r="L605" s="149"/>
      <c r="M605" s="154"/>
      <c r="T605" s="155"/>
      <c r="AT605" s="151" t="s">
        <v>188</v>
      </c>
      <c r="AU605" s="151" t="s">
        <v>80</v>
      </c>
      <c r="AV605" s="12" t="s">
        <v>78</v>
      </c>
      <c r="AW605" s="12" t="s">
        <v>31</v>
      </c>
      <c r="AX605" s="12" t="s">
        <v>70</v>
      </c>
      <c r="AY605" s="151" t="s">
        <v>158</v>
      </c>
    </row>
    <row r="606" spans="2:65" s="13" customFormat="1" x14ac:dyDescent="0.2">
      <c r="B606" s="156"/>
      <c r="D606" s="150" t="s">
        <v>188</v>
      </c>
      <c r="E606" s="157" t="s">
        <v>19</v>
      </c>
      <c r="F606" s="158" t="s">
        <v>201</v>
      </c>
      <c r="H606" s="159">
        <v>30</v>
      </c>
      <c r="I606" s="160"/>
      <c r="L606" s="156"/>
      <c r="M606" s="161"/>
      <c r="T606" s="162"/>
      <c r="AT606" s="157" t="s">
        <v>188</v>
      </c>
      <c r="AU606" s="157" t="s">
        <v>80</v>
      </c>
      <c r="AV606" s="13" t="s">
        <v>80</v>
      </c>
      <c r="AW606" s="13" t="s">
        <v>31</v>
      </c>
      <c r="AX606" s="13" t="s">
        <v>70</v>
      </c>
      <c r="AY606" s="157" t="s">
        <v>158</v>
      </c>
    </row>
    <row r="607" spans="2:65" s="14" customFormat="1" x14ac:dyDescent="0.2">
      <c r="B607" s="163"/>
      <c r="D607" s="150" t="s">
        <v>188</v>
      </c>
      <c r="E607" s="164" t="s">
        <v>19</v>
      </c>
      <c r="F607" s="165" t="s">
        <v>191</v>
      </c>
      <c r="H607" s="166">
        <v>30</v>
      </c>
      <c r="I607" s="167"/>
      <c r="L607" s="163"/>
      <c r="M607" s="168"/>
      <c r="T607" s="169"/>
      <c r="AT607" s="164" t="s">
        <v>188</v>
      </c>
      <c r="AU607" s="164" t="s">
        <v>80</v>
      </c>
      <c r="AV607" s="14" t="s">
        <v>165</v>
      </c>
      <c r="AW607" s="14" t="s">
        <v>31</v>
      </c>
      <c r="AX607" s="14" t="s">
        <v>78</v>
      </c>
      <c r="AY607" s="164" t="s">
        <v>158</v>
      </c>
    </row>
    <row r="608" spans="2:65" s="1" customFormat="1" ht="16.5" customHeight="1" x14ac:dyDescent="0.2">
      <c r="B608" s="33"/>
      <c r="C608" s="132" t="s">
        <v>771</v>
      </c>
      <c r="D608" s="132" t="s">
        <v>160</v>
      </c>
      <c r="E608" s="133" t="s">
        <v>772</v>
      </c>
      <c r="F608" s="134" t="s">
        <v>773</v>
      </c>
      <c r="G608" s="135" t="s">
        <v>195</v>
      </c>
      <c r="H608" s="136">
        <v>3.6</v>
      </c>
      <c r="I608" s="137">
        <v>882</v>
      </c>
      <c r="J608" s="138">
        <f>ROUND(I608*H608,2)</f>
        <v>3175.2</v>
      </c>
      <c r="K608" s="134" t="s">
        <v>164</v>
      </c>
      <c r="L608" s="33"/>
      <c r="M608" s="139" t="s">
        <v>19</v>
      </c>
      <c r="N608" s="140" t="s">
        <v>41</v>
      </c>
      <c r="P608" s="141">
        <f>O608*H608</f>
        <v>0</v>
      </c>
      <c r="Q608" s="141">
        <v>0</v>
      </c>
      <c r="R608" s="141">
        <f>Q608*H608</f>
        <v>0</v>
      </c>
      <c r="S608" s="141">
        <v>0</v>
      </c>
      <c r="T608" s="142">
        <f>S608*H608</f>
        <v>0</v>
      </c>
      <c r="AR608" s="143" t="s">
        <v>165</v>
      </c>
      <c r="AT608" s="143" t="s">
        <v>160</v>
      </c>
      <c r="AU608" s="143" t="s">
        <v>80</v>
      </c>
      <c r="AY608" s="18" t="s">
        <v>158</v>
      </c>
      <c r="BE608" s="144">
        <f>IF(N608="základní",J608,0)</f>
        <v>3175.2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8" t="s">
        <v>78</v>
      </c>
      <c r="BK608" s="144">
        <f>ROUND(I608*H608,2)</f>
        <v>3175.2</v>
      </c>
      <c r="BL608" s="18" t="s">
        <v>165</v>
      </c>
      <c r="BM608" s="143" t="s">
        <v>774</v>
      </c>
    </row>
    <row r="609" spans="2:65" s="1" customFormat="1" x14ac:dyDescent="0.2">
      <c r="B609" s="33"/>
      <c r="D609" s="145" t="s">
        <v>166</v>
      </c>
      <c r="F609" s="146" t="s">
        <v>775</v>
      </c>
      <c r="I609" s="147"/>
      <c r="L609" s="33"/>
      <c r="M609" s="148"/>
      <c r="T609" s="54"/>
      <c r="AT609" s="18" t="s">
        <v>166</v>
      </c>
      <c r="AU609" s="18" t="s">
        <v>80</v>
      </c>
    </row>
    <row r="610" spans="2:65" s="12" customFormat="1" x14ac:dyDescent="0.2">
      <c r="B610" s="149"/>
      <c r="D610" s="150" t="s">
        <v>188</v>
      </c>
      <c r="E610" s="151" t="s">
        <v>19</v>
      </c>
      <c r="F610" s="152" t="s">
        <v>776</v>
      </c>
      <c r="H610" s="151" t="s">
        <v>19</v>
      </c>
      <c r="I610" s="153"/>
      <c r="L610" s="149"/>
      <c r="M610" s="154"/>
      <c r="T610" s="155"/>
      <c r="AT610" s="151" t="s">
        <v>188</v>
      </c>
      <c r="AU610" s="151" t="s">
        <v>80</v>
      </c>
      <c r="AV610" s="12" t="s">
        <v>78</v>
      </c>
      <c r="AW610" s="12" t="s">
        <v>31</v>
      </c>
      <c r="AX610" s="12" t="s">
        <v>70</v>
      </c>
      <c r="AY610" s="151" t="s">
        <v>158</v>
      </c>
    </row>
    <row r="611" spans="2:65" s="12" customFormat="1" x14ac:dyDescent="0.2">
      <c r="B611" s="149"/>
      <c r="D611" s="150" t="s">
        <v>188</v>
      </c>
      <c r="E611" s="151" t="s">
        <v>19</v>
      </c>
      <c r="F611" s="152" t="s">
        <v>777</v>
      </c>
      <c r="H611" s="151" t="s">
        <v>19</v>
      </c>
      <c r="I611" s="153"/>
      <c r="L611" s="149"/>
      <c r="M611" s="154"/>
      <c r="T611" s="155"/>
      <c r="AT611" s="151" t="s">
        <v>188</v>
      </c>
      <c r="AU611" s="151" t="s">
        <v>80</v>
      </c>
      <c r="AV611" s="12" t="s">
        <v>78</v>
      </c>
      <c r="AW611" s="12" t="s">
        <v>31</v>
      </c>
      <c r="AX611" s="12" t="s">
        <v>70</v>
      </c>
      <c r="AY611" s="151" t="s">
        <v>158</v>
      </c>
    </row>
    <row r="612" spans="2:65" s="13" customFormat="1" x14ac:dyDescent="0.2">
      <c r="B612" s="156"/>
      <c r="D612" s="150" t="s">
        <v>188</v>
      </c>
      <c r="E612" s="157" t="s">
        <v>19</v>
      </c>
      <c r="F612" s="158" t="s">
        <v>778</v>
      </c>
      <c r="H612" s="159">
        <v>3.6</v>
      </c>
      <c r="I612" s="160"/>
      <c r="L612" s="156"/>
      <c r="M612" s="161"/>
      <c r="T612" s="162"/>
      <c r="AT612" s="157" t="s">
        <v>188</v>
      </c>
      <c r="AU612" s="157" t="s">
        <v>80</v>
      </c>
      <c r="AV612" s="13" t="s">
        <v>80</v>
      </c>
      <c r="AW612" s="13" t="s">
        <v>31</v>
      </c>
      <c r="AX612" s="13" t="s">
        <v>70</v>
      </c>
      <c r="AY612" s="157" t="s">
        <v>158</v>
      </c>
    </row>
    <row r="613" spans="2:65" s="14" customFormat="1" x14ac:dyDescent="0.2">
      <c r="B613" s="163"/>
      <c r="D613" s="150" t="s">
        <v>188</v>
      </c>
      <c r="E613" s="164" t="s">
        <v>19</v>
      </c>
      <c r="F613" s="165" t="s">
        <v>191</v>
      </c>
      <c r="H613" s="166">
        <v>3.6</v>
      </c>
      <c r="I613" s="167"/>
      <c r="L613" s="163"/>
      <c r="M613" s="168"/>
      <c r="T613" s="169"/>
      <c r="AT613" s="164" t="s">
        <v>188</v>
      </c>
      <c r="AU613" s="164" t="s">
        <v>80</v>
      </c>
      <c r="AV613" s="14" t="s">
        <v>165</v>
      </c>
      <c r="AW613" s="14" t="s">
        <v>31</v>
      </c>
      <c r="AX613" s="14" t="s">
        <v>78</v>
      </c>
      <c r="AY613" s="164" t="s">
        <v>158</v>
      </c>
    </row>
    <row r="614" spans="2:65" s="1" customFormat="1" ht="16.5" customHeight="1" x14ac:dyDescent="0.2">
      <c r="B614" s="33"/>
      <c r="C614" s="177" t="s">
        <v>514</v>
      </c>
      <c r="D614" s="177" t="s">
        <v>530</v>
      </c>
      <c r="E614" s="178" t="s">
        <v>779</v>
      </c>
      <c r="F614" s="179" t="s">
        <v>780</v>
      </c>
      <c r="G614" s="180" t="s">
        <v>195</v>
      </c>
      <c r="H614" s="181">
        <v>5.875</v>
      </c>
      <c r="I614" s="182">
        <v>829</v>
      </c>
      <c r="J614" s="183">
        <f>ROUND(I614*H614,2)</f>
        <v>4870.38</v>
      </c>
      <c r="K614" s="179" t="s">
        <v>164</v>
      </c>
      <c r="L614" s="184"/>
      <c r="M614" s="185" t="s">
        <v>19</v>
      </c>
      <c r="N614" s="186" t="s">
        <v>41</v>
      </c>
      <c r="P614" s="141">
        <f>O614*H614</f>
        <v>0</v>
      </c>
      <c r="Q614" s="141">
        <v>0</v>
      </c>
      <c r="R614" s="141">
        <f>Q614*H614</f>
        <v>0</v>
      </c>
      <c r="S614" s="141">
        <v>0</v>
      </c>
      <c r="T614" s="142">
        <f>S614*H614</f>
        <v>0</v>
      </c>
      <c r="AR614" s="143" t="s">
        <v>178</v>
      </c>
      <c r="AT614" s="143" t="s">
        <v>530</v>
      </c>
      <c r="AU614" s="143" t="s">
        <v>80</v>
      </c>
      <c r="AY614" s="18" t="s">
        <v>158</v>
      </c>
      <c r="BE614" s="144">
        <f>IF(N614="základní",J614,0)</f>
        <v>4870.38</v>
      </c>
      <c r="BF614" s="144">
        <f>IF(N614="snížená",J614,0)</f>
        <v>0</v>
      </c>
      <c r="BG614" s="144">
        <f>IF(N614="zákl. přenesená",J614,0)</f>
        <v>0</v>
      </c>
      <c r="BH614" s="144">
        <f>IF(N614="sníž. přenesená",J614,0)</f>
        <v>0</v>
      </c>
      <c r="BI614" s="144">
        <f>IF(N614="nulová",J614,0)</f>
        <v>0</v>
      </c>
      <c r="BJ614" s="18" t="s">
        <v>78</v>
      </c>
      <c r="BK614" s="144">
        <f>ROUND(I614*H614,2)</f>
        <v>4870.38</v>
      </c>
      <c r="BL614" s="18" t="s">
        <v>165</v>
      </c>
      <c r="BM614" s="143" t="s">
        <v>781</v>
      </c>
    </row>
    <row r="615" spans="2:65" s="1" customFormat="1" ht="16.5" customHeight="1" x14ac:dyDescent="0.2">
      <c r="B615" s="33"/>
      <c r="C615" s="132" t="s">
        <v>782</v>
      </c>
      <c r="D615" s="132" t="s">
        <v>160</v>
      </c>
      <c r="E615" s="133" t="s">
        <v>783</v>
      </c>
      <c r="F615" s="134" t="s">
        <v>784</v>
      </c>
      <c r="G615" s="135" t="s">
        <v>195</v>
      </c>
      <c r="H615" s="136">
        <v>222</v>
      </c>
      <c r="I615" s="137">
        <v>859</v>
      </c>
      <c r="J615" s="138">
        <f>ROUND(I615*H615,2)</f>
        <v>190698</v>
      </c>
      <c r="K615" s="134" t="s">
        <v>164</v>
      </c>
      <c r="L615" s="33"/>
      <c r="M615" s="139" t="s">
        <v>19</v>
      </c>
      <c r="N615" s="140" t="s">
        <v>41</v>
      </c>
      <c r="P615" s="141">
        <f>O615*H615</f>
        <v>0</v>
      </c>
      <c r="Q615" s="141">
        <v>0</v>
      </c>
      <c r="R615" s="141">
        <f>Q615*H615</f>
        <v>0</v>
      </c>
      <c r="S615" s="141">
        <v>0</v>
      </c>
      <c r="T615" s="142">
        <f>S615*H615</f>
        <v>0</v>
      </c>
      <c r="AR615" s="143" t="s">
        <v>165</v>
      </c>
      <c r="AT615" s="143" t="s">
        <v>160</v>
      </c>
      <c r="AU615" s="143" t="s">
        <v>80</v>
      </c>
      <c r="AY615" s="18" t="s">
        <v>158</v>
      </c>
      <c r="BE615" s="144">
        <f>IF(N615="základní",J615,0)</f>
        <v>190698</v>
      </c>
      <c r="BF615" s="144">
        <f>IF(N615="snížená",J615,0)</f>
        <v>0</v>
      </c>
      <c r="BG615" s="144">
        <f>IF(N615="zákl. přenesená",J615,0)</f>
        <v>0</v>
      </c>
      <c r="BH615" s="144">
        <f>IF(N615="sníž. přenesená",J615,0)</f>
        <v>0</v>
      </c>
      <c r="BI615" s="144">
        <f>IF(N615="nulová",J615,0)</f>
        <v>0</v>
      </c>
      <c r="BJ615" s="18" t="s">
        <v>78</v>
      </c>
      <c r="BK615" s="144">
        <f>ROUND(I615*H615,2)</f>
        <v>190698</v>
      </c>
      <c r="BL615" s="18" t="s">
        <v>165</v>
      </c>
      <c r="BM615" s="143" t="s">
        <v>785</v>
      </c>
    </row>
    <row r="616" spans="2:65" s="1" customFormat="1" x14ac:dyDescent="0.2">
      <c r="B616" s="33"/>
      <c r="D616" s="145" t="s">
        <v>166</v>
      </c>
      <c r="F616" s="146" t="s">
        <v>786</v>
      </c>
      <c r="I616" s="147"/>
      <c r="L616" s="33"/>
      <c r="M616" s="148"/>
      <c r="T616" s="54"/>
      <c r="AT616" s="18" t="s">
        <v>166</v>
      </c>
      <c r="AU616" s="18" t="s">
        <v>80</v>
      </c>
    </row>
    <row r="617" spans="2:65" s="12" customFormat="1" x14ac:dyDescent="0.2">
      <c r="B617" s="149"/>
      <c r="D617" s="150" t="s">
        <v>188</v>
      </c>
      <c r="E617" s="151" t="s">
        <v>19</v>
      </c>
      <c r="F617" s="152" t="s">
        <v>787</v>
      </c>
      <c r="H617" s="151" t="s">
        <v>19</v>
      </c>
      <c r="I617" s="153"/>
      <c r="L617" s="149"/>
      <c r="M617" s="154"/>
      <c r="T617" s="155"/>
      <c r="AT617" s="151" t="s">
        <v>188</v>
      </c>
      <c r="AU617" s="151" t="s">
        <v>80</v>
      </c>
      <c r="AV617" s="12" t="s">
        <v>78</v>
      </c>
      <c r="AW617" s="12" t="s">
        <v>31</v>
      </c>
      <c r="AX617" s="12" t="s">
        <v>70</v>
      </c>
      <c r="AY617" s="151" t="s">
        <v>158</v>
      </c>
    </row>
    <row r="618" spans="2:65" s="13" customFormat="1" x14ac:dyDescent="0.2">
      <c r="B618" s="156"/>
      <c r="D618" s="150" t="s">
        <v>188</v>
      </c>
      <c r="E618" s="157" t="s">
        <v>19</v>
      </c>
      <c r="F618" s="158" t="s">
        <v>788</v>
      </c>
      <c r="H618" s="159">
        <v>222</v>
      </c>
      <c r="I618" s="160"/>
      <c r="L618" s="156"/>
      <c r="M618" s="161"/>
      <c r="T618" s="162"/>
      <c r="AT618" s="157" t="s">
        <v>188</v>
      </c>
      <c r="AU618" s="157" t="s">
        <v>80</v>
      </c>
      <c r="AV618" s="13" t="s">
        <v>80</v>
      </c>
      <c r="AW618" s="13" t="s">
        <v>31</v>
      </c>
      <c r="AX618" s="13" t="s">
        <v>70</v>
      </c>
      <c r="AY618" s="157" t="s">
        <v>158</v>
      </c>
    </row>
    <row r="619" spans="2:65" s="14" customFormat="1" x14ac:dyDescent="0.2">
      <c r="B619" s="163"/>
      <c r="D619" s="150" t="s">
        <v>188</v>
      </c>
      <c r="E619" s="164" t="s">
        <v>19</v>
      </c>
      <c r="F619" s="165" t="s">
        <v>191</v>
      </c>
      <c r="H619" s="166">
        <v>222</v>
      </c>
      <c r="I619" s="167"/>
      <c r="L619" s="163"/>
      <c r="M619" s="168"/>
      <c r="T619" s="169"/>
      <c r="AT619" s="164" t="s">
        <v>188</v>
      </c>
      <c r="AU619" s="164" t="s">
        <v>80</v>
      </c>
      <c r="AV619" s="14" t="s">
        <v>165</v>
      </c>
      <c r="AW619" s="14" t="s">
        <v>31</v>
      </c>
      <c r="AX619" s="14" t="s">
        <v>78</v>
      </c>
      <c r="AY619" s="164" t="s">
        <v>158</v>
      </c>
    </row>
    <row r="620" spans="2:65" s="1" customFormat="1" ht="16.5" customHeight="1" x14ac:dyDescent="0.2">
      <c r="B620" s="33"/>
      <c r="C620" s="177" t="s">
        <v>520</v>
      </c>
      <c r="D620" s="177" t="s">
        <v>530</v>
      </c>
      <c r="E620" s="178" t="s">
        <v>789</v>
      </c>
      <c r="F620" s="179" t="s">
        <v>790</v>
      </c>
      <c r="G620" s="180" t="s">
        <v>195</v>
      </c>
      <c r="H620" s="181">
        <v>224.22</v>
      </c>
      <c r="I620" s="182">
        <v>457</v>
      </c>
      <c r="J620" s="183">
        <f>ROUND(I620*H620,2)</f>
        <v>102468.54</v>
      </c>
      <c r="K620" s="179" t="s">
        <v>164</v>
      </c>
      <c r="L620" s="184"/>
      <c r="M620" s="185" t="s">
        <v>19</v>
      </c>
      <c r="N620" s="186" t="s">
        <v>41</v>
      </c>
      <c r="P620" s="141">
        <f>O620*H620</f>
        <v>0</v>
      </c>
      <c r="Q620" s="141">
        <v>0</v>
      </c>
      <c r="R620" s="141">
        <f>Q620*H620</f>
        <v>0</v>
      </c>
      <c r="S620" s="141">
        <v>0</v>
      </c>
      <c r="T620" s="142">
        <f>S620*H620</f>
        <v>0</v>
      </c>
      <c r="AR620" s="143" t="s">
        <v>178</v>
      </c>
      <c r="AT620" s="143" t="s">
        <v>530</v>
      </c>
      <c r="AU620" s="143" t="s">
        <v>80</v>
      </c>
      <c r="AY620" s="18" t="s">
        <v>158</v>
      </c>
      <c r="BE620" s="144">
        <f>IF(N620="základní",J620,0)</f>
        <v>102468.54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8" t="s">
        <v>78</v>
      </c>
      <c r="BK620" s="144">
        <f>ROUND(I620*H620,2)</f>
        <v>102468.54</v>
      </c>
      <c r="BL620" s="18" t="s">
        <v>165</v>
      </c>
      <c r="BM620" s="143" t="s">
        <v>791</v>
      </c>
    </row>
    <row r="621" spans="2:65" s="13" customFormat="1" x14ac:dyDescent="0.2">
      <c r="B621" s="156"/>
      <c r="D621" s="150" t="s">
        <v>188</v>
      </c>
      <c r="E621" s="157" t="s">
        <v>19</v>
      </c>
      <c r="F621" s="158" t="s">
        <v>792</v>
      </c>
      <c r="H621" s="159">
        <v>224.22</v>
      </c>
      <c r="I621" s="160"/>
      <c r="L621" s="156"/>
      <c r="M621" s="161"/>
      <c r="T621" s="162"/>
      <c r="AT621" s="157" t="s">
        <v>188</v>
      </c>
      <c r="AU621" s="157" t="s">
        <v>80</v>
      </c>
      <c r="AV621" s="13" t="s">
        <v>80</v>
      </c>
      <c r="AW621" s="13" t="s">
        <v>31</v>
      </c>
      <c r="AX621" s="13" t="s">
        <v>70</v>
      </c>
      <c r="AY621" s="157" t="s">
        <v>158</v>
      </c>
    </row>
    <row r="622" spans="2:65" s="14" customFormat="1" x14ac:dyDescent="0.2">
      <c r="B622" s="163"/>
      <c r="D622" s="150" t="s">
        <v>188</v>
      </c>
      <c r="E622" s="164" t="s">
        <v>19</v>
      </c>
      <c r="F622" s="165" t="s">
        <v>191</v>
      </c>
      <c r="H622" s="166">
        <v>224.22</v>
      </c>
      <c r="I622" s="167"/>
      <c r="L622" s="163"/>
      <c r="M622" s="168"/>
      <c r="T622" s="169"/>
      <c r="AT622" s="164" t="s">
        <v>188</v>
      </c>
      <c r="AU622" s="164" t="s">
        <v>80</v>
      </c>
      <c r="AV622" s="14" t="s">
        <v>165</v>
      </c>
      <c r="AW622" s="14" t="s">
        <v>31</v>
      </c>
      <c r="AX622" s="14" t="s">
        <v>78</v>
      </c>
      <c r="AY622" s="164" t="s">
        <v>158</v>
      </c>
    </row>
    <row r="623" spans="2:65" s="11" customFormat="1" ht="22.8" customHeight="1" x14ac:dyDescent="0.25">
      <c r="B623" s="120"/>
      <c r="D623" s="121" t="s">
        <v>69</v>
      </c>
      <c r="E623" s="130" t="s">
        <v>178</v>
      </c>
      <c r="F623" s="130" t="s">
        <v>793</v>
      </c>
      <c r="I623" s="123"/>
      <c r="J623" s="131">
        <f>BK623</f>
        <v>7633375.1099999994</v>
      </c>
      <c r="L623" s="120"/>
      <c r="M623" s="125"/>
      <c r="P623" s="126">
        <f>SUM(P624:P755)</f>
        <v>0</v>
      </c>
      <c r="R623" s="126">
        <f>SUM(R624:R755)</f>
        <v>0.33759</v>
      </c>
      <c r="T623" s="127">
        <f>SUM(T624:T755)</f>
        <v>0</v>
      </c>
      <c r="AR623" s="121" t="s">
        <v>78</v>
      </c>
      <c r="AT623" s="128" t="s">
        <v>69</v>
      </c>
      <c r="AU623" s="128" t="s">
        <v>78</v>
      </c>
      <c r="AY623" s="121" t="s">
        <v>158</v>
      </c>
      <c r="BK623" s="129">
        <f>SUM(BK624:BK755)</f>
        <v>7633375.1099999994</v>
      </c>
    </row>
    <row r="624" spans="2:65" s="1" customFormat="1" ht="16.5" customHeight="1" x14ac:dyDescent="0.2">
      <c r="B624" s="33"/>
      <c r="C624" s="132" t="s">
        <v>794</v>
      </c>
      <c r="D624" s="132" t="s">
        <v>160</v>
      </c>
      <c r="E624" s="133" t="s">
        <v>795</v>
      </c>
      <c r="F624" s="134" t="s">
        <v>796</v>
      </c>
      <c r="G624" s="135" t="s">
        <v>163</v>
      </c>
      <c r="H624" s="136">
        <v>58</v>
      </c>
      <c r="I624" s="137">
        <v>2140</v>
      </c>
      <c r="J624" s="138">
        <f>ROUND(I624*H624,2)</f>
        <v>124120</v>
      </c>
      <c r="K624" s="134" t="s">
        <v>164</v>
      </c>
      <c r="L624" s="33"/>
      <c r="M624" s="139" t="s">
        <v>19</v>
      </c>
      <c r="N624" s="140" t="s">
        <v>41</v>
      </c>
      <c r="P624" s="141">
        <f>O624*H624</f>
        <v>0</v>
      </c>
      <c r="Q624" s="141">
        <v>0</v>
      </c>
      <c r="R624" s="141">
        <f>Q624*H624</f>
        <v>0</v>
      </c>
      <c r="S624" s="141">
        <v>0</v>
      </c>
      <c r="T624" s="142">
        <f>S624*H624</f>
        <v>0</v>
      </c>
      <c r="AR624" s="143" t="s">
        <v>165</v>
      </c>
      <c r="AT624" s="143" t="s">
        <v>160</v>
      </c>
      <c r="AU624" s="143" t="s">
        <v>80</v>
      </c>
      <c r="AY624" s="18" t="s">
        <v>158</v>
      </c>
      <c r="BE624" s="144">
        <f>IF(N624="základní",J624,0)</f>
        <v>124120</v>
      </c>
      <c r="BF624" s="144">
        <f>IF(N624="snížená",J624,0)</f>
        <v>0</v>
      </c>
      <c r="BG624" s="144">
        <f>IF(N624="zákl. přenesená",J624,0)</f>
        <v>0</v>
      </c>
      <c r="BH624" s="144">
        <f>IF(N624="sníž. přenesená",J624,0)</f>
        <v>0</v>
      </c>
      <c r="BI624" s="144">
        <f>IF(N624="nulová",J624,0)</f>
        <v>0</v>
      </c>
      <c r="BJ624" s="18" t="s">
        <v>78</v>
      </c>
      <c r="BK624" s="144">
        <f>ROUND(I624*H624,2)</f>
        <v>124120</v>
      </c>
      <c r="BL624" s="18" t="s">
        <v>165</v>
      </c>
      <c r="BM624" s="143" t="s">
        <v>797</v>
      </c>
    </row>
    <row r="625" spans="2:65" s="1" customFormat="1" x14ac:dyDescent="0.2">
      <c r="B625" s="33"/>
      <c r="D625" s="145" t="s">
        <v>166</v>
      </c>
      <c r="F625" s="146" t="s">
        <v>798</v>
      </c>
      <c r="I625" s="147"/>
      <c r="L625" s="33"/>
      <c r="M625" s="148"/>
      <c r="T625" s="54"/>
      <c r="AT625" s="18" t="s">
        <v>166</v>
      </c>
      <c r="AU625" s="18" t="s">
        <v>80</v>
      </c>
    </row>
    <row r="626" spans="2:65" s="1" customFormat="1" ht="16.5" customHeight="1" x14ac:dyDescent="0.2">
      <c r="B626" s="33"/>
      <c r="C626" s="177" t="s">
        <v>527</v>
      </c>
      <c r="D626" s="177" t="s">
        <v>530</v>
      </c>
      <c r="E626" s="178" t="s">
        <v>799</v>
      </c>
      <c r="F626" s="179" t="s">
        <v>800</v>
      </c>
      <c r="G626" s="180" t="s">
        <v>163</v>
      </c>
      <c r="H626" s="181">
        <v>13</v>
      </c>
      <c r="I626" s="182">
        <v>1788</v>
      </c>
      <c r="J626" s="183">
        <f t="shared" ref="J626:J632" si="0">ROUND(I626*H626,2)</f>
        <v>23244</v>
      </c>
      <c r="K626" s="179" t="s">
        <v>19</v>
      </c>
      <c r="L626" s="184"/>
      <c r="M626" s="185" t="s">
        <v>19</v>
      </c>
      <c r="N626" s="186" t="s">
        <v>41</v>
      </c>
      <c r="P626" s="141">
        <f t="shared" ref="P626:P632" si="1">O626*H626</f>
        <v>0</v>
      </c>
      <c r="Q626" s="141">
        <v>0</v>
      </c>
      <c r="R626" s="141">
        <f t="shared" ref="R626:R632" si="2">Q626*H626</f>
        <v>0</v>
      </c>
      <c r="S626" s="141">
        <v>0</v>
      </c>
      <c r="T626" s="142">
        <f t="shared" ref="T626:T632" si="3">S626*H626</f>
        <v>0</v>
      </c>
      <c r="AR626" s="143" t="s">
        <v>178</v>
      </c>
      <c r="AT626" s="143" t="s">
        <v>530</v>
      </c>
      <c r="AU626" s="143" t="s">
        <v>80</v>
      </c>
      <c r="AY626" s="18" t="s">
        <v>158</v>
      </c>
      <c r="BE626" s="144">
        <f t="shared" ref="BE626:BE632" si="4">IF(N626="základní",J626,0)</f>
        <v>23244</v>
      </c>
      <c r="BF626" s="144">
        <f t="shared" ref="BF626:BF632" si="5">IF(N626="snížená",J626,0)</f>
        <v>0</v>
      </c>
      <c r="BG626" s="144">
        <f t="shared" ref="BG626:BG632" si="6">IF(N626="zákl. přenesená",J626,0)</f>
        <v>0</v>
      </c>
      <c r="BH626" s="144">
        <f t="shared" ref="BH626:BH632" si="7">IF(N626="sníž. přenesená",J626,0)</f>
        <v>0</v>
      </c>
      <c r="BI626" s="144">
        <f t="shared" ref="BI626:BI632" si="8">IF(N626="nulová",J626,0)</f>
        <v>0</v>
      </c>
      <c r="BJ626" s="18" t="s">
        <v>78</v>
      </c>
      <c r="BK626" s="144">
        <f t="shared" ref="BK626:BK632" si="9">ROUND(I626*H626,2)</f>
        <v>23244</v>
      </c>
      <c r="BL626" s="18" t="s">
        <v>165</v>
      </c>
      <c r="BM626" s="143" t="s">
        <v>801</v>
      </c>
    </row>
    <row r="627" spans="2:65" s="1" customFormat="1" ht="16.5" customHeight="1" x14ac:dyDescent="0.2">
      <c r="B627" s="33"/>
      <c r="C627" s="177" t="s">
        <v>802</v>
      </c>
      <c r="D627" s="177" t="s">
        <v>530</v>
      </c>
      <c r="E627" s="178" t="s">
        <v>803</v>
      </c>
      <c r="F627" s="179" t="s">
        <v>804</v>
      </c>
      <c r="G627" s="180" t="s">
        <v>163</v>
      </c>
      <c r="H627" s="181">
        <v>15</v>
      </c>
      <c r="I627" s="182">
        <v>1650</v>
      </c>
      <c r="J627" s="183">
        <f t="shared" si="0"/>
        <v>24750</v>
      </c>
      <c r="K627" s="179" t="s">
        <v>164</v>
      </c>
      <c r="L627" s="184"/>
      <c r="M627" s="185" t="s">
        <v>19</v>
      </c>
      <c r="N627" s="186" t="s">
        <v>41</v>
      </c>
      <c r="P627" s="141">
        <f t="shared" si="1"/>
        <v>0</v>
      </c>
      <c r="Q627" s="141">
        <v>0</v>
      </c>
      <c r="R627" s="141">
        <f t="shared" si="2"/>
        <v>0</v>
      </c>
      <c r="S627" s="141">
        <v>0</v>
      </c>
      <c r="T627" s="142">
        <f t="shared" si="3"/>
        <v>0</v>
      </c>
      <c r="AR627" s="143" t="s">
        <v>178</v>
      </c>
      <c r="AT627" s="143" t="s">
        <v>530</v>
      </c>
      <c r="AU627" s="143" t="s">
        <v>80</v>
      </c>
      <c r="AY627" s="18" t="s">
        <v>158</v>
      </c>
      <c r="BE627" s="144">
        <f t="shared" si="4"/>
        <v>24750</v>
      </c>
      <c r="BF627" s="144">
        <f t="shared" si="5"/>
        <v>0</v>
      </c>
      <c r="BG627" s="144">
        <f t="shared" si="6"/>
        <v>0</v>
      </c>
      <c r="BH627" s="144">
        <f t="shared" si="7"/>
        <v>0</v>
      </c>
      <c r="BI627" s="144">
        <f t="shared" si="8"/>
        <v>0</v>
      </c>
      <c r="BJ627" s="18" t="s">
        <v>78</v>
      </c>
      <c r="BK627" s="144">
        <f t="shared" si="9"/>
        <v>24750</v>
      </c>
      <c r="BL627" s="18" t="s">
        <v>165</v>
      </c>
      <c r="BM627" s="143" t="s">
        <v>805</v>
      </c>
    </row>
    <row r="628" spans="2:65" s="1" customFormat="1" ht="16.5" customHeight="1" x14ac:dyDescent="0.2">
      <c r="B628" s="33"/>
      <c r="C628" s="177" t="s">
        <v>533</v>
      </c>
      <c r="D628" s="177" t="s">
        <v>530</v>
      </c>
      <c r="E628" s="178" t="s">
        <v>806</v>
      </c>
      <c r="F628" s="179" t="s">
        <v>807</v>
      </c>
      <c r="G628" s="180" t="s">
        <v>163</v>
      </c>
      <c r="H628" s="181">
        <v>13</v>
      </c>
      <c r="I628" s="182">
        <v>2112</v>
      </c>
      <c r="J628" s="183">
        <f t="shared" si="0"/>
        <v>27456</v>
      </c>
      <c r="K628" s="179" t="s">
        <v>164</v>
      </c>
      <c r="L628" s="184"/>
      <c r="M628" s="185" t="s">
        <v>19</v>
      </c>
      <c r="N628" s="186" t="s">
        <v>41</v>
      </c>
      <c r="P628" s="141">
        <f t="shared" si="1"/>
        <v>0</v>
      </c>
      <c r="Q628" s="141">
        <v>0</v>
      </c>
      <c r="R628" s="141">
        <f t="shared" si="2"/>
        <v>0</v>
      </c>
      <c r="S628" s="141">
        <v>0</v>
      </c>
      <c r="T628" s="142">
        <f t="shared" si="3"/>
        <v>0</v>
      </c>
      <c r="AR628" s="143" t="s">
        <v>178</v>
      </c>
      <c r="AT628" s="143" t="s">
        <v>530</v>
      </c>
      <c r="AU628" s="143" t="s">
        <v>80</v>
      </c>
      <c r="AY628" s="18" t="s">
        <v>158</v>
      </c>
      <c r="BE628" s="144">
        <f t="shared" si="4"/>
        <v>27456</v>
      </c>
      <c r="BF628" s="144">
        <f t="shared" si="5"/>
        <v>0</v>
      </c>
      <c r="BG628" s="144">
        <f t="shared" si="6"/>
        <v>0</v>
      </c>
      <c r="BH628" s="144">
        <f t="shared" si="7"/>
        <v>0</v>
      </c>
      <c r="BI628" s="144">
        <f t="shared" si="8"/>
        <v>0</v>
      </c>
      <c r="BJ628" s="18" t="s">
        <v>78</v>
      </c>
      <c r="BK628" s="144">
        <f t="shared" si="9"/>
        <v>27456</v>
      </c>
      <c r="BL628" s="18" t="s">
        <v>165</v>
      </c>
      <c r="BM628" s="143" t="s">
        <v>808</v>
      </c>
    </row>
    <row r="629" spans="2:65" s="1" customFormat="1" ht="16.5" customHeight="1" x14ac:dyDescent="0.2">
      <c r="B629" s="33"/>
      <c r="C629" s="177" t="s">
        <v>809</v>
      </c>
      <c r="D629" s="177" t="s">
        <v>530</v>
      </c>
      <c r="E629" s="178" t="s">
        <v>810</v>
      </c>
      <c r="F629" s="179" t="s">
        <v>811</v>
      </c>
      <c r="G629" s="180" t="s">
        <v>163</v>
      </c>
      <c r="H629" s="181">
        <v>13</v>
      </c>
      <c r="I629" s="182">
        <v>2424</v>
      </c>
      <c r="J629" s="183">
        <f t="shared" si="0"/>
        <v>31512</v>
      </c>
      <c r="K629" s="179" t="s">
        <v>164</v>
      </c>
      <c r="L629" s="184"/>
      <c r="M629" s="185" t="s">
        <v>19</v>
      </c>
      <c r="N629" s="186" t="s">
        <v>41</v>
      </c>
      <c r="P629" s="141">
        <f t="shared" si="1"/>
        <v>0</v>
      </c>
      <c r="Q629" s="141">
        <v>0</v>
      </c>
      <c r="R629" s="141">
        <f t="shared" si="2"/>
        <v>0</v>
      </c>
      <c r="S629" s="141">
        <v>0</v>
      </c>
      <c r="T629" s="142">
        <f t="shared" si="3"/>
        <v>0</v>
      </c>
      <c r="AR629" s="143" t="s">
        <v>178</v>
      </c>
      <c r="AT629" s="143" t="s">
        <v>530</v>
      </c>
      <c r="AU629" s="143" t="s">
        <v>80</v>
      </c>
      <c r="AY629" s="18" t="s">
        <v>158</v>
      </c>
      <c r="BE629" s="144">
        <f t="shared" si="4"/>
        <v>31512</v>
      </c>
      <c r="BF629" s="144">
        <f t="shared" si="5"/>
        <v>0</v>
      </c>
      <c r="BG629" s="144">
        <f t="shared" si="6"/>
        <v>0</v>
      </c>
      <c r="BH629" s="144">
        <f t="shared" si="7"/>
        <v>0</v>
      </c>
      <c r="BI629" s="144">
        <f t="shared" si="8"/>
        <v>0</v>
      </c>
      <c r="BJ629" s="18" t="s">
        <v>78</v>
      </c>
      <c r="BK629" s="144">
        <f t="shared" si="9"/>
        <v>31512</v>
      </c>
      <c r="BL629" s="18" t="s">
        <v>165</v>
      </c>
      <c r="BM629" s="143" t="s">
        <v>812</v>
      </c>
    </row>
    <row r="630" spans="2:65" s="1" customFormat="1" ht="16.5" customHeight="1" x14ac:dyDescent="0.2">
      <c r="B630" s="33"/>
      <c r="C630" s="177" t="s">
        <v>536</v>
      </c>
      <c r="D630" s="177" t="s">
        <v>530</v>
      </c>
      <c r="E630" s="178" t="s">
        <v>813</v>
      </c>
      <c r="F630" s="179" t="s">
        <v>814</v>
      </c>
      <c r="G630" s="180" t="s">
        <v>163</v>
      </c>
      <c r="H630" s="181">
        <v>2</v>
      </c>
      <c r="I630" s="182">
        <v>1458</v>
      </c>
      <c r="J630" s="183">
        <f t="shared" si="0"/>
        <v>2916</v>
      </c>
      <c r="K630" s="179" t="s">
        <v>164</v>
      </c>
      <c r="L630" s="184"/>
      <c r="M630" s="185" t="s">
        <v>19</v>
      </c>
      <c r="N630" s="186" t="s">
        <v>41</v>
      </c>
      <c r="P630" s="141">
        <f t="shared" si="1"/>
        <v>0</v>
      </c>
      <c r="Q630" s="141">
        <v>3.7000000000000002E-3</v>
      </c>
      <c r="R630" s="141">
        <f t="shared" si="2"/>
        <v>7.4000000000000003E-3</v>
      </c>
      <c r="S630" s="141">
        <v>0</v>
      </c>
      <c r="T630" s="142">
        <f t="shared" si="3"/>
        <v>0</v>
      </c>
      <c r="AR630" s="143" t="s">
        <v>178</v>
      </c>
      <c r="AT630" s="143" t="s">
        <v>530</v>
      </c>
      <c r="AU630" s="143" t="s">
        <v>80</v>
      </c>
      <c r="AY630" s="18" t="s">
        <v>158</v>
      </c>
      <c r="BE630" s="144">
        <f t="shared" si="4"/>
        <v>2916</v>
      </c>
      <c r="BF630" s="144">
        <f t="shared" si="5"/>
        <v>0</v>
      </c>
      <c r="BG630" s="144">
        <f t="shared" si="6"/>
        <v>0</v>
      </c>
      <c r="BH630" s="144">
        <f t="shared" si="7"/>
        <v>0</v>
      </c>
      <c r="BI630" s="144">
        <f t="shared" si="8"/>
        <v>0</v>
      </c>
      <c r="BJ630" s="18" t="s">
        <v>78</v>
      </c>
      <c r="BK630" s="144">
        <f t="shared" si="9"/>
        <v>2916</v>
      </c>
      <c r="BL630" s="18" t="s">
        <v>165</v>
      </c>
      <c r="BM630" s="143" t="s">
        <v>815</v>
      </c>
    </row>
    <row r="631" spans="2:65" s="1" customFormat="1" ht="16.5" customHeight="1" x14ac:dyDescent="0.2">
      <c r="B631" s="33"/>
      <c r="C631" s="177" t="s">
        <v>816</v>
      </c>
      <c r="D631" s="177" t="s">
        <v>530</v>
      </c>
      <c r="E631" s="178" t="s">
        <v>817</v>
      </c>
      <c r="F631" s="179" t="s">
        <v>818</v>
      </c>
      <c r="G631" s="180" t="s">
        <v>163</v>
      </c>
      <c r="H631" s="181">
        <v>2</v>
      </c>
      <c r="I631" s="182">
        <v>288</v>
      </c>
      <c r="J631" s="183">
        <f t="shared" si="0"/>
        <v>576</v>
      </c>
      <c r="K631" s="179" t="s">
        <v>164</v>
      </c>
      <c r="L631" s="184"/>
      <c r="M631" s="185" t="s">
        <v>19</v>
      </c>
      <c r="N631" s="186" t="s">
        <v>41</v>
      </c>
      <c r="P631" s="141">
        <f t="shared" si="1"/>
        <v>0</v>
      </c>
      <c r="Q631" s="141">
        <v>5.0000000000000002E-5</v>
      </c>
      <c r="R631" s="141">
        <f t="shared" si="2"/>
        <v>1E-4</v>
      </c>
      <c r="S631" s="141">
        <v>0</v>
      </c>
      <c r="T631" s="142">
        <f t="shared" si="3"/>
        <v>0</v>
      </c>
      <c r="AR631" s="143" t="s">
        <v>178</v>
      </c>
      <c r="AT631" s="143" t="s">
        <v>530</v>
      </c>
      <c r="AU631" s="143" t="s">
        <v>80</v>
      </c>
      <c r="AY631" s="18" t="s">
        <v>158</v>
      </c>
      <c r="BE631" s="144">
        <f t="shared" si="4"/>
        <v>576</v>
      </c>
      <c r="BF631" s="144">
        <f t="shared" si="5"/>
        <v>0</v>
      </c>
      <c r="BG631" s="144">
        <f t="shared" si="6"/>
        <v>0</v>
      </c>
      <c r="BH631" s="144">
        <f t="shared" si="7"/>
        <v>0</v>
      </c>
      <c r="BI631" s="144">
        <f t="shared" si="8"/>
        <v>0</v>
      </c>
      <c r="BJ631" s="18" t="s">
        <v>78</v>
      </c>
      <c r="BK631" s="144">
        <f t="shared" si="9"/>
        <v>576</v>
      </c>
      <c r="BL631" s="18" t="s">
        <v>165</v>
      </c>
      <c r="BM631" s="143" t="s">
        <v>819</v>
      </c>
    </row>
    <row r="632" spans="2:65" s="1" customFormat="1" ht="24.15" customHeight="1" x14ac:dyDescent="0.2">
      <c r="B632" s="33"/>
      <c r="C632" s="132" t="s">
        <v>541</v>
      </c>
      <c r="D632" s="132" t="s">
        <v>160</v>
      </c>
      <c r="E632" s="133" t="s">
        <v>820</v>
      </c>
      <c r="F632" s="134" t="s">
        <v>821</v>
      </c>
      <c r="G632" s="135" t="s">
        <v>163</v>
      </c>
      <c r="H632" s="136">
        <v>8</v>
      </c>
      <c r="I632" s="137">
        <v>2260</v>
      </c>
      <c r="J632" s="138">
        <f t="shared" si="0"/>
        <v>18080</v>
      </c>
      <c r="K632" s="134" t="s">
        <v>164</v>
      </c>
      <c r="L632" s="33"/>
      <c r="M632" s="139" t="s">
        <v>19</v>
      </c>
      <c r="N632" s="140" t="s">
        <v>41</v>
      </c>
      <c r="P632" s="141">
        <f t="shared" si="1"/>
        <v>0</v>
      </c>
      <c r="Q632" s="141">
        <v>1.67E-3</v>
      </c>
      <c r="R632" s="141">
        <f t="shared" si="2"/>
        <v>1.336E-2</v>
      </c>
      <c r="S632" s="141">
        <v>0</v>
      </c>
      <c r="T632" s="142">
        <f t="shared" si="3"/>
        <v>0</v>
      </c>
      <c r="AR632" s="143" t="s">
        <v>165</v>
      </c>
      <c r="AT632" s="143" t="s">
        <v>160</v>
      </c>
      <c r="AU632" s="143" t="s">
        <v>80</v>
      </c>
      <c r="AY632" s="18" t="s">
        <v>158</v>
      </c>
      <c r="BE632" s="144">
        <f t="shared" si="4"/>
        <v>18080</v>
      </c>
      <c r="BF632" s="144">
        <f t="shared" si="5"/>
        <v>0</v>
      </c>
      <c r="BG632" s="144">
        <f t="shared" si="6"/>
        <v>0</v>
      </c>
      <c r="BH632" s="144">
        <f t="shared" si="7"/>
        <v>0</v>
      </c>
      <c r="BI632" s="144">
        <f t="shared" si="8"/>
        <v>0</v>
      </c>
      <c r="BJ632" s="18" t="s">
        <v>78</v>
      </c>
      <c r="BK632" s="144">
        <f t="shared" si="9"/>
        <v>18080</v>
      </c>
      <c r="BL632" s="18" t="s">
        <v>165</v>
      </c>
      <c r="BM632" s="143" t="s">
        <v>822</v>
      </c>
    </row>
    <row r="633" spans="2:65" s="1" customFormat="1" x14ac:dyDescent="0.2">
      <c r="B633" s="33"/>
      <c r="D633" s="145" t="s">
        <v>166</v>
      </c>
      <c r="F633" s="146" t="s">
        <v>823</v>
      </c>
      <c r="I633" s="147"/>
      <c r="L633" s="33"/>
      <c r="M633" s="148"/>
      <c r="T633" s="54"/>
      <c r="AT633" s="18" t="s">
        <v>166</v>
      </c>
      <c r="AU633" s="18" t="s">
        <v>80</v>
      </c>
    </row>
    <row r="634" spans="2:65" s="1" customFormat="1" ht="16.5" customHeight="1" x14ac:dyDescent="0.2">
      <c r="B634" s="33"/>
      <c r="C634" s="177" t="s">
        <v>824</v>
      </c>
      <c r="D634" s="177" t="s">
        <v>530</v>
      </c>
      <c r="E634" s="178" t="s">
        <v>825</v>
      </c>
      <c r="F634" s="179" t="s">
        <v>826</v>
      </c>
      <c r="G634" s="180" t="s">
        <v>163</v>
      </c>
      <c r="H634" s="181">
        <v>2</v>
      </c>
      <c r="I634" s="182">
        <v>2630</v>
      </c>
      <c r="J634" s="183">
        <f>ROUND(I634*H634,2)</f>
        <v>5260</v>
      </c>
      <c r="K634" s="179" t="s">
        <v>19</v>
      </c>
      <c r="L634" s="184"/>
      <c r="M634" s="185" t="s">
        <v>19</v>
      </c>
      <c r="N634" s="186" t="s">
        <v>41</v>
      </c>
      <c r="P634" s="141">
        <f>O634*H634</f>
        <v>0</v>
      </c>
      <c r="Q634" s="141">
        <v>8.0999999999999996E-3</v>
      </c>
      <c r="R634" s="141">
        <f>Q634*H634</f>
        <v>1.6199999999999999E-2</v>
      </c>
      <c r="S634" s="141">
        <v>0</v>
      </c>
      <c r="T634" s="142">
        <f>S634*H634</f>
        <v>0</v>
      </c>
      <c r="AR634" s="143" t="s">
        <v>178</v>
      </c>
      <c r="AT634" s="143" t="s">
        <v>530</v>
      </c>
      <c r="AU634" s="143" t="s">
        <v>80</v>
      </c>
      <c r="AY634" s="18" t="s">
        <v>158</v>
      </c>
      <c r="BE634" s="144">
        <f>IF(N634="základní",J634,0)</f>
        <v>5260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8" t="s">
        <v>78</v>
      </c>
      <c r="BK634" s="144">
        <f>ROUND(I634*H634,2)</f>
        <v>5260</v>
      </c>
      <c r="BL634" s="18" t="s">
        <v>165</v>
      </c>
      <c r="BM634" s="143" t="s">
        <v>827</v>
      </c>
    </row>
    <row r="635" spans="2:65" s="1" customFormat="1" ht="16.5" customHeight="1" x14ac:dyDescent="0.2">
      <c r="B635" s="33"/>
      <c r="C635" s="177" t="s">
        <v>545</v>
      </c>
      <c r="D635" s="177" t="s">
        <v>530</v>
      </c>
      <c r="E635" s="178" t="s">
        <v>828</v>
      </c>
      <c r="F635" s="179" t="s">
        <v>829</v>
      </c>
      <c r="G635" s="180" t="s">
        <v>163</v>
      </c>
      <c r="H635" s="181">
        <v>2</v>
      </c>
      <c r="I635" s="182">
        <v>2480</v>
      </c>
      <c r="J635" s="183">
        <f>ROUND(I635*H635,2)</f>
        <v>4960</v>
      </c>
      <c r="K635" s="179" t="s">
        <v>19</v>
      </c>
      <c r="L635" s="184"/>
      <c r="M635" s="185" t="s">
        <v>19</v>
      </c>
      <c r="N635" s="186" t="s">
        <v>41</v>
      </c>
      <c r="P635" s="141">
        <f>O635*H635</f>
        <v>0</v>
      </c>
      <c r="Q635" s="141">
        <v>1.38E-2</v>
      </c>
      <c r="R635" s="141">
        <f>Q635*H635</f>
        <v>2.76E-2</v>
      </c>
      <c r="S635" s="141">
        <v>0</v>
      </c>
      <c r="T635" s="142">
        <f>S635*H635</f>
        <v>0</v>
      </c>
      <c r="AR635" s="143" t="s">
        <v>178</v>
      </c>
      <c r="AT635" s="143" t="s">
        <v>530</v>
      </c>
      <c r="AU635" s="143" t="s">
        <v>80</v>
      </c>
      <c r="AY635" s="18" t="s">
        <v>158</v>
      </c>
      <c r="BE635" s="144">
        <f>IF(N635="základní",J635,0)</f>
        <v>4960</v>
      </c>
      <c r="BF635" s="144">
        <f>IF(N635="snížená",J635,0)</f>
        <v>0</v>
      </c>
      <c r="BG635" s="144">
        <f>IF(N635="zákl. přenesená",J635,0)</f>
        <v>0</v>
      </c>
      <c r="BH635" s="144">
        <f>IF(N635="sníž. přenesená",J635,0)</f>
        <v>0</v>
      </c>
      <c r="BI635" s="144">
        <f>IF(N635="nulová",J635,0)</f>
        <v>0</v>
      </c>
      <c r="BJ635" s="18" t="s">
        <v>78</v>
      </c>
      <c r="BK635" s="144">
        <f>ROUND(I635*H635,2)</f>
        <v>4960</v>
      </c>
      <c r="BL635" s="18" t="s">
        <v>165</v>
      </c>
      <c r="BM635" s="143" t="s">
        <v>830</v>
      </c>
    </row>
    <row r="636" spans="2:65" s="1" customFormat="1" ht="16.5" customHeight="1" x14ac:dyDescent="0.2">
      <c r="B636" s="33"/>
      <c r="C636" s="177" t="s">
        <v>831</v>
      </c>
      <c r="D636" s="177" t="s">
        <v>530</v>
      </c>
      <c r="E636" s="178" t="s">
        <v>832</v>
      </c>
      <c r="F636" s="179" t="s">
        <v>833</v>
      </c>
      <c r="G636" s="180" t="s">
        <v>163</v>
      </c>
      <c r="H636" s="181">
        <v>4</v>
      </c>
      <c r="I636" s="182">
        <v>8480</v>
      </c>
      <c r="J636" s="183">
        <f>ROUND(I636*H636,2)</f>
        <v>33920</v>
      </c>
      <c r="K636" s="179" t="s">
        <v>164</v>
      </c>
      <c r="L636" s="184"/>
      <c r="M636" s="185" t="s">
        <v>19</v>
      </c>
      <c r="N636" s="186" t="s">
        <v>41</v>
      </c>
      <c r="P636" s="141">
        <f>O636*H636</f>
        <v>0</v>
      </c>
      <c r="Q636" s="141">
        <v>0.01</v>
      </c>
      <c r="R636" s="141">
        <f>Q636*H636</f>
        <v>0.04</v>
      </c>
      <c r="S636" s="141">
        <v>0</v>
      </c>
      <c r="T636" s="142">
        <f>S636*H636</f>
        <v>0</v>
      </c>
      <c r="AR636" s="143" t="s">
        <v>178</v>
      </c>
      <c r="AT636" s="143" t="s">
        <v>530</v>
      </c>
      <c r="AU636" s="143" t="s">
        <v>80</v>
      </c>
      <c r="AY636" s="18" t="s">
        <v>158</v>
      </c>
      <c r="BE636" s="144">
        <f>IF(N636="základní",J636,0)</f>
        <v>33920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8" t="s">
        <v>78</v>
      </c>
      <c r="BK636" s="144">
        <f>ROUND(I636*H636,2)</f>
        <v>33920</v>
      </c>
      <c r="BL636" s="18" t="s">
        <v>165</v>
      </c>
      <c r="BM636" s="143" t="s">
        <v>834</v>
      </c>
    </row>
    <row r="637" spans="2:65" s="1" customFormat="1" ht="16.5" customHeight="1" x14ac:dyDescent="0.2">
      <c r="B637" s="33"/>
      <c r="C637" s="177" t="s">
        <v>552</v>
      </c>
      <c r="D637" s="177" t="s">
        <v>530</v>
      </c>
      <c r="E637" s="178" t="s">
        <v>835</v>
      </c>
      <c r="F637" s="179" t="s">
        <v>836</v>
      </c>
      <c r="G637" s="180" t="s">
        <v>163</v>
      </c>
      <c r="H637" s="181">
        <v>2</v>
      </c>
      <c r="I637" s="182">
        <v>798</v>
      </c>
      <c r="J637" s="183">
        <f>ROUND(I637*H637,2)</f>
        <v>1596</v>
      </c>
      <c r="K637" s="179" t="s">
        <v>164</v>
      </c>
      <c r="L637" s="184"/>
      <c r="M637" s="185" t="s">
        <v>19</v>
      </c>
      <c r="N637" s="186" t="s">
        <v>41</v>
      </c>
      <c r="P637" s="141">
        <f>O637*H637</f>
        <v>0</v>
      </c>
      <c r="Q637" s="141">
        <v>3.8E-3</v>
      </c>
      <c r="R637" s="141">
        <f>Q637*H637</f>
        <v>7.6E-3</v>
      </c>
      <c r="S637" s="141">
        <v>0</v>
      </c>
      <c r="T637" s="142">
        <f>S637*H637</f>
        <v>0</v>
      </c>
      <c r="AR637" s="143" t="s">
        <v>178</v>
      </c>
      <c r="AT637" s="143" t="s">
        <v>530</v>
      </c>
      <c r="AU637" s="143" t="s">
        <v>80</v>
      </c>
      <c r="AY637" s="18" t="s">
        <v>158</v>
      </c>
      <c r="BE637" s="144">
        <f>IF(N637="základní",J637,0)</f>
        <v>1596</v>
      </c>
      <c r="BF637" s="144">
        <f>IF(N637="snížená",J637,0)</f>
        <v>0</v>
      </c>
      <c r="BG637" s="144">
        <f>IF(N637="zákl. přenesená",J637,0)</f>
        <v>0</v>
      </c>
      <c r="BH637" s="144">
        <f>IF(N637="sníž. přenesená",J637,0)</f>
        <v>0</v>
      </c>
      <c r="BI637" s="144">
        <f>IF(N637="nulová",J637,0)</f>
        <v>0</v>
      </c>
      <c r="BJ637" s="18" t="s">
        <v>78</v>
      </c>
      <c r="BK637" s="144">
        <f>ROUND(I637*H637,2)</f>
        <v>1596</v>
      </c>
      <c r="BL637" s="18" t="s">
        <v>165</v>
      </c>
      <c r="BM637" s="143" t="s">
        <v>837</v>
      </c>
    </row>
    <row r="638" spans="2:65" s="1" customFormat="1" ht="16.5" customHeight="1" x14ac:dyDescent="0.2">
      <c r="B638" s="33"/>
      <c r="C638" s="132" t="s">
        <v>838</v>
      </c>
      <c r="D638" s="132" t="s">
        <v>160</v>
      </c>
      <c r="E638" s="133" t="s">
        <v>839</v>
      </c>
      <c r="F638" s="134" t="s">
        <v>840</v>
      </c>
      <c r="G638" s="135" t="s">
        <v>163</v>
      </c>
      <c r="H638" s="136">
        <v>18</v>
      </c>
      <c r="I638" s="137">
        <v>3040</v>
      </c>
      <c r="J638" s="138">
        <f>ROUND(I638*H638,2)</f>
        <v>54720</v>
      </c>
      <c r="K638" s="134" t="s">
        <v>164</v>
      </c>
      <c r="L638" s="33"/>
      <c r="M638" s="139" t="s">
        <v>19</v>
      </c>
      <c r="N638" s="140" t="s">
        <v>41</v>
      </c>
      <c r="P638" s="141">
        <f>O638*H638</f>
        <v>0</v>
      </c>
      <c r="Q638" s="141">
        <v>0</v>
      </c>
      <c r="R638" s="141">
        <f>Q638*H638</f>
        <v>0</v>
      </c>
      <c r="S638" s="141">
        <v>0</v>
      </c>
      <c r="T638" s="142">
        <f>S638*H638</f>
        <v>0</v>
      </c>
      <c r="AR638" s="143" t="s">
        <v>165</v>
      </c>
      <c r="AT638" s="143" t="s">
        <v>160</v>
      </c>
      <c r="AU638" s="143" t="s">
        <v>80</v>
      </c>
      <c r="AY638" s="18" t="s">
        <v>158</v>
      </c>
      <c r="BE638" s="144">
        <f>IF(N638="základní",J638,0)</f>
        <v>54720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8" t="s">
        <v>78</v>
      </c>
      <c r="BK638" s="144">
        <f>ROUND(I638*H638,2)</f>
        <v>54720</v>
      </c>
      <c r="BL638" s="18" t="s">
        <v>165</v>
      </c>
      <c r="BM638" s="143" t="s">
        <v>841</v>
      </c>
    </row>
    <row r="639" spans="2:65" s="1" customFormat="1" x14ac:dyDescent="0.2">
      <c r="B639" s="33"/>
      <c r="D639" s="145" t="s">
        <v>166</v>
      </c>
      <c r="F639" s="146" t="s">
        <v>842</v>
      </c>
      <c r="I639" s="147"/>
      <c r="L639" s="33"/>
      <c r="M639" s="148"/>
      <c r="T639" s="54"/>
      <c r="AT639" s="18" t="s">
        <v>166</v>
      </c>
      <c r="AU639" s="18" t="s">
        <v>80</v>
      </c>
    </row>
    <row r="640" spans="2:65" s="1" customFormat="1" ht="16.5" customHeight="1" x14ac:dyDescent="0.2">
      <c r="B640" s="33"/>
      <c r="C640" s="177" t="s">
        <v>558</v>
      </c>
      <c r="D640" s="177" t="s">
        <v>530</v>
      </c>
      <c r="E640" s="178" t="s">
        <v>843</v>
      </c>
      <c r="F640" s="179" t="s">
        <v>844</v>
      </c>
      <c r="G640" s="180" t="s">
        <v>163</v>
      </c>
      <c r="H640" s="181">
        <v>15</v>
      </c>
      <c r="I640" s="182">
        <v>3432</v>
      </c>
      <c r="J640" s="183">
        <f>ROUND(I640*H640,2)</f>
        <v>51480</v>
      </c>
      <c r="K640" s="179" t="s">
        <v>164</v>
      </c>
      <c r="L640" s="184"/>
      <c r="M640" s="185" t="s">
        <v>19</v>
      </c>
      <c r="N640" s="186" t="s">
        <v>41</v>
      </c>
      <c r="P640" s="141">
        <f>O640*H640</f>
        <v>0</v>
      </c>
      <c r="Q640" s="141">
        <v>0</v>
      </c>
      <c r="R640" s="141">
        <f>Q640*H640</f>
        <v>0</v>
      </c>
      <c r="S640" s="141">
        <v>0</v>
      </c>
      <c r="T640" s="142">
        <f>S640*H640</f>
        <v>0</v>
      </c>
      <c r="AR640" s="143" t="s">
        <v>178</v>
      </c>
      <c r="AT640" s="143" t="s">
        <v>530</v>
      </c>
      <c r="AU640" s="143" t="s">
        <v>80</v>
      </c>
      <c r="AY640" s="18" t="s">
        <v>158</v>
      </c>
      <c r="BE640" s="144">
        <f>IF(N640="základní",J640,0)</f>
        <v>51480</v>
      </c>
      <c r="BF640" s="144">
        <f>IF(N640="snížená",J640,0)</f>
        <v>0</v>
      </c>
      <c r="BG640" s="144">
        <f>IF(N640="zákl. přenesená",J640,0)</f>
        <v>0</v>
      </c>
      <c r="BH640" s="144">
        <f>IF(N640="sníž. přenesená",J640,0)</f>
        <v>0</v>
      </c>
      <c r="BI640" s="144">
        <f>IF(N640="nulová",J640,0)</f>
        <v>0</v>
      </c>
      <c r="BJ640" s="18" t="s">
        <v>78</v>
      </c>
      <c r="BK640" s="144">
        <f>ROUND(I640*H640,2)</f>
        <v>51480</v>
      </c>
      <c r="BL640" s="18" t="s">
        <v>165</v>
      </c>
      <c r="BM640" s="143" t="s">
        <v>845</v>
      </c>
    </row>
    <row r="641" spans="2:65" s="1" customFormat="1" ht="16.5" customHeight="1" x14ac:dyDescent="0.2">
      <c r="B641" s="33"/>
      <c r="C641" s="177" t="s">
        <v>846</v>
      </c>
      <c r="D641" s="177" t="s">
        <v>530</v>
      </c>
      <c r="E641" s="178" t="s">
        <v>847</v>
      </c>
      <c r="F641" s="179" t="s">
        <v>848</v>
      </c>
      <c r="G641" s="180" t="s">
        <v>163</v>
      </c>
      <c r="H641" s="181">
        <v>1</v>
      </c>
      <c r="I641" s="182">
        <v>3714</v>
      </c>
      <c r="J641" s="183">
        <f>ROUND(I641*H641,2)</f>
        <v>3714</v>
      </c>
      <c r="K641" s="179" t="s">
        <v>164</v>
      </c>
      <c r="L641" s="184"/>
      <c r="M641" s="185" t="s">
        <v>19</v>
      </c>
      <c r="N641" s="186" t="s">
        <v>41</v>
      </c>
      <c r="P641" s="141">
        <f>O641*H641</f>
        <v>0</v>
      </c>
      <c r="Q641" s="141">
        <v>0</v>
      </c>
      <c r="R641" s="141">
        <f>Q641*H641</f>
        <v>0</v>
      </c>
      <c r="S641" s="141">
        <v>0</v>
      </c>
      <c r="T641" s="142">
        <f>S641*H641</f>
        <v>0</v>
      </c>
      <c r="AR641" s="143" t="s">
        <v>178</v>
      </c>
      <c r="AT641" s="143" t="s">
        <v>530</v>
      </c>
      <c r="AU641" s="143" t="s">
        <v>80</v>
      </c>
      <c r="AY641" s="18" t="s">
        <v>158</v>
      </c>
      <c r="BE641" s="144">
        <f>IF(N641="základní",J641,0)</f>
        <v>3714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8" t="s">
        <v>78</v>
      </c>
      <c r="BK641" s="144">
        <f>ROUND(I641*H641,2)</f>
        <v>3714</v>
      </c>
      <c r="BL641" s="18" t="s">
        <v>165</v>
      </c>
      <c r="BM641" s="143" t="s">
        <v>849</v>
      </c>
    </row>
    <row r="642" spans="2:65" s="1" customFormat="1" ht="16.5" customHeight="1" x14ac:dyDescent="0.2">
      <c r="B642" s="33"/>
      <c r="C642" s="177" t="s">
        <v>564</v>
      </c>
      <c r="D642" s="177" t="s">
        <v>530</v>
      </c>
      <c r="E642" s="178" t="s">
        <v>850</v>
      </c>
      <c r="F642" s="179" t="s">
        <v>851</v>
      </c>
      <c r="G642" s="180" t="s">
        <v>163</v>
      </c>
      <c r="H642" s="181">
        <v>2</v>
      </c>
      <c r="I642" s="182">
        <v>3192</v>
      </c>
      <c r="J642" s="183">
        <f>ROUND(I642*H642,2)</f>
        <v>6384</v>
      </c>
      <c r="K642" s="179" t="s">
        <v>164</v>
      </c>
      <c r="L642" s="184"/>
      <c r="M642" s="185" t="s">
        <v>19</v>
      </c>
      <c r="N642" s="186" t="s">
        <v>41</v>
      </c>
      <c r="P642" s="141">
        <f>O642*H642</f>
        <v>0</v>
      </c>
      <c r="Q642" s="141">
        <v>1.9400000000000001E-2</v>
      </c>
      <c r="R642" s="141">
        <f>Q642*H642</f>
        <v>3.8800000000000001E-2</v>
      </c>
      <c r="S642" s="141">
        <v>0</v>
      </c>
      <c r="T642" s="142">
        <f>S642*H642</f>
        <v>0</v>
      </c>
      <c r="AR642" s="143" t="s">
        <v>178</v>
      </c>
      <c r="AT642" s="143" t="s">
        <v>530</v>
      </c>
      <c r="AU642" s="143" t="s">
        <v>80</v>
      </c>
      <c r="AY642" s="18" t="s">
        <v>158</v>
      </c>
      <c r="BE642" s="144">
        <f>IF(N642="základní",J642,0)</f>
        <v>6384</v>
      </c>
      <c r="BF642" s="144">
        <f>IF(N642="snížená",J642,0)</f>
        <v>0</v>
      </c>
      <c r="BG642" s="144">
        <f>IF(N642="zákl. přenesená",J642,0)</f>
        <v>0</v>
      </c>
      <c r="BH642" s="144">
        <f>IF(N642="sníž. přenesená",J642,0)</f>
        <v>0</v>
      </c>
      <c r="BI642" s="144">
        <f>IF(N642="nulová",J642,0)</f>
        <v>0</v>
      </c>
      <c r="BJ642" s="18" t="s">
        <v>78</v>
      </c>
      <c r="BK642" s="144">
        <f>ROUND(I642*H642,2)</f>
        <v>6384</v>
      </c>
      <c r="BL642" s="18" t="s">
        <v>165</v>
      </c>
      <c r="BM642" s="143" t="s">
        <v>852</v>
      </c>
    </row>
    <row r="643" spans="2:65" s="1" customFormat="1" ht="16.5" customHeight="1" x14ac:dyDescent="0.2">
      <c r="B643" s="33"/>
      <c r="C643" s="132" t="s">
        <v>853</v>
      </c>
      <c r="D643" s="132" t="s">
        <v>160</v>
      </c>
      <c r="E643" s="133" t="s">
        <v>854</v>
      </c>
      <c r="F643" s="134" t="s">
        <v>855</v>
      </c>
      <c r="G643" s="135" t="s">
        <v>292</v>
      </c>
      <c r="H643" s="136">
        <v>73</v>
      </c>
      <c r="I643" s="137">
        <v>4500</v>
      </c>
      <c r="J643" s="138">
        <f>ROUND(I643*H643,2)</f>
        <v>328500</v>
      </c>
      <c r="K643" s="134" t="s">
        <v>19</v>
      </c>
      <c r="L643" s="33"/>
      <c r="M643" s="139" t="s">
        <v>19</v>
      </c>
      <c r="N643" s="140" t="s">
        <v>41</v>
      </c>
      <c r="P643" s="141">
        <f>O643*H643</f>
        <v>0</v>
      </c>
      <c r="Q643" s="141">
        <v>0</v>
      </c>
      <c r="R643" s="141">
        <f>Q643*H643</f>
        <v>0</v>
      </c>
      <c r="S643" s="141">
        <v>0</v>
      </c>
      <c r="T643" s="142">
        <f>S643*H643</f>
        <v>0</v>
      </c>
      <c r="AR643" s="143" t="s">
        <v>165</v>
      </c>
      <c r="AT643" s="143" t="s">
        <v>160</v>
      </c>
      <c r="AU643" s="143" t="s">
        <v>80</v>
      </c>
      <c r="AY643" s="18" t="s">
        <v>158</v>
      </c>
      <c r="BE643" s="144">
        <f>IF(N643="základní",J643,0)</f>
        <v>328500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8" t="s">
        <v>78</v>
      </c>
      <c r="BK643" s="144">
        <f>ROUND(I643*H643,2)</f>
        <v>328500</v>
      </c>
      <c r="BL643" s="18" t="s">
        <v>165</v>
      </c>
      <c r="BM643" s="143" t="s">
        <v>856</v>
      </c>
    </row>
    <row r="644" spans="2:65" s="12" customFormat="1" x14ac:dyDescent="0.2">
      <c r="B644" s="149"/>
      <c r="D644" s="150" t="s">
        <v>188</v>
      </c>
      <c r="E644" s="151" t="s">
        <v>19</v>
      </c>
      <c r="F644" s="152" t="s">
        <v>857</v>
      </c>
      <c r="H644" s="151" t="s">
        <v>19</v>
      </c>
      <c r="I644" s="153"/>
      <c r="L644" s="149"/>
      <c r="M644" s="154"/>
      <c r="T644" s="155"/>
      <c r="AT644" s="151" t="s">
        <v>188</v>
      </c>
      <c r="AU644" s="151" t="s">
        <v>80</v>
      </c>
      <c r="AV644" s="12" t="s">
        <v>78</v>
      </c>
      <c r="AW644" s="12" t="s">
        <v>31</v>
      </c>
      <c r="AX644" s="12" t="s">
        <v>70</v>
      </c>
      <c r="AY644" s="151" t="s">
        <v>158</v>
      </c>
    </row>
    <row r="645" spans="2:65" s="13" customFormat="1" x14ac:dyDescent="0.2">
      <c r="B645" s="156"/>
      <c r="D645" s="150" t="s">
        <v>188</v>
      </c>
      <c r="E645" s="157" t="s">
        <v>19</v>
      </c>
      <c r="F645" s="158" t="s">
        <v>644</v>
      </c>
      <c r="H645" s="159">
        <v>73</v>
      </c>
      <c r="I645" s="160"/>
      <c r="L645" s="156"/>
      <c r="M645" s="161"/>
      <c r="T645" s="162"/>
      <c r="AT645" s="157" t="s">
        <v>188</v>
      </c>
      <c r="AU645" s="157" t="s">
        <v>80</v>
      </c>
      <c r="AV645" s="13" t="s">
        <v>80</v>
      </c>
      <c r="AW645" s="13" t="s">
        <v>31</v>
      </c>
      <c r="AX645" s="13" t="s">
        <v>70</v>
      </c>
      <c r="AY645" s="157" t="s">
        <v>158</v>
      </c>
    </row>
    <row r="646" spans="2:65" s="14" customFormat="1" x14ac:dyDescent="0.2">
      <c r="B646" s="163"/>
      <c r="D646" s="150" t="s">
        <v>188</v>
      </c>
      <c r="E646" s="164" t="s">
        <v>19</v>
      </c>
      <c r="F646" s="165" t="s">
        <v>191</v>
      </c>
      <c r="H646" s="166">
        <v>73</v>
      </c>
      <c r="I646" s="167"/>
      <c r="L646" s="163"/>
      <c r="M646" s="168"/>
      <c r="T646" s="169"/>
      <c r="AT646" s="164" t="s">
        <v>188</v>
      </c>
      <c r="AU646" s="164" t="s">
        <v>80</v>
      </c>
      <c r="AV646" s="14" t="s">
        <v>165</v>
      </c>
      <c r="AW646" s="14" t="s">
        <v>31</v>
      </c>
      <c r="AX646" s="14" t="s">
        <v>78</v>
      </c>
      <c r="AY646" s="164" t="s">
        <v>158</v>
      </c>
    </row>
    <row r="647" spans="2:65" s="1" customFormat="1" ht="16.5" customHeight="1" x14ac:dyDescent="0.2">
      <c r="B647" s="33"/>
      <c r="C647" s="177" t="s">
        <v>570</v>
      </c>
      <c r="D647" s="177" t="s">
        <v>530</v>
      </c>
      <c r="E647" s="178" t="s">
        <v>858</v>
      </c>
      <c r="F647" s="179" t="s">
        <v>859</v>
      </c>
      <c r="G647" s="180" t="s">
        <v>292</v>
      </c>
      <c r="H647" s="181">
        <v>75.19</v>
      </c>
      <c r="I647" s="182">
        <v>2950</v>
      </c>
      <c r="J647" s="183">
        <f>ROUND(I647*H647,2)</f>
        <v>221810.5</v>
      </c>
      <c r="K647" s="179" t="s">
        <v>19</v>
      </c>
      <c r="L647" s="184"/>
      <c r="M647" s="185" t="s">
        <v>19</v>
      </c>
      <c r="N647" s="186" t="s">
        <v>41</v>
      </c>
      <c r="P647" s="141">
        <f>O647*H647</f>
        <v>0</v>
      </c>
      <c r="Q647" s="141">
        <v>0</v>
      </c>
      <c r="R647" s="141">
        <f>Q647*H647</f>
        <v>0</v>
      </c>
      <c r="S647" s="141">
        <v>0</v>
      </c>
      <c r="T647" s="142">
        <f>S647*H647</f>
        <v>0</v>
      </c>
      <c r="AR647" s="143" t="s">
        <v>178</v>
      </c>
      <c r="AT647" s="143" t="s">
        <v>530</v>
      </c>
      <c r="AU647" s="143" t="s">
        <v>80</v>
      </c>
      <c r="AY647" s="18" t="s">
        <v>158</v>
      </c>
      <c r="BE647" s="144">
        <f>IF(N647="základní",J647,0)</f>
        <v>221810.5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8" t="s">
        <v>78</v>
      </c>
      <c r="BK647" s="144">
        <f>ROUND(I647*H647,2)</f>
        <v>221810.5</v>
      </c>
      <c r="BL647" s="18" t="s">
        <v>165</v>
      </c>
      <c r="BM647" s="143" t="s">
        <v>860</v>
      </c>
    </row>
    <row r="648" spans="2:65" s="12" customFormat="1" x14ac:dyDescent="0.2">
      <c r="B648" s="149"/>
      <c r="D648" s="150" t="s">
        <v>188</v>
      </c>
      <c r="E648" s="151" t="s">
        <v>19</v>
      </c>
      <c r="F648" s="152" t="s">
        <v>861</v>
      </c>
      <c r="H648" s="151" t="s">
        <v>19</v>
      </c>
      <c r="I648" s="153"/>
      <c r="L648" s="149"/>
      <c r="M648" s="154"/>
      <c r="T648" s="155"/>
      <c r="AT648" s="151" t="s">
        <v>188</v>
      </c>
      <c r="AU648" s="151" t="s">
        <v>80</v>
      </c>
      <c r="AV648" s="12" t="s">
        <v>78</v>
      </c>
      <c r="AW648" s="12" t="s">
        <v>31</v>
      </c>
      <c r="AX648" s="12" t="s">
        <v>70</v>
      </c>
      <c r="AY648" s="151" t="s">
        <v>158</v>
      </c>
    </row>
    <row r="649" spans="2:65" s="13" customFormat="1" x14ac:dyDescent="0.2">
      <c r="B649" s="156"/>
      <c r="D649" s="150" t="s">
        <v>188</v>
      </c>
      <c r="E649" s="157" t="s">
        <v>19</v>
      </c>
      <c r="F649" s="158" t="s">
        <v>862</v>
      </c>
      <c r="H649" s="159">
        <v>75.19</v>
      </c>
      <c r="I649" s="160"/>
      <c r="L649" s="156"/>
      <c r="M649" s="161"/>
      <c r="T649" s="162"/>
      <c r="AT649" s="157" t="s">
        <v>188</v>
      </c>
      <c r="AU649" s="157" t="s">
        <v>80</v>
      </c>
      <c r="AV649" s="13" t="s">
        <v>80</v>
      </c>
      <c r="AW649" s="13" t="s">
        <v>31</v>
      </c>
      <c r="AX649" s="13" t="s">
        <v>70</v>
      </c>
      <c r="AY649" s="157" t="s">
        <v>158</v>
      </c>
    </row>
    <row r="650" spans="2:65" s="14" customFormat="1" x14ac:dyDescent="0.2">
      <c r="B650" s="163"/>
      <c r="D650" s="150" t="s">
        <v>188</v>
      </c>
      <c r="E650" s="164" t="s">
        <v>19</v>
      </c>
      <c r="F650" s="165" t="s">
        <v>191</v>
      </c>
      <c r="H650" s="166">
        <v>75.19</v>
      </c>
      <c r="I650" s="167"/>
      <c r="L650" s="163"/>
      <c r="M650" s="168"/>
      <c r="T650" s="169"/>
      <c r="AT650" s="164" t="s">
        <v>188</v>
      </c>
      <c r="AU650" s="164" t="s">
        <v>80</v>
      </c>
      <c r="AV650" s="14" t="s">
        <v>165</v>
      </c>
      <c r="AW650" s="14" t="s">
        <v>31</v>
      </c>
      <c r="AX650" s="14" t="s">
        <v>78</v>
      </c>
      <c r="AY650" s="164" t="s">
        <v>158</v>
      </c>
    </row>
    <row r="651" spans="2:65" s="1" customFormat="1" ht="16.5" customHeight="1" x14ac:dyDescent="0.2">
      <c r="B651" s="33"/>
      <c r="C651" s="132" t="s">
        <v>863</v>
      </c>
      <c r="D651" s="132" t="s">
        <v>160</v>
      </c>
      <c r="E651" s="133" t="s">
        <v>864</v>
      </c>
      <c r="F651" s="134" t="s">
        <v>865</v>
      </c>
      <c r="G651" s="135" t="s">
        <v>292</v>
      </c>
      <c r="H651" s="136">
        <v>4571.7</v>
      </c>
      <c r="I651" s="137">
        <v>362</v>
      </c>
      <c r="J651" s="138">
        <f>ROUND(I651*H651,2)</f>
        <v>1654955.4</v>
      </c>
      <c r="K651" s="134" t="s">
        <v>164</v>
      </c>
      <c r="L651" s="33"/>
      <c r="M651" s="139" t="s">
        <v>19</v>
      </c>
      <c r="N651" s="140" t="s">
        <v>41</v>
      </c>
      <c r="P651" s="141">
        <f>O651*H651</f>
        <v>0</v>
      </c>
      <c r="Q651" s="141">
        <v>0</v>
      </c>
      <c r="R651" s="141">
        <f>Q651*H651</f>
        <v>0</v>
      </c>
      <c r="S651" s="141">
        <v>0</v>
      </c>
      <c r="T651" s="142">
        <f>S651*H651</f>
        <v>0</v>
      </c>
      <c r="AR651" s="143" t="s">
        <v>165</v>
      </c>
      <c r="AT651" s="143" t="s">
        <v>160</v>
      </c>
      <c r="AU651" s="143" t="s">
        <v>80</v>
      </c>
      <c r="AY651" s="18" t="s">
        <v>158</v>
      </c>
      <c r="BE651" s="144">
        <f>IF(N651="základní",J651,0)</f>
        <v>1654955.4</v>
      </c>
      <c r="BF651" s="144">
        <f>IF(N651="snížená",J651,0)</f>
        <v>0</v>
      </c>
      <c r="BG651" s="144">
        <f>IF(N651="zákl. přenesená",J651,0)</f>
        <v>0</v>
      </c>
      <c r="BH651" s="144">
        <f>IF(N651="sníž. přenesená",J651,0)</f>
        <v>0</v>
      </c>
      <c r="BI651" s="144">
        <f>IF(N651="nulová",J651,0)</f>
        <v>0</v>
      </c>
      <c r="BJ651" s="18" t="s">
        <v>78</v>
      </c>
      <c r="BK651" s="144">
        <f>ROUND(I651*H651,2)</f>
        <v>1654955.4</v>
      </c>
      <c r="BL651" s="18" t="s">
        <v>165</v>
      </c>
      <c r="BM651" s="143" t="s">
        <v>866</v>
      </c>
    </row>
    <row r="652" spans="2:65" s="1" customFormat="1" x14ac:dyDescent="0.2">
      <c r="B652" s="33"/>
      <c r="D652" s="145" t="s">
        <v>166</v>
      </c>
      <c r="F652" s="146" t="s">
        <v>867</v>
      </c>
      <c r="I652" s="147"/>
      <c r="L652" s="33"/>
      <c r="M652" s="148"/>
      <c r="T652" s="54"/>
      <c r="AT652" s="18" t="s">
        <v>166</v>
      </c>
      <c r="AU652" s="18" t="s">
        <v>80</v>
      </c>
    </row>
    <row r="653" spans="2:65" s="1" customFormat="1" ht="21.75" customHeight="1" x14ac:dyDescent="0.2">
      <c r="B653" s="33"/>
      <c r="C653" s="177" t="s">
        <v>431</v>
      </c>
      <c r="D653" s="177" t="s">
        <v>530</v>
      </c>
      <c r="E653" s="178" t="s">
        <v>868</v>
      </c>
      <c r="F653" s="179" t="s">
        <v>869</v>
      </c>
      <c r="G653" s="180" t="s">
        <v>292</v>
      </c>
      <c r="H653" s="181">
        <v>4708.8509999999997</v>
      </c>
      <c r="I653" s="182">
        <v>439.00000032000003</v>
      </c>
      <c r="J653" s="183">
        <f>ROUND(I653*H653,2)</f>
        <v>2067185.59</v>
      </c>
      <c r="K653" s="179" t="s">
        <v>19</v>
      </c>
      <c r="L653" s="184"/>
      <c r="M653" s="185" t="s">
        <v>19</v>
      </c>
      <c r="N653" s="186" t="s">
        <v>41</v>
      </c>
      <c r="P653" s="141">
        <f>O653*H653</f>
        <v>0</v>
      </c>
      <c r="Q653" s="141">
        <v>0</v>
      </c>
      <c r="R653" s="141">
        <f>Q653*H653</f>
        <v>0</v>
      </c>
      <c r="S653" s="141">
        <v>0</v>
      </c>
      <c r="T653" s="142">
        <f>S653*H653</f>
        <v>0</v>
      </c>
      <c r="AR653" s="143" t="s">
        <v>178</v>
      </c>
      <c r="AT653" s="143" t="s">
        <v>530</v>
      </c>
      <c r="AU653" s="143" t="s">
        <v>80</v>
      </c>
      <c r="AY653" s="18" t="s">
        <v>158</v>
      </c>
      <c r="BE653" s="144">
        <f>IF(N653="základní",J653,0)</f>
        <v>2067185.59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8" t="s">
        <v>78</v>
      </c>
      <c r="BK653" s="144">
        <f>ROUND(I653*H653,2)</f>
        <v>2067185.59</v>
      </c>
      <c r="BL653" s="18" t="s">
        <v>165</v>
      </c>
      <c r="BM653" s="143" t="s">
        <v>870</v>
      </c>
    </row>
    <row r="654" spans="2:65" s="1" customFormat="1" ht="16.5" customHeight="1" x14ac:dyDescent="0.2">
      <c r="B654" s="33"/>
      <c r="C654" s="177" t="s">
        <v>871</v>
      </c>
      <c r="D654" s="177" t="s">
        <v>530</v>
      </c>
      <c r="E654" s="178" t="s">
        <v>872</v>
      </c>
      <c r="F654" s="179" t="s">
        <v>873</v>
      </c>
      <c r="G654" s="180" t="s">
        <v>163</v>
      </c>
      <c r="H654" s="181">
        <v>26</v>
      </c>
      <c r="I654" s="182">
        <v>289.8</v>
      </c>
      <c r="J654" s="183">
        <f>ROUND(I654*H654,2)</f>
        <v>7534.8</v>
      </c>
      <c r="K654" s="179" t="s">
        <v>164</v>
      </c>
      <c r="L654" s="184"/>
      <c r="M654" s="185" t="s">
        <v>19</v>
      </c>
      <c r="N654" s="186" t="s">
        <v>41</v>
      </c>
      <c r="P654" s="141">
        <f>O654*H654</f>
        <v>0</v>
      </c>
      <c r="Q654" s="141">
        <v>0</v>
      </c>
      <c r="R654" s="141">
        <f>Q654*H654</f>
        <v>0</v>
      </c>
      <c r="S654" s="141">
        <v>0</v>
      </c>
      <c r="T654" s="142">
        <f>S654*H654</f>
        <v>0</v>
      </c>
      <c r="AR654" s="143" t="s">
        <v>178</v>
      </c>
      <c r="AT654" s="143" t="s">
        <v>530</v>
      </c>
      <c r="AU654" s="143" t="s">
        <v>80</v>
      </c>
      <c r="AY654" s="18" t="s">
        <v>158</v>
      </c>
      <c r="BE654" s="144">
        <f>IF(N654="základní",J654,0)</f>
        <v>7534.8</v>
      </c>
      <c r="BF654" s="144">
        <f>IF(N654="snížená",J654,0)</f>
        <v>0</v>
      </c>
      <c r="BG654" s="144">
        <f>IF(N654="zákl. přenesená",J654,0)</f>
        <v>0</v>
      </c>
      <c r="BH654" s="144">
        <f>IF(N654="sníž. přenesená",J654,0)</f>
        <v>0</v>
      </c>
      <c r="BI654" s="144">
        <f>IF(N654="nulová",J654,0)</f>
        <v>0</v>
      </c>
      <c r="BJ654" s="18" t="s">
        <v>78</v>
      </c>
      <c r="BK654" s="144">
        <f>ROUND(I654*H654,2)</f>
        <v>7534.8</v>
      </c>
      <c r="BL654" s="18" t="s">
        <v>165</v>
      </c>
      <c r="BM654" s="143" t="s">
        <v>874</v>
      </c>
    </row>
    <row r="655" spans="2:65" s="13" customFormat="1" x14ac:dyDescent="0.2">
      <c r="B655" s="156"/>
      <c r="D655" s="150" t="s">
        <v>188</v>
      </c>
      <c r="E655" s="157" t="s">
        <v>19</v>
      </c>
      <c r="F655" s="158" t="s">
        <v>232</v>
      </c>
      <c r="H655" s="159">
        <v>24</v>
      </c>
      <c r="I655" s="160"/>
      <c r="L655" s="156"/>
      <c r="M655" s="161"/>
      <c r="T655" s="162"/>
      <c r="AT655" s="157" t="s">
        <v>188</v>
      </c>
      <c r="AU655" s="157" t="s">
        <v>80</v>
      </c>
      <c r="AV655" s="13" t="s">
        <v>80</v>
      </c>
      <c r="AW655" s="13" t="s">
        <v>31</v>
      </c>
      <c r="AX655" s="13" t="s">
        <v>70</v>
      </c>
      <c r="AY655" s="157" t="s">
        <v>158</v>
      </c>
    </row>
    <row r="656" spans="2:65" s="13" customFormat="1" x14ac:dyDescent="0.2">
      <c r="B656" s="156"/>
      <c r="D656" s="150" t="s">
        <v>188</v>
      </c>
      <c r="E656" s="157" t="s">
        <v>19</v>
      </c>
      <c r="F656" s="158" t="s">
        <v>875</v>
      </c>
      <c r="H656" s="159">
        <v>2</v>
      </c>
      <c r="I656" s="160"/>
      <c r="L656" s="156"/>
      <c r="M656" s="161"/>
      <c r="T656" s="162"/>
      <c r="AT656" s="157" t="s">
        <v>188</v>
      </c>
      <c r="AU656" s="157" t="s">
        <v>80</v>
      </c>
      <c r="AV656" s="13" t="s">
        <v>80</v>
      </c>
      <c r="AW656" s="13" t="s">
        <v>31</v>
      </c>
      <c r="AX656" s="13" t="s">
        <v>70</v>
      </c>
      <c r="AY656" s="157" t="s">
        <v>158</v>
      </c>
    </row>
    <row r="657" spans="2:65" s="14" customFormat="1" x14ac:dyDescent="0.2">
      <c r="B657" s="163"/>
      <c r="D657" s="150" t="s">
        <v>188</v>
      </c>
      <c r="E657" s="164" t="s">
        <v>19</v>
      </c>
      <c r="F657" s="165" t="s">
        <v>191</v>
      </c>
      <c r="H657" s="166">
        <v>26</v>
      </c>
      <c r="I657" s="167"/>
      <c r="L657" s="163"/>
      <c r="M657" s="168"/>
      <c r="T657" s="169"/>
      <c r="AT657" s="164" t="s">
        <v>188</v>
      </c>
      <c r="AU657" s="164" t="s">
        <v>80</v>
      </c>
      <c r="AV657" s="14" t="s">
        <v>165</v>
      </c>
      <c r="AW657" s="14" t="s">
        <v>31</v>
      </c>
      <c r="AX657" s="14" t="s">
        <v>78</v>
      </c>
      <c r="AY657" s="164" t="s">
        <v>158</v>
      </c>
    </row>
    <row r="658" spans="2:65" s="1" customFormat="1" ht="16.5" customHeight="1" x14ac:dyDescent="0.2">
      <c r="B658" s="33"/>
      <c r="C658" s="177" t="s">
        <v>580</v>
      </c>
      <c r="D658" s="177" t="s">
        <v>530</v>
      </c>
      <c r="E658" s="178" t="s">
        <v>876</v>
      </c>
      <c r="F658" s="179" t="s">
        <v>877</v>
      </c>
      <c r="G658" s="180" t="s">
        <v>163</v>
      </c>
      <c r="H658" s="181">
        <v>26</v>
      </c>
      <c r="I658" s="182">
        <v>1208</v>
      </c>
      <c r="J658" s="183">
        <f>ROUND(I658*H658,2)</f>
        <v>31408</v>
      </c>
      <c r="K658" s="179" t="s">
        <v>164</v>
      </c>
      <c r="L658" s="184"/>
      <c r="M658" s="185" t="s">
        <v>19</v>
      </c>
      <c r="N658" s="186" t="s">
        <v>41</v>
      </c>
      <c r="P658" s="141">
        <f>O658*H658</f>
        <v>0</v>
      </c>
      <c r="Q658" s="141">
        <v>0</v>
      </c>
      <c r="R658" s="141">
        <f>Q658*H658</f>
        <v>0</v>
      </c>
      <c r="S658" s="141">
        <v>0</v>
      </c>
      <c r="T658" s="142">
        <f>S658*H658</f>
        <v>0</v>
      </c>
      <c r="AR658" s="143" t="s">
        <v>178</v>
      </c>
      <c r="AT658" s="143" t="s">
        <v>530</v>
      </c>
      <c r="AU658" s="143" t="s">
        <v>80</v>
      </c>
      <c r="AY658" s="18" t="s">
        <v>158</v>
      </c>
      <c r="BE658" s="144">
        <f>IF(N658="základní",J658,0)</f>
        <v>31408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8" t="s">
        <v>78</v>
      </c>
      <c r="BK658" s="144">
        <f>ROUND(I658*H658,2)</f>
        <v>31408</v>
      </c>
      <c r="BL658" s="18" t="s">
        <v>165</v>
      </c>
      <c r="BM658" s="143" t="s">
        <v>878</v>
      </c>
    </row>
    <row r="659" spans="2:65" s="13" customFormat="1" x14ac:dyDescent="0.2">
      <c r="B659" s="156"/>
      <c r="D659" s="150" t="s">
        <v>188</v>
      </c>
      <c r="E659" s="157" t="s">
        <v>19</v>
      </c>
      <c r="F659" s="158" t="s">
        <v>879</v>
      </c>
      <c r="H659" s="159">
        <v>26</v>
      </c>
      <c r="I659" s="160"/>
      <c r="L659" s="156"/>
      <c r="M659" s="161"/>
      <c r="T659" s="162"/>
      <c r="AT659" s="157" t="s">
        <v>188</v>
      </c>
      <c r="AU659" s="157" t="s">
        <v>80</v>
      </c>
      <c r="AV659" s="13" t="s">
        <v>80</v>
      </c>
      <c r="AW659" s="13" t="s">
        <v>31</v>
      </c>
      <c r="AX659" s="13" t="s">
        <v>70</v>
      </c>
      <c r="AY659" s="157" t="s">
        <v>158</v>
      </c>
    </row>
    <row r="660" spans="2:65" s="14" customFormat="1" x14ac:dyDescent="0.2">
      <c r="B660" s="163"/>
      <c r="D660" s="150" t="s">
        <v>188</v>
      </c>
      <c r="E660" s="164" t="s">
        <v>19</v>
      </c>
      <c r="F660" s="165" t="s">
        <v>191</v>
      </c>
      <c r="H660" s="166">
        <v>26</v>
      </c>
      <c r="I660" s="167"/>
      <c r="L660" s="163"/>
      <c r="M660" s="168"/>
      <c r="T660" s="169"/>
      <c r="AT660" s="164" t="s">
        <v>188</v>
      </c>
      <c r="AU660" s="164" t="s">
        <v>80</v>
      </c>
      <c r="AV660" s="14" t="s">
        <v>165</v>
      </c>
      <c r="AW660" s="14" t="s">
        <v>31</v>
      </c>
      <c r="AX660" s="14" t="s">
        <v>78</v>
      </c>
      <c r="AY660" s="164" t="s">
        <v>158</v>
      </c>
    </row>
    <row r="661" spans="2:65" s="1" customFormat="1" ht="16.5" customHeight="1" x14ac:dyDescent="0.2">
      <c r="B661" s="33"/>
      <c r="C661" s="132" t="s">
        <v>880</v>
      </c>
      <c r="D661" s="132" t="s">
        <v>160</v>
      </c>
      <c r="E661" s="133" t="s">
        <v>881</v>
      </c>
      <c r="F661" s="134" t="s">
        <v>882</v>
      </c>
      <c r="G661" s="135" t="s">
        <v>163</v>
      </c>
      <c r="H661" s="136">
        <v>129</v>
      </c>
      <c r="I661" s="137">
        <v>1460</v>
      </c>
      <c r="J661" s="138">
        <f>ROUND(I661*H661,2)</f>
        <v>188340</v>
      </c>
      <c r="K661" s="134" t="s">
        <v>164</v>
      </c>
      <c r="L661" s="33"/>
      <c r="M661" s="139" t="s">
        <v>19</v>
      </c>
      <c r="N661" s="140" t="s">
        <v>41</v>
      </c>
      <c r="P661" s="141">
        <f>O661*H661</f>
        <v>0</v>
      </c>
      <c r="Q661" s="141">
        <v>0</v>
      </c>
      <c r="R661" s="141">
        <f>Q661*H661</f>
        <v>0</v>
      </c>
      <c r="S661" s="141">
        <v>0</v>
      </c>
      <c r="T661" s="142">
        <f>S661*H661</f>
        <v>0</v>
      </c>
      <c r="AR661" s="143" t="s">
        <v>165</v>
      </c>
      <c r="AT661" s="143" t="s">
        <v>160</v>
      </c>
      <c r="AU661" s="143" t="s">
        <v>80</v>
      </c>
      <c r="AY661" s="18" t="s">
        <v>158</v>
      </c>
      <c r="BE661" s="144">
        <f>IF(N661="základní",J661,0)</f>
        <v>188340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8" t="s">
        <v>78</v>
      </c>
      <c r="BK661" s="144">
        <f>ROUND(I661*H661,2)</f>
        <v>188340</v>
      </c>
      <c r="BL661" s="18" t="s">
        <v>165</v>
      </c>
      <c r="BM661" s="143" t="s">
        <v>883</v>
      </c>
    </row>
    <row r="662" spans="2:65" s="1" customFormat="1" x14ac:dyDescent="0.2">
      <c r="B662" s="33"/>
      <c r="D662" s="145" t="s">
        <v>166</v>
      </c>
      <c r="F662" s="146" t="s">
        <v>884</v>
      </c>
      <c r="I662" s="147"/>
      <c r="L662" s="33"/>
      <c r="M662" s="148"/>
      <c r="T662" s="54"/>
      <c r="AT662" s="18" t="s">
        <v>166</v>
      </c>
      <c r="AU662" s="18" t="s">
        <v>80</v>
      </c>
    </row>
    <row r="663" spans="2:65" s="13" customFormat="1" x14ac:dyDescent="0.2">
      <c r="B663" s="156"/>
      <c r="D663" s="150" t="s">
        <v>188</v>
      </c>
      <c r="E663" s="157" t="s">
        <v>19</v>
      </c>
      <c r="F663" s="158" t="s">
        <v>885</v>
      </c>
      <c r="H663" s="159">
        <v>129</v>
      </c>
      <c r="I663" s="160"/>
      <c r="L663" s="156"/>
      <c r="M663" s="161"/>
      <c r="T663" s="162"/>
      <c r="AT663" s="157" t="s">
        <v>188</v>
      </c>
      <c r="AU663" s="157" t="s">
        <v>80</v>
      </c>
      <c r="AV663" s="13" t="s">
        <v>80</v>
      </c>
      <c r="AW663" s="13" t="s">
        <v>31</v>
      </c>
      <c r="AX663" s="13" t="s">
        <v>70</v>
      </c>
      <c r="AY663" s="157" t="s">
        <v>158</v>
      </c>
    </row>
    <row r="664" spans="2:65" s="14" customFormat="1" x14ac:dyDescent="0.2">
      <c r="B664" s="163"/>
      <c r="D664" s="150" t="s">
        <v>188</v>
      </c>
      <c r="E664" s="164" t="s">
        <v>19</v>
      </c>
      <c r="F664" s="165" t="s">
        <v>191</v>
      </c>
      <c r="H664" s="166">
        <v>129</v>
      </c>
      <c r="I664" s="167"/>
      <c r="L664" s="163"/>
      <c r="M664" s="168"/>
      <c r="T664" s="169"/>
      <c r="AT664" s="164" t="s">
        <v>188</v>
      </c>
      <c r="AU664" s="164" t="s">
        <v>80</v>
      </c>
      <c r="AV664" s="14" t="s">
        <v>165</v>
      </c>
      <c r="AW664" s="14" t="s">
        <v>31</v>
      </c>
      <c r="AX664" s="14" t="s">
        <v>78</v>
      </c>
      <c r="AY664" s="164" t="s">
        <v>158</v>
      </c>
    </row>
    <row r="665" spans="2:65" s="1" customFormat="1" ht="16.5" customHeight="1" x14ac:dyDescent="0.2">
      <c r="B665" s="33"/>
      <c r="C665" s="177" t="s">
        <v>589</v>
      </c>
      <c r="D665" s="177" t="s">
        <v>530</v>
      </c>
      <c r="E665" s="178" t="s">
        <v>886</v>
      </c>
      <c r="F665" s="179" t="s">
        <v>887</v>
      </c>
      <c r="G665" s="180" t="s">
        <v>163</v>
      </c>
      <c r="H665" s="181">
        <v>129</v>
      </c>
      <c r="I665" s="182">
        <v>846</v>
      </c>
      <c r="J665" s="183">
        <f>ROUND(I665*H665,2)</f>
        <v>109134</v>
      </c>
      <c r="K665" s="179" t="s">
        <v>164</v>
      </c>
      <c r="L665" s="184"/>
      <c r="M665" s="185" t="s">
        <v>19</v>
      </c>
      <c r="N665" s="186" t="s">
        <v>41</v>
      </c>
      <c r="P665" s="141">
        <f>O665*H665</f>
        <v>0</v>
      </c>
      <c r="Q665" s="141">
        <v>0</v>
      </c>
      <c r="R665" s="141">
        <f>Q665*H665</f>
        <v>0</v>
      </c>
      <c r="S665" s="141">
        <v>0</v>
      </c>
      <c r="T665" s="142">
        <f>S665*H665</f>
        <v>0</v>
      </c>
      <c r="AR665" s="143" t="s">
        <v>178</v>
      </c>
      <c r="AT665" s="143" t="s">
        <v>530</v>
      </c>
      <c r="AU665" s="143" t="s">
        <v>80</v>
      </c>
      <c r="AY665" s="18" t="s">
        <v>158</v>
      </c>
      <c r="BE665" s="144">
        <f>IF(N665="základní",J665,0)</f>
        <v>109134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8" t="s">
        <v>78</v>
      </c>
      <c r="BK665" s="144">
        <f>ROUND(I665*H665,2)</f>
        <v>109134</v>
      </c>
      <c r="BL665" s="18" t="s">
        <v>165</v>
      </c>
      <c r="BM665" s="143" t="s">
        <v>888</v>
      </c>
    </row>
    <row r="666" spans="2:65" s="1" customFormat="1" ht="16.5" customHeight="1" x14ac:dyDescent="0.2">
      <c r="B666" s="33"/>
      <c r="C666" s="132" t="s">
        <v>889</v>
      </c>
      <c r="D666" s="132" t="s">
        <v>160</v>
      </c>
      <c r="E666" s="133" t="s">
        <v>890</v>
      </c>
      <c r="F666" s="134" t="s">
        <v>891</v>
      </c>
      <c r="G666" s="135" t="s">
        <v>163</v>
      </c>
      <c r="H666" s="136">
        <v>46</v>
      </c>
      <c r="I666" s="137">
        <v>1416</v>
      </c>
      <c r="J666" s="138">
        <f>ROUND(I666*H666,2)</f>
        <v>65136</v>
      </c>
      <c r="K666" s="134" t="s">
        <v>164</v>
      </c>
      <c r="L666" s="33"/>
      <c r="M666" s="139" t="s">
        <v>19</v>
      </c>
      <c r="N666" s="140" t="s">
        <v>41</v>
      </c>
      <c r="P666" s="141">
        <f>O666*H666</f>
        <v>0</v>
      </c>
      <c r="Q666" s="141">
        <v>0</v>
      </c>
      <c r="R666" s="141">
        <f>Q666*H666</f>
        <v>0</v>
      </c>
      <c r="S666" s="141">
        <v>0</v>
      </c>
      <c r="T666" s="142">
        <f>S666*H666</f>
        <v>0</v>
      </c>
      <c r="AR666" s="143" t="s">
        <v>165</v>
      </c>
      <c r="AT666" s="143" t="s">
        <v>160</v>
      </c>
      <c r="AU666" s="143" t="s">
        <v>80</v>
      </c>
      <c r="AY666" s="18" t="s">
        <v>158</v>
      </c>
      <c r="BE666" s="144">
        <f>IF(N666="základní",J666,0)</f>
        <v>65136</v>
      </c>
      <c r="BF666" s="144">
        <f>IF(N666="snížená",J666,0)</f>
        <v>0</v>
      </c>
      <c r="BG666" s="144">
        <f>IF(N666="zákl. přenesená",J666,0)</f>
        <v>0</v>
      </c>
      <c r="BH666" s="144">
        <f>IF(N666="sníž. přenesená",J666,0)</f>
        <v>0</v>
      </c>
      <c r="BI666" s="144">
        <f>IF(N666="nulová",J666,0)</f>
        <v>0</v>
      </c>
      <c r="BJ666" s="18" t="s">
        <v>78</v>
      </c>
      <c r="BK666" s="144">
        <f>ROUND(I666*H666,2)</f>
        <v>65136</v>
      </c>
      <c r="BL666" s="18" t="s">
        <v>165</v>
      </c>
      <c r="BM666" s="143" t="s">
        <v>892</v>
      </c>
    </row>
    <row r="667" spans="2:65" s="1" customFormat="1" x14ac:dyDescent="0.2">
      <c r="B667" s="33"/>
      <c r="D667" s="145" t="s">
        <v>166</v>
      </c>
      <c r="F667" s="146" t="s">
        <v>893</v>
      </c>
      <c r="I667" s="147"/>
      <c r="L667" s="33"/>
      <c r="M667" s="148"/>
      <c r="T667" s="54"/>
      <c r="AT667" s="18" t="s">
        <v>166</v>
      </c>
      <c r="AU667" s="18" t="s">
        <v>80</v>
      </c>
    </row>
    <row r="668" spans="2:65" s="13" customFormat="1" x14ac:dyDescent="0.2">
      <c r="B668" s="156"/>
      <c r="D668" s="150" t="s">
        <v>188</v>
      </c>
      <c r="E668" s="157" t="s">
        <v>19</v>
      </c>
      <c r="F668" s="158" t="s">
        <v>321</v>
      </c>
      <c r="H668" s="159">
        <v>46</v>
      </c>
      <c r="I668" s="160"/>
      <c r="L668" s="156"/>
      <c r="M668" s="161"/>
      <c r="T668" s="162"/>
      <c r="AT668" s="157" t="s">
        <v>188</v>
      </c>
      <c r="AU668" s="157" t="s">
        <v>80</v>
      </c>
      <c r="AV668" s="13" t="s">
        <v>80</v>
      </c>
      <c r="AW668" s="13" t="s">
        <v>31</v>
      </c>
      <c r="AX668" s="13" t="s">
        <v>70</v>
      </c>
      <c r="AY668" s="157" t="s">
        <v>158</v>
      </c>
    </row>
    <row r="669" spans="2:65" s="14" customFormat="1" x14ac:dyDescent="0.2">
      <c r="B669" s="163"/>
      <c r="D669" s="150" t="s">
        <v>188</v>
      </c>
      <c r="E669" s="164" t="s">
        <v>19</v>
      </c>
      <c r="F669" s="165" t="s">
        <v>191</v>
      </c>
      <c r="H669" s="166">
        <v>46</v>
      </c>
      <c r="I669" s="167"/>
      <c r="L669" s="163"/>
      <c r="M669" s="168"/>
      <c r="T669" s="169"/>
      <c r="AT669" s="164" t="s">
        <v>188</v>
      </c>
      <c r="AU669" s="164" t="s">
        <v>80</v>
      </c>
      <c r="AV669" s="14" t="s">
        <v>165</v>
      </c>
      <c r="AW669" s="14" t="s">
        <v>31</v>
      </c>
      <c r="AX669" s="14" t="s">
        <v>78</v>
      </c>
      <c r="AY669" s="164" t="s">
        <v>158</v>
      </c>
    </row>
    <row r="670" spans="2:65" s="1" customFormat="1" ht="16.5" customHeight="1" x14ac:dyDescent="0.2">
      <c r="B670" s="33"/>
      <c r="C670" s="177" t="s">
        <v>593</v>
      </c>
      <c r="D670" s="177" t="s">
        <v>530</v>
      </c>
      <c r="E670" s="178" t="s">
        <v>894</v>
      </c>
      <c r="F670" s="179" t="s">
        <v>895</v>
      </c>
      <c r="G670" s="180" t="s">
        <v>163</v>
      </c>
      <c r="H670" s="181">
        <v>46</v>
      </c>
      <c r="I670" s="182">
        <v>679.7</v>
      </c>
      <c r="J670" s="183">
        <f>ROUND(I670*H670,2)</f>
        <v>31266.2</v>
      </c>
      <c r="K670" s="179" t="s">
        <v>164</v>
      </c>
      <c r="L670" s="184"/>
      <c r="M670" s="185" t="s">
        <v>19</v>
      </c>
      <c r="N670" s="186" t="s">
        <v>41</v>
      </c>
      <c r="P670" s="141">
        <f>O670*H670</f>
        <v>0</v>
      </c>
      <c r="Q670" s="141">
        <v>0</v>
      </c>
      <c r="R670" s="141">
        <f>Q670*H670</f>
        <v>0</v>
      </c>
      <c r="S670" s="141">
        <v>0</v>
      </c>
      <c r="T670" s="142">
        <f>S670*H670</f>
        <v>0</v>
      </c>
      <c r="AR670" s="143" t="s">
        <v>178</v>
      </c>
      <c r="AT670" s="143" t="s">
        <v>530</v>
      </c>
      <c r="AU670" s="143" t="s">
        <v>80</v>
      </c>
      <c r="AY670" s="18" t="s">
        <v>158</v>
      </c>
      <c r="BE670" s="144">
        <f>IF(N670="základní",J670,0)</f>
        <v>31266.2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8" t="s">
        <v>78</v>
      </c>
      <c r="BK670" s="144">
        <f>ROUND(I670*H670,2)</f>
        <v>31266.2</v>
      </c>
      <c r="BL670" s="18" t="s">
        <v>165</v>
      </c>
      <c r="BM670" s="143" t="s">
        <v>896</v>
      </c>
    </row>
    <row r="671" spans="2:65" s="1" customFormat="1" ht="16.5" customHeight="1" x14ac:dyDescent="0.2">
      <c r="B671" s="33"/>
      <c r="C671" s="132" t="s">
        <v>897</v>
      </c>
      <c r="D671" s="132" t="s">
        <v>160</v>
      </c>
      <c r="E671" s="133" t="s">
        <v>898</v>
      </c>
      <c r="F671" s="134" t="s">
        <v>899</v>
      </c>
      <c r="G671" s="135" t="s">
        <v>292</v>
      </c>
      <c r="H671" s="136">
        <v>100</v>
      </c>
      <c r="I671" s="137">
        <v>222</v>
      </c>
      <c r="J671" s="138">
        <f>ROUND(I671*H671,2)</f>
        <v>22200</v>
      </c>
      <c r="K671" s="134" t="s">
        <v>164</v>
      </c>
      <c r="L671" s="33"/>
      <c r="M671" s="139" t="s">
        <v>19</v>
      </c>
      <c r="N671" s="140" t="s">
        <v>41</v>
      </c>
      <c r="P671" s="141">
        <f>O671*H671</f>
        <v>0</v>
      </c>
      <c r="Q671" s="141">
        <v>0</v>
      </c>
      <c r="R671" s="141">
        <f>Q671*H671</f>
        <v>0</v>
      </c>
      <c r="S671" s="141">
        <v>0</v>
      </c>
      <c r="T671" s="142">
        <f>S671*H671</f>
        <v>0</v>
      </c>
      <c r="AR671" s="143" t="s">
        <v>165</v>
      </c>
      <c r="AT671" s="143" t="s">
        <v>160</v>
      </c>
      <c r="AU671" s="143" t="s">
        <v>80</v>
      </c>
      <c r="AY671" s="18" t="s">
        <v>158</v>
      </c>
      <c r="BE671" s="144">
        <f>IF(N671="základní",J671,0)</f>
        <v>22200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8" t="s">
        <v>78</v>
      </c>
      <c r="BK671" s="144">
        <f>ROUND(I671*H671,2)</f>
        <v>22200</v>
      </c>
      <c r="BL671" s="18" t="s">
        <v>165</v>
      </c>
      <c r="BM671" s="143" t="s">
        <v>900</v>
      </c>
    </row>
    <row r="672" spans="2:65" s="1" customFormat="1" x14ac:dyDescent="0.2">
      <c r="B672" s="33"/>
      <c r="D672" s="145" t="s">
        <v>166</v>
      </c>
      <c r="F672" s="146" t="s">
        <v>901</v>
      </c>
      <c r="I672" s="147"/>
      <c r="L672" s="33"/>
      <c r="M672" s="148"/>
      <c r="T672" s="54"/>
      <c r="AT672" s="18" t="s">
        <v>166</v>
      </c>
      <c r="AU672" s="18" t="s">
        <v>80</v>
      </c>
    </row>
    <row r="673" spans="2:65" s="1" customFormat="1" ht="16.5" customHeight="1" x14ac:dyDescent="0.2">
      <c r="B673" s="33"/>
      <c r="C673" s="132" t="s">
        <v>619</v>
      </c>
      <c r="D673" s="132" t="s">
        <v>160</v>
      </c>
      <c r="E673" s="133" t="s">
        <v>902</v>
      </c>
      <c r="F673" s="134" t="s">
        <v>903</v>
      </c>
      <c r="G673" s="135" t="s">
        <v>163</v>
      </c>
      <c r="H673" s="136">
        <v>14</v>
      </c>
      <c r="I673" s="137">
        <v>710</v>
      </c>
      <c r="J673" s="138">
        <f>ROUND(I673*H673,2)</f>
        <v>9940</v>
      </c>
      <c r="K673" s="134" t="s">
        <v>164</v>
      </c>
      <c r="L673" s="33"/>
      <c r="M673" s="139" t="s">
        <v>19</v>
      </c>
      <c r="N673" s="140" t="s">
        <v>41</v>
      </c>
      <c r="P673" s="141">
        <f>O673*H673</f>
        <v>0</v>
      </c>
      <c r="Q673" s="141">
        <v>0</v>
      </c>
      <c r="R673" s="141">
        <f>Q673*H673</f>
        <v>0</v>
      </c>
      <c r="S673" s="141">
        <v>0</v>
      </c>
      <c r="T673" s="142">
        <f>S673*H673</f>
        <v>0</v>
      </c>
      <c r="AR673" s="143" t="s">
        <v>165</v>
      </c>
      <c r="AT673" s="143" t="s">
        <v>160</v>
      </c>
      <c r="AU673" s="143" t="s">
        <v>80</v>
      </c>
      <c r="AY673" s="18" t="s">
        <v>158</v>
      </c>
      <c r="BE673" s="144">
        <f>IF(N673="základní",J673,0)</f>
        <v>9940</v>
      </c>
      <c r="BF673" s="144">
        <f>IF(N673="snížená",J673,0)</f>
        <v>0</v>
      </c>
      <c r="BG673" s="144">
        <f>IF(N673="zákl. přenesená",J673,0)</f>
        <v>0</v>
      </c>
      <c r="BH673" s="144">
        <f>IF(N673="sníž. přenesená",J673,0)</f>
        <v>0</v>
      </c>
      <c r="BI673" s="144">
        <f>IF(N673="nulová",J673,0)</f>
        <v>0</v>
      </c>
      <c r="BJ673" s="18" t="s">
        <v>78</v>
      </c>
      <c r="BK673" s="144">
        <f>ROUND(I673*H673,2)</f>
        <v>9940</v>
      </c>
      <c r="BL673" s="18" t="s">
        <v>165</v>
      </c>
      <c r="BM673" s="143" t="s">
        <v>904</v>
      </c>
    </row>
    <row r="674" spans="2:65" s="1" customFormat="1" x14ac:dyDescent="0.2">
      <c r="B674" s="33"/>
      <c r="D674" s="145" t="s">
        <v>166</v>
      </c>
      <c r="F674" s="146" t="s">
        <v>905</v>
      </c>
      <c r="I674" s="147"/>
      <c r="L674" s="33"/>
      <c r="M674" s="148"/>
      <c r="T674" s="54"/>
      <c r="AT674" s="18" t="s">
        <v>166</v>
      </c>
      <c r="AU674" s="18" t="s">
        <v>80</v>
      </c>
    </row>
    <row r="675" spans="2:65" s="1" customFormat="1" ht="16.5" customHeight="1" x14ac:dyDescent="0.2">
      <c r="B675" s="33"/>
      <c r="C675" s="177" t="s">
        <v>906</v>
      </c>
      <c r="D675" s="177" t="s">
        <v>530</v>
      </c>
      <c r="E675" s="178" t="s">
        <v>907</v>
      </c>
      <c r="F675" s="179" t="s">
        <v>908</v>
      </c>
      <c r="G675" s="180" t="s">
        <v>163</v>
      </c>
      <c r="H675" s="181">
        <v>14</v>
      </c>
      <c r="I675" s="182">
        <v>1092</v>
      </c>
      <c r="J675" s="183">
        <f>ROUND(I675*H675,2)</f>
        <v>15288</v>
      </c>
      <c r="K675" s="179" t="s">
        <v>164</v>
      </c>
      <c r="L675" s="184"/>
      <c r="M675" s="185" t="s">
        <v>19</v>
      </c>
      <c r="N675" s="186" t="s">
        <v>41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178</v>
      </c>
      <c r="AT675" s="143" t="s">
        <v>530</v>
      </c>
      <c r="AU675" s="143" t="s">
        <v>80</v>
      </c>
      <c r="AY675" s="18" t="s">
        <v>158</v>
      </c>
      <c r="BE675" s="144">
        <f>IF(N675="základní",J675,0)</f>
        <v>15288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8" t="s">
        <v>78</v>
      </c>
      <c r="BK675" s="144">
        <f>ROUND(I675*H675,2)</f>
        <v>15288</v>
      </c>
      <c r="BL675" s="18" t="s">
        <v>165</v>
      </c>
      <c r="BM675" s="143" t="s">
        <v>909</v>
      </c>
    </row>
    <row r="676" spans="2:65" s="1" customFormat="1" ht="16.5" customHeight="1" x14ac:dyDescent="0.2">
      <c r="B676" s="33"/>
      <c r="C676" s="132" t="s">
        <v>628</v>
      </c>
      <c r="D676" s="132" t="s">
        <v>160</v>
      </c>
      <c r="E676" s="133" t="s">
        <v>910</v>
      </c>
      <c r="F676" s="134" t="s">
        <v>911</v>
      </c>
      <c r="G676" s="135" t="s">
        <v>163</v>
      </c>
      <c r="H676" s="136">
        <v>686</v>
      </c>
      <c r="I676" s="137">
        <v>754</v>
      </c>
      <c r="J676" s="138">
        <f>ROUND(I676*H676,2)</f>
        <v>517244</v>
      </c>
      <c r="K676" s="134" t="s">
        <v>164</v>
      </c>
      <c r="L676" s="33"/>
      <c r="M676" s="139" t="s">
        <v>19</v>
      </c>
      <c r="N676" s="140" t="s">
        <v>41</v>
      </c>
      <c r="P676" s="141">
        <f>O676*H676</f>
        <v>0</v>
      </c>
      <c r="Q676" s="141">
        <v>0</v>
      </c>
      <c r="R676" s="141">
        <f>Q676*H676</f>
        <v>0</v>
      </c>
      <c r="S676" s="141">
        <v>0</v>
      </c>
      <c r="T676" s="142">
        <f>S676*H676</f>
        <v>0</v>
      </c>
      <c r="AR676" s="143" t="s">
        <v>165</v>
      </c>
      <c r="AT676" s="143" t="s">
        <v>160</v>
      </c>
      <c r="AU676" s="143" t="s">
        <v>80</v>
      </c>
      <c r="AY676" s="18" t="s">
        <v>158</v>
      </c>
      <c r="BE676" s="144">
        <f>IF(N676="základní",J676,0)</f>
        <v>517244</v>
      </c>
      <c r="BF676" s="144">
        <f>IF(N676="snížená",J676,0)</f>
        <v>0</v>
      </c>
      <c r="BG676" s="144">
        <f>IF(N676="zákl. přenesená",J676,0)</f>
        <v>0</v>
      </c>
      <c r="BH676" s="144">
        <f>IF(N676="sníž. přenesená",J676,0)</f>
        <v>0</v>
      </c>
      <c r="BI676" s="144">
        <f>IF(N676="nulová",J676,0)</f>
        <v>0</v>
      </c>
      <c r="BJ676" s="18" t="s">
        <v>78</v>
      </c>
      <c r="BK676" s="144">
        <f>ROUND(I676*H676,2)</f>
        <v>517244</v>
      </c>
      <c r="BL676" s="18" t="s">
        <v>165</v>
      </c>
      <c r="BM676" s="143" t="s">
        <v>912</v>
      </c>
    </row>
    <row r="677" spans="2:65" s="1" customFormat="1" x14ac:dyDescent="0.2">
      <c r="B677" s="33"/>
      <c r="D677" s="145" t="s">
        <v>166</v>
      </c>
      <c r="F677" s="146" t="s">
        <v>913</v>
      </c>
      <c r="I677" s="147"/>
      <c r="L677" s="33"/>
      <c r="M677" s="148"/>
      <c r="T677" s="54"/>
      <c r="AT677" s="18" t="s">
        <v>166</v>
      </c>
      <c r="AU677" s="18" t="s">
        <v>80</v>
      </c>
    </row>
    <row r="678" spans="2:65" s="1" customFormat="1" ht="16.5" customHeight="1" x14ac:dyDescent="0.2">
      <c r="B678" s="33"/>
      <c r="C678" s="177" t="s">
        <v>914</v>
      </c>
      <c r="D678" s="177" t="s">
        <v>530</v>
      </c>
      <c r="E678" s="178" t="s">
        <v>915</v>
      </c>
      <c r="F678" s="179" t="s">
        <v>916</v>
      </c>
      <c r="G678" s="180" t="s">
        <v>163</v>
      </c>
      <c r="H678" s="181">
        <v>686</v>
      </c>
      <c r="I678" s="182">
        <v>362.6</v>
      </c>
      <c r="J678" s="183">
        <f>ROUND(I678*H678,2)</f>
        <v>248743.6</v>
      </c>
      <c r="K678" s="179" t="s">
        <v>164</v>
      </c>
      <c r="L678" s="184"/>
      <c r="M678" s="185" t="s">
        <v>19</v>
      </c>
      <c r="N678" s="186" t="s">
        <v>41</v>
      </c>
      <c r="P678" s="141">
        <f>O678*H678</f>
        <v>0</v>
      </c>
      <c r="Q678" s="141">
        <v>0</v>
      </c>
      <c r="R678" s="141">
        <f>Q678*H678</f>
        <v>0</v>
      </c>
      <c r="S678" s="141">
        <v>0</v>
      </c>
      <c r="T678" s="142">
        <f>S678*H678</f>
        <v>0</v>
      </c>
      <c r="AR678" s="143" t="s">
        <v>178</v>
      </c>
      <c r="AT678" s="143" t="s">
        <v>530</v>
      </c>
      <c r="AU678" s="143" t="s">
        <v>80</v>
      </c>
      <c r="AY678" s="18" t="s">
        <v>158</v>
      </c>
      <c r="BE678" s="144">
        <f>IF(N678="základní",J678,0)</f>
        <v>248743.6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8" t="s">
        <v>78</v>
      </c>
      <c r="BK678" s="144">
        <f>ROUND(I678*H678,2)</f>
        <v>248743.6</v>
      </c>
      <c r="BL678" s="18" t="s">
        <v>165</v>
      </c>
      <c r="BM678" s="143" t="s">
        <v>917</v>
      </c>
    </row>
    <row r="679" spans="2:65" s="13" customFormat="1" x14ac:dyDescent="0.2">
      <c r="B679" s="156"/>
      <c r="D679" s="150" t="s">
        <v>188</v>
      </c>
      <c r="E679" s="157" t="s">
        <v>19</v>
      </c>
      <c r="F679" s="158" t="s">
        <v>918</v>
      </c>
      <c r="H679" s="159">
        <v>388</v>
      </c>
      <c r="I679" s="160"/>
      <c r="L679" s="156"/>
      <c r="M679" s="161"/>
      <c r="T679" s="162"/>
      <c r="AT679" s="157" t="s">
        <v>188</v>
      </c>
      <c r="AU679" s="157" t="s">
        <v>80</v>
      </c>
      <c r="AV679" s="13" t="s">
        <v>80</v>
      </c>
      <c r="AW679" s="13" t="s">
        <v>31</v>
      </c>
      <c r="AX679" s="13" t="s">
        <v>70</v>
      </c>
      <c r="AY679" s="157" t="s">
        <v>158</v>
      </c>
    </row>
    <row r="680" spans="2:65" s="13" customFormat="1" x14ac:dyDescent="0.2">
      <c r="B680" s="156"/>
      <c r="D680" s="150" t="s">
        <v>188</v>
      </c>
      <c r="E680" s="157" t="s">
        <v>19</v>
      </c>
      <c r="F680" s="158" t="s">
        <v>919</v>
      </c>
      <c r="H680" s="159">
        <v>298</v>
      </c>
      <c r="I680" s="160"/>
      <c r="L680" s="156"/>
      <c r="M680" s="161"/>
      <c r="T680" s="162"/>
      <c r="AT680" s="157" t="s">
        <v>188</v>
      </c>
      <c r="AU680" s="157" t="s">
        <v>80</v>
      </c>
      <c r="AV680" s="13" t="s">
        <v>80</v>
      </c>
      <c r="AW680" s="13" t="s">
        <v>31</v>
      </c>
      <c r="AX680" s="13" t="s">
        <v>70</v>
      </c>
      <c r="AY680" s="157" t="s">
        <v>158</v>
      </c>
    </row>
    <row r="681" spans="2:65" s="14" customFormat="1" x14ac:dyDescent="0.2">
      <c r="B681" s="163"/>
      <c r="D681" s="150" t="s">
        <v>188</v>
      </c>
      <c r="E681" s="164" t="s">
        <v>19</v>
      </c>
      <c r="F681" s="165" t="s">
        <v>191</v>
      </c>
      <c r="H681" s="166">
        <v>686</v>
      </c>
      <c r="I681" s="167"/>
      <c r="L681" s="163"/>
      <c r="M681" s="168"/>
      <c r="T681" s="169"/>
      <c r="AT681" s="164" t="s">
        <v>188</v>
      </c>
      <c r="AU681" s="164" t="s">
        <v>80</v>
      </c>
      <c r="AV681" s="14" t="s">
        <v>165</v>
      </c>
      <c r="AW681" s="14" t="s">
        <v>31</v>
      </c>
      <c r="AX681" s="14" t="s">
        <v>78</v>
      </c>
      <c r="AY681" s="164" t="s">
        <v>158</v>
      </c>
    </row>
    <row r="682" spans="2:65" s="1" customFormat="1" ht="16.5" customHeight="1" x14ac:dyDescent="0.2">
      <c r="B682" s="33"/>
      <c r="C682" s="132" t="s">
        <v>636</v>
      </c>
      <c r="D682" s="132" t="s">
        <v>160</v>
      </c>
      <c r="E682" s="133" t="s">
        <v>920</v>
      </c>
      <c r="F682" s="134" t="s">
        <v>921</v>
      </c>
      <c r="G682" s="135" t="s">
        <v>163</v>
      </c>
      <c r="H682" s="136">
        <v>1</v>
      </c>
      <c r="I682" s="137">
        <v>1895</v>
      </c>
      <c r="J682" s="138">
        <f>ROUND(I682*H682,2)</f>
        <v>1895</v>
      </c>
      <c r="K682" s="134" t="s">
        <v>164</v>
      </c>
      <c r="L682" s="33"/>
      <c r="M682" s="139" t="s">
        <v>19</v>
      </c>
      <c r="N682" s="140" t="s">
        <v>41</v>
      </c>
      <c r="P682" s="141">
        <f>O682*H682</f>
        <v>0</v>
      </c>
      <c r="Q682" s="141">
        <v>0</v>
      </c>
      <c r="R682" s="141">
        <f>Q682*H682</f>
        <v>0</v>
      </c>
      <c r="S682" s="141">
        <v>0</v>
      </c>
      <c r="T682" s="142">
        <f>S682*H682</f>
        <v>0</v>
      </c>
      <c r="AR682" s="143" t="s">
        <v>165</v>
      </c>
      <c r="AT682" s="143" t="s">
        <v>160</v>
      </c>
      <c r="AU682" s="143" t="s">
        <v>80</v>
      </c>
      <c r="AY682" s="18" t="s">
        <v>158</v>
      </c>
      <c r="BE682" s="144">
        <f>IF(N682="základní",J682,0)</f>
        <v>1895</v>
      </c>
      <c r="BF682" s="144">
        <f>IF(N682="snížená",J682,0)</f>
        <v>0</v>
      </c>
      <c r="BG682" s="144">
        <f>IF(N682="zákl. přenesená",J682,0)</f>
        <v>0</v>
      </c>
      <c r="BH682" s="144">
        <f>IF(N682="sníž. přenesená",J682,0)</f>
        <v>0</v>
      </c>
      <c r="BI682" s="144">
        <f>IF(N682="nulová",J682,0)</f>
        <v>0</v>
      </c>
      <c r="BJ682" s="18" t="s">
        <v>78</v>
      </c>
      <c r="BK682" s="144">
        <f>ROUND(I682*H682,2)</f>
        <v>1895</v>
      </c>
      <c r="BL682" s="18" t="s">
        <v>165</v>
      </c>
      <c r="BM682" s="143" t="s">
        <v>922</v>
      </c>
    </row>
    <row r="683" spans="2:65" s="1" customFormat="1" x14ac:dyDescent="0.2">
      <c r="B683" s="33"/>
      <c r="D683" s="145" t="s">
        <v>166</v>
      </c>
      <c r="F683" s="146" t="s">
        <v>923</v>
      </c>
      <c r="I683" s="147"/>
      <c r="L683" s="33"/>
      <c r="M683" s="148"/>
      <c r="T683" s="54"/>
      <c r="AT683" s="18" t="s">
        <v>166</v>
      </c>
      <c r="AU683" s="18" t="s">
        <v>80</v>
      </c>
    </row>
    <row r="684" spans="2:65" s="1" customFormat="1" ht="16.5" customHeight="1" x14ac:dyDescent="0.2">
      <c r="B684" s="33"/>
      <c r="C684" s="177" t="s">
        <v>924</v>
      </c>
      <c r="D684" s="177" t="s">
        <v>530</v>
      </c>
      <c r="E684" s="178" t="s">
        <v>925</v>
      </c>
      <c r="F684" s="179" t="s">
        <v>926</v>
      </c>
      <c r="G684" s="180" t="s">
        <v>163</v>
      </c>
      <c r="H684" s="181">
        <v>1</v>
      </c>
      <c r="I684" s="182">
        <v>6957</v>
      </c>
      <c r="J684" s="183">
        <f>ROUND(I684*H684,2)</f>
        <v>6957</v>
      </c>
      <c r="K684" s="179" t="s">
        <v>164</v>
      </c>
      <c r="L684" s="184"/>
      <c r="M684" s="185" t="s">
        <v>19</v>
      </c>
      <c r="N684" s="186" t="s">
        <v>41</v>
      </c>
      <c r="P684" s="141">
        <f>O684*H684</f>
        <v>0</v>
      </c>
      <c r="Q684" s="141">
        <v>0</v>
      </c>
      <c r="R684" s="141">
        <f>Q684*H684</f>
        <v>0</v>
      </c>
      <c r="S684" s="141">
        <v>0</v>
      </c>
      <c r="T684" s="142">
        <f>S684*H684</f>
        <v>0</v>
      </c>
      <c r="AR684" s="143" t="s">
        <v>178</v>
      </c>
      <c r="AT684" s="143" t="s">
        <v>530</v>
      </c>
      <c r="AU684" s="143" t="s">
        <v>80</v>
      </c>
      <c r="AY684" s="18" t="s">
        <v>158</v>
      </c>
      <c r="BE684" s="144">
        <f>IF(N684="základní",J684,0)</f>
        <v>6957</v>
      </c>
      <c r="BF684" s="144">
        <f>IF(N684="snížená",J684,0)</f>
        <v>0</v>
      </c>
      <c r="BG684" s="144">
        <f>IF(N684="zákl. přenesená",J684,0)</f>
        <v>0</v>
      </c>
      <c r="BH684" s="144">
        <f>IF(N684="sníž. přenesená",J684,0)</f>
        <v>0</v>
      </c>
      <c r="BI684" s="144">
        <f>IF(N684="nulová",J684,0)</f>
        <v>0</v>
      </c>
      <c r="BJ684" s="18" t="s">
        <v>78</v>
      </c>
      <c r="BK684" s="144">
        <f>ROUND(I684*H684,2)</f>
        <v>6957</v>
      </c>
      <c r="BL684" s="18" t="s">
        <v>165</v>
      </c>
      <c r="BM684" s="143" t="s">
        <v>927</v>
      </c>
    </row>
    <row r="685" spans="2:65" s="1" customFormat="1" ht="16.5" customHeight="1" x14ac:dyDescent="0.2">
      <c r="B685" s="33"/>
      <c r="C685" s="177" t="s">
        <v>640</v>
      </c>
      <c r="D685" s="177" t="s">
        <v>530</v>
      </c>
      <c r="E685" s="178" t="s">
        <v>928</v>
      </c>
      <c r="F685" s="179" t="s">
        <v>929</v>
      </c>
      <c r="G685" s="180" t="s">
        <v>163</v>
      </c>
      <c r="H685" s="181">
        <v>1</v>
      </c>
      <c r="I685" s="182">
        <v>603</v>
      </c>
      <c r="J685" s="183">
        <f>ROUND(I685*H685,2)</f>
        <v>603</v>
      </c>
      <c r="K685" s="179" t="s">
        <v>164</v>
      </c>
      <c r="L685" s="184"/>
      <c r="M685" s="185" t="s">
        <v>19</v>
      </c>
      <c r="N685" s="186" t="s">
        <v>41</v>
      </c>
      <c r="P685" s="141">
        <f>O685*H685</f>
        <v>0</v>
      </c>
      <c r="Q685" s="141">
        <v>0</v>
      </c>
      <c r="R685" s="141">
        <f>Q685*H685</f>
        <v>0</v>
      </c>
      <c r="S685" s="141">
        <v>0</v>
      </c>
      <c r="T685" s="142">
        <f>S685*H685</f>
        <v>0</v>
      </c>
      <c r="AR685" s="143" t="s">
        <v>178</v>
      </c>
      <c r="AT685" s="143" t="s">
        <v>530</v>
      </c>
      <c r="AU685" s="143" t="s">
        <v>80</v>
      </c>
      <c r="AY685" s="18" t="s">
        <v>158</v>
      </c>
      <c r="BE685" s="144">
        <f>IF(N685="základní",J685,0)</f>
        <v>603</v>
      </c>
      <c r="BF685" s="144">
        <f>IF(N685="snížená",J685,0)</f>
        <v>0</v>
      </c>
      <c r="BG685" s="144">
        <f>IF(N685="zákl. přenesená",J685,0)</f>
        <v>0</v>
      </c>
      <c r="BH685" s="144">
        <f>IF(N685="sníž. přenesená",J685,0)</f>
        <v>0</v>
      </c>
      <c r="BI685" s="144">
        <f>IF(N685="nulová",J685,0)</f>
        <v>0</v>
      </c>
      <c r="BJ685" s="18" t="s">
        <v>78</v>
      </c>
      <c r="BK685" s="144">
        <f>ROUND(I685*H685,2)</f>
        <v>603</v>
      </c>
      <c r="BL685" s="18" t="s">
        <v>165</v>
      </c>
      <c r="BM685" s="143" t="s">
        <v>930</v>
      </c>
    </row>
    <row r="686" spans="2:65" s="1" customFormat="1" ht="16.5" customHeight="1" x14ac:dyDescent="0.2">
      <c r="B686" s="33"/>
      <c r="C686" s="132" t="s">
        <v>931</v>
      </c>
      <c r="D686" s="132" t="s">
        <v>160</v>
      </c>
      <c r="E686" s="133" t="s">
        <v>932</v>
      </c>
      <c r="F686" s="134" t="s">
        <v>933</v>
      </c>
      <c r="G686" s="135" t="s">
        <v>163</v>
      </c>
      <c r="H686" s="136">
        <v>1</v>
      </c>
      <c r="I686" s="137">
        <v>1300</v>
      </c>
      <c r="J686" s="138">
        <f>ROUND(I686*H686,2)</f>
        <v>1300</v>
      </c>
      <c r="K686" s="134" t="s">
        <v>164</v>
      </c>
      <c r="L686" s="33"/>
      <c r="M686" s="139" t="s">
        <v>19</v>
      </c>
      <c r="N686" s="140" t="s">
        <v>41</v>
      </c>
      <c r="P686" s="141">
        <f>O686*H686</f>
        <v>0</v>
      </c>
      <c r="Q686" s="141">
        <v>0</v>
      </c>
      <c r="R686" s="141">
        <f>Q686*H686</f>
        <v>0</v>
      </c>
      <c r="S686" s="141">
        <v>0</v>
      </c>
      <c r="T686" s="142">
        <f>S686*H686</f>
        <v>0</v>
      </c>
      <c r="AR686" s="143" t="s">
        <v>165</v>
      </c>
      <c r="AT686" s="143" t="s">
        <v>160</v>
      </c>
      <c r="AU686" s="143" t="s">
        <v>80</v>
      </c>
      <c r="AY686" s="18" t="s">
        <v>158</v>
      </c>
      <c r="BE686" s="144">
        <f>IF(N686="základní",J686,0)</f>
        <v>1300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8" t="s">
        <v>78</v>
      </c>
      <c r="BK686" s="144">
        <f>ROUND(I686*H686,2)</f>
        <v>1300</v>
      </c>
      <c r="BL686" s="18" t="s">
        <v>165</v>
      </c>
      <c r="BM686" s="143" t="s">
        <v>934</v>
      </c>
    </row>
    <row r="687" spans="2:65" s="1" customFormat="1" x14ac:dyDescent="0.2">
      <c r="B687" s="33"/>
      <c r="D687" s="145" t="s">
        <v>166</v>
      </c>
      <c r="F687" s="146" t="s">
        <v>935</v>
      </c>
      <c r="I687" s="147"/>
      <c r="L687" s="33"/>
      <c r="M687" s="148"/>
      <c r="T687" s="54"/>
      <c r="AT687" s="18" t="s">
        <v>166</v>
      </c>
      <c r="AU687" s="18" t="s">
        <v>80</v>
      </c>
    </row>
    <row r="688" spans="2:65" s="13" customFormat="1" x14ac:dyDescent="0.2">
      <c r="B688" s="156"/>
      <c r="D688" s="150" t="s">
        <v>188</v>
      </c>
      <c r="E688" s="157" t="s">
        <v>19</v>
      </c>
      <c r="F688" s="158" t="s">
        <v>78</v>
      </c>
      <c r="H688" s="159">
        <v>1</v>
      </c>
      <c r="I688" s="160"/>
      <c r="L688" s="156"/>
      <c r="M688" s="161"/>
      <c r="T688" s="162"/>
      <c r="AT688" s="157" t="s">
        <v>188</v>
      </c>
      <c r="AU688" s="157" t="s">
        <v>80</v>
      </c>
      <c r="AV688" s="13" t="s">
        <v>80</v>
      </c>
      <c r="AW688" s="13" t="s">
        <v>31</v>
      </c>
      <c r="AX688" s="13" t="s">
        <v>70</v>
      </c>
      <c r="AY688" s="157" t="s">
        <v>158</v>
      </c>
    </row>
    <row r="689" spans="2:65" s="14" customFormat="1" x14ac:dyDescent="0.2">
      <c r="B689" s="163"/>
      <c r="D689" s="150" t="s">
        <v>188</v>
      </c>
      <c r="E689" s="164" t="s">
        <v>19</v>
      </c>
      <c r="F689" s="165" t="s">
        <v>191</v>
      </c>
      <c r="H689" s="166">
        <v>1</v>
      </c>
      <c r="I689" s="167"/>
      <c r="L689" s="163"/>
      <c r="M689" s="168"/>
      <c r="T689" s="169"/>
      <c r="AT689" s="164" t="s">
        <v>188</v>
      </c>
      <c r="AU689" s="164" t="s">
        <v>80</v>
      </c>
      <c r="AV689" s="14" t="s">
        <v>165</v>
      </c>
      <c r="AW689" s="14" t="s">
        <v>31</v>
      </c>
      <c r="AX689" s="14" t="s">
        <v>78</v>
      </c>
      <c r="AY689" s="164" t="s">
        <v>158</v>
      </c>
    </row>
    <row r="690" spans="2:65" s="1" customFormat="1" ht="16.5" customHeight="1" x14ac:dyDescent="0.2">
      <c r="B690" s="33"/>
      <c r="C690" s="177" t="s">
        <v>643</v>
      </c>
      <c r="D690" s="177" t="s">
        <v>530</v>
      </c>
      <c r="E690" s="178" t="s">
        <v>936</v>
      </c>
      <c r="F690" s="179" t="s">
        <v>937</v>
      </c>
      <c r="G690" s="180" t="s">
        <v>163</v>
      </c>
      <c r="H690" s="181">
        <v>1</v>
      </c>
      <c r="I690" s="182">
        <v>10200</v>
      </c>
      <c r="J690" s="183">
        <f>ROUND(I690*H690,2)</f>
        <v>10200</v>
      </c>
      <c r="K690" s="179" t="s">
        <v>164</v>
      </c>
      <c r="L690" s="184"/>
      <c r="M690" s="185" t="s">
        <v>19</v>
      </c>
      <c r="N690" s="186" t="s">
        <v>41</v>
      </c>
      <c r="P690" s="141">
        <f>O690*H690</f>
        <v>0</v>
      </c>
      <c r="Q690" s="141">
        <v>0</v>
      </c>
      <c r="R690" s="141">
        <f>Q690*H690</f>
        <v>0</v>
      </c>
      <c r="S690" s="141">
        <v>0</v>
      </c>
      <c r="T690" s="142">
        <f>S690*H690</f>
        <v>0</v>
      </c>
      <c r="AR690" s="143" t="s">
        <v>178</v>
      </c>
      <c r="AT690" s="143" t="s">
        <v>530</v>
      </c>
      <c r="AU690" s="143" t="s">
        <v>80</v>
      </c>
      <c r="AY690" s="18" t="s">
        <v>158</v>
      </c>
      <c r="BE690" s="144">
        <f>IF(N690="základní",J690,0)</f>
        <v>10200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8" t="s">
        <v>78</v>
      </c>
      <c r="BK690" s="144">
        <f>ROUND(I690*H690,2)</f>
        <v>10200</v>
      </c>
      <c r="BL690" s="18" t="s">
        <v>165</v>
      </c>
      <c r="BM690" s="143" t="s">
        <v>938</v>
      </c>
    </row>
    <row r="691" spans="2:65" s="1" customFormat="1" ht="24.15" customHeight="1" x14ac:dyDescent="0.2">
      <c r="B691" s="33"/>
      <c r="C691" s="132" t="s">
        <v>939</v>
      </c>
      <c r="D691" s="132" t="s">
        <v>160</v>
      </c>
      <c r="E691" s="133" t="s">
        <v>940</v>
      </c>
      <c r="F691" s="134" t="s">
        <v>941</v>
      </c>
      <c r="G691" s="135" t="s">
        <v>163</v>
      </c>
      <c r="H691" s="136">
        <v>2</v>
      </c>
      <c r="I691" s="137">
        <v>2875</v>
      </c>
      <c r="J691" s="138">
        <f>ROUND(I691*H691,2)</f>
        <v>5750</v>
      </c>
      <c r="K691" s="134" t="s">
        <v>164</v>
      </c>
      <c r="L691" s="33"/>
      <c r="M691" s="139" t="s">
        <v>19</v>
      </c>
      <c r="N691" s="140" t="s">
        <v>41</v>
      </c>
      <c r="P691" s="141">
        <f>O691*H691</f>
        <v>0</v>
      </c>
      <c r="Q691" s="141">
        <v>1.6199999999999999E-3</v>
      </c>
      <c r="R691" s="141">
        <f>Q691*H691</f>
        <v>3.2399999999999998E-3</v>
      </c>
      <c r="S691" s="141">
        <v>0</v>
      </c>
      <c r="T691" s="142">
        <f>S691*H691</f>
        <v>0</v>
      </c>
      <c r="AR691" s="143" t="s">
        <v>165</v>
      </c>
      <c r="AT691" s="143" t="s">
        <v>160</v>
      </c>
      <c r="AU691" s="143" t="s">
        <v>80</v>
      </c>
      <c r="AY691" s="18" t="s">
        <v>158</v>
      </c>
      <c r="BE691" s="144">
        <f>IF(N691="základní",J691,0)</f>
        <v>5750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8" t="s">
        <v>78</v>
      </c>
      <c r="BK691" s="144">
        <f>ROUND(I691*H691,2)</f>
        <v>5750</v>
      </c>
      <c r="BL691" s="18" t="s">
        <v>165</v>
      </c>
      <c r="BM691" s="143" t="s">
        <v>942</v>
      </c>
    </row>
    <row r="692" spans="2:65" s="1" customFormat="1" x14ac:dyDescent="0.2">
      <c r="B692" s="33"/>
      <c r="D692" s="145" t="s">
        <v>166</v>
      </c>
      <c r="F692" s="146" t="s">
        <v>943</v>
      </c>
      <c r="I692" s="147"/>
      <c r="L692" s="33"/>
      <c r="M692" s="148"/>
      <c r="T692" s="54"/>
      <c r="AT692" s="18" t="s">
        <v>166</v>
      </c>
      <c r="AU692" s="18" t="s">
        <v>80</v>
      </c>
    </row>
    <row r="693" spans="2:65" s="1" customFormat="1" ht="16.5" customHeight="1" x14ac:dyDescent="0.2">
      <c r="B693" s="33"/>
      <c r="C693" s="177" t="s">
        <v>647</v>
      </c>
      <c r="D693" s="177" t="s">
        <v>530</v>
      </c>
      <c r="E693" s="178" t="s">
        <v>944</v>
      </c>
      <c r="F693" s="179" t="s">
        <v>945</v>
      </c>
      <c r="G693" s="180" t="s">
        <v>163</v>
      </c>
      <c r="H693" s="181">
        <v>2</v>
      </c>
      <c r="I693" s="182">
        <v>8755</v>
      </c>
      <c r="J693" s="183">
        <f>ROUND(I693*H693,2)</f>
        <v>17510</v>
      </c>
      <c r="K693" s="179" t="s">
        <v>164</v>
      </c>
      <c r="L693" s="184"/>
      <c r="M693" s="185" t="s">
        <v>19</v>
      </c>
      <c r="N693" s="186" t="s">
        <v>41</v>
      </c>
      <c r="P693" s="141">
        <f>O693*H693</f>
        <v>0</v>
      </c>
      <c r="Q693" s="141">
        <v>1.847E-2</v>
      </c>
      <c r="R693" s="141">
        <f>Q693*H693</f>
        <v>3.6940000000000001E-2</v>
      </c>
      <c r="S693" s="141">
        <v>0</v>
      </c>
      <c r="T693" s="142">
        <f>S693*H693</f>
        <v>0</v>
      </c>
      <c r="AR693" s="143" t="s">
        <v>178</v>
      </c>
      <c r="AT693" s="143" t="s">
        <v>530</v>
      </c>
      <c r="AU693" s="143" t="s">
        <v>80</v>
      </c>
      <c r="AY693" s="18" t="s">
        <v>158</v>
      </c>
      <c r="BE693" s="144">
        <f>IF(N693="základní",J693,0)</f>
        <v>17510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8" t="s">
        <v>78</v>
      </c>
      <c r="BK693" s="144">
        <f>ROUND(I693*H693,2)</f>
        <v>17510</v>
      </c>
      <c r="BL693" s="18" t="s">
        <v>165</v>
      </c>
      <c r="BM693" s="143" t="s">
        <v>946</v>
      </c>
    </row>
    <row r="694" spans="2:65" s="1" customFormat="1" ht="16.5" customHeight="1" x14ac:dyDescent="0.2">
      <c r="B694" s="33"/>
      <c r="C694" s="177" t="s">
        <v>947</v>
      </c>
      <c r="D694" s="177" t="s">
        <v>530</v>
      </c>
      <c r="E694" s="178" t="s">
        <v>948</v>
      </c>
      <c r="F694" s="179" t="s">
        <v>949</v>
      </c>
      <c r="G694" s="180" t="s">
        <v>163</v>
      </c>
      <c r="H694" s="181">
        <v>2</v>
      </c>
      <c r="I694" s="182">
        <v>494.1</v>
      </c>
      <c r="J694" s="183">
        <f>ROUND(I694*H694,2)</f>
        <v>988.2</v>
      </c>
      <c r="K694" s="179" t="s">
        <v>164</v>
      </c>
      <c r="L694" s="184"/>
      <c r="M694" s="185" t="s">
        <v>19</v>
      </c>
      <c r="N694" s="186" t="s">
        <v>41</v>
      </c>
      <c r="P694" s="141">
        <f>O694*H694</f>
        <v>0</v>
      </c>
      <c r="Q694" s="141">
        <v>1.5E-3</v>
      </c>
      <c r="R694" s="141">
        <f>Q694*H694</f>
        <v>3.0000000000000001E-3</v>
      </c>
      <c r="S694" s="141">
        <v>0</v>
      </c>
      <c r="T694" s="142">
        <f>S694*H694</f>
        <v>0</v>
      </c>
      <c r="AR694" s="143" t="s">
        <v>178</v>
      </c>
      <c r="AT694" s="143" t="s">
        <v>530</v>
      </c>
      <c r="AU694" s="143" t="s">
        <v>80</v>
      </c>
      <c r="AY694" s="18" t="s">
        <v>158</v>
      </c>
      <c r="BE694" s="144">
        <f>IF(N694="základní",J694,0)</f>
        <v>988.2</v>
      </c>
      <c r="BF694" s="144">
        <f>IF(N694="snížená",J694,0)</f>
        <v>0</v>
      </c>
      <c r="BG694" s="144">
        <f>IF(N694="zákl. přenesená",J694,0)</f>
        <v>0</v>
      </c>
      <c r="BH694" s="144">
        <f>IF(N694="sníž. přenesená",J694,0)</f>
        <v>0</v>
      </c>
      <c r="BI694" s="144">
        <f>IF(N694="nulová",J694,0)</f>
        <v>0</v>
      </c>
      <c r="BJ694" s="18" t="s">
        <v>78</v>
      </c>
      <c r="BK694" s="144">
        <f>ROUND(I694*H694,2)</f>
        <v>988.2</v>
      </c>
      <c r="BL694" s="18" t="s">
        <v>165</v>
      </c>
      <c r="BM694" s="143" t="s">
        <v>950</v>
      </c>
    </row>
    <row r="695" spans="2:65" s="1" customFormat="1" ht="16.5" customHeight="1" x14ac:dyDescent="0.2">
      <c r="B695" s="33"/>
      <c r="C695" s="132" t="s">
        <v>650</v>
      </c>
      <c r="D695" s="132" t="s">
        <v>160</v>
      </c>
      <c r="E695" s="133" t="s">
        <v>951</v>
      </c>
      <c r="F695" s="134" t="s">
        <v>952</v>
      </c>
      <c r="G695" s="135" t="s">
        <v>163</v>
      </c>
      <c r="H695" s="136">
        <v>6</v>
      </c>
      <c r="I695" s="137">
        <v>2643</v>
      </c>
      <c r="J695" s="138">
        <f>ROUND(I695*H695,2)</f>
        <v>15858</v>
      </c>
      <c r="K695" s="134" t="s">
        <v>164</v>
      </c>
      <c r="L695" s="33"/>
      <c r="M695" s="139" t="s">
        <v>19</v>
      </c>
      <c r="N695" s="140" t="s">
        <v>41</v>
      </c>
      <c r="P695" s="141">
        <f>O695*H695</f>
        <v>0</v>
      </c>
      <c r="Q695" s="141">
        <v>0</v>
      </c>
      <c r="R695" s="141">
        <f>Q695*H695</f>
        <v>0</v>
      </c>
      <c r="S695" s="141">
        <v>0</v>
      </c>
      <c r="T695" s="142">
        <f>S695*H695</f>
        <v>0</v>
      </c>
      <c r="AR695" s="143" t="s">
        <v>165</v>
      </c>
      <c r="AT695" s="143" t="s">
        <v>160</v>
      </c>
      <c r="AU695" s="143" t="s">
        <v>80</v>
      </c>
      <c r="AY695" s="18" t="s">
        <v>158</v>
      </c>
      <c r="BE695" s="144">
        <f>IF(N695="základní",J695,0)</f>
        <v>15858</v>
      </c>
      <c r="BF695" s="144">
        <f>IF(N695="snížená",J695,0)</f>
        <v>0</v>
      </c>
      <c r="BG695" s="144">
        <f>IF(N695="zákl. přenesená",J695,0)</f>
        <v>0</v>
      </c>
      <c r="BH695" s="144">
        <f>IF(N695="sníž. přenesená",J695,0)</f>
        <v>0</v>
      </c>
      <c r="BI695" s="144">
        <f>IF(N695="nulová",J695,0)</f>
        <v>0</v>
      </c>
      <c r="BJ695" s="18" t="s">
        <v>78</v>
      </c>
      <c r="BK695" s="144">
        <f>ROUND(I695*H695,2)</f>
        <v>15858</v>
      </c>
      <c r="BL695" s="18" t="s">
        <v>165</v>
      </c>
      <c r="BM695" s="143" t="s">
        <v>953</v>
      </c>
    </row>
    <row r="696" spans="2:65" s="1" customFormat="1" x14ac:dyDescent="0.2">
      <c r="B696" s="33"/>
      <c r="D696" s="145" t="s">
        <v>166</v>
      </c>
      <c r="F696" s="146" t="s">
        <v>954</v>
      </c>
      <c r="I696" s="147"/>
      <c r="L696" s="33"/>
      <c r="M696" s="148"/>
      <c r="T696" s="54"/>
      <c r="AT696" s="18" t="s">
        <v>166</v>
      </c>
      <c r="AU696" s="18" t="s">
        <v>80</v>
      </c>
    </row>
    <row r="697" spans="2:65" s="1" customFormat="1" ht="24.15" customHeight="1" x14ac:dyDescent="0.2">
      <c r="B697" s="33"/>
      <c r="C697" s="177" t="s">
        <v>955</v>
      </c>
      <c r="D697" s="177" t="s">
        <v>530</v>
      </c>
      <c r="E697" s="178" t="s">
        <v>956</v>
      </c>
      <c r="F697" s="179" t="s">
        <v>957</v>
      </c>
      <c r="G697" s="180" t="s">
        <v>163</v>
      </c>
      <c r="H697" s="181">
        <v>6</v>
      </c>
      <c r="I697" s="182">
        <v>24165</v>
      </c>
      <c r="J697" s="183">
        <f>ROUND(I697*H697,2)</f>
        <v>144990</v>
      </c>
      <c r="K697" s="179" t="s">
        <v>19</v>
      </c>
      <c r="L697" s="184"/>
      <c r="M697" s="185" t="s">
        <v>19</v>
      </c>
      <c r="N697" s="186" t="s">
        <v>41</v>
      </c>
      <c r="P697" s="141">
        <f>O697*H697</f>
        <v>0</v>
      </c>
      <c r="Q697" s="141">
        <v>0</v>
      </c>
      <c r="R697" s="141">
        <f>Q697*H697</f>
        <v>0</v>
      </c>
      <c r="S697" s="141">
        <v>0</v>
      </c>
      <c r="T697" s="142">
        <f>S697*H697</f>
        <v>0</v>
      </c>
      <c r="AR697" s="143" t="s">
        <v>178</v>
      </c>
      <c r="AT697" s="143" t="s">
        <v>530</v>
      </c>
      <c r="AU697" s="143" t="s">
        <v>80</v>
      </c>
      <c r="AY697" s="18" t="s">
        <v>158</v>
      </c>
      <c r="BE697" s="144">
        <f>IF(N697="základní",J697,0)</f>
        <v>144990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8" t="s">
        <v>78</v>
      </c>
      <c r="BK697" s="144">
        <f>ROUND(I697*H697,2)</f>
        <v>144990</v>
      </c>
      <c r="BL697" s="18" t="s">
        <v>165</v>
      </c>
      <c r="BM697" s="143" t="s">
        <v>958</v>
      </c>
    </row>
    <row r="698" spans="2:65" s="1" customFormat="1" ht="16.5" customHeight="1" x14ac:dyDescent="0.2">
      <c r="B698" s="33"/>
      <c r="C698" s="132" t="s">
        <v>655</v>
      </c>
      <c r="D698" s="132" t="s">
        <v>160</v>
      </c>
      <c r="E698" s="133" t="s">
        <v>959</v>
      </c>
      <c r="F698" s="134" t="s">
        <v>960</v>
      </c>
      <c r="G698" s="135" t="s">
        <v>163</v>
      </c>
      <c r="H698" s="136">
        <v>14</v>
      </c>
      <c r="I698" s="137">
        <v>3450</v>
      </c>
      <c r="J698" s="138">
        <f>ROUND(I698*H698,2)</f>
        <v>48300</v>
      </c>
      <c r="K698" s="134" t="s">
        <v>164</v>
      </c>
      <c r="L698" s="33"/>
      <c r="M698" s="139" t="s">
        <v>19</v>
      </c>
      <c r="N698" s="140" t="s">
        <v>41</v>
      </c>
      <c r="P698" s="141">
        <f>O698*H698</f>
        <v>0</v>
      </c>
      <c r="Q698" s="141">
        <v>0</v>
      </c>
      <c r="R698" s="141">
        <f>Q698*H698</f>
        <v>0</v>
      </c>
      <c r="S698" s="141">
        <v>0</v>
      </c>
      <c r="T698" s="142">
        <f>S698*H698</f>
        <v>0</v>
      </c>
      <c r="AR698" s="143" t="s">
        <v>165</v>
      </c>
      <c r="AT698" s="143" t="s">
        <v>160</v>
      </c>
      <c r="AU698" s="143" t="s">
        <v>80</v>
      </c>
      <c r="AY698" s="18" t="s">
        <v>158</v>
      </c>
      <c r="BE698" s="144">
        <f>IF(N698="základní",J698,0)</f>
        <v>48300</v>
      </c>
      <c r="BF698" s="144">
        <f>IF(N698="snížená",J698,0)</f>
        <v>0</v>
      </c>
      <c r="BG698" s="144">
        <f>IF(N698="zákl. přenesená",J698,0)</f>
        <v>0</v>
      </c>
      <c r="BH698" s="144">
        <f>IF(N698="sníž. přenesená",J698,0)</f>
        <v>0</v>
      </c>
      <c r="BI698" s="144">
        <f>IF(N698="nulová",J698,0)</f>
        <v>0</v>
      </c>
      <c r="BJ698" s="18" t="s">
        <v>78</v>
      </c>
      <c r="BK698" s="144">
        <f>ROUND(I698*H698,2)</f>
        <v>48300</v>
      </c>
      <c r="BL698" s="18" t="s">
        <v>165</v>
      </c>
      <c r="BM698" s="143" t="s">
        <v>961</v>
      </c>
    </row>
    <row r="699" spans="2:65" s="1" customFormat="1" x14ac:dyDescent="0.2">
      <c r="B699" s="33"/>
      <c r="D699" s="145" t="s">
        <v>166</v>
      </c>
      <c r="F699" s="146" t="s">
        <v>962</v>
      </c>
      <c r="I699" s="147"/>
      <c r="L699" s="33"/>
      <c r="M699" s="148"/>
      <c r="T699" s="54"/>
      <c r="AT699" s="18" t="s">
        <v>166</v>
      </c>
      <c r="AU699" s="18" t="s">
        <v>80</v>
      </c>
    </row>
    <row r="700" spans="2:65" s="1" customFormat="1" ht="16.5" customHeight="1" x14ac:dyDescent="0.2">
      <c r="B700" s="33"/>
      <c r="C700" s="177" t="s">
        <v>963</v>
      </c>
      <c r="D700" s="177" t="s">
        <v>530</v>
      </c>
      <c r="E700" s="178" t="s">
        <v>964</v>
      </c>
      <c r="F700" s="179" t="s">
        <v>965</v>
      </c>
      <c r="G700" s="180" t="s">
        <v>163</v>
      </c>
      <c r="H700" s="181">
        <v>14</v>
      </c>
      <c r="I700" s="182">
        <v>4930</v>
      </c>
      <c r="J700" s="183">
        <f>ROUND(I700*H700,2)</f>
        <v>69020</v>
      </c>
      <c r="K700" s="179" t="s">
        <v>164</v>
      </c>
      <c r="L700" s="184"/>
      <c r="M700" s="185" t="s">
        <v>19</v>
      </c>
      <c r="N700" s="186" t="s">
        <v>41</v>
      </c>
      <c r="P700" s="141">
        <f>O700*H700</f>
        <v>0</v>
      </c>
      <c r="Q700" s="141">
        <v>0</v>
      </c>
      <c r="R700" s="141">
        <f>Q700*H700</f>
        <v>0</v>
      </c>
      <c r="S700" s="141">
        <v>0</v>
      </c>
      <c r="T700" s="142">
        <f>S700*H700</f>
        <v>0</v>
      </c>
      <c r="AR700" s="143" t="s">
        <v>178</v>
      </c>
      <c r="AT700" s="143" t="s">
        <v>530</v>
      </c>
      <c r="AU700" s="143" t="s">
        <v>80</v>
      </c>
      <c r="AY700" s="18" t="s">
        <v>158</v>
      </c>
      <c r="BE700" s="144">
        <f>IF(N700="základní",J700,0)</f>
        <v>69020</v>
      </c>
      <c r="BF700" s="144">
        <f>IF(N700="snížená",J700,0)</f>
        <v>0</v>
      </c>
      <c r="BG700" s="144">
        <f>IF(N700="zákl. přenesená",J700,0)</f>
        <v>0</v>
      </c>
      <c r="BH700" s="144">
        <f>IF(N700="sníž. přenesená",J700,0)</f>
        <v>0</v>
      </c>
      <c r="BI700" s="144">
        <f>IF(N700="nulová",J700,0)</f>
        <v>0</v>
      </c>
      <c r="BJ700" s="18" t="s">
        <v>78</v>
      </c>
      <c r="BK700" s="144">
        <f>ROUND(I700*H700,2)</f>
        <v>69020</v>
      </c>
      <c r="BL700" s="18" t="s">
        <v>165</v>
      </c>
      <c r="BM700" s="143" t="s">
        <v>966</v>
      </c>
    </row>
    <row r="701" spans="2:65" s="1" customFormat="1" ht="16.5" customHeight="1" x14ac:dyDescent="0.2">
      <c r="B701" s="33"/>
      <c r="C701" s="177" t="s">
        <v>658</v>
      </c>
      <c r="D701" s="177" t="s">
        <v>530</v>
      </c>
      <c r="E701" s="178" t="s">
        <v>967</v>
      </c>
      <c r="F701" s="179" t="s">
        <v>968</v>
      </c>
      <c r="G701" s="180" t="s">
        <v>163</v>
      </c>
      <c r="H701" s="181">
        <v>13</v>
      </c>
      <c r="I701" s="182">
        <v>1834</v>
      </c>
      <c r="J701" s="183">
        <f>ROUND(I701*H701,2)</f>
        <v>23842</v>
      </c>
      <c r="K701" s="179" t="s">
        <v>164</v>
      </c>
      <c r="L701" s="184"/>
      <c r="M701" s="185" t="s">
        <v>19</v>
      </c>
      <c r="N701" s="186" t="s">
        <v>41</v>
      </c>
      <c r="P701" s="141">
        <f>O701*H701</f>
        <v>0</v>
      </c>
      <c r="Q701" s="141">
        <v>0</v>
      </c>
      <c r="R701" s="141">
        <f>Q701*H701</f>
        <v>0</v>
      </c>
      <c r="S701" s="141">
        <v>0</v>
      </c>
      <c r="T701" s="142">
        <f>S701*H701</f>
        <v>0</v>
      </c>
      <c r="AR701" s="143" t="s">
        <v>178</v>
      </c>
      <c r="AT701" s="143" t="s">
        <v>530</v>
      </c>
      <c r="AU701" s="143" t="s">
        <v>80</v>
      </c>
      <c r="AY701" s="18" t="s">
        <v>158</v>
      </c>
      <c r="BE701" s="144">
        <f>IF(N701="základní",J701,0)</f>
        <v>23842</v>
      </c>
      <c r="BF701" s="144">
        <f>IF(N701="snížená",J701,0)</f>
        <v>0</v>
      </c>
      <c r="BG701" s="144">
        <f>IF(N701="zákl. přenesená",J701,0)</f>
        <v>0</v>
      </c>
      <c r="BH701" s="144">
        <f>IF(N701="sníž. přenesená",J701,0)</f>
        <v>0</v>
      </c>
      <c r="BI701" s="144">
        <f>IF(N701="nulová",J701,0)</f>
        <v>0</v>
      </c>
      <c r="BJ701" s="18" t="s">
        <v>78</v>
      </c>
      <c r="BK701" s="144">
        <f>ROUND(I701*H701,2)</f>
        <v>23842</v>
      </c>
      <c r="BL701" s="18" t="s">
        <v>165</v>
      </c>
      <c r="BM701" s="143" t="s">
        <v>969</v>
      </c>
    </row>
    <row r="702" spans="2:65" s="1" customFormat="1" ht="16.5" customHeight="1" x14ac:dyDescent="0.2">
      <c r="B702" s="33"/>
      <c r="C702" s="177" t="s">
        <v>970</v>
      </c>
      <c r="D702" s="177" t="s">
        <v>530</v>
      </c>
      <c r="E702" s="178" t="s">
        <v>971</v>
      </c>
      <c r="F702" s="179" t="s">
        <v>972</v>
      </c>
      <c r="G702" s="180" t="s">
        <v>163</v>
      </c>
      <c r="H702" s="181">
        <v>1</v>
      </c>
      <c r="I702" s="182">
        <v>2422</v>
      </c>
      <c r="J702" s="183">
        <f>ROUND(I702*H702,2)</f>
        <v>2422</v>
      </c>
      <c r="K702" s="179" t="s">
        <v>164</v>
      </c>
      <c r="L702" s="184"/>
      <c r="M702" s="185" t="s">
        <v>19</v>
      </c>
      <c r="N702" s="186" t="s">
        <v>41</v>
      </c>
      <c r="P702" s="141">
        <f>O702*H702</f>
        <v>0</v>
      </c>
      <c r="Q702" s="141">
        <v>0</v>
      </c>
      <c r="R702" s="141">
        <f>Q702*H702</f>
        <v>0</v>
      </c>
      <c r="S702" s="141">
        <v>0</v>
      </c>
      <c r="T702" s="142">
        <f>S702*H702</f>
        <v>0</v>
      </c>
      <c r="AR702" s="143" t="s">
        <v>178</v>
      </c>
      <c r="AT702" s="143" t="s">
        <v>530</v>
      </c>
      <c r="AU702" s="143" t="s">
        <v>80</v>
      </c>
      <c r="AY702" s="18" t="s">
        <v>158</v>
      </c>
      <c r="BE702" s="144">
        <f>IF(N702="základní",J702,0)</f>
        <v>2422</v>
      </c>
      <c r="BF702" s="144">
        <f>IF(N702="snížená",J702,0)</f>
        <v>0</v>
      </c>
      <c r="BG702" s="144">
        <f>IF(N702="zákl. přenesená",J702,0)</f>
        <v>0</v>
      </c>
      <c r="BH702" s="144">
        <f>IF(N702="sníž. přenesená",J702,0)</f>
        <v>0</v>
      </c>
      <c r="BI702" s="144">
        <f>IF(N702="nulová",J702,0)</f>
        <v>0</v>
      </c>
      <c r="BJ702" s="18" t="s">
        <v>78</v>
      </c>
      <c r="BK702" s="144">
        <f>ROUND(I702*H702,2)</f>
        <v>2422</v>
      </c>
      <c r="BL702" s="18" t="s">
        <v>165</v>
      </c>
      <c r="BM702" s="143" t="s">
        <v>973</v>
      </c>
    </row>
    <row r="703" spans="2:65" s="13" customFormat="1" x14ac:dyDescent="0.2">
      <c r="B703" s="156"/>
      <c r="D703" s="150" t="s">
        <v>188</v>
      </c>
      <c r="E703" s="157" t="s">
        <v>19</v>
      </c>
      <c r="F703" s="158" t="s">
        <v>78</v>
      </c>
      <c r="H703" s="159">
        <v>1</v>
      </c>
      <c r="I703" s="160"/>
      <c r="L703" s="156"/>
      <c r="M703" s="161"/>
      <c r="T703" s="162"/>
      <c r="AT703" s="157" t="s">
        <v>188</v>
      </c>
      <c r="AU703" s="157" t="s">
        <v>80</v>
      </c>
      <c r="AV703" s="13" t="s">
        <v>80</v>
      </c>
      <c r="AW703" s="13" t="s">
        <v>31</v>
      </c>
      <c r="AX703" s="13" t="s">
        <v>70</v>
      </c>
      <c r="AY703" s="157" t="s">
        <v>158</v>
      </c>
    </row>
    <row r="704" spans="2:65" s="14" customFormat="1" x14ac:dyDescent="0.2">
      <c r="B704" s="163"/>
      <c r="D704" s="150" t="s">
        <v>188</v>
      </c>
      <c r="E704" s="164" t="s">
        <v>19</v>
      </c>
      <c r="F704" s="165" t="s">
        <v>191</v>
      </c>
      <c r="H704" s="166">
        <v>1</v>
      </c>
      <c r="I704" s="167"/>
      <c r="L704" s="163"/>
      <c r="M704" s="168"/>
      <c r="T704" s="169"/>
      <c r="AT704" s="164" t="s">
        <v>188</v>
      </c>
      <c r="AU704" s="164" t="s">
        <v>80</v>
      </c>
      <c r="AV704" s="14" t="s">
        <v>165</v>
      </c>
      <c r="AW704" s="14" t="s">
        <v>31</v>
      </c>
      <c r="AX704" s="14" t="s">
        <v>78</v>
      </c>
      <c r="AY704" s="164" t="s">
        <v>158</v>
      </c>
    </row>
    <row r="705" spans="2:65" s="1" customFormat="1" ht="16.5" customHeight="1" x14ac:dyDescent="0.2">
      <c r="B705" s="33"/>
      <c r="C705" s="177" t="s">
        <v>663</v>
      </c>
      <c r="D705" s="177" t="s">
        <v>530</v>
      </c>
      <c r="E705" s="178" t="s">
        <v>974</v>
      </c>
      <c r="F705" s="179" t="s">
        <v>975</v>
      </c>
      <c r="G705" s="180" t="s">
        <v>163</v>
      </c>
      <c r="H705" s="181">
        <v>1</v>
      </c>
      <c r="I705" s="182">
        <v>1700</v>
      </c>
      <c r="J705" s="183">
        <f>ROUND(I705*H705,2)</f>
        <v>1700</v>
      </c>
      <c r="K705" s="179" t="s">
        <v>19</v>
      </c>
      <c r="L705" s="184"/>
      <c r="M705" s="185" t="s">
        <v>19</v>
      </c>
      <c r="N705" s="186" t="s">
        <v>41</v>
      </c>
      <c r="P705" s="141">
        <f>O705*H705</f>
        <v>0</v>
      </c>
      <c r="Q705" s="141">
        <v>0</v>
      </c>
      <c r="R705" s="141">
        <f>Q705*H705</f>
        <v>0</v>
      </c>
      <c r="S705" s="141">
        <v>0</v>
      </c>
      <c r="T705" s="142">
        <f>S705*H705</f>
        <v>0</v>
      </c>
      <c r="AR705" s="143" t="s">
        <v>178</v>
      </c>
      <c r="AT705" s="143" t="s">
        <v>530</v>
      </c>
      <c r="AU705" s="143" t="s">
        <v>80</v>
      </c>
      <c r="AY705" s="18" t="s">
        <v>158</v>
      </c>
      <c r="BE705" s="144">
        <f>IF(N705="základní",J705,0)</f>
        <v>1700</v>
      </c>
      <c r="BF705" s="144">
        <f>IF(N705="snížená",J705,0)</f>
        <v>0</v>
      </c>
      <c r="BG705" s="144">
        <f>IF(N705="zákl. přenesená",J705,0)</f>
        <v>0</v>
      </c>
      <c r="BH705" s="144">
        <f>IF(N705="sníž. přenesená",J705,0)</f>
        <v>0</v>
      </c>
      <c r="BI705" s="144">
        <f>IF(N705="nulová",J705,0)</f>
        <v>0</v>
      </c>
      <c r="BJ705" s="18" t="s">
        <v>78</v>
      </c>
      <c r="BK705" s="144">
        <f>ROUND(I705*H705,2)</f>
        <v>1700</v>
      </c>
      <c r="BL705" s="18" t="s">
        <v>165</v>
      </c>
      <c r="BM705" s="143" t="s">
        <v>976</v>
      </c>
    </row>
    <row r="706" spans="2:65" s="1" customFormat="1" ht="16.5" customHeight="1" x14ac:dyDescent="0.2">
      <c r="B706" s="33"/>
      <c r="C706" s="132" t="s">
        <v>977</v>
      </c>
      <c r="D706" s="132" t="s">
        <v>160</v>
      </c>
      <c r="E706" s="133" t="s">
        <v>978</v>
      </c>
      <c r="F706" s="134" t="s">
        <v>979</v>
      </c>
      <c r="G706" s="135" t="s">
        <v>163</v>
      </c>
      <c r="H706" s="136">
        <v>7</v>
      </c>
      <c r="I706" s="137">
        <v>3000</v>
      </c>
      <c r="J706" s="138">
        <f>ROUND(I706*H706,2)</f>
        <v>21000</v>
      </c>
      <c r="K706" s="134" t="s">
        <v>164</v>
      </c>
      <c r="L706" s="33"/>
      <c r="M706" s="139" t="s">
        <v>19</v>
      </c>
      <c r="N706" s="140" t="s">
        <v>41</v>
      </c>
      <c r="P706" s="141">
        <f>O706*H706</f>
        <v>0</v>
      </c>
      <c r="Q706" s="141">
        <v>0</v>
      </c>
      <c r="R706" s="141">
        <f>Q706*H706</f>
        <v>0</v>
      </c>
      <c r="S706" s="141">
        <v>0</v>
      </c>
      <c r="T706" s="142">
        <f>S706*H706</f>
        <v>0</v>
      </c>
      <c r="AR706" s="143" t="s">
        <v>165</v>
      </c>
      <c r="AT706" s="143" t="s">
        <v>160</v>
      </c>
      <c r="AU706" s="143" t="s">
        <v>80</v>
      </c>
      <c r="AY706" s="18" t="s">
        <v>158</v>
      </c>
      <c r="BE706" s="144">
        <f>IF(N706="základní",J706,0)</f>
        <v>21000</v>
      </c>
      <c r="BF706" s="144">
        <f>IF(N706="snížená",J706,0)</f>
        <v>0</v>
      </c>
      <c r="BG706" s="144">
        <f>IF(N706="zákl. přenesená",J706,0)</f>
        <v>0</v>
      </c>
      <c r="BH706" s="144">
        <f>IF(N706="sníž. přenesená",J706,0)</f>
        <v>0</v>
      </c>
      <c r="BI706" s="144">
        <f>IF(N706="nulová",J706,0)</f>
        <v>0</v>
      </c>
      <c r="BJ706" s="18" t="s">
        <v>78</v>
      </c>
      <c r="BK706" s="144">
        <f>ROUND(I706*H706,2)</f>
        <v>21000</v>
      </c>
      <c r="BL706" s="18" t="s">
        <v>165</v>
      </c>
      <c r="BM706" s="143" t="s">
        <v>980</v>
      </c>
    </row>
    <row r="707" spans="2:65" s="1" customFormat="1" x14ac:dyDescent="0.2">
      <c r="B707" s="33"/>
      <c r="D707" s="145" t="s">
        <v>166</v>
      </c>
      <c r="F707" s="146" t="s">
        <v>981</v>
      </c>
      <c r="I707" s="147"/>
      <c r="L707" s="33"/>
      <c r="M707" s="148"/>
      <c r="T707" s="54"/>
      <c r="AT707" s="18" t="s">
        <v>166</v>
      </c>
      <c r="AU707" s="18" t="s">
        <v>80</v>
      </c>
    </row>
    <row r="708" spans="2:65" s="13" customFormat="1" x14ac:dyDescent="0.2">
      <c r="B708" s="156"/>
      <c r="D708" s="150" t="s">
        <v>188</v>
      </c>
      <c r="E708" s="157" t="s">
        <v>19</v>
      </c>
      <c r="F708" s="158" t="s">
        <v>192</v>
      </c>
      <c r="H708" s="159">
        <v>7</v>
      </c>
      <c r="I708" s="160"/>
      <c r="L708" s="156"/>
      <c r="M708" s="161"/>
      <c r="T708" s="162"/>
      <c r="AT708" s="157" t="s">
        <v>188</v>
      </c>
      <c r="AU708" s="157" t="s">
        <v>80</v>
      </c>
      <c r="AV708" s="13" t="s">
        <v>80</v>
      </c>
      <c r="AW708" s="13" t="s">
        <v>31</v>
      </c>
      <c r="AX708" s="13" t="s">
        <v>70</v>
      </c>
      <c r="AY708" s="157" t="s">
        <v>158</v>
      </c>
    </row>
    <row r="709" spans="2:65" s="14" customFormat="1" x14ac:dyDescent="0.2">
      <c r="B709" s="163"/>
      <c r="D709" s="150" t="s">
        <v>188</v>
      </c>
      <c r="E709" s="164" t="s">
        <v>19</v>
      </c>
      <c r="F709" s="165" t="s">
        <v>191</v>
      </c>
      <c r="H709" s="166">
        <v>7</v>
      </c>
      <c r="I709" s="167"/>
      <c r="L709" s="163"/>
      <c r="M709" s="168"/>
      <c r="T709" s="169"/>
      <c r="AT709" s="164" t="s">
        <v>188</v>
      </c>
      <c r="AU709" s="164" t="s">
        <v>80</v>
      </c>
      <c r="AV709" s="14" t="s">
        <v>165</v>
      </c>
      <c r="AW709" s="14" t="s">
        <v>31</v>
      </c>
      <c r="AX709" s="14" t="s">
        <v>78</v>
      </c>
      <c r="AY709" s="164" t="s">
        <v>158</v>
      </c>
    </row>
    <row r="710" spans="2:65" s="1" customFormat="1" ht="16.5" customHeight="1" x14ac:dyDescent="0.2">
      <c r="B710" s="33"/>
      <c r="C710" s="177" t="s">
        <v>667</v>
      </c>
      <c r="D710" s="177" t="s">
        <v>530</v>
      </c>
      <c r="E710" s="178" t="s">
        <v>982</v>
      </c>
      <c r="F710" s="179" t="s">
        <v>983</v>
      </c>
      <c r="G710" s="180" t="s">
        <v>163</v>
      </c>
      <c r="H710" s="181">
        <v>7</v>
      </c>
      <c r="I710" s="182">
        <v>22620</v>
      </c>
      <c r="J710" s="183">
        <f>ROUND(I710*H710,2)</f>
        <v>158340</v>
      </c>
      <c r="K710" s="179" t="s">
        <v>164</v>
      </c>
      <c r="L710" s="184"/>
      <c r="M710" s="185" t="s">
        <v>19</v>
      </c>
      <c r="N710" s="186" t="s">
        <v>41</v>
      </c>
      <c r="P710" s="141">
        <f>O710*H710</f>
        <v>0</v>
      </c>
      <c r="Q710" s="141">
        <v>0</v>
      </c>
      <c r="R710" s="141">
        <f>Q710*H710</f>
        <v>0</v>
      </c>
      <c r="S710" s="141">
        <v>0</v>
      </c>
      <c r="T710" s="142">
        <f>S710*H710</f>
        <v>0</v>
      </c>
      <c r="AR710" s="143" t="s">
        <v>178</v>
      </c>
      <c r="AT710" s="143" t="s">
        <v>530</v>
      </c>
      <c r="AU710" s="143" t="s">
        <v>80</v>
      </c>
      <c r="AY710" s="18" t="s">
        <v>158</v>
      </c>
      <c r="BE710" s="144">
        <f>IF(N710="základní",J710,0)</f>
        <v>158340</v>
      </c>
      <c r="BF710" s="144">
        <f>IF(N710="snížená",J710,0)</f>
        <v>0</v>
      </c>
      <c r="BG710" s="144">
        <f>IF(N710="zákl. přenesená",J710,0)</f>
        <v>0</v>
      </c>
      <c r="BH710" s="144">
        <f>IF(N710="sníž. přenesená",J710,0)</f>
        <v>0</v>
      </c>
      <c r="BI710" s="144">
        <f>IF(N710="nulová",J710,0)</f>
        <v>0</v>
      </c>
      <c r="BJ710" s="18" t="s">
        <v>78</v>
      </c>
      <c r="BK710" s="144">
        <f>ROUND(I710*H710,2)</f>
        <v>158340</v>
      </c>
      <c r="BL710" s="18" t="s">
        <v>165</v>
      </c>
      <c r="BM710" s="143" t="s">
        <v>984</v>
      </c>
    </row>
    <row r="711" spans="2:65" s="1" customFormat="1" ht="24.15" customHeight="1" x14ac:dyDescent="0.2">
      <c r="B711" s="33"/>
      <c r="C711" s="132" t="s">
        <v>985</v>
      </c>
      <c r="D711" s="132" t="s">
        <v>160</v>
      </c>
      <c r="E711" s="133" t="s">
        <v>986</v>
      </c>
      <c r="F711" s="134" t="s">
        <v>987</v>
      </c>
      <c r="G711" s="135" t="s">
        <v>163</v>
      </c>
      <c r="H711" s="136">
        <v>4</v>
      </c>
      <c r="I711" s="137">
        <v>4590</v>
      </c>
      <c r="J711" s="138">
        <f>ROUND(I711*H711,2)</f>
        <v>18360</v>
      </c>
      <c r="K711" s="134" t="s">
        <v>164</v>
      </c>
      <c r="L711" s="33"/>
      <c r="M711" s="139" t="s">
        <v>19</v>
      </c>
      <c r="N711" s="140" t="s">
        <v>41</v>
      </c>
      <c r="P711" s="141">
        <f>O711*H711</f>
        <v>0</v>
      </c>
      <c r="Q711" s="141">
        <v>1.65E-3</v>
      </c>
      <c r="R711" s="141">
        <f>Q711*H711</f>
        <v>6.6E-3</v>
      </c>
      <c r="S711" s="141">
        <v>0</v>
      </c>
      <c r="T711" s="142">
        <f>S711*H711</f>
        <v>0</v>
      </c>
      <c r="AR711" s="143" t="s">
        <v>165</v>
      </c>
      <c r="AT711" s="143" t="s">
        <v>160</v>
      </c>
      <c r="AU711" s="143" t="s">
        <v>80</v>
      </c>
      <c r="AY711" s="18" t="s">
        <v>158</v>
      </c>
      <c r="BE711" s="144">
        <f>IF(N711="základní",J711,0)</f>
        <v>18360</v>
      </c>
      <c r="BF711" s="144">
        <f>IF(N711="snížená",J711,0)</f>
        <v>0</v>
      </c>
      <c r="BG711" s="144">
        <f>IF(N711="zákl. přenesená",J711,0)</f>
        <v>0</v>
      </c>
      <c r="BH711" s="144">
        <f>IF(N711="sníž. přenesená",J711,0)</f>
        <v>0</v>
      </c>
      <c r="BI711" s="144">
        <f>IF(N711="nulová",J711,0)</f>
        <v>0</v>
      </c>
      <c r="BJ711" s="18" t="s">
        <v>78</v>
      </c>
      <c r="BK711" s="144">
        <f>ROUND(I711*H711,2)</f>
        <v>18360</v>
      </c>
      <c r="BL711" s="18" t="s">
        <v>165</v>
      </c>
      <c r="BM711" s="143" t="s">
        <v>988</v>
      </c>
    </row>
    <row r="712" spans="2:65" s="1" customFormat="1" x14ac:dyDescent="0.2">
      <c r="B712" s="33"/>
      <c r="D712" s="145" t="s">
        <v>166</v>
      </c>
      <c r="F712" s="146" t="s">
        <v>989</v>
      </c>
      <c r="I712" s="147"/>
      <c r="L712" s="33"/>
      <c r="M712" s="148"/>
      <c r="T712" s="54"/>
      <c r="AT712" s="18" t="s">
        <v>166</v>
      </c>
      <c r="AU712" s="18" t="s">
        <v>80</v>
      </c>
    </row>
    <row r="713" spans="2:65" s="1" customFormat="1" ht="16.5" customHeight="1" x14ac:dyDescent="0.2">
      <c r="B713" s="33"/>
      <c r="C713" s="177" t="s">
        <v>674</v>
      </c>
      <c r="D713" s="177" t="s">
        <v>530</v>
      </c>
      <c r="E713" s="178" t="s">
        <v>990</v>
      </c>
      <c r="F713" s="179" t="s">
        <v>991</v>
      </c>
      <c r="G713" s="180" t="s">
        <v>163</v>
      </c>
      <c r="H713" s="181">
        <v>4</v>
      </c>
      <c r="I713" s="182">
        <v>10890</v>
      </c>
      <c r="J713" s="183">
        <f>ROUND(I713*H713,2)</f>
        <v>43560</v>
      </c>
      <c r="K713" s="179" t="s">
        <v>164</v>
      </c>
      <c r="L713" s="184"/>
      <c r="M713" s="185" t="s">
        <v>19</v>
      </c>
      <c r="N713" s="186" t="s">
        <v>41</v>
      </c>
      <c r="P713" s="141">
        <f>O713*H713</f>
        <v>0</v>
      </c>
      <c r="Q713" s="141">
        <v>2.4500000000000001E-2</v>
      </c>
      <c r="R713" s="141">
        <f>Q713*H713</f>
        <v>9.8000000000000004E-2</v>
      </c>
      <c r="S713" s="141">
        <v>0</v>
      </c>
      <c r="T713" s="142">
        <f>S713*H713</f>
        <v>0</v>
      </c>
      <c r="AR713" s="143" t="s">
        <v>178</v>
      </c>
      <c r="AT713" s="143" t="s">
        <v>530</v>
      </c>
      <c r="AU713" s="143" t="s">
        <v>80</v>
      </c>
      <c r="AY713" s="18" t="s">
        <v>158</v>
      </c>
      <c r="BE713" s="144">
        <f>IF(N713="základní",J713,0)</f>
        <v>43560</v>
      </c>
      <c r="BF713" s="144">
        <f>IF(N713="snížená",J713,0)</f>
        <v>0</v>
      </c>
      <c r="BG713" s="144">
        <f>IF(N713="zákl. přenesená",J713,0)</f>
        <v>0</v>
      </c>
      <c r="BH713" s="144">
        <f>IF(N713="sníž. přenesená",J713,0)</f>
        <v>0</v>
      </c>
      <c r="BI713" s="144">
        <f>IF(N713="nulová",J713,0)</f>
        <v>0</v>
      </c>
      <c r="BJ713" s="18" t="s">
        <v>78</v>
      </c>
      <c r="BK713" s="144">
        <f>ROUND(I713*H713,2)</f>
        <v>43560</v>
      </c>
      <c r="BL713" s="18" t="s">
        <v>165</v>
      </c>
      <c r="BM713" s="143" t="s">
        <v>992</v>
      </c>
    </row>
    <row r="714" spans="2:65" s="1" customFormat="1" ht="16.5" customHeight="1" x14ac:dyDescent="0.2">
      <c r="B714" s="33"/>
      <c r="C714" s="177" t="s">
        <v>993</v>
      </c>
      <c r="D714" s="177" t="s">
        <v>530</v>
      </c>
      <c r="E714" s="178" t="s">
        <v>994</v>
      </c>
      <c r="F714" s="179" t="s">
        <v>995</v>
      </c>
      <c r="G714" s="180" t="s">
        <v>163</v>
      </c>
      <c r="H714" s="181">
        <v>4</v>
      </c>
      <c r="I714" s="182">
        <v>500</v>
      </c>
      <c r="J714" s="183">
        <f>ROUND(I714*H714,2)</f>
        <v>2000</v>
      </c>
      <c r="K714" s="179" t="s">
        <v>164</v>
      </c>
      <c r="L714" s="184"/>
      <c r="M714" s="185" t="s">
        <v>19</v>
      </c>
      <c r="N714" s="186" t="s">
        <v>41</v>
      </c>
      <c r="P714" s="141">
        <f>O714*H714</f>
        <v>0</v>
      </c>
      <c r="Q714" s="141">
        <v>2.8E-3</v>
      </c>
      <c r="R714" s="141">
        <f>Q714*H714</f>
        <v>1.12E-2</v>
      </c>
      <c r="S714" s="141">
        <v>0</v>
      </c>
      <c r="T714" s="142">
        <f>S714*H714</f>
        <v>0</v>
      </c>
      <c r="AR714" s="143" t="s">
        <v>178</v>
      </c>
      <c r="AT714" s="143" t="s">
        <v>530</v>
      </c>
      <c r="AU714" s="143" t="s">
        <v>80</v>
      </c>
      <c r="AY714" s="18" t="s">
        <v>158</v>
      </c>
      <c r="BE714" s="144">
        <f>IF(N714="základní",J714,0)</f>
        <v>2000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8" t="s">
        <v>78</v>
      </c>
      <c r="BK714" s="144">
        <f>ROUND(I714*H714,2)</f>
        <v>2000</v>
      </c>
      <c r="BL714" s="18" t="s">
        <v>165</v>
      </c>
      <c r="BM714" s="143" t="s">
        <v>996</v>
      </c>
    </row>
    <row r="715" spans="2:65" s="1" customFormat="1" ht="16.5" customHeight="1" x14ac:dyDescent="0.2">
      <c r="B715" s="33"/>
      <c r="C715" s="132" t="s">
        <v>679</v>
      </c>
      <c r="D715" s="132" t="s">
        <v>160</v>
      </c>
      <c r="E715" s="133" t="s">
        <v>997</v>
      </c>
      <c r="F715" s="134" t="s">
        <v>998</v>
      </c>
      <c r="G715" s="135" t="s">
        <v>163</v>
      </c>
      <c r="H715" s="136">
        <v>4</v>
      </c>
      <c r="I715" s="137">
        <v>2060</v>
      </c>
      <c r="J715" s="138">
        <f>ROUND(I715*H715,2)</f>
        <v>8240</v>
      </c>
      <c r="K715" s="134" t="s">
        <v>164</v>
      </c>
      <c r="L715" s="33"/>
      <c r="M715" s="139" t="s">
        <v>19</v>
      </c>
      <c r="N715" s="140" t="s">
        <v>41</v>
      </c>
      <c r="P715" s="141">
        <f>O715*H715</f>
        <v>0</v>
      </c>
      <c r="Q715" s="141">
        <v>0</v>
      </c>
      <c r="R715" s="141">
        <f>Q715*H715</f>
        <v>0</v>
      </c>
      <c r="S715" s="141">
        <v>0</v>
      </c>
      <c r="T715" s="142">
        <f>S715*H715</f>
        <v>0</v>
      </c>
      <c r="AR715" s="143" t="s">
        <v>165</v>
      </c>
      <c r="AT715" s="143" t="s">
        <v>160</v>
      </c>
      <c r="AU715" s="143" t="s">
        <v>80</v>
      </c>
      <c r="AY715" s="18" t="s">
        <v>158</v>
      </c>
      <c r="BE715" s="144">
        <f>IF(N715="základní",J715,0)</f>
        <v>8240</v>
      </c>
      <c r="BF715" s="144">
        <f>IF(N715="snížená",J715,0)</f>
        <v>0</v>
      </c>
      <c r="BG715" s="144">
        <f>IF(N715="zákl. přenesená",J715,0)</f>
        <v>0</v>
      </c>
      <c r="BH715" s="144">
        <f>IF(N715="sníž. přenesená",J715,0)</f>
        <v>0</v>
      </c>
      <c r="BI715" s="144">
        <f>IF(N715="nulová",J715,0)</f>
        <v>0</v>
      </c>
      <c r="BJ715" s="18" t="s">
        <v>78</v>
      </c>
      <c r="BK715" s="144">
        <f>ROUND(I715*H715,2)</f>
        <v>8240</v>
      </c>
      <c r="BL715" s="18" t="s">
        <v>165</v>
      </c>
      <c r="BM715" s="143" t="s">
        <v>999</v>
      </c>
    </row>
    <row r="716" spans="2:65" s="1" customFormat="1" x14ac:dyDescent="0.2">
      <c r="B716" s="33"/>
      <c r="D716" s="145" t="s">
        <v>166</v>
      </c>
      <c r="F716" s="146" t="s">
        <v>1000</v>
      </c>
      <c r="I716" s="147"/>
      <c r="L716" s="33"/>
      <c r="M716" s="148"/>
      <c r="T716" s="54"/>
      <c r="AT716" s="18" t="s">
        <v>166</v>
      </c>
      <c r="AU716" s="18" t="s">
        <v>80</v>
      </c>
    </row>
    <row r="717" spans="2:65" s="1" customFormat="1" ht="16.5" customHeight="1" x14ac:dyDescent="0.2">
      <c r="B717" s="33"/>
      <c r="C717" s="177" t="s">
        <v>1001</v>
      </c>
      <c r="D717" s="177" t="s">
        <v>530</v>
      </c>
      <c r="E717" s="178" t="s">
        <v>1002</v>
      </c>
      <c r="F717" s="179" t="s">
        <v>1003</v>
      </c>
      <c r="G717" s="180" t="s">
        <v>163</v>
      </c>
      <c r="H717" s="181">
        <v>4</v>
      </c>
      <c r="I717" s="182">
        <v>1914</v>
      </c>
      <c r="J717" s="183">
        <f>ROUND(I717*H717,2)</f>
        <v>7656</v>
      </c>
      <c r="K717" s="179" t="s">
        <v>164</v>
      </c>
      <c r="L717" s="184"/>
      <c r="M717" s="185" t="s">
        <v>19</v>
      </c>
      <c r="N717" s="186" t="s">
        <v>41</v>
      </c>
      <c r="P717" s="141">
        <f>O717*H717</f>
        <v>0</v>
      </c>
      <c r="Q717" s="141">
        <v>0</v>
      </c>
      <c r="R717" s="141">
        <f>Q717*H717</f>
        <v>0</v>
      </c>
      <c r="S717" s="141">
        <v>0</v>
      </c>
      <c r="T717" s="142">
        <f>S717*H717</f>
        <v>0</v>
      </c>
      <c r="AR717" s="143" t="s">
        <v>178</v>
      </c>
      <c r="AT717" s="143" t="s">
        <v>530</v>
      </c>
      <c r="AU717" s="143" t="s">
        <v>80</v>
      </c>
      <c r="AY717" s="18" t="s">
        <v>158</v>
      </c>
      <c r="BE717" s="144">
        <f>IF(N717="základní",J717,0)</f>
        <v>7656</v>
      </c>
      <c r="BF717" s="144">
        <f>IF(N717="snížená",J717,0)</f>
        <v>0</v>
      </c>
      <c r="BG717" s="144">
        <f>IF(N717="zákl. přenesená",J717,0)</f>
        <v>0</v>
      </c>
      <c r="BH717" s="144">
        <f>IF(N717="sníž. přenesená",J717,0)</f>
        <v>0</v>
      </c>
      <c r="BI717" s="144">
        <f>IF(N717="nulová",J717,0)</f>
        <v>0</v>
      </c>
      <c r="BJ717" s="18" t="s">
        <v>78</v>
      </c>
      <c r="BK717" s="144">
        <f>ROUND(I717*H717,2)</f>
        <v>7656</v>
      </c>
      <c r="BL717" s="18" t="s">
        <v>165</v>
      </c>
      <c r="BM717" s="143" t="s">
        <v>1004</v>
      </c>
    </row>
    <row r="718" spans="2:65" s="1" customFormat="1" ht="16.5" customHeight="1" x14ac:dyDescent="0.2">
      <c r="B718" s="33"/>
      <c r="C718" s="132" t="s">
        <v>686</v>
      </c>
      <c r="D718" s="132" t="s">
        <v>160</v>
      </c>
      <c r="E718" s="133" t="s">
        <v>1005</v>
      </c>
      <c r="F718" s="134" t="s">
        <v>1006</v>
      </c>
      <c r="G718" s="135" t="s">
        <v>163</v>
      </c>
      <c r="H718" s="136">
        <v>1</v>
      </c>
      <c r="I718" s="137">
        <v>3200</v>
      </c>
      <c r="J718" s="138">
        <f>ROUND(I718*H718,2)</f>
        <v>3200</v>
      </c>
      <c r="K718" s="134" t="s">
        <v>164</v>
      </c>
      <c r="L718" s="33"/>
      <c r="M718" s="139" t="s">
        <v>19</v>
      </c>
      <c r="N718" s="140" t="s">
        <v>41</v>
      </c>
      <c r="P718" s="141">
        <f>O718*H718</f>
        <v>0</v>
      </c>
      <c r="Q718" s="141">
        <v>0</v>
      </c>
      <c r="R718" s="141">
        <f>Q718*H718</f>
        <v>0</v>
      </c>
      <c r="S718" s="141">
        <v>0</v>
      </c>
      <c r="T718" s="142">
        <f>S718*H718</f>
        <v>0</v>
      </c>
      <c r="AR718" s="143" t="s">
        <v>165</v>
      </c>
      <c r="AT718" s="143" t="s">
        <v>160</v>
      </c>
      <c r="AU718" s="143" t="s">
        <v>80</v>
      </c>
      <c r="AY718" s="18" t="s">
        <v>158</v>
      </c>
      <c r="BE718" s="144">
        <f>IF(N718="základní",J718,0)</f>
        <v>3200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8" t="s">
        <v>78</v>
      </c>
      <c r="BK718" s="144">
        <f>ROUND(I718*H718,2)</f>
        <v>3200</v>
      </c>
      <c r="BL718" s="18" t="s">
        <v>165</v>
      </c>
      <c r="BM718" s="143" t="s">
        <v>1007</v>
      </c>
    </row>
    <row r="719" spans="2:65" s="1" customFormat="1" x14ac:dyDescent="0.2">
      <c r="B719" s="33"/>
      <c r="D719" s="145" t="s">
        <v>166</v>
      </c>
      <c r="F719" s="146" t="s">
        <v>1008</v>
      </c>
      <c r="I719" s="147"/>
      <c r="L719" s="33"/>
      <c r="M719" s="148"/>
      <c r="T719" s="54"/>
      <c r="AT719" s="18" t="s">
        <v>166</v>
      </c>
      <c r="AU719" s="18" t="s">
        <v>80</v>
      </c>
    </row>
    <row r="720" spans="2:65" s="1" customFormat="1" ht="16.5" customHeight="1" x14ac:dyDescent="0.2">
      <c r="B720" s="33"/>
      <c r="C720" s="177" t="s">
        <v>1009</v>
      </c>
      <c r="D720" s="177" t="s">
        <v>530</v>
      </c>
      <c r="E720" s="178" t="s">
        <v>1010</v>
      </c>
      <c r="F720" s="179" t="s">
        <v>1011</v>
      </c>
      <c r="G720" s="180" t="s">
        <v>163</v>
      </c>
      <c r="H720" s="181">
        <v>1</v>
      </c>
      <c r="I720" s="182">
        <v>8240</v>
      </c>
      <c r="J720" s="183">
        <f>ROUND(I720*H720,2)</f>
        <v>8240</v>
      </c>
      <c r="K720" s="179" t="s">
        <v>164</v>
      </c>
      <c r="L720" s="184"/>
      <c r="M720" s="185" t="s">
        <v>19</v>
      </c>
      <c r="N720" s="186" t="s">
        <v>41</v>
      </c>
      <c r="P720" s="141">
        <f>O720*H720</f>
        <v>0</v>
      </c>
      <c r="Q720" s="141">
        <v>0</v>
      </c>
      <c r="R720" s="141">
        <f>Q720*H720</f>
        <v>0</v>
      </c>
      <c r="S720" s="141">
        <v>0</v>
      </c>
      <c r="T720" s="142">
        <f>S720*H720</f>
        <v>0</v>
      </c>
      <c r="AR720" s="143" t="s">
        <v>178</v>
      </c>
      <c r="AT720" s="143" t="s">
        <v>530</v>
      </c>
      <c r="AU720" s="143" t="s">
        <v>80</v>
      </c>
      <c r="AY720" s="18" t="s">
        <v>158</v>
      </c>
      <c r="BE720" s="144">
        <f>IF(N720="základní",J720,0)</f>
        <v>8240</v>
      </c>
      <c r="BF720" s="144">
        <f>IF(N720="snížená",J720,0)</f>
        <v>0</v>
      </c>
      <c r="BG720" s="144">
        <f>IF(N720="zákl. přenesená",J720,0)</f>
        <v>0</v>
      </c>
      <c r="BH720" s="144">
        <f>IF(N720="sníž. přenesená",J720,0)</f>
        <v>0</v>
      </c>
      <c r="BI720" s="144">
        <f>IF(N720="nulová",J720,0)</f>
        <v>0</v>
      </c>
      <c r="BJ720" s="18" t="s">
        <v>78</v>
      </c>
      <c r="BK720" s="144">
        <f>ROUND(I720*H720,2)</f>
        <v>8240</v>
      </c>
      <c r="BL720" s="18" t="s">
        <v>165</v>
      </c>
      <c r="BM720" s="143" t="s">
        <v>1012</v>
      </c>
    </row>
    <row r="721" spans="2:65" s="1" customFormat="1" ht="16.5" customHeight="1" x14ac:dyDescent="0.2">
      <c r="B721" s="33"/>
      <c r="C721" s="132" t="s">
        <v>690</v>
      </c>
      <c r="D721" s="132" t="s">
        <v>160</v>
      </c>
      <c r="E721" s="133" t="s">
        <v>1013</v>
      </c>
      <c r="F721" s="134" t="s">
        <v>1014</v>
      </c>
      <c r="G721" s="135" t="s">
        <v>163</v>
      </c>
      <c r="H721" s="136">
        <v>13</v>
      </c>
      <c r="I721" s="137">
        <v>4040</v>
      </c>
      <c r="J721" s="138">
        <f>ROUND(I721*H721,2)</f>
        <v>52520</v>
      </c>
      <c r="K721" s="134" t="s">
        <v>164</v>
      </c>
      <c r="L721" s="33"/>
      <c r="M721" s="139" t="s">
        <v>19</v>
      </c>
      <c r="N721" s="140" t="s">
        <v>41</v>
      </c>
      <c r="P721" s="141">
        <f>O721*H721</f>
        <v>0</v>
      </c>
      <c r="Q721" s="141">
        <v>0</v>
      </c>
      <c r="R721" s="141">
        <f>Q721*H721</f>
        <v>0</v>
      </c>
      <c r="S721" s="141">
        <v>0</v>
      </c>
      <c r="T721" s="142">
        <f>S721*H721</f>
        <v>0</v>
      </c>
      <c r="AR721" s="143" t="s">
        <v>165</v>
      </c>
      <c r="AT721" s="143" t="s">
        <v>160</v>
      </c>
      <c r="AU721" s="143" t="s">
        <v>80</v>
      </c>
      <c r="AY721" s="18" t="s">
        <v>158</v>
      </c>
      <c r="BE721" s="144">
        <f>IF(N721="základní",J721,0)</f>
        <v>52520</v>
      </c>
      <c r="BF721" s="144">
        <f>IF(N721="snížená",J721,0)</f>
        <v>0</v>
      </c>
      <c r="BG721" s="144">
        <f>IF(N721="zákl. přenesená",J721,0)</f>
        <v>0</v>
      </c>
      <c r="BH721" s="144">
        <f>IF(N721="sníž. přenesená",J721,0)</f>
        <v>0</v>
      </c>
      <c r="BI721" s="144">
        <f>IF(N721="nulová",J721,0)</f>
        <v>0</v>
      </c>
      <c r="BJ721" s="18" t="s">
        <v>78</v>
      </c>
      <c r="BK721" s="144">
        <f>ROUND(I721*H721,2)</f>
        <v>52520</v>
      </c>
      <c r="BL721" s="18" t="s">
        <v>165</v>
      </c>
      <c r="BM721" s="143" t="s">
        <v>1015</v>
      </c>
    </row>
    <row r="722" spans="2:65" s="1" customFormat="1" x14ac:dyDescent="0.2">
      <c r="B722" s="33"/>
      <c r="D722" s="145" t="s">
        <v>166</v>
      </c>
      <c r="F722" s="146" t="s">
        <v>1016</v>
      </c>
      <c r="I722" s="147"/>
      <c r="L722" s="33"/>
      <c r="M722" s="148"/>
      <c r="T722" s="54"/>
      <c r="AT722" s="18" t="s">
        <v>166</v>
      </c>
      <c r="AU722" s="18" t="s">
        <v>80</v>
      </c>
    </row>
    <row r="723" spans="2:65" s="1" customFormat="1" ht="16.5" customHeight="1" x14ac:dyDescent="0.2">
      <c r="B723" s="33"/>
      <c r="C723" s="177" t="s">
        <v>1017</v>
      </c>
      <c r="D723" s="177" t="s">
        <v>530</v>
      </c>
      <c r="E723" s="178" t="s">
        <v>1018</v>
      </c>
      <c r="F723" s="179" t="s">
        <v>1019</v>
      </c>
      <c r="G723" s="180" t="s">
        <v>163</v>
      </c>
      <c r="H723" s="181">
        <v>7</v>
      </c>
      <c r="I723" s="182">
        <v>1953</v>
      </c>
      <c r="J723" s="183">
        <f>ROUND(I723*H723,2)</f>
        <v>13671</v>
      </c>
      <c r="K723" s="179" t="s">
        <v>164</v>
      </c>
      <c r="L723" s="184"/>
      <c r="M723" s="185" t="s">
        <v>19</v>
      </c>
      <c r="N723" s="186" t="s">
        <v>41</v>
      </c>
      <c r="P723" s="141">
        <f>O723*H723</f>
        <v>0</v>
      </c>
      <c r="Q723" s="141">
        <v>0</v>
      </c>
      <c r="R723" s="141">
        <f>Q723*H723</f>
        <v>0</v>
      </c>
      <c r="S723" s="141">
        <v>0</v>
      </c>
      <c r="T723" s="142">
        <f>S723*H723</f>
        <v>0</v>
      </c>
      <c r="AR723" s="143" t="s">
        <v>178</v>
      </c>
      <c r="AT723" s="143" t="s">
        <v>530</v>
      </c>
      <c r="AU723" s="143" t="s">
        <v>80</v>
      </c>
      <c r="AY723" s="18" t="s">
        <v>158</v>
      </c>
      <c r="BE723" s="144">
        <f>IF(N723="základní",J723,0)</f>
        <v>13671</v>
      </c>
      <c r="BF723" s="144">
        <f>IF(N723="snížená",J723,0)</f>
        <v>0</v>
      </c>
      <c r="BG723" s="144">
        <f>IF(N723="zákl. přenesená",J723,0)</f>
        <v>0</v>
      </c>
      <c r="BH723" s="144">
        <f>IF(N723="sníž. přenesená",J723,0)</f>
        <v>0</v>
      </c>
      <c r="BI723" s="144">
        <f>IF(N723="nulová",J723,0)</f>
        <v>0</v>
      </c>
      <c r="BJ723" s="18" t="s">
        <v>78</v>
      </c>
      <c r="BK723" s="144">
        <f>ROUND(I723*H723,2)</f>
        <v>13671</v>
      </c>
      <c r="BL723" s="18" t="s">
        <v>165</v>
      </c>
      <c r="BM723" s="143" t="s">
        <v>1020</v>
      </c>
    </row>
    <row r="724" spans="2:65" s="1" customFormat="1" ht="16.5" customHeight="1" x14ac:dyDescent="0.2">
      <c r="B724" s="33"/>
      <c r="C724" s="177" t="s">
        <v>695</v>
      </c>
      <c r="D724" s="177" t="s">
        <v>530</v>
      </c>
      <c r="E724" s="178" t="s">
        <v>1021</v>
      </c>
      <c r="F724" s="179" t="s">
        <v>1022</v>
      </c>
      <c r="G724" s="180" t="s">
        <v>163</v>
      </c>
      <c r="H724" s="181">
        <v>6</v>
      </c>
      <c r="I724" s="182">
        <v>3651.6</v>
      </c>
      <c r="J724" s="183">
        <f>ROUND(I724*H724,2)</f>
        <v>21909.599999999999</v>
      </c>
      <c r="K724" s="179" t="s">
        <v>19</v>
      </c>
      <c r="L724" s="184"/>
      <c r="M724" s="185" t="s">
        <v>19</v>
      </c>
      <c r="N724" s="186" t="s">
        <v>41</v>
      </c>
      <c r="P724" s="141">
        <f>O724*H724</f>
        <v>0</v>
      </c>
      <c r="Q724" s="141">
        <v>0</v>
      </c>
      <c r="R724" s="141">
        <f>Q724*H724</f>
        <v>0</v>
      </c>
      <c r="S724" s="141">
        <v>0</v>
      </c>
      <c r="T724" s="142">
        <f>S724*H724</f>
        <v>0</v>
      </c>
      <c r="AR724" s="143" t="s">
        <v>178</v>
      </c>
      <c r="AT724" s="143" t="s">
        <v>530</v>
      </c>
      <c r="AU724" s="143" t="s">
        <v>80</v>
      </c>
      <c r="AY724" s="18" t="s">
        <v>158</v>
      </c>
      <c r="BE724" s="144">
        <f>IF(N724="základní",J724,0)</f>
        <v>21909.599999999999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8" t="s">
        <v>78</v>
      </c>
      <c r="BK724" s="144">
        <f>ROUND(I724*H724,2)</f>
        <v>21909.599999999999</v>
      </c>
      <c r="BL724" s="18" t="s">
        <v>165</v>
      </c>
      <c r="BM724" s="143" t="s">
        <v>1023</v>
      </c>
    </row>
    <row r="725" spans="2:65" s="1" customFormat="1" ht="16.5" customHeight="1" x14ac:dyDescent="0.2">
      <c r="B725" s="33"/>
      <c r="C725" s="177" t="s">
        <v>1024</v>
      </c>
      <c r="D725" s="177" t="s">
        <v>530</v>
      </c>
      <c r="E725" s="178" t="s">
        <v>1025</v>
      </c>
      <c r="F725" s="179" t="s">
        <v>1026</v>
      </c>
      <c r="G725" s="180" t="s">
        <v>163</v>
      </c>
      <c r="H725" s="181">
        <v>13</v>
      </c>
      <c r="I725" s="182">
        <v>780</v>
      </c>
      <c r="J725" s="183">
        <f>ROUND(I725*H725,2)</f>
        <v>10140</v>
      </c>
      <c r="K725" s="179" t="s">
        <v>164</v>
      </c>
      <c r="L725" s="184"/>
      <c r="M725" s="185" t="s">
        <v>19</v>
      </c>
      <c r="N725" s="186" t="s">
        <v>41</v>
      </c>
      <c r="P725" s="141">
        <f>O725*H725</f>
        <v>0</v>
      </c>
      <c r="Q725" s="141">
        <v>0</v>
      </c>
      <c r="R725" s="141">
        <f>Q725*H725</f>
        <v>0</v>
      </c>
      <c r="S725" s="141">
        <v>0</v>
      </c>
      <c r="T725" s="142">
        <f>S725*H725</f>
        <v>0</v>
      </c>
      <c r="AR725" s="143" t="s">
        <v>178</v>
      </c>
      <c r="AT725" s="143" t="s">
        <v>530</v>
      </c>
      <c r="AU725" s="143" t="s">
        <v>80</v>
      </c>
      <c r="AY725" s="18" t="s">
        <v>158</v>
      </c>
      <c r="BE725" s="144">
        <f>IF(N725="základní",J725,0)</f>
        <v>10140</v>
      </c>
      <c r="BF725" s="144">
        <f>IF(N725="snížená",J725,0)</f>
        <v>0</v>
      </c>
      <c r="BG725" s="144">
        <f>IF(N725="zákl. přenesená",J725,0)</f>
        <v>0</v>
      </c>
      <c r="BH725" s="144">
        <f>IF(N725="sníž. přenesená",J725,0)</f>
        <v>0</v>
      </c>
      <c r="BI725" s="144">
        <f>IF(N725="nulová",J725,0)</f>
        <v>0</v>
      </c>
      <c r="BJ725" s="18" t="s">
        <v>78</v>
      </c>
      <c r="BK725" s="144">
        <f>ROUND(I725*H725,2)</f>
        <v>10140</v>
      </c>
      <c r="BL725" s="18" t="s">
        <v>165</v>
      </c>
      <c r="BM725" s="143" t="s">
        <v>1027</v>
      </c>
    </row>
    <row r="726" spans="2:65" s="1" customFormat="1" ht="16.5" customHeight="1" x14ac:dyDescent="0.2">
      <c r="B726" s="33"/>
      <c r="C726" s="132" t="s">
        <v>704</v>
      </c>
      <c r="D726" s="132" t="s">
        <v>160</v>
      </c>
      <c r="E726" s="133" t="s">
        <v>1028</v>
      </c>
      <c r="F726" s="134" t="s">
        <v>1029</v>
      </c>
      <c r="G726" s="135" t="s">
        <v>163</v>
      </c>
      <c r="H726" s="136">
        <v>13</v>
      </c>
      <c r="I726" s="137">
        <v>3140</v>
      </c>
      <c r="J726" s="138">
        <f>ROUND(I726*H726,2)</f>
        <v>40820</v>
      </c>
      <c r="K726" s="134" t="s">
        <v>164</v>
      </c>
      <c r="L726" s="33"/>
      <c r="M726" s="139" t="s">
        <v>19</v>
      </c>
      <c r="N726" s="140" t="s">
        <v>41</v>
      </c>
      <c r="P726" s="141">
        <f>O726*H726</f>
        <v>0</v>
      </c>
      <c r="Q726" s="141">
        <v>0</v>
      </c>
      <c r="R726" s="141">
        <f>Q726*H726</f>
        <v>0</v>
      </c>
      <c r="S726" s="141">
        <v>0</v>
      </c>
      <c r="T726" s="142">
        <f>S726*H726</f>
        <v>0</v>
      </c>
      <c r="AR726" s="143" t="s">
        <v>165</v>
      </c>
      <c r="AT726" s="143" t="s">
        <v>160</v>
      </c>
      <c r="AU726" s="143" t="s">
        <v>80</v>
      </c>
      <c r="AY726" s="18" t="s">
        <v>158</v>
      </c>
      <c r="BE726" s="144">
        <f>IF(N726="základní",J726,0)</f>
        <v>40820</v>
      </c>
      <c r="BF726" s="144">
        <f>IF(N726="snížená",J726,0)</f>
        <v>0</v>
      </c>
      <c r="BG726" s="144">
        <f>IF(N726="zákl. přenesená",J726,0)</f>
        <v>0</v>
      </c>
      <c r="BH726" s="144">
        <f>IF(N726="sníž. přenesená",J726,0)</f>
        <v>0</v>
      </c>
      <c r="BI726" s="144">
        <f>IF(N726="nulová",J726,0)</f>
        <v>0</v>
      </c>
      <c r="BJ726" s="18" t="s">
        <v>78</v>
      </c>
      <c r="BK726" s="144">
        <f>ROUND(I726*H726,2)</f>
        <v>40820</v>
      </c>
      <c r="BL726" s="18" t="s">
        <v>165</v>
      </c>
      <c r="BM726" s="143" t="s">
        <v>1030</v>
      </c>
    </row>
    <row r="727" spans="2:65" s="1" customFormat="1" x14ac:dyDescent="0.2">
      <c r="B727" s="33"/>
      <c r="D727" s="145" t="s">
        <v>166</v>
      </c>
      <c r="F727" s="146" t="s">
        <v>1031</v>
      </c>
      <c r="I727" s="147"/>
      <c r="L727" s="33"/>
      <c r="M727" s="148"/>
      <c r="T727" s="54"/>
      <c r="AT727" s="18" t="s">
        <v>166</v>
      </c>
      <c r="AU727" s="18" t="s">
        <v>80</v>
      </c>
    </row>
    <row r="728" spans="2:65" s="1" customFormat="1" ht="16.5" customHeight="1" x14ac:dyDescent="0.2">
      <c r="B728" s="33"/>
      <c r="C728" s="177" t="s">
        <v>1032</v>
      </c>
      <c r="D728" s="177" t="s">
        <v>530</v>
      </c>
      <c r="E728" s="178" t="s">
        <v>1033</v>
      </c>
      <c r="F728" s="179" t="s">
        <v>1034</v>
      </c>
      <c r="G728" s="180" t="s">
        <v>163</v>
      </c>
      <c r="H728" s="181">
        <v>13</v>
      </c>
      <c r="I728" s="182">
        <v>819</v>
      </c>
      <c r="J728" s="183">
        <f>ROUND(I728*H728,2)</f>
        <v>10647</v>
      </c>
      <c r="K728" s="179" t="s">
        <v>164</v>
      </c>
      <c r="L728" s="184"/>
      <c r="M728" s="185" t="s">
        <v>19</v>
      </c>
      <c r="N728" s="186" t="s">
        <v>41</v>
      </c>
      <c r="P728" s="141">
        <f>O728*H728</f>
        <v>0</v>
      </c>
      <c r="Q728" s="141">
        <v>0</v>
      </c>
      <c r="R728" s="141">
        <f>Q728*H728</f>
        <v>0</v>
      </c>
      <c r="S728" s="141">
        <v>0</v>
      </c>
      <c r="T728" s="142">
        <f>S728*H728</f>
        <v>0</v>
      </c>
      <c r="AR728" s="143" t="s">
        <v>178</v>
      </c>
      <c r="AT728" s="143" t="s">
        <v>530</v>
      </c>
      <c r="AU728" s="143" t="s">
        <v>80</v>
      </c>
      <c r="AY728" s="18" t="s">
        <v>158</v>
      </c>
      <c r="BE728" s="144">
        <f>IF(N728="základní",J728,0)</f>
        <v>10647</v>
      </c>
      <c r="BF728" s="144">
        <f>IF(N728="snížená",J728,0)</f>
        <v>0</v>
      </c>
      <c r="BG728" s="144">
        <f>IF(N728="zákl. přenesená",J728,0)</f>
        <v>0</v>
      </c>
      <c r="BH728" s="144">
        <f>IF(N728="sníž. přenesená",J728,0)</f>
        <v>0</v>
      </c>
      <c r="BI728" s="144">
        <f>IF(N728="nulová",J728,0)</f>
        <v>0</v>
      </c>
      <c r="BJ728" s="18" t="s">
        <v>78</v>
      </c>
      <c r="BK728" s="144">
        <f>ROUND(I728*H728,2)</f>
        <v>10647</v>
      </c>
      <c r="BL728" s="18" t="s">
        <v>165</v>
      </c>
      <c r="BM728" s="143" t="s">
        <v>1035</v>
      </c>
    </row>
    <row r="729" spans="2:65" s="1" customFormat="1" ht="16.5" customHeight="1" x14ac:dyDescent="0.2">
      <c r="B729" s="33"/>
      <c r="C729" s="132" t="s">
        <v>711</v>
      </c>
      <c r="D729" s="132" t="s">
        <v>160</v>
      </c>
      <c r="E729" s="133" t="s">
        <v>1036</v>
      </c>
      <c r="F729" s="134" t="s">
        <v>1037</v>
      </c>
      <c r="G729" s="135" t="s">
        <v>292</v>
      </c>
      <c r="H729" s="136">
        <v>4644.7</v>
      </c>
      <c r="I729" s="137">
        <v>46.4</v>
      </c>
      <c r="J729" s="138">
        <f>ROUND(I729*H729,2)</f>
        <v>215514.08</v>
      </c>
      <c r="K729" s="134" t="s">
        <v>164</v>
      </c>
      <c r="L729" s="33"/>
      <c r="M729" s="139" t="s">
        <v>19</v>
      </c>
      <c r="N729" s="140" t="s">
        <v>41</v>
      </c>
      <c r="P729" s="141">
        <f>O729*H729</f>
        <v>0</v>
      </c>
      <c r="Q729" s="141">
        <v>0</v>
      </c>
      <c r="R729" s="141">
        <f>Q729*H729</f>
        <v>0</v>
      </c>
      <c r="S729" s="141">
        <v>0</v>
      </c>
      <c r="T729" s="142">
        <f>S729*H729</f>
        <v>0</v>
      </c>
      <c r="AR729" s="143" t="s">
        <v>165</v>
      </c>
      <c r="AT729" s="143" t="s">
        <v>160</v>
      </c>
      <c r="AU729" s="143" t="s">
        <v>80</v>
      </c>
      <c r="AY729" s="18" t="s">
        <v>158</v>
      </c>
      <c r="BE729" s="144">
        <f>IF(N729="základní",J729,0)</f>
        <v>215514.08</v>
      </c>
      <c r="BF729" s="144">
        <f>IF(N729="snížená",J729,0)</f>
        <v>0</v>
      </c>
      <c r="BG729" s="144">
        <f>IF(N729="zákl. přenesená",J729,0)</f>
        <v>0</v>
      </c>
      <c r="BH729" s="144">
        <f>IF(N729="sníž. přenesená",J729,0)</f>
        <v>0</v>
      </c>
      <c r="BI729" s="144">
        <f>IF(N729="nulová",J729,0)</f>
        <v>0</v>
      </c>
      <c r="BJ729" s="18" t="s">
        <v>78</v>
      </c>
      <c r="BK729" s="144">
        <f>ROUND(I729*H729,2)</f>
        <v>215514.08</v>
      </c>
      <c r="BL729" s="18" t="s">
        <v>165</v>
      </c>
      <c r="BM729" s="143" t="s">
        <v>1038</v>
      </c>
    </row>
    <row r="730" spans="2:65" s="1" customFormat="1" x14ac:dyDescent="0.2">
      <c r="B730" s="33"/>
      <c r="D730" s="145" t="s">
        <v>166</v>
      </c>
      <c r="F730" s="146" t="s">
        <v>1039</v>
      </c>
      <c r="I730" s="147"/>
      <c r="L730" s="33"/>
      <c r="M730" s="148"/>
      <c r="T730" s="54"/>
      <c r="AT730" s="18" t="s">
        <v>166</v>
      </c>
      <c r="AU730" s="18" t="s">
        <v>80</v>
      </c>
    </row>
    <row r="731" spans="2:65" s="1" customFormat="1" ht="16.5" customHeight="1" x14ac:dyDescent="0.2">
      <c r="B731" s="33"/>
      <c r="C731" s="132" t="s">
        <v>1040</v>
      </c>
      <c r="D731" s="132" t="s">
        <v>160</v>
      </c>
      <c r="E731" s="133" t="s">
        <v>1041</v>
      </c>
      <c r="F731" s="134" t="s">
        <v>1042</v>
      </c>
      <c r="G731" s="135" t="s">
        <v>163</v>
      </c>
      <c r="H731" s="136">
        <v>8</v>
      </c>
      <c r="I731" s="137">
        <v>2778</v>
      </c>
      <c r="J731" s="138">
        <f>ROUND(I731*H731,2)</f>
        <v>22224</v>
      </c>
      <c r="K731" s="134" t="s">
        <v>164</v>
      </c>
      <c r="L731" s="33"/>
      <c r="M731" s="139" t="s">
        <v>19</v>
      </c>
      <c r="N731" s="140" t="s">
        <v>41</v>
      </c>
      <c r="P731" s="141">
        <f>O731*H731</f>
        <v>0</v>
      </c>
      <c r="Q731" s="141">
        <v>0</v>
      </c>
      <c r="R731" s="141">
        <f>Q731*H731</f>
        <v>0</v>
      </c>
      <c r="S731" s="141">
        <v>0</v>
      </c>
      <c r="T731" s="142">
        <f>S731*H731</f>
        <v>0</v>
      </c>
      <c r="AR731" s="143" t="s">
        <v>165</v>
      </c>
      <c r="AT731" s="143" t="s">
        <v>160</v>
      </c>
      <c r="AU731" s="143" t="s">
        <v>80</v>
      </c>
      <c r="AY731" s="18" t="s">
        <v>158</v>
      </c>
      <c r="BE731" s="144">
        <f>IF(N731="základní",J731,0)</f>
        <v>22224</v>
      </c>
      <c r="BF731" s="144">
        <f>IF(N731="snížená",J731,0)</f>
        <v>0</v>
      </c>
      <c r="BG731" s="144">
        <f>IF(N731="zákl. přenesená",J731,0)</f>
        <v>0</v>
      </c>
      <c r="BH731" s="144">
        <f>IF(N731="sníž. přenesená",J731,0)</f>
        <v>0</v>
      </c>
      <c r="BI731" s="144">
        <f>IF(N731="nulová",J731,0)</f>
        <v>0</v>
      </c>
      <c r="BJ731" s="18" t="s">
        <v>78</v>
      </c>
      <c r="BK731" s="144">
        <f>ROUND(I731*H731,2)</f>
        <v>22224</v>
      </c>
      <c r="BL731" s="18" t="s">
        <v>165</v>
      </c>
      <c r="BM731" s="143" t="s">
        <v>1043</v>
      </c>
    </row>
    <row r="732" spans="2:65" s="1" customFormat="1" x14ac:dyDescent="0.2">
      <c r="B732" s="33"/>
      <c r="D732" s="145" t="s">
        <v>166</v>
      </c>
      <c r="F732" s="146" t="s">
        <v>1044</v>
      </c>
      <c r="I732" s="147"/>
      <c r="L732" s="33"/>
      <c r="M732" s="148"/>
      <c r="T732" s="54"/>
      <c r="AT732" s="18" t="s">
        <v>166</v>
      </c>
      <c r="AU732" s="18" t="s">
        <v>80</v>
      </c>
    </row>
    <row r="733" spans="2:65" s="13" customFormat="1" x14ac:dyDescent="0.2">
      <c r="B733" s="156"/>
      <c r="D733" s="150" t="s">
        <v>188</v>
      </c>
      <c r="E733" s="157" t="s">
        <v>19</v>
      </c>
      <c r="F733" s="158" t="s">
        <v>178</v>
      </c>
      <c r="H733" s="159">
        <v>8</v>
      </c>
      <c r="I733" s="160"/>
      <c r="L733" s="156"/>
      <c r="M733" s="161"/>
      <c r="T733" s="162"/>
      <c r="AT733" s="157" t="s">
        <v>188</v>
      </c>
      <c r="AU733" s="157" t="s">
        <v>80</v>
      </c>
      <c r="AV733" s="13" t="s">
        <v>80</v>
      </c>
      <c r="AW733" s="13" t="s">
        <v>31</v>
      </c>
      <c r="AX733" s="13" t="s">
        <v>70</v>
      </c>
      <c r="AY733" s="157" t="s">
        <v>158</v>
      </c>
    </row>
    <row r="734" spans="2:65" s="12" customFormat="1" x14ac:dyDescent="0.2">
      <c r="B734" s="149"/>
      <c r="D734" s="150" t="s">
        <v>188</v>
      </c>
      <c r="E734" s="151" t="s">
        <v>19</v>
      </c>
      <c r="F734" s="152" t="s">
        <v>1045</v>
      </c>
      <c r="H734" s="151" t="s">
        <v>19</v>
      </c>
      <c r="I734" s="153"/>
      <c r="L734" s="149"/>
      <c r="M734" s="154"/>
      <c r="T734" s="155"/>
      <c r="AT734" s="151" t="s">
        <v>188</v>
      </c>
      <c r="AU734" s="151" t="s">
        <v>80</v>
      </c>
      <c r="AV734" s="12" t="s">
        <v>78</v>
      </c>
      <c r="AW734" s="12" t="s">
        <v>31</v>
      </c>
      <c r="AX734" s="12" t="s">
        <v>70</v>
      </c>
      <c r="AY734" s="151" t="s">
        <v>158</v>
      </c>
    </row>
    <row r="735" spans="2:65" s="14" customFormat="1" x14ac:dyDescent="0.2">
      <c r="B735" s="163"/>
      <c r="D735" s="150" t="s">
        <v>188</v>
      </c>
      <c r="E735" s="164" t="s">
        <v>19</v>
      </c>
      <c r="F735" s="165" t="s">
        <v>191</v>
      </c>
      <c r="H735" s="166">
        <v>8</v>
      </c>
      <c r="I735" s="167"/>
      <c r="L735" s="163"/>
      <c r="M735" s="168"/>
      <c r="T735" s="169"/>
      <c r="AT735" s="164" t="s">
        <v>188</v>
      </c>
      <c r="AU735" s="164" t="s">
        <v>80</v>
      </c>
      <c r="AV735" s="14" t="s">
        <v>165</v>
      </c>
      <c r="AW735" s="14" t="s">
        <v>31</v>
      </c>
      <c r="AX735" s="14" t="s">
        <v>78</v>
      </c>
      <c r="AY735" s="164" t="s">
        <v>158</v>
      </c>
    </row>
    <row r="736" spans="2:65" s="1" customFormat="1" ht="16.5" customHeight="1" x14ac:dyDescent="0.2">
      <c r="B736" s="33"/>
      <c r="C736" s="132" t="s">
        <v>717</v>
      </c>
      <c r="D736" s="132" t="s">
        <v>160</v>
      </c>
      <c r="E736" s="133" t="s">
        <v>1046</v>
      </c>
      <c r="F736" s="134" t="s">
        <v>1047</v>
      </c>
      <c r="G736" s="135" t="s">
        <v>292</v>
      </c>
      <c r="H736" s="136">
        <v>4644.7</v>
      </c>
      <c r="I736" s="137">
        <v>44.4</v>
      </c>
      <c r="J736" s="138">
        <f>ROUND(I736*H736,2)</f>
        <v>206224.68</v>
      </c>
      <c r="K736" s="134" t="s">
        <v>164</v>
      </c>
      <c r="L736" s="33"/>
      <c r="M736" s="139" t="s">
        <v>19</v>
      </c>
      <c r="N736" s="140" t="s">
        <v>41</v>
      </c>
      <c r="P736" s="141">
        <f>O736*H736</f>
        <v>0</v>
      </c>
      <c r="Q736" s="141">
        <v>0</v>
      </c>
      <c r="R736" s="141">
        <f>Q736*H736</f>
        <v>0</v>
      </c>
      <c r="S736" s="141">
        <v>0</v>
      </c>
      <c r="T736" s="142">
        <f>S736*H736</f>
        <v>0</v>
      </c>
      <c r="AR736" s="143" t="s">
        <v>165</v>
      </c>
      <c r="AT736" s="143" t="s">
        <v>160</v>
      </c>
      <c r="AU736" s="143" t="s">
        <v>80</v>
      </c>
      <c r="AY736" s="18" t="s">
        <v>158</v>
      </c>
      <c r="BE736" s="144">
        <f>IF(N736="základní",J736,0)</f>
        <v>206224.68</v>
      </c>
      <c r="BF736" s="144">
        <f>IF(N736="snížená",J736,0)</f>
        <v>0</v>
      </c>
      <c r="BG736" s="144">
        <f>IF(N736="zákl. přenesená",J736,0)</f>
        <v>0</v>
      </c>
      <c r="BH736" s="144">
        <f>IF(N736="sníž. přenesená",J736,0)</f>
        <v>0</v>
      </c>
      <c r="BI736" s="144">
        <f>IF(N736="nulová",J736,0)</f>
        <v>0</v>
      </c>
      <c r="BJ736" s="18" t="s">
        <v>78</v>
      </c>
      <c r="BK736" s="144">
        <f>ROUND(I736*H736,2)</f>
        <v>206224.68</v>
      </c>
      <c r="BL736" s="18" t="s">
        <v>165</v>
      </c>
      <c r="BM736" s="143" t="s">
        <v>1048</v>
      </c>
    </row>
    <row r="737" spans="2:65" s="1" customFormat="1" x14ac:dyDescent="0.2">
      <c r="B737" s="33"/>
      <c r="D737" s="145" t="s">
        <v>166</v>
      </c>
      <c r="F737" s="146" t="s">
        <v>1049</v>
      </c>
      <c r="I737" s="147"/>
      <c r="L737" s="33"/>
      <c r="M737" s="148"/>
      <c r="T737" s="54"/>
      <c r="AT737" s="18" t="s">
        <v>166</v>
      </c>
      <c r="AU737" s="18" t="s">
        <v>80</v>
      </c>
    </row>
    <row r="738" spans="2:65" s="1" customFormat="1" ht="16.5" customHeight="1" x14ac:dyDescent="0.2">
      <c r="B738" s="33"/>
      <c r="C738" s="132" t="s">
        <v>1050</v>
      </c>
      <c r="D738" s="132" t="s">
        <v>160</v>
      </c>
      <c r="E738" s="133" t="s">
        <v>1051</v>
      </c>
      <c r="F738" s="134" t="s">
        <v>1052</v>
      </c>
      <c r="G738" s="135" t="s">
        <v>163</v>
      </c>
      <c r="H738" s="136">
        <v>6</v>
      </c>
      <c r="I738" s="137">
        <v>272</v>
      </c>
      <c r="J738" s="138">
        <f>ROUND(I738*H738,2)</f>
        <v>1632</v>
      </c>
      <c r="K738" s="134" t="s">
        <v>164</v>
      </c>
      <c r="L738" s="33"/>
      <c r="M738" s="139" t="s">
        <v>19</v>
      </c>
      <c r="N738" s="140" t="s">
        <v>41</v>
      </c>
      <c r="P738" s="141">
        <f>O738*H738</f>
        <v>0</v>
      </c>
      <c r="Q738" s="141">
        <v>0</v>
      </c>
      <c r="R738" s="141">
        <f>Q738*H738</f>
        <v>0</v>
      </c>
      <c r="S738" s="141">
        <v>0</v>
      </c>
      <c r="T738" s="142">
        <f>S738*H738</f>
        <v>0</v>
      </c>
      <c r="AR738" s="143" t="s">
        <v>165</v>
      </c>
      <c r="AT738" s="143" t="s">
        <v>160</v>
      </c>
      <c r="AU738" s="143" t="s">
        <v>80</v>
      </c>
      <c r="AY738" s="18" t="s">
        <v>158</v>
      </c>
      <c r="BE738" s="144">
        <f>IF(N738="základní",J738,0)</f>
        <v>1632</v>
      </c>
      <c r="BF738" s="144">
        <f>IF(N738="snížená",J738,0)</f>
        <v>0</v>
      </c>
      <c r="BG738" s="144">
        <f>IF(N738="zákl. přenesená",J738,0)</f>
        <v>0</v>
      </c>
      <c r="BH738" s="144">
        <f>IF(N738="sníž. přenesená",J738,0)</f>
        <v>0</v>
      </c>
      <c r="BI738" s="144">
        <f>IF(N738="nulová",J738,0)</f>
        <v>0</v>
      </c>
      <c r="BJ738" s="18" t="s">
        <v>78</v>
      </c>
      <c r="BK738" s="144">
        <f>ROUND(I738*H738,2)</f>
        <v>1632</v>
      </c>
      <c r="BL738" s="18" t="s">
        <v>165</v>
      </c>
      <c r="BM738" s="143" t="s">
        <v>1053</v>
      </c>
    </row>
    <row r="739" spans="2:65" s="1" customFormat="1" x14ac:dyDescent="0.2">
      <c r="B739" s="33"/>
      <c r="D739" s="145" t="s">
        <v>166</v>
      </c>
      <c r="F739" s="146" t="s">
        <v>1054</v>
      </c>
      <c r="I739" s="147"/>
      <c r="L739" s="33"/>
      <c r="M739" s="148"/>
      <c r="T739" s="54"/>
      <c r="AT739" s="18" t="s">
        <v>166</v>
      </c>
      <c r="AU739" s="18" t="s">
        <v>80</v>
      </c>
    </row>
    <row r="740" spans="2:65" s="1" customFormat="1" ht="16.5" customHeight="1" x14ac:dyDescent="0.2">
      <c r="B740" s="33"/>
      <c r="C740" s="132" t="s">
        <v>726</v>
      </c>
      <c r="D740" s="132" t="s">
        <v>160</v>
      </c>
      <c r="E740" s="133" t="s">
        <v>1055</v>
      </c>
      <c r="F740" s="134" t="s">
        <v>1056</v>
      </c>
      <c r="G740" s="135" t="s">
        <v>163</v>
      </c>
      <c r="H740" s="136">
        <v>14</v>
      </c>
      <c r="I740" s="137">
        <v>485</v>
      </c>
      <c r="J740" s="138">
        <f>ROUND(I740*H740,2)</f>
        <v>6790</v>
      </c>
      <c r="K740" s="134" t="s">
        <v>164</v>
      </c>
      <c r="L740" s="33"/>
      <c r="M740" s="139" t="s">
        <v>19</v>
      </c>
      <c r="N740" s="140" t="s">
        <v>41</v>
      </c>
      <c r="P740" s="141">
        <f>O740*H740</f>
        <v>0</v>
      </c>
      <c r="Q740" s="141">
        <v>0</v>
      </c>
      <c r="R740" s="141">
        <f>Q740*H740</f>
        <v>0</v>
      </c>
      <c r="S740" s="141">
        <v>0</v>
      </c>
      <c r="T740" s="142">
        <f>S740*H740</f>
        <v>0</v>
      </c>
      <c r="AR740" s="143" t="s">
        <v>165</v>
      </c>
      <c r="AT740" s="143" t="s">
        <v>160</v>
      </c>
      <c r="AU740" s="143" t="s">
        <v>80</v>
      </c>
      <c r="AY740" s="18" t="s">
        <v>158</v>
      </c>
      <c r="BE740" s="144">
        <f>IF(N740="základní",J740,0)</f>
        <v>6790</v>
      </c>
      <c r="BF740" s="144">
        <f>IF(N740="snížená",J740,0)</f>
        <v>0</v>
      </c>
      <c r="BG740" s="144">
        <f>IF(N740="zákl. přenesená",J740,0)</f>
        <v>0</v>
      </c>
      <c r="BH740" s="144">
        <f>IF(N740="sníž. přenesená",J740,0)</f>
        <v>0</v>
      </c>
      <c r="BI740" s="144">
        <f>IF(N740="nulová",J740,0)</f>
        <v>0</v>
      </c>
      <c r="BJ740" s="18" t="s">
        <v>78</v>
      </c>
      <c r="BK740" s="144">
        <f>ROUND(I740*H740,2)</f>
        <v>6790</v>
      </c>
      <c r="BL740" s="18" t="s">
        <v>165</v>
      </c>
      <c r="BM740" s="143" t="s">
        <v>1057</v>
      </c>
    </row>
    <row r="741" spans="2:65" s="1" customFormat="1" x14ac:dyDescent="0.2">
      <c r="B741" s="33"/>
      <c r="D741" s="145" t="s">
        <v>166</v>
      </c>
      <c r="F741" s="146" t="s">
        <v>1058</v>
      </c>
      <c r="I741" s="147"/>
      <c r="L741" s="33"/>
      <c r="M741" s="148"/>
      <c r="T741" s="54"/>
      <c r="AT741" s="18" t="s">
        <v>166</v>
      </c>
      <c r="AU741" s="18" t="s">
        <v>80</v>
      </c>
    </row>
    <row r="742" spans="2:65" s="1" customFormat="1" ht="16.5" customHeight="1" x14ac:dyDescent="0.2">
      <c r="B742" s="33"/>
      <c r="C742" s="132" t="s">
        <v>1059</v>
      </c>
      <c r="D742" s="132" t="s">
        <v>160</v>
      </c>
      <c r="E742" s="133" t="s">
        <v>1060</v>
      </c>
      <c r="F742" s="134" t="s">
        <v>1061</v>
      </c>
      <c r="G742" s="135" t="s">
        <v>292</v>
      </c>
      <c r="H742" s="136">
        <v>4876.9350000000004</v>
      </c>
      <c r="I742" s="137">
        <v>55.8</v>
      </c>
      <c r="J742" s="138">
        <f>ROUND(I742*H742,2)</f>
        <v>272132.96999999997</v>
      </c>
      <c r="K742" s="134" t="s">
        <v>164</v>
      </c>
      <c r="L742" s="33"/>
      <c r="M742" s="139" t="s">
        <v>19</v>
      </c>
      <c r="N742" s="140" t="s">
        <v>41</v>
      </c>
      <c r="P742" s="141">
        <f>O742*H742</f>
        <v>0</v>
      </c>
      <c r="Q742" s="141">
        <v>0</v>
      </c>
      <c r="R742" s="141">
        <f>Q742*H742</f>
        <v>0</v>
      </c>
      <c r="S742" s="141">
        <v>0</v>
      </c>
      <c r="T742" s="142">
        <f>S742*H742</f>
        <v>0</v>
      </c>
      <c r="AR742" s="143" t="s">
        <v>165</v>
      </c>
      <c r="AT742" s="143" t="s">
        <v>160</v>
      </c>
      <c r="AU742" s="143" t="s">
        <v>80</v>
      </c>
      <c r="AY742" s="18" t="s">
        <v>158</v>
      </c>
      <c r="BE742" s="144">
        <f>IF(N742="základní",J742,0)</f>
        <v>272132.96999999997</v>
      </c>
      <c r="BF742" s="144">
        <f>IF(N742="snížená",J742,0)</f>
        <v>0</v>
      </c>
      <c r="BG742" s="144">
        <f>IF(N742="zákl. přenesená",J742,0)</f>
        <v>0</v>
      </c>
      <c r="BH742" s="144">
        <f>IF(N742="sníž. přenesená",J742,0)</f>
        <v>0</v>
      </c>
      <c r="BI742" s="144">
        <f>IF(N742="nulová",J742,0)</f>
        <v>0</v>
      </c>
      <c r="BJ742" s="18" t="s">
        <v>78</v>
      </c>
      <c r="BK742" s="144">
        <f>ROUND(I742*H742,2)</f>
        <v>272132.96999999997</v>
      </c>
      <c r="BL742" s="18" t="s">
        <v>165</v>
      </c>
      <c r="BM742" s="143" t="s">
        <v>1062</v>
      </c>
    </row>
    <row r="743" spans="2:65" s="1" customFormat="1" x14ac:dyDescent="0.2">
      <c r="B743" s="33"/>
      <c r="D743" s="145" t="s">
        <v>166</v>
      </c>
      <c r="F743" s="146" t="s">
        <v>1063</v>
      </c>
      <c r="I743" s="147"/>
      <c r="L743" s="33"/>
      <c r="M743" s="148"/>
      <c r="T743" s="54"/>
      <c r="AT743" s="18" t="s">
        <v>166</v>
      </c>
      <c r="AU743" s="18" t="s">
        <v>80</v>
      </c>
    </row>
    <row r="744" spans="2:65" s="13" customFormat="1" x14ac:dyDescent="0.2">
      <c r="B744" s="156"/>
      <c r="D744" s="150" t="s">
        <v>188</v>
      </c>
      <c r="E744" s="157" t="s">
        <v>19</v>
      </c>
      <c r="F744" s="158" t="s">
        <v>1064</v>
      </c>
      <c r="H744" s="159">
        <v>4876.9350000000004</v>
      </c>
      <c r="I744" s="160"/>
      <c r="L744" s="156"/>
      <c r="M744" s="161"/>
      <c r="T744" s="162"/>
      <c r="AT744" s="157" t="s">
        <v>188</v>
      </c>
      <c r="AU744" s="157" t="s">
        <v>80</v>
      </c>
      <c r="AV744" s="13" t="s">
        <v>80</v>
      </c>
      <c r="AW744" s="13" t="s">
        <v>31</v>
      </c>
      <c r="AX744" s="13" t="s">
        <v>78</v>
      </c>
      <c r="AY744" s="157" t="s">
        <v>158</v>
      </c>
    </row>
    <row r="745" spans="2:65" s="1" customFormat="1" ht="16.5" customHeight="1" x14ac:dyDescent="0.2">
      <c r="B745" s="33"/>
      <c r="C745" s="132" t="s">
        <v>730</v>
      </c>
      <c r="D745" s="132" t="s">
        <v>160</v>
      </c>
      <c r="E745" s="133" t="s">
        <v>1065</v>
      </c>
      <c r="F745" s="134" t="s">
        <v>1066</v>
      </c>
      <c r="G745" s="135" t="s">
        <v>292</v>
      </c>
      <c r="H745" s="136">
        <v>4379.7</v>
      </c>
      <c r="I745" s="137">
        <v>21.7</v>
      </c>
      <c r="J745" s="138">
        <f>ROUND(I745*H745,2)</f>
        <v>95039.49</v>
      </c>
      <c r="K745" s="134" t="s">
        <v>164</v>
      </c>
      <c r="L745" s="33"/>
      <c r="M745" s="139" t="s">
        <v>19</v>
      </c>
      <c r="N745" s="140" t="s">
        <v>41</v>
      </c>
      <c r="P745" s="141">
        <f>O745*H745</f>
        <v>0</v>
      </c>
      <c r="Q745" s="141">
        <v>0</v>
      </c>
      <c r="R745" s="141">
        <f>Q745*H745</f>
        <v>0</v>
      </c>
      <c r="S745" s="141">
        <v>0</v>
      </c>
      <c r="T745" s="142">
        <f>S745*H745</f>
        <v>0</v>
      </c>
      <c r="AR745" s="143" t="s">
        <v>165</v>
      </c>
      <c r="AT745" s="143" t="s">
        <v>160</v>
      </c>
      <c r="AU745" s="143" t="s">
        <v>80</v>
      </c>
      <c r="AY745" s="18" t="s">
        <v>158</v>
      </c>
      <c r="BE745" s="144">
        <f>IF(N745="základní",J745,0)</f>
        <v>95039.49</v>
      </c>
      <c r="BF745" s="144">
        <f>IF(N745="snížená",J745,0)</f>
        <v>0</v>
      </c>
      <c r="BG745" s="144">
        <f>IF(N745="zákl. přenesená",J745,0)</f>
        <v>0</v>
      </c>
      <c r="BH745" s="144">
        <f>IF(N745="sníž. přenesená",J745,0)</f>
        <v>0</v>
      </c>
      <c r="BI745" s="144">
        <f>IF(N745="nulová",J745,0)</f>
        <v>0</v>
      </c>
      <c r="BJ745" s="18" t="s">
        <v>78</v>
      </c>
      <c r="BK745" s="144">
        <f>ROUND(I745*H745,2)</f>
        <v>95039.49</v>
      </c>
      <c r="BL745" s="18" t="s">
        <v>165</v>
      </c>
      <c r="BM745" s="143" t="s">
        <v>1067</v>
      </c>
    </row>
    <row r="746" spans="2:65" s="1" customFormat="1" x14ac:dyDescent="0.2">
      <c r="B746" s="33"/>
      <c r="D746" s="145" t="s">
        <v>166</v>
      </c>
      <c r="F746" s="146" t="s">
        <v>1068</v>
      </c>
      <c r="I746" s="147"/>
      <c r="L746" s="33"/>
      <c r="M746" s="148"/>
      <c r="T746" s="54"/>
      <c r="AT746" s="18" t="s">
        <v>166</v>
      </c>
      <c r="AU746" s="18" t="s">
        <v>80</v>
      </c>
    </row>
    <row r="747" spans="2:65" s="12" customFormat="1" x14ac:dyDescent="0.2">
      <c r="B747" s="149"/>
      <c r="D747" s="150" t="s">
        <v>188</v>
      </c>
      <c r="E747" s="151" t="s">
        <v>19</v>
      </c>
      <c r="F747" s="152" t="s">
        <v>1069</v>
      </c>
      <c r="H747" s="151" t="s">
        <v>19</v>
      </c>
      <c r="I747" s="153"/>
      <c r="L747" s="149"/>
      <c r="M747" s="154"/>
      <c r="T747" s="155"/>
      <c r="AT747" s="151" t="s">
        <v>188</v>
      </c>
      <c r="AU747" s="151" t="s">
        <v>80</v>
      </c>
      <c r="AV747" s="12" t="s">
        <v>78</v>
      </c>
      <c r="AW747" s="12" t="s">
        <v>31</v>
      </c>
      <c r="AX747" s="12" t="s">
        <v>70</v>
      </c>
      <c r="AY747" s="151" t="s">
        <v>158</v>
      </c>
    </row>
    <row r="748" spans="2:65" s="13" customFormat="1" x14ac:dyDescent="0.2">
      <c r="B748" s="156"/>
      <c r="D748" s="150" t="s">
        <v>188</v>
      </c>
      <c r="E748" s="157" t="s">
        <v>19</v>
      </c>
      <c r="F748" s="158" t="s">
        <v>1070</v>
      </c>
      <c r="H748" s="159">
        <v>4379.7</v>
      </c>
      <c r="I748" s="160"/>
      <c r="L748" s="156"/>
      <c r="M748" s="161"/>
      <c r="T748" s="162"/>
      <c r="AT748" s="157" t="s">
        <v>188</v>
      </c>
      <c r="AU748" s="157" t="s">
        <v>80</v>
      </c>
      <c r="AV748" s="13" t="s">
        <v>80</v>
      </c>
      <c r="AW748" s="13" t="s">
        <v>31</v>
      </c>
      <c r="AX748" s="13" t="s">
        <v>70</v>
      </c>
      <c r="AY748" s="157" t="s">
        <v>158</v>
      </c>
    </row>
    <row r="749" spans="2:65" s="14" customFormat="1" x14ac:dyDescent="0.2">
      <c r="B749" s="163"/>
      <c r="D749" s="150" t="s">
        <v>188</v>
      </c>
      <c r="E749" s="164" t="s">
        <v>19</v>
      </c>
      <c r="F749" s="165" t="s">
        <v>191</v>
      </c>
      <c r="H749" s="166">
        <v>4379.7</v>
      </c>
      <c r="I749" s="167"/>
      <c r="L749" s="163"/>
      <c r="M749" s="168"/>
      <c r="T749" s="169"/>
      <c r="AT749" s="164" t="s">
        <v>188</v>
      </c>
      <c r="AU749" s="164" t="s">
        <v>80</v>
      </c>
      <c r="AV749" s="14" t="s">
        <v>165</v>
      </c>
      <c r="AW749" s="14" t="s">
        <v>31</v>
      </c>
      <c r="AX749" s="14" t="s">
        <v>78</v>
      </c>
      <c r="AY749" s="164" t="s">
        <v>158</v>
      </c>
    </row>
    <row r="750" spans="2:65" s="1" customFormat="1" ht="24.15" customHeight="1" x14ac:dyDescent="0.2">
      <c r="B750" s="33"/>
      <c r="C750" s="132" t="s">
        <v>1071</v>
      </c>
      <c r="D750" s="132" t="s">
        <v>160</v>
      </c>
      <c r="E750" s="133" t="s">
        <v>1072</v>
      </c>
      <c r="F750" s="134" t="s">
        <v>1073</v>
      </c>
      <c r="G750" s="135" t="s">
        <v>163</v>
      </c>
      <c r="H750" s="136">
        <v>145</v>
      </c>
      <c r="I750" s="137">
        <v>621</v>
      </c>
      <c r="J750" s="138">
        <f>ROUND(I750*H750,2)</f>
        <v>90045</v>
      </c>
      <c r="K750" s="134" t="s">
        <v>164</v>
      </c>
      <c r="L750" s="33"/>
      <c r="M750" s="139" t="s">
        <v>19</v>
      </c>
      <c r="N750" s="140" t="s">
        <v>41</v>
      </c>
      <c r="P750" s="141">
        <f>O750*H750</f>
        <v>0</v>
      </c>
      <c r="Q750" s="141">
        <v>1.9000000000000001E-4</v>
      </c>
      <c r="R750" s="141">
        <f>Q750*H750</f>
        <v>2.7550000000000002E-2</v>
      </c>
      <c r="S750" s="141">
        <v>0</v>
      </c>
      <c r="T750" s="142">
        <f>S750*H750</f>
        <v>0</v>
      </c>
      <c r="AR750" s="143" t="s">
        <v>165</v>
      </c>
      <c r="AT750" s="143" t="s">
        <v>160</v>
      </c>
      <c r="AU750" s="143" t="s">
        <v>80</v>
      </c>
      <c r="AY750" s="18" t="s">
        <v>158</v>
      </c>
      <c r="BE750" s="144">
        <f>IF(N750="základní",J750,0)</f>
        <v>90045</v>
      </c>
      <c r="BF750" s="144">
        <f>IF(N750="snížená",J750,0)</f>
        <v>0</v>
      </c>
      <c r="BG750" s="144">
        <f>IF(N750="zákl. přenesená",J750,0)</f>
        <v>0</v>
      </c>
      <c r="BH750" s="144">
        <f>IF(N750="sníž. přenesená",J750,0)</f>
        <v>0</v>
      </c>
      <c r="BI750" s="144">
        <f>IF(N750="nulová",J750,0)</f>
        <v>0</v>
      </c>
      <c r="BJ750" s="18" t="s">
        <v>78</v>
      </c>
      <c r="BK750" s="144">
        <f>ROUND(I750*H750,2)</f>
        <v>90045</v>
      </c>
      <c r="BL750" s="18" t="s">
        <v>165</v>
      </c>
      <c r="BM750" s="143" t="s">
        <v>1074</v>
      </c>
    </row>
    <row r="751" spans="2:65" s="1" customFormat="1" x14ac:dyDescent="0.2">
      <c r="B751" s="33"/>
      <c r="D751" s="145" t="s">
        <v>166</v>
      </c>
      <c r="F751" s="146" t="s">
        <v>1075</v>
      </c>
      <c r="I751" s="147"/>
      <c r="L751" s="33"/>
      <c r="M751" s="148"/>
      <c r="T751" s="54"/>
      <c r="AT751" s="18" t="s">
        <v>166</v>
      </c>
      <c r="AU751" s="18" t="s">
        <v>80</v>
      </c>
    </row>
    <row r="752" spans="2:65" s="1" customFormat="1" ht="16.5" customHeight="1" x14ac:dyDescent="0.2">
      <c r="B752" s="33"/>
      <c r="C752" s="132" t="s">
        <v>736</v>
      </c>
      <c r="D752" s="132" t="s">
        <v>160</v>
      </c>
      <c r="E752" s="133" t="s">
        <v>1076</v>
      </c>
      <c r="F752" s="134" t="s">
        <v>1077</v>
      </c>
      <c r="G752" s="135" t="s">
        <v>163</v>
      </c>
      <c r="H752" s="136">
        <v>14</v>
      </c>
      <c r="I752" s="137">
        <v>1340</v>
      </c>
      <c r="J752" s="138">
        <f>ROUND(I752*H752,2)</f>
        <v>18760</v>
      </c>
      <c r="K752" s="134" t="s">
        <v>164</v>
      </c>
      <c r="L752" s="33"/>
      <c r="M752" s="139" t="s">
        <v>19</v>
      </c>
      <c r="N752" s="140" t="s">
        <v>41</v>
      </c>
      <c r="P752" s="141">
        <f>O752*H752</f>
        <v>0</v>
      </c>
      <c r="Q752" s="141">
        <v>0</v>
      </c>
      <c r="R752" s="141">
        <f>Q752*H752</f>
        <v>0</v>
      </c>
      <c r="S752" s="141">
        <v>0</v>
      </c>
      <c r="T752" s="142">
        <f>S752*H752</f>
        <v>0</v>
      </c>
      <c r="AR752" s="143" t="s">
        <v>165</v>
      </c>
      <c r="AT752" s="143" t="s">
        <v>160</v>
      </c>
      <c r="AU752" s="143" t="s">
        <v>80</v>
      </c>
      <c r="AY752" s="18" t="s">
        <v>158</v>
      </c>
      <c r="BE752" s="144">
        <f>IF(N752="základní",J752,0)</f>
        <v>18760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8" t="s">
        <v>78</v>
      </c>
      <c r="BK752" s="144">
        <f>ROUND(I752*H752,2)</f>
        <v>18760</v>
      </c>
      <c r="BL752" s="18" t="s">
        <v>165</v>
      </c>
      <c r="BM752" s="143" t="s">
        <v>1078</v>
      </c>
    </row>
    <row r="753" spans="2:65" s="1" customFormat="1" x14ac:dyDescent="0.2">
      <c r="B753" s="33"/>
      <c r="D753" s="145" t="s">
        <v>166</v>
      </c>
      <c r="F753" s="146" t="s">
        <v>1079</v>
      </c>
      <c r="I753" s="147"/>
      <c r="L753" s="33"/>
      <c r="M753" s="148"/>
      <c r="T753" s="54"/>
      <c r="AT753" s="18" t="s">
        <v>166</v>
      </c>
      <c r="AU753" s="18" t="s">
        <v>80</v>
      </c>
    </row>
    <row r="754" spans="2:65" s="13" customFormat="1" x14ac:dyDescent="0.2">
      <c r="B754" s="156"/>
      <c r="D754" s="150" t="s">
        <v>188</v>
      </c>
      <c r="E754" s="157" t="s">
        <v>19</v>
      </c>
      <c r="F754" s="158" t="s">
        <v>1080</v>
      </c>
      <c r="H754" s="159">
        <v>14</v>
      </c>
      <c r="I754" s="160"/>
      <c r="L754" s="156"/>
      <c r="M754" s="161"/>
      <c r="T754" s="162"/>
      <c r="AT754" s="157" t="s">
        <v>188</v>
      </c>
      <c r="AU754" s="157" t="s">
        <v>80</v>
      </c>
      <c r="AV754" s="13" t="s">
        <v>80</v>
      </c>
      <c r="AW754" s="13" t="s">
        <v>31</v>
      </c>
      <c r="AX754" s="13" t="s">
        <v>70</v>
      </c>
      <c r="AY754" s="157" t="s">
        <v>158</v>
      </c>
    </row>
    <row r="755" spans="2:65" s="14" customFormat="1" x14ac:dyDescent="0.2">
      <c r="B755" s="163"/>
      <c r="D755" s="150" t="s">
        <v>188</v>
      </c>
      <c r="E755" s="164" t="s">
        <v>19</v>
      </c>
      <c r="F755" s="165" t="s">
        <v>191</v>
      </c>
      <c r="H755" s="166">
        <v>14</v>
      </c>
      <c r="I755" s="167"/>
      <c r="L755" s="163"/>
      <c r="M755" s="168"/>
      <c r="T755" s="169"/>
      <c r="AT755" s="164" t="s">
        <v>188</v>
      </c>
      <c r="AU755" s="164" t="s">
        <v>80</v>
      </c>
      <c r="AV755" s="14" t="s">
        <v>165</v>
      </c>
      <c r="AW755" s="14" t="s">
        <v>31</v>
      </c>
      <c r="AX755" s="14" t="s">
        <v>78</v>
      </c>
      <c r="AY755" s="164" t="s">
        <v>158</v>
      </c>
    </row>
    <row r="756" spans="2:65" s="11" customFormat="1" ht="22.8" customHeight="1" x14ac:dyDescent="0.25">
      <c r="B756" s="120"/>
      <c r="D756" s="121" t="s">
        <v>69</v>
      </c>
      <c r="E756" s="130" t="s">
        <v>207</v>
      </c>
      <c r="F756" s="130" t="s">
        <v>1081</v>
      </c>
      <c r="I756" s="123"/>
      <c r="J756" s="131">
        <f>BK756</f>
        <v>935625.20000000007</v>
      </c>
      <c r="L756" s="120"/>
      <c r="M756" s="125"/>
      <c r="P756" s="126">
        <f>SUM(P757:P776)</f>
        <v>0</v>
      </c>
      <c r="R756" s="126">
        <f>SUM(R757:R776)</f>
        <v>0</v>
      </c>
      <c r="T756" s="127">
        <f>SUM(T757:T776)</f>
        <v>0</v>
      </c>
      <c r="AR756" s="121" t="s">
        <v>78</v>
      </c>
      <c r="AT756" s="128" t="s">
        <v>69</v>
      </c>
      <c r="AU756" s="128" t="s">
        <v>78</v>
      </c>
      <c r="AY756" s="121" t="s">
        <v>158</v>
      </c>
      <c r="BK756" s="129">
        <f>SUM(BK757:BK776)</f>
        <v>935625.20000000007</v>
      </c>
    </row>
    <row r="757" spans="2:65" s="1" customFormat="1" ht="16.5" customHeight="1" x14ac:dyDescent="0.2">
      <c r="B757" s="33"/>
      <c r="C757" s="132" t="s">
        <v>1082</v>
      </c>
      <c r="D757" s="132" t="s">
        <v>160</v>
      </c>
      <c r="E757" s="133" t="s">
        <v>1083</v>
      </c>
      <c r="F757" s="134" t="s">
        <v>1084</v>
      </c>
      <c r="G757" s="135" t="s">
        <v>292</v>
      </c>
      <c r="H757" s="136">
        <v>350</v>
      </c>
      <c r="I757" s="137">
        <v>806</v>
      </c>
      <c r="J757" s="138">
        <f>ROUND(I757*H757,2)</f>
        <v>282100</v>
      </c>
      <c r="K757" s="134" t="s">
        <v>164</v>
      </c>
      <c r="L757" s="33"/>
      <c r="M757" s="139" t="s">
        <v>19</v>
      </c>
      <c r="N757" s="140" t="s">
        <v>41</v>
      </c>
      <c r="P757" s="141">
        <f>O757*H757</f>
        <v>0</v>
      </c>
      <c r="Q757" s="141">
        <v>0</v>
      </c>
      <c r="R757" s="141">
        <f>Q757*H757</f>
        <v>0</v>
      </c>
      <c r="S757" s="141">
        <v>0</v>
      </c>
      <c r="T757" s="142">
        <f>S757*H757</f>
        <v>0</v>
      </c>
      <c r="AR757" s="143" t="s">
        <v>165</v>
      </c>
      <c r="AT757" s="143" t="s">
        <v>160</v>
      </c>
      <c r="AU757" s="143" t="s">
        <v>80</v>
      </c>
      <c r="AY757" s="18" t="s">
        <v>158</v>
      </c>
      <c r="BE757" s="144">
        <f>IF(N757="základní",J757,0)</f>
        <v>282100</v>
      </c>
      <c r="BF757" s="144">
        <f>IF(N757="snížená",J757,0)</f>
        <v>0</v>
      </c>
      <c r="BG757" s="144">
        <f>IF(N757="zákl. přenesená",J757,0)</f>
        <v>0</v>
      </c>
      <c r="BH757" s="144">
        <f>IF(N757="sníž. přenesená",J757,0)</f>
        <v>0</v>
      </c>
      <c r="BI757" s="144">
        <f>IF(N757="nulová",J757,0)</f>
        <v>0</v>
      </c>
      <c r="BJ757" s="18" t="s">
        <v>78</v>
      </c>
      <c r="BK757" s="144">
        <f>ROUND(I757*H757,2)</f>
        <v>282100</v>
      </c>
      <c r="BL757" s="18" t="s">
        <v>165</v>
      </c>
      <c r="BM757" s="143" t="s">
        <v>1085</v>
      </c>
    </row>
    <row r="758" spans="2:65" s="1" customFormat="1" x14ac:dyDescent="0.2">
      <c r="B758" s="33"/>
      <c r="D758" s="145" t="s">
        <v>166</v>
      </c>
      <c r="F758" s="146" t="s">
        <v>1086</v>
      </c>
      <c r="I758" s="147"/>
      <c r="L758" s="33"/>
      <c r="M758" s="148"/>
      <c r="T758" s="54"/>
      <c r="AT758" s="18" t="s">
        <v>166</v>
      </c>
      <c r="AU758" s="18" t="s">
        <v>80</v>
      </c>
    </row>
    <row r="759" spans="2:65" s="1" customFormat="1" ht="16.5" customHeight="1" x14ac:dyDescent="0.2">
      <c r="B759" s="33"/>
      <c r="C759" s="177" t="s">
        <v>741</v>
      </c>
      <c r="D759" s="177" t="s">
        <v>530</v>
      </c>
      <c r="E759" s="178" t="s">
        <v>1087</v>
      </c>
      <c r="F759" s="179" t="s">
        <v>1088</v>
      </c>
      <c r="G759" s="180" t="s">
        <v>292</v>
      </c>
      <c r="H759" s="181">
        <v>357</v>
      </c>
      <c r="I759" s="182">
        <v>231.2</v>
      </c>
      <c r="J759" s="183">
        <f>ROUND(I759*H759,2)</f>
        <v>82538.399999999994</v>
      </c>
      <c r="K759" s="179" t="s">
        <v>164</v>
      </c>
      <c r="L759" s="184"/>
      <c r="M759" s="185" t="s">
        <v>19</v>
      </c>
      <c r="N759" s="186" t="s">
        <v>41</v>
      </c>
      <c r="P759" s="141">
        <f>O759*H759</f>
        <v>0</v>
      </c>
      <c r="Q759" s="141">
        <v>0</v>
      </c>
      <c r="R759" s="141">
        <f>Q759*H759</f>
        <v>0</v>
      </c>
      <c r="S759" s="141">
        <v>0</v>
      </c>
      <c r="T759" s="142">
        <f>S759*H759</f>
        <v>0</v>
      </c>
      <c r="AR759" s="143" t="s">
        <v>178</v>
      </c>
      <c r="AT759" s="143" t="s">
        <v>530</v>
      </c>
      <c r="AU759" s="143" t="s">
        <v>80</v>
      </c>
      <c r="AY759" s="18" t="s">
        <v>158</v>
      </c>
      <c r="BE759" s="144">
        <f>IF(N759="základní",J759,0)</f>
        <v>82538.399999999994</v>
      </c>
      <c r="BF759" s="144">
        <f>IF(N759="snížená",J759,0)</f>
        <v>0</v>
      </c>
      <c r="BG759" s="144">
        <f>IF(N759="zákl. přenesená",J759,0)</f>
        <v>0</v>
      </c>
      <c r="BH759" s="144">
        <f>IF(N759="sníž. přenesená",J759,0)</f>
        <v>0</v>
      </c>
      <c r="BI759" s="144">
        <f>IF(N759="nulová",J759,0)</f>
        <v>0</v>
      </c>
      <c r="BJ759" s="18" t="s">
        <v>78</v>
      </c>
      <c r="BK759" s="144">
        <f>ROUND(I759*H759,2)</f>
        <v>82538.399999999994</v>
      </c>
      <c r="BL759" s="18" t="s">
        <v>165</v>
      </c>
      <c r="BM759" s="143" t="s">
        <v>1089</v>
      </c>
    </row>
    <row r="760" spans="2:65" s="13" customFormat="1" x14ac:dyDescent="0.2">
      <c r="B760" s="156"/>
      <c r="D760" s="150" t="s">
        <v>188</v>
      </c>
      <c r="E760" s="157" t="s">
        <v>19</v>
      </c>
      <c r="F760" s="158" t="s">
        <v>1090</v>
      </c>
      <c r="H760" s="159">
        <v>357</v>
      </c>
      <c r="I760" s="160"/>
      <c r="L760" s="156"/>
      <c r="M760" s="161"/>
      <c r="T760" s="162"/>
      <c r="AT760" s="157" t="s">
        <v>188</v>
      </c>
      <c r="AU760" s="157" t="s">
        <v>80</v>
      </c>
      <c r="AV760" s="13" t="s">
        <v>80</v>
      </c>
      <c r="AW760" s="13" t="s">
        <v>31</v>
      </c>
      <c r="AX760" s="13" t="s">
        <v>70</v>
      </c>
      <c r="AY760" s="157" t="s">
        <v>158</v>
      </c>
    </row>
    <row r="761" spans="2:65" s="14" customFormat="1" x14ac:dyDescent="0.2">
      <c r="B761" s="163"/>
      <c r="D761" s="150" t="s">
        <v>188</v>
      </c>
      <c r="E761" s="164" t="s">
        <v>19</v>
      </c>
      <c r="F761" s="165" t="s">
        <v>191</v>
      </c>
      <c r="H761" s="166">
        <v>357</v>
      </c>
      <c r="I761" s="167"/>
      <c r="L761" s="163"/>
      <c r="M761" s="168"/>
      <c r="T761" s="169"/>
      <c r="AT761" s="164" t="s">
        <v>188</v>
      </c>
      <c r="AU761" s="164" t="s">
        <v>80</v>
      </c>
      <c r="AV761" s="14" t="s">
        <v>165</v>
      </c>
      <c r="AW761" s="14" t="s">
        <v>31</v>
      </c>
      <c r="AX761" s="14" t="s">
        <v>78</v>
      </c>
      <c r="AY761" s="164" t="s">
        <v>158</v>
      </c>
    </row>
    <row r="762" spans="2:65" s="1" customFormat="1" ht="21.75" customHeight="1" x14ac:dyDescent="0.2">
      <c r="B762" s="33"/>
      <c r="C762" s="132" t="s">
        <v>1091</v>
      </c>
      <c r="D762" s="132" t="s">
        <v>160</v>
      </c>
      <c r="E762" s="133" t="s">
        <v>1092</v>
      </c>
      <c r="F762" s="134" t="s">
        <v>1093</v>
      </c>
      <c r="G762" s="135" t="s">
        <v>292</v>
      </c>
      <c r="H762" s="136">
        <v>4633.6000000000004</v>
      </c>
      <c r="I762" s="137">
        <v>64.5</v>
      </c>
      <c r="J762" s="138">
        <f>ROUND(I762*H762,2)</f>
        <v>298867.20000000001</v>
      </c>
      <c r="K762" s="134" t="s">
        <v>164</v>
      </c>
      <c r="L762" s="33"/>
      <c r="M762" s="139" t="s">
        <v>19</v>
      </c>
      <c r="N762" s="140" t="s">
        <v>41</v>
      </c>
      <c r="P762" s="141">
        <f>O762*H762</f>
        <v>0</v>
      </c>
      <c r="Q762" s="141">
        <v>0</v>
      </c>
      <c r="R762" s="141">
        <f>Q762*H762</f>
        <v>0</v>
      </c>
      <c r="S762" s="141">
        <v>0</v>
      </c>
      <c r="T762" s="142">
        <f>S762*H762</f>
        <v>0</v>
      </c>
      <c r="AR762" s="143" t="s">
        <v>165</v>
      </c>
      <c r="AT762" s="143" t="s">
        <v>160</v>
      </c>
      <c r="AU762" s="143" t="s">
        <v>80</v>
      </c>
      <c r="AY762" s="18" t="s">
        <v>158</v>
      </c>
      <c r="BE762" s="144">
        <f>IF(N762="základní",J762,0)</f>
        <v>298867.20000000001</v>
      </c>
      <c r="BF762" s="144">
        <f>IF(N762="snížená",J762,0)</f>
        <v>0</v>
      </c>
      <c r="BG762" s="144">
        <f>IF(N762="zákl. přenesená",J762,0)</f>
        <v>0</v>
      </c>
      <c r="BH762" s="144">
        <f>IF(N762="sníž. přenesená",J762,0)</f>
        <v>0</v>
      </c>
      <c r="BI762" s="144">
        <f>IF(N762="nulová",J762,0)</f>
        <v>0</v>
      </c>
      <c r="BJ762" s="18" t="s">
        <v>78</v>
      </c>
      <c r="BK762" s="144">
        <f>ROUND(I762*H762,2)</f>
        <v>298867.20000000001</v>
      </c>
      <c r="BL762" s="18" t="s">
        <v>165</v>
      </c>
      <c r="BM762" s="143" t="s">
        <v>1094</v>
      </c>
    </row>
    <row r="763" spans="2:65" s="1" customFormat="1" x14ac:dyDescent="0.2">
      <c r="B763" s="33"/>
      <c r="D763" s="145" t="s">
        <v>166</v>
      </c>
      <c r="F763" s="146" t="s">
        <v>1095</v>
      </c>
      <c r="I763" s="147"/>
      <c r="L763" s="33"/>
      <c r="M763" s="148"/>
      <c r="T763" s="54"/>
      <c r="AT763" s="18" t="s">
        <v>166</v>
      </c>
      <c r="AU763" s="18" t="s">
        <v>80</v>
      </c>
    </row>
    <row r="764" spans="2:65" s="13" customFormat="1" x14ac:dyDescent="0.2">
      <c r="B764" s="156"/>
      <c r="D764" s="150" t="s">
        <v>188</v>
      </c>
      <c r="E764" s="157" t="s">
        <v>19</v>
      </c>
      <c r="F764" s="158" t="s">
        <v>1096</v>
      </c>
      <c r="H764" s="159">
        <v>1343.6</v>
      </c>
      <c r="I764" s="160"/>
      <c r="L764" s="156"/>
      <c r="M764" s="161"/>
      <c r="T764" s="162"/>
      <c r="AT764" s="157" t="s">
        <v>188</v>
      </c>
      <c r="AU764" s="157" t="s">
        <v>80</v>
      </c>
      <c r="AV764" s="13" t="s">
        <v>80</v>
      </c>
      <c r="AW764" s="13" t="s">
        <v>31</v>
      </c>
      <c r="AX764" s="13" t="s">
        <v>70</v>
      </c>
      <c r="AY764" s="157" t="s">
        <v>158</v>
      </c>
    </row>
    <row r="765" spans="2:65" s="13" customFormat="1" x14ac:dyDescent="0.2">
      <c r="B765" s="156"/>
      <c r="D765" s="150" t="s">
        <v>188</v>
      </c>
      <c r="E765" s="157" t="s">
        <v>19</v>
      </c>
      <c r="F765" s="158" t="s">
        <v>1097</v>
      </c>
      <c r="H765" s="159">
        <v>3290</v>
      </c>
      <c r="I765" s="160"/>
      <c r="L765" s="156"/>
      <c r="M765" s="161"/>
      <c r="T765" s="162"/>
      <c r="AT765" s="157" t="s">
        <v>188</v>
      </c>
      <c r="AU765" s="157" t="s">
        <v>80</v>
      </c>
      <c r="AV765" s="13" t="s">
        <v>80</v>
      </c>
      <c r="AW765" s="13" t="s">
        <v>31</v>
      </c>
      <c r="AX765" s="13" t="s">
        <v>70</v>
      </c>
      <c r="AY765" s="157" t="s">
        <v>158</v>
      </c>
    </row>
    <row r="766" spans="2:65" s="14" customFormat="1" x14ac:dyDescent="0.2">
      <c r="B766" s="163"/>
      <c r="D766" s="150" t="s">
        <v>188</v>
      </c>
      <c r="E766" s="164" t="s">
        <v>19</v>
      </c>
      <c r="F766" s="165" t="s">
        <v>191</v>
      </c>
      <c r="H766" s="166">
        <v>4633.6000000000004</v>
      </c>
      <c r="I766" s="167"/>
      <c r="L766" s="163"/>
      <c r="M766" s="168"/>
      <c r="T766" s="169"/>
      <c r="AT766" s="164" t="s">
        <v>188</v>
      </c>
      <c r="AU766" s="164" t="s">
        <v>80</v>
      </c>
      <c r="AV766" s="14" t="s">
        <v>165</v>
      </c>
      <c r="AW766" s="14" t="s">
        <v>31</v>
      </c>
      <c r="AX766" s="14" t="s">
        <v>78</v>
      </c>
      <c r="AY766" s="164" t="s">
        <v>158</v>
      </c>
    </row>
    <row r="767" spans="2:65" s="1" customFormat="1" ht="16.5" customHeight="1" x14ac:dyDescent="0.2">
      <c r="B767" s="33"/>
      <c r="C767" s="132" t="s">
        <v>746</v>
      </c>
      <c r="D767" s="132" t="s">
        <v>160</v>
      </c>
      <c r="E767" s="133" t="s">
        <v>1098</v>
      </c>
      <c r="F767" s="134" t="s">
        <v>1099</v>
      </c>
      <c r="G767" s="135" t="s">
        <v>292</v>
      </c>
      <c r="H767" s="136">
        <v>4633.6000000000004</v>
      </c>
      <c r="I767" s="137">
        <v>53.5</v>
      </c>
      <c r="J767" s="138">
        <f>ROUND(I767*H767,2)</f>
        <v>247897.60000000001</v>
      </c>
      <c r="K767" s="134" t="s">
        <v>164</v>
      </c>
      <c r="L767" s="33"/>
      <c r="M767" s="139" t="s">
        <v>19</v>
      </c>
      <c r="N767" s="140" t="s">
        <v>41</v>
      </c>
      <c r="P767" s="141">
        <f>O767*H767</f>
        <v>0</v>
      </c>
      <c r="Q767" s="141">
        <v>0</v>
      </c>
      <c r="R767" s="141">
        <f>Q767*H767</f>
        <v>0</v>
      </c>
      <c r="S767" s="141">
        <v>0</v>
      </c>
      <c r="T767" s="142">
        <f>S767*H767</f>
        <v>0</v>
      </c>
      <c r="AR767" s="143" t="s">
        <v>165</v>
      </c>
      <c r="AT767" s="143" t="s">
        <v>160</v>
      </c>
      <c r="AU767" s="143" t="s">
        <v>80</v>
      </c>
      <c r="AY767" s="18" t="s">
        <v>158</v>
      </c>
      <c r="BE767" s="144">
        <f>IF(N767="základní",J767,0)</f>
        <v>247897.60000000001</v>
      </c>
      <c r="BF767" s="144">
        <f>IF(N767="snížená",J767,0)</f>
        <v>0</v>
      </c>
      <c r="BG767" s="144">
        <f>IF(N767="zákl. přenesená",J767,0)</f>
        <v>0</v>
      </c>
      <c r="BH767" s="144">
        <f>IF(N767="sníž. přenesená",J767,0)</f>
        <v>0</v>
      </c>
      <c r="BI767" s="144">
        <f>IF(N767="nulová",J767,0)</f>
        <v>0</v>
      </c>
      <c r="BJ767" s="18" t="s">
        <v>78</v>
      </c>
      <c r="BK767" s="144">
        <f>ROUND(I767*H767,2)</f>
        <v>247897.60000000001</v>
      </c>
      <c r="BL767" s="18" t="s">
        <v>165</v>
      </c>
      <c r="BM767" s="143" t="s">
        <v>1100</v>
      </c>
    </row>
    <row r="768" spans="2:65" s="1" customFormat="1" x14ac:dyDescent="0.2">
      <c r="B768" s="33"/>
      <c r="D768" s="145" t="s">
        <v>166</v>
      </c>
      <c r="F768" s="146" t="s">
        <v>1101</v>
      </c>
      <c r="I768" s="147"/>
      <c r="L768" s="33"/>
      <c r="M768" s="148"/>
      <c r="T768" s="54"/>
      <c r="AT768" s="18" t="s">
        <v>166</v>
      </c>
      <c r="AU768" s="18" t="s">
        <v>80</v>
      </c>
    </row>
    <row r="769" spans="2:65" s="12" customFormat="1" x14ac:dyDescent="0.2">
      <c r="B769" s="149"/>
      <c r="D769" s="150" t="s">
        <v>188</v>
      </c>
      <c r="E769" s="151" t="s">
        <v>19</v>
      </c>
      <c r="F769" s="152" t="s">
        <v>218</v>
      </c>
      <c r="H769" s="151" t="s">
        <v>19</v>
      </c>
      <c r="I769" s="153"/>
      <c r="L769" s="149"/>
      <c r="M769" s="154"/>
      <c r="T769" s="155"/>
      <c r="AT769" s="151" t="s">
        <v>188</v>
      </c>
      <c r="AU769" s="151" t="s">
        <v>80</v>
      </c>
      <c r="AV769" s="12" t="s">
        <v>78</v>
      </c>
      <c r="AW769" s="12" t="s">
        <v>31</v>
      </c>
      <c r="AX769" s="12" t="s">
        <v>70</v>
      </c>
      <c r="AY769" s="151" t="s">
        <v>158</v>
      </c>
    </row>
    <row r="770" spans="2:65" s="13" customFormat="1" x14ac:dyDescent="0.2">
      <c r="B770" s="156"/>
      <c r="D770" s="150" t="s">
        <v>188</v>
      </c>
      <c r="E770" s="157" t="s">
        <v>19</v>
      </c>
      <c r="F770" s="158" t="s">
        <v>1102</v>
      </c>
      <c r="H770" s="159">
        <v>3290</v>
      </c>
      <c r="I770" s="160"/>
      <c r="L770" s="156"/>
      <c r="M770" s="161"/>
      <c r="T770" s="162"/>
      <c r="AT770" s="157" t="s">
        <v>188</v>
      </c>
      <c r="AU770" s="157" t="s">
        <v>80</v>
      </c>
      <c r="AV770" s="13" t="s">
        <v>80</v>
      </c>
      <c r="AW770" s="13" t="s">
        <v>31</v>
      </c>
      <c r="AX770" s="13" t="s">
        <v>70</v>
      </c>
      <c r="AY770" s="157" t="s">
        <v>158</v>
      </c>
    </row>
    <row r="771" spans="2:65" s="12" customFormat="1" x14ac:dyDescent="0.2">
      <c r="B771" s="149"/>
      <c r="D771" s="150" t="s">
        <v>188</v>
      </c>
      <c r="E771" s="151" t="s">
        <v>19</v>
      </c>
      <c r="F771" s="152" t="s">
        <v>220</v>
      </c>
      <c r="H771" s="151" t="s">
        <v>19</v>
      </c>
      <c r="I771" s="153"/>
      <c r="L771" s="149"/>
      <c r="M771" s="154"/>
      <c r="T771" s="155"/>
      <c r="AT771" s="151" t="s">
        <v>188</v>
      </c>
      <c r="AU771" s="151" t="s">
        <v>80</v>
      </c>
      <c r="AV771" s="12" t="s">
        <v>78</v>
      </c>
      <c r="AW771" s="12" t="s">
        <v>31</v>
      </c>
      <c r="AX771" s="12" t="s">
        <v>70</v>
      </c>
      <c r="AY771" s="151" t="s">
        <v>158</v>
      </c>
    </row>
    <row r="772" spans="2:65" s="13" customFormat="1" x14ac:dyDescent="0.2">
      <c r="B772" s="156"/>
      <c r="D772" s="150" t="s">
        <v>188</v>
      </c>
      <c r="E772" s="157" t="s">
        <v>19</v>
      </c>
      <c r="F772" s="158" t="s">
        <v>1103</v>
      </c>
      <c r="H772" s="159">
        <v>1343.6</v>
      </c>
      <c r="I772" s="160"/>
      <c r="L772" s="156"/>
      <c r="M772" s="161"/>
      <c r="T772" s="162"/>
      <c r="AT772" s="157" t="s">
        <v>188</v>
      </c>
      <c r="AU772" s="157" t="s">
        <v>80</v>
      </c>
      <c r="AV772" s="13" t="s">
        <v>80</v>
      </c>
      <c r="AW772" s="13" t="s">
        <v>31</v>
      </c>
      <c r="AX772" s="13" t="s">
        <v>70</v>
      </c>
      <c r="AY772" s="157" t="s">
        <v>158</v>
      </c>
    </row>
    <row r="773" spans="2:65" s="14" customFormat="1" x14ac:dyDescent="0.2">
      <c r="B773" s="163"/>
      <c r="D773" s="150" t="s">
        <v>188</v>
      </c>
      <c r="E773" s="164" t="s">
        <v>19</v>
      </c>
      <c r="F773" s="165" t="s">
        <v>191</v>
      </c>
      <c r="H773" s="166">
        <v>4633.6000000000004</v>
      </c>
      <c r="I773" s="167"/>
      <c r="L773" s="163"/>
      <c r="M773" s="168"/>
      <c r="T773" s="169"/>
      <c r="AT773" s="164" t="s">
        <v>188</v>
      </c>
      <c r="AU773" s="164" t="s">
        <v>80</v>
      </c>
      <c r="AV773" s="14" t="s">
        <v>165</v>
      </c>
      <c r="AW773" s="14" t="s">
        <v>31</v>
      </c>
      <c r="AX773" s="14" t="s">
        <v>78</v>
      </c>
      <c r="AY773" s="164" t="s">
        <v>158</v>
      </c>
    </row>
    <row r="774" spans="2:65" s="1" customFormat="1" ht="16.5" customHeight="1" x14ac:dyDescent="0.2">
      <c r="B774" s="33"/>
      <c r="C774" s="132" t="s">
        <v>1104</v>
      </c>
      <c r="D774" s="132" t="s">
        <v>160</v>
      </c>
      <c r="E774" s="133" t="s">
        <v>1105</v>
      </c>
      <c r="F774" s="134" t="s">
        <v>1106</v>
      </c>
      <c r="G774" s="135" t="s">
        <v>292</v>
      </c>
      <c r="H774" s="136">
        <v>20</v>
      </c>
      <c r="I774" s="137">
        <v>708</v>
      </c>
      <c r="J774" s="138">
        <f>ROUND(I774*H774,2)</f>
        <v>14160</v>
      </c>
      <c r="K774" s="134" t="s">
        <v>164</v>
      </c>
      <c r="L774" s="33"/>
      <c r="M774" s="139" t="s">
        <v>19</v>
      </c>
      <c r="N774" s="140" t="s">
        <v>41</v>
      </c>
      <c r="P774" s="141">
        <f>O774*H774</f>
        <v>0</v>
      </c>
      <c r="Q774" s="141">
        <v>0</v>
      </c>
      <c r="R774" s="141">
        <f>Q774*H774</f>
        <v>0</v>
      </c>
      <c r="S774" s="141">
        <v>0</v>
      </c>
      <c r="T774" s="142">
        <f>S774*H774</f>
        <v>0</v>
      </c>
      <c r="AR774" s="143" t="s">
        <v>165</v>
      </c>
      <c r="AT774" s="143" t="s">
        <v>160</v>
      </c>
      <c r="AU774" s="143" t="s">
        <v>80</v>
      </c>
      <c r="AY774" s="18" t="s">
        <v>158</v>
      </c>
      <c r="BE774" s="144">
        <f>IF(N774="základní",J774,0)</f>
        <v>14160</v>
      </c>
      <c r="BF774" s="144">
        <f>IF(N774="snížená",J774,0)</f>
        <v>0</v>
      </c>
      <c r="BG774" s="144">
        <f>IF(N774="zákl. přenesená",J774,0)</f>
        <v>0</v>
      </c>
      <c r="BH774" s="144">
        <f>IF(N774="sníž. přenesená",J774,0)</f>
        <v>0</v>
      </c>
      <c r="BI774" s="144">
        <f>IF(N774="nulová",J774,0)</f>
        <v>0</v>
      </c>
      <c r="BJ774" s="18" t="s">
        <v>78</v>
      </c>
      <c r="BK774" s="144">
        <f>ROUND(I774*H774,2)</f>
        <v>14160</v>
      </c>
      <c r="BL774" s="18" t="s">
        <v>165</v>
      </c>
      <c r="BM774" s="143" t="s">
        <v>1107</v>
      </c>
    </row>
    <row r="775" spans="2:65" s="1" customFormat="1" x14ac:dyDescent="0.2">
      <c r="B775" s="33"/>
      <c r="D775" s="145" t="s">
        <v>166</v>
      </c>
      <c r="F775" s="146" t="s">
        <v>1108</v>
      </c>
      <c r="I775" s="147"/>
      <c r="L775" s="33"/>
      <c r="M775" s="148"/>
      <c r="T775" s="54"/>
      <c r="AT775" s="18" t="s">
        <v>166</v>
      </c>
      <c r="AU775" s="18" t="s">
        <v>80</v>
      </c>
    </row>
    <row r="776" spans="2:65" s="1" customFormat="1" ht="16.5" customHeight="1" x14ac:dyDescent="0.2">
      <c r="B776" s="33"/>
      <c r="C776" s="177" t="s">
        <v>756</v>
      </c>
      <c r="D776" s="177" t="s">
        <v>530</v>
      </c>
      <c r="E776" s="178" t="s">
        <v>1109</v>
      </c>
      <c r="F776" s="179" t="s">
        <v>1110</v>
      </c>
      <c r="G776" s="180" t="s">
        <v>292</v>
      </c>
      <c r="H776" s="181">
        <v>20</v>
      </c>
      <c r="I776" s="182">
        <v>503.1</v>
      </c>
      <c r="J776" s="183">
        <f>ROUND(I776*H776,2)</f>
        <v>10062</v>
      </c>
      <c r="K776" s="179" t="s">
        <v>164</v>
      </c>
      <c r="L776" s="184"/>
      <c r="M776" s="185" t="s">
        <v>19</v>
      </c>
      <c r="N776" s="186" t="s">
        <v>41</v>
      </c>
      <c r="P776" s="141">
        <f>O776*H776</f>
        <v>0</v>
      </c>
      <c r="Q776" s="141">
        <v>0</v>
      </c>
      <c r="R776" s="141">
        <f>Q776*H776</f>
        <v>0</v>
      </c>
      <c r="S776" s="141">
        <v>0</v>
      </c>
      <c r="T776" s="142">
        <f>S776*H776</f>
        <v>0</v>
      </c>
      <c r="AR776" s="143" t="s">
        <v>178</v>
      </c>
      <c r="AT776" s="143" t="s">
        <v>530</v>
      </c>
      <c r="AU776" s="143" t="s">
        <v>80</v>
      </c>
      <c r="AY776" s="18" t="s">
        <v>158</v>
      </c>
      <c r="BE776" s="144">
        <f>IF(N776="základní",J776,0)</f>
        <v>10062</v>
      </c>
      <c r="BF776" s="144">
        <f>IF(N776="snížená",J776,0)</f>
        <v>0</v>
      </c>
      <c r="BG776" s="144">
        <f>IF(N776="zákl. přenesená",J776,0)</f>
        <v>0</v>
      </c>
      <c r="BH776" s="144">
        <f>IF(N776="sníž. přenesená",J776,0)</f>
        <v>0</v>
      </c>
      <c r="BI776" s="144">
        <f>IF(N776="nulová",J776,0)</f>
        <v>0</v>
      </c>
      <c r="BJ776" s="18" t="s">
        <v>78</v>
      </c>
      <c r="BK776" s="144">
        <f>ROUND(I776*H776,2)</f>
        <v>10062</v>
      </c>
      <c r="BL776" s="18" t="s">
        <v>165</v>
      </c>
      <c r="BM776" s="143" t="s">
        <v>1111</v>
      </c>
    </row>
    <row r="777" spans="2:65" s="11" customFormat="1" ht="22.8" customHeight="1" x14ac:dyDescent="0.25">
      <c r="B777" s="120"/>
      <c r="D777" s="121" t="s">
        <v>69</v>
      </c>
      <c r="E777" s="130" t="s">
        <v>1112</v>
      </c>
      <c r="F777" s="130" t="s">
        <v>1113</v>
      </c>
      <c r="I777" s="123"/>
      <c r="J777" s="131">
        <f>BK777</f>
        <v>2703921.97</v>
      </c>
      <c r="L777" s="120"/>
      <c r="M777" s="125"/>
      <c r="P777" s="126">
        <f>SUM(P778:P805)</f>
        <v>0</v>
      </c>
      <c r="R777" s="126">
        <f>SUM(R778:R805)</f>
        <v>0</v>
      </c>
      <c r="T777" s="127">
        <f>SUM(T778:T805)</f>
        <v>0</v>
      </c>
      <c r="AR777" s="121" t="s">
        <v>78</v>
      </c>
      <c r="AT777" s="128" t="s">
        <v>69</v>
      </c>
      <c r="AU777" s="128" t="s">
        <v>78</v>
      </c>
      <c r="AY777" s="121" t="s">
        <v>158</v>
      </c>
      <c r="BK777" s="129">
        <f>SUM(BK778:BK805)</f>
        <v>2703921.97</v>
      </c>
    </row>
    <row r="778" spans="2:65" s="1" customFormat="1" ht="16.5" customHeight="1" x14ac:dyDescent="0.2">
      <c r="B778" s="33"/>
      <c r="C778" s="132" t="s">
        <v>1114</v>
      </c>
      <c r="D778" s="132" t="s">
        <v>160</v>
      </c>
      <c r="E778" s="133" t="s">
        <v>1115</v>
      </c>
      <c r="F778" s="134" t="s">
        <v>1116</v>
      </c>
      <c r="G778" s="135" t="s">
        <v>519</v>
      </c>
      <c r="H778" s="136">
        <v>2423.8649999999998</v>
      </c>
      <c r="I778" s="137">
        <v>52.4</v>
      </c>
      <c r="J778" s="138">
        <f>ROUND(I778*H778,2)</f>
        <v>127010.53</v>
      </c>
      <c r="K778" s="134" t="s">
        <v>164</v>
      </c>
      <c r="L778" s="33"/>
      <c r="M778" s="139" t="s">
        <v>19</v>
      </c>
      <c r="N778" s="140" t="s">
        <v>41</v>
      </c>
      <c r="P778" s="141">
        <f>O778*H778</f>
        <v>0</v>
      </c>
      <c r="Q778" s="141">
        <v>0</v>
      </c>
      <c r="R778" s="141">
        <f>Q778*H778</f>
        <v>0</v>
      </c>
      <c r="S778" s="141">
        <v>0</v>
      </c>
      <c r="T778" s="142">
        <f>S778*H778</f>
        <v>0</v>
      </c>
      <c r="AR778" s="143" t="s">
        <v>165</v>
      </c>
      <c r="AT778" s="143" t="s">
        <v>160</v>
      </c>
      <c r="AU778" s="143" t="s">
        <v>80</v>
      </c>
      <c r="AY778" s="18" t="s">
        <v>158</v>
      </c>
      <c r="BE778" s="144">
        <f>IF(N778="základní",J778,0)</f>
        <v>127010.53</v>
      </c>
      <c r="BF778" s="144">
        <f>IF(N778="snížená",J778,0)</f>
        <v>0</v>
      </c>
      <c r="BG778" s="144">
        <f>IF(N778="zákl. přenesená",J778,0)</f>
        <v>0</v>
      </c>
      <c r="BH778" s="144">
        <f>IF(N778="sníž. přenesená",J778,0)</f>
        <v>0</v>
      </c>
      <c r="BI778" s="144">
        <f>IF(N778="nulová",J778,0)</f>
        <v>0</v>
      </c>
      <c r="BJ778" s="18" t="s">
        <v>78</v>
      </c>
      <c r="BK778" s="144">
        <f>ROUND(I778*H778,2)</f>
        <v>127010.53</v>
      </c>
      <c r="BL778" s="18" t="s">
        <v>165</v>
      </c>
      <c r="BM778" s="143" t="s">
        <v>1117</v>
      </c>
    </row>
    <row r="779" spans="2:65" s="1" customFormat="1" x14ac:dyDescent="0.2">
      <c r="B779" s="33"/>
      <c r="D779" s="145" t="s">
        <v>166</v>
      </c>
      <c r="F779" s="146" t="s">
        <v>1118</v>
      </c>
      <c r="I779" s="147"/>
      <c r="L779" s="33"/>
      <c r="M779" s="148"/>
      <c r="T779" s="54"/>
      <c r="AT779" s="18" t="s">
        <v>166</v>
      </c>
      <c r="AU779" s="18" t="s">
        <v>80</v>
      </c>
    </row>
    <row r="780" spans="2:65" s="1" customFormat="1" ht="16.5" customHeight="1" x14ac:dyDescent="0.2">
      <c r="B780" s="33"/>
      <c r="C780" s="132" t="s">
        <v>764</v>
      </c>
      <c r="D780" s="132" t="s">
        <v>160</v>
      </c>
      <c r="E780" s="133" t="s">
        <v>1119</v>
      </c>
      <c r="F780" s="134" t="s">
        <v>1120</v>
      </c>
      <c r="G780" s="135" t="s">
        <v>519</v>
      </c>
      <c r="H780" s="136">
        <v>41205.705000000002</v>
      </c>
      <c r="I780" s="137">
        <v>11</v>
      </c>
      <c r="J780" s="138">
        <f>ROUND(I780*H780,2)</f>
        <v>453262.76</v>
      </c>
      <c r="K780" s="134" t="s">
        <v>164</v>
      </c>
      <c r="L780" s="33"/>
      <c r="M780" s="139" t="s">
        <v>19</v>
      </c>
      <c r="N780" s="140" t="s">
        <v>41</v>
      </c>
      <c r="P780" s="141">
        <f>O780*H780</f>
        <v>0</v>
      </c>
      <c r="Q780" s="141">
        <v>0</v>
      </c>
      <c r="R780" s="141">
        <f>Q780*H780</f>
        <v>0</v>
      </c>
      <c r="S780" s="141">
        <v>0</v>
      </c>
      <c r="T780" s="142">
        <f>S780*H780</f>
        <v>0</v>
      </c>
      <c r="AR780" s="143" t="s">
        <v>165</v>
      </c>
      <c r="AT780" s="143" t="s">
        <v>160</v>
      </c>
      <c r="AU780" s="143" t="s">
        <v>80</v>
      </c>
      <c r="AY780" s="18" t="s">
        <v>158</v>
      </c>
      <c r="BE780" s="144">
        <f>IF(N780="základní",J780,0)</f>
        <v>453262.76</v>
      </c>
      <c r="BF780" s="144">
        <f>IF(N780="snížená",J780,0)</f>
        <v>0</v>
      </c>
      <c r="BG780" s="144">
        <f>IF(N780="zákl. přenesená",J780,0)</f>
        <v>0</v>
      </c>
      <c r="BH780" s="144">
        <f>IF(N780="sníž. přenesená",J780,0)</f>
        <v>0</v>
      </c>
      <c r="BI780" s="144">
        <f>IF(N780="nulová",J780,0)</f>
        <v>0</v>
      </c>
      <c r="BJ780" s="18" t="s">
        <v>78</v>
      </c>
      <c r="BK780" s="144">
        <f>ROUND(I780*H780,2)</f>
        <v>453262.76</v>
      </c>
      <c r="BL780" s="18" t="s">
        <v>165</v>
      </c>
      <c r="BM780" s="143" t="s">
        <v>1121</v>
      </c>
    </row>
    <row r="781" spans="2:65" s="1" customFormat="1" x14ac:dyDescent="0.2">
      <c r="B781" s="33"/>
      <c r="D781" s="145" t="s">
        <v>166</v>
      </c>
      <c r="F781" s="146" t="s">
        <v>1122</v>
      </c>
      <c r="I781" s="147"/>
      <c r="L781" s="33"/>
      <c r="M781" s="148"/>
      <c r="T781" s="54"/>
      <c r="AT781" s="18" t="s">
        <v>166</v>
      </c>
      <c r="AU781" s="18" t="s">
        <v>80</v>
      </c>
    </row>
    <row r="782" spans="2:65" s="13" customFormat="1" x14ac:dyDescent="0.2">
      <c r="B782" s="156"/>
      <c r="D782" s="150" t="s">
        <v>188</v>
      </c>
      <c r="F782" s="158" t="s">
        <v>1123</v>
      </c>
      <c r="H782" s="159">
        <v>41205.705000000002</v>
      </c>
      <c r="I782" s="160"/>
      <c r="L782" s="156"/>
      <c r="M782" s="161"/>
      <c r="T782" s="162"/>
      <c r="AT782" s="157" t="s">
        <v>188</v>
      </c>
      <c r="AU782" s="157" t="s">
        <v>80</v>
      </c>
      <c r="AV782" s="13" t="s">
        <v>80</v>
      </c>
      <c r="AW782" s="13" t="s">
        <v>4</v>
      </c>
      <c r="AX782" s="13" t="s">
        <v>78</v>
      </c>
      <c r="AY782" s="157" t="s">
        <v>158</v>
      </c>
    </row>
    <row r="783" spans="2:65" s="1" customFormat="1" ht="16.5" customHeight="1" x14ac:dyDescent="0.2">
      <c r="B783" s="33"/>
      <c r="C783" s="132" t="s">
        <v>1124</v>
      </c>
      <c r="D783" s="132" t="s">
        <v>160</v>
      </c>
      <c r="E783" s="133" t="s">
        <v>1125</v>
      </c>
      <c r="F783" s="134" t="s">
        <v>1126</v>
      </c>
      <c r="G783" s="135" t="s">
        <v>519</v>
      </c>
      <c r="H783" s="136">
        <v>118.626</v>
      </c>
      <c r="I783" s="137">
        <v>759</v>
      </c>
      <c r="J783" s="138">
        <f>ROUND(I783*H783,2)</f>
        <v>90037.13</v>
      </c>
      <c r="K783" s="134" t="s">
        <v>164</v>
      </c>
      <c r="L783" s="33"/>
      <c r="M783" s="139" t="s">
        <v>19</v>
      </c>
      <c r="N783" s="140" t="s">
        <v>41</v>
      </c>
      <c r="P783" s="141">
        <f>O783*H783</f>
        <v>0</v>
      </c>
      <c r="Q783" s="141">
        <v>0</v>
      </c>
      <c r="R783" s="141">
        <f>Q783*H783</f>
        <v>0</v>
      </c>
      <c r="S783" s="141">
        <v>0</v>
      </c>
      <c r="T783" s="142">
        <f>S783*H783</f>
        <v>0</v>
      </c>
      <c r="AR783" s="143" t="s">
        <v>165</v>
      </c>
      <c r="AT783" s="143" t="s">
        <v>160</v>
      </c>
      <c r="AU783" s="143" t="s">
        <v>80</v>
      </c>
      <c r="AY783" s="18" t="s">
        <v>158</v>
      </c>
      <c r="BE783" s="144">
        <f>IF(N783="základní",J783,0)</f>
        <v>90037.13</v>
      </c>
      <c r="BF783" s="144">
        <f>IF(N783="snížená",J783,0)</f>
        <v>0</v>
      </c>
      <c r="BG783" s="144">
        <f>IF(N783="zákl. přenesená",J783,0)</f>
        <v>0</v>
      </c>
      <c r="BH783" s="144">
        <f>IF(N783="sníž. přenesená",J783,0)</f>
        <v>0</v>
      </c>
      <c r="BI783" s="144">
        <f>IF(N783="nulová",J783,0)</f>
        <v>0</v>
      </c>
      <c r="BJ783" s="18" t="s">
        <v>78</v>
      </c>
      <c r="BK783" s="144">
        <f>ROUND(I783*H783,2)</f>
        <v>90037.13</v>
      </c>
      <c r="BL783" s="18" t="s">
        <v>165</v>
      </c>
      <c r="BM783" s="143" t="s">
        <v>1127</v>
      </c>
    </row>
    <row r="784" spans="2:65" s="1" customFormat="1" x14ac:dyDescent="0.2">
      <c r="B784" s="33"/>
      <c r="D784" s="145" t="s">
        <v>166</v>
      </c>
      <c r="F784" s="146" t="s">
        <v>1128</v>
      </c>
      <c r="I784" s="147"/>
      <c r="L784" s="33"/>
      <c r="M784" s="148"/>
      <c r="T784" s="54"/>
      <c r="AT784" s="18" t="s">
        <v>166</v>
      </c>
      <c r="AU784" s="18" t="s">
        <v>80</v>
      </c>
    </row>
    <row r="785" spans="2:65" s="12" customFormat="1" x14ac:dyDescent="0.2">
      <c r="B785" s="149"/>
      <c r="D785" s="150" t="s">
        <v>188</v>
      </c>
      <c r="E785" s="151" t="s">
        <v>19</v>
      </c>
      <c r="F785" s="152" t="s">
        <v>1129</v>
      </c>
      <c r="H785" s="151" t="s">
        <v>19</v>
      </c>
      <c r="I785" s="153"/>
      <c r="L785" s="149"/>
      <c r="M785" s="154"/>
      <c r="T785" s="155"/>
      <c r="AT785" s="151" t="s">
        <v>188</v>
      </c>
      <c r="AU785" s="151" t="s">
        <v>80</v>
      </c>
      <c r="AV785" s="12" t="s">
        <v>78</v>
      </c>
      <c r="AW785" s="12" t="s">
        <v>31</v>
      </c>
      <c r="AX785" s="12" t="s">
        <v>70</v>
      </c>
      <c r="AY785" s="151" t="s">
        <v>158</v>
      </c>
    </row>
    <row r="786" spans="2:65" s="13" customFormat="1" x14ac:dyDescent="0.2">
      <c r="B786" s="156"/>
      <c r="D786" s="150" t="s">
        <v>188</v>
      </c>
      <c r="E786" s="157" t="s">
        <v>19</v>
      </c>
      <c r="F786" s="158" t="s">
        <v>1130</v>
      </c>
      <c r="H786" s="159">
        <v>118.626</v>
      </c>
      <c r="I786" s="160"/>
      <c r="L786" s="156"/>
      <c r="M786" s="161"/>
      <c r="T786" s="162"/>
      <c r="AT786" s="157" t="s">
        <v>188</v>
      </c>
      <c r="AU786" s="157" t="s">
        <v>80</v>
      </c>
      <c r="AV786" s="13" t="s">
        <v>80</v>
      </c>
      <c r="AW786" s="13" t="s">
        <v>31</v>
      </c>
      <c r="AX786" s="13" t="s">
        <v>78</v>
      </c>
      <c r="AY786" s="157" t="s">
        <v>158</v>
      </c>
    </row>
    <row r="787" spans="2:65" s="1" customFormat="1" ht="24.15" customHeight="1" x14ac:dyDescent="0.2">
      <c r="B787" s="33"/>
      <c r="C787" s="132" t="s">
        <v>768</v>
      </c>
      <c r="D787" s="132" t="s">
        <v>160</v>
      </c>
      <c r="E787" s="133" t="s">
        <v>1131</v>
      </c>
      <c r="F787" s="134" t="s">
        <v>1132</v>
      </c>
      <c r="G787" s="135" t="s">
        <v>519</v>
      </c>
      <c r="H787" s="136">
        <v>237.25200000000001</v>
      </c>
      <c r="I787" s="137">
        <v>18.899999999999999</v>
      </c>
      <c r="J787" s="138">
        <f>ROUND(I787*H787,2)</f>
        <v>4484.0600000000004</v>
      </c>
      <c r="K787" s="134" t="s">
        <v>164</v>
      </c>
      <c r="L787" s="33"/>
      <c r="M787" s="139" t="s">
        <v>19</v>
      </c>
      <c r="N787" s="140" t="s">
        <v>41</v>
      </c>
      <c r="P787" s="141">
        <f>O787*H787</f>
        <v>0</v>
      </c>
      <c r="Q787" s="141">
        <v>0</v>
      </c>
      <c r="R787" s="141">
        <f>Q787*H787</f>
        <v>0</v>
      </c>
      <c r="S787" s="141">
        <v>0</v>
      </c>
      <c r="T787" s="142">
        <f>S787*H787</f>
        <v>0</v>
      </c>
      <c r="AR787" s="143" t="s">
        <v>165</v>
      </c>
      <c r="AT787" s="143" t="s">
        <v>160</v>
      </c>
      <c r="AU787" s="143" t="s">
        <v>80</v>
      </c>
      <c r="AY787" s="18" t="s">
        <v>158</v>
      </c>
      <c r="BE787" s="144">
        <f>IF(N787="základní",J787,0)</f>
        <v>4484.0600000000004</v>
      </c>
      <c r="BF787" s="144">
        <f>IF(N787="snížená",J787,0)</f>
        <v>0</v>
      </c>
      <c r="BG787" s="144">
        <f>IF(N787="zákl. přenesená",J787,0)</f>
        <v>0</v>
      </c>
      <c r="BH787" s="144">
        <f>IF(N787="sníž. přenesená",J787,0)</f>
        <v>0</v>
      </c>
      <c r="BI787" s="144">
        <f>IF(N787="nulová",J787,0)</f>
        <v>0</v>
      </c>
      <c r="BJ787" s="18" t="s">
        <v>78</v>
      </c>
      <c r="BK787" s="144">
        <f>ROUND(I787*H787,2)</f>
        <v>4484.0600000000004</v>
      </c>
      <c r="BL787" s="18" t="s">
        <v>165</v>
      </c>
      <c r="BM787" s="143" t="s">
        <v>1133</v>
      </c>
    </row>
    <row r="788" spans="2:65" s="1" customFormat="1" x14ac:dyDescent="0.2">
      <c r="B788" s="33"/>
      <c r="D788" s="145" t="s">
        <v>166</v>
      </c>
      <c r="F788" s="146" t="s">
        <v>1134</v>
      </c>
      <c r="I788" s="147"/>
      <c r="L788" s="33"/>
      <c r="M788" s="148"/>
      <c r="T788" s="54"/>
      <c r="AT788" s="18" t="s">
        <v>166</v>
      </c>
      <c r="AU788" s="18" t="s">
        <v>80</v>
      </c>
    </row>
    <row r="789" spans="2:65" s="13" customFormat="1" x14ac:dyDescent="0.2">
      <c r="B789" s="156"/>
      <c r="D789" s="150" t="s">
        <v>188</v>
      </c>
      <c r="F789" s="158" t="s">
        <v>1135</v>
      </c>
      <c r="H789" s="159">
        <v>237.25200000000001</v>
      </c>
      <c r="I789" s="160"/>
      <c r="L789" s="156"/>
      <c r="M789" s="161"/>
      <c r="T789" s="162"/>
      <c r="AT789" s="157" t="s">
        <v>188</v>
      </c>
      <c r="AU789" s="157" t="s">
        <v>80</v>
      </c>
      <c r="AV789" s="13" t="s">
        <v>80</v>
      </c>
      <c r="AW789" s="13" t="s">
        <v>4</v>
      </c>
      <c r="AX789" s="13" t="s">
        <v>78</v>
      </c>
      <c r="AY789" s="157" t="s">
        <v>158</v>
      </c>
    </row>
    <row r="790" spans="2:65" s="1" customFormat="1" ht="16.5" customHeight="1" x14ac:dyDescent="0.2">
      <c r="B790" s="33"/>
      <c r="C790" s="132" t="s">
        <v>1136</v>
      </c>
      <c r="D790" s="132" t="s">
        <v>160</v>
      </c>
      <c r="E790" s="133" t="s">
        <v>1137</v>
      </c>
      <c r="F790" s="134" t="s">
        <v>1138</v>
      </c>
      <c r="G790" s="135" t="s">
        <v>519</v>
      </c>
      <c r="H790" s="136">
        <v>118.626</v>
      </c>
      <c r="I790" s="137">
        <v>556</v>
      </c>
      <c r="J790" s="138">
        <f>ROUND(I790*H790,2)</f>
        <v>65956.06</v>
      </c>
      <c r="K790" s="134" t="s">
        <v>164</v>
      </c>
      <c r="L790" s="33"/>
      <c r="M790" s="139" t="s">
        <v>19</v>
      </c>
      <c r="N790" s="140" t="s">
        <v>41</v>
      </c>
      <c r="P790" s="141">
        <f>O790*H790</f>
        <v>0</v>
      </c>
      <c r="Q790" s="141">
        <v>0</v>
      </c>
      <c r="R790" s="141">
        <f>Q790*H790</f>
        <v>0</v>
      </c>
      <c r="S790" s="141">
        <v>0</v>
      </c>
      <c r="T790" s="142">
        <f>S790*H790</f>
        <v>0</v>
      </c>
      <c r="AR790" s="143" t="s">
        <v>165</v>
      </c>
      <c r="AT790" s="143" t="s">
        <v>160</v>
      </c>
      <c r="AU790" s="143" t="s">
        <v>80</v>
      </c>
      <c r="AY790" s="18" t="s">
        <v>158</v>
      </c>
      <c r="BE790" s="144">
        <f>IF(N790="základní",J790,0)</f>
        <v>65956.06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8" t="s">
        <v>78</v>
      </c>
      <c r="BK790" s="144">
        <f>ROUND(I790*H790,2)</f>
        <v>65956.06</v>
      </c>
      <c r="BL790" s="18" t="s">
        <v>165</v>
      </c>
      <c r="BM790" s="143" t="s">
        <v>1139</v>
      </c>
    </row>
    <row r="791" spans="2:65" s="1" customFormat="1" x14ac:dyDescent="0.2">
      <c r="B791" s="33"/>
      <c r="D791" s="145" t="s">
        <v>166</v>
      </c>
      <c r="F791" s="146" t="s">
        <v>1140</v>
      </c>
      <c r="I791" s="147"/>
      <c r="L791" s="33"/>
      <c r="M791" s="148"/>
      <c r="T791" s="54"/>
      <c r="AT791" s="18" t="s">
        <v>166</v>
      </c>
      <c r="AU791" s="18" t="s">
        <v>80</v>
      </c>
    </row>
    <row r="792" spans="2:65" s="12" customFormat="1" x14ac:dyDescent="0.2">
      <c r="B792" s="149"/>
      <c r="D792" s="150" t="s">
        <v>188</v>
      </c>
      <c r="E792" s="151" t="s">
        <v>19</v>
      </c>
      <c r="F792" s="152" t="s">
        <v>1129</v>
      </c>
      <c r="H792" s="151" t="s">
        <v>19</v>
      </c>
      <c r="I792" s="153"/>
      <c r="L792" s="149"/>
      <c r="M792" s="154"/>
      <c r="T792" s="155"/>
      <c r="AT792" s="151" t="s">
        <v>188</v>
      </c>
      <c r="AU792" s="151" t="s">
        <v>80</v>
      </c>
      <c r="AV792" s="12" t="s">
        <v>78</v>
      </c>
      <c r="AW792" s="12" t="s">
        <v>31</v>
      </c>
      <c r="AX792" s="12" t="s">
        <v>70</v>
      </c>
      <c r="AY792" s="151" t="s">
        <v>158</v>
      </c>
    </row>
    <row r="793" spans="2:65" s="13" customFormat="1" x14ac:dyDescent="0.2">
      <c r="B793" s="156"/>
      <c r="D793" s="150" t="s">
        <v>188</v>
      </c>
      <c r="E793" s="157" t="s">
        <v>19</v>
      </c>
      <c r="F793" s="158" t="s">
        <v>1130</v>
      </c>
      <c r="H793" s="159">
        <v>118.626</v>
      </c>
      <c r="I793" s="160"/>
      <c r="L793" s="156"/>
      <c r="M793" s="161"/>
      <c r="T793" s="162"/>
      <c r="AT793" s="157" t="s">
        <v>188</v>
      </c>
      <c r="AU793" s="157" t="s">
        <v>80</v>
      </c>
      <c r="AV793" s="13" t="s">
        <v>80</v>
      </c>
      <c r="AW793" s="13" t="s">
        <v>31</v>
      </c>
      <c r="AX793" s="13" t="s">
        <v>78</v>
      </c>
      <c r="AY793" s="157" t="s">
        <v>158</v>
      </c>
    </row>
    <row r="794" spans="2:65" s="1" customFormat="1" ht="24.15" customHeight="1" x14ac:dyDescent="0.2">
      <c r="B794" s="33"/>
      <c r="C794" s="132" t="s">
        <v>774</v>
      </c>
      <c r="D794" s="132" t="s">
        <v>160</v>
      </c>
      <c r="E794" s="133" t="s">
        <v>1141</v>
      </c>
      <c r="F794" s="134" t="s">
        <v>1142</v>
      </c>
      <c r="G794" s="135" t="s">
        <v>519</v>
      </c>
      <c r="H794" s="136">
        <v>133.667</v>
      </c>
      <c r="I794" s="137">
        <v>7000</v>
      </c>
      <c r="J794" s="138">
        <f>ROUND(I794*H794,2)</f>
        <v>935669</v>
      </c>
      <c r="K794" s="134" t="s">
        <v>164</v>
      </c>
      <c r="L794" s="33"/>
      <c r="M794" s="139" t="s">
        <v>19</v>
      </c>
      <c r="N794" s="140" t="s">
        <v>41</v>
      </c>
      <c r="P794" s="141">
        <f>O794*H794</f>
        <v>0</v>
      </c>
      <c r="Q794" s="141">
        <v>0</v>
      </c>
      <c r="R794" s="141">
        <f>Q794*H794</f>
        <v>0</v>
      </c>
      <c r="S794" s="141">
        <v>0</v>
      </c>
      <c r="T794" s="142">
        <f>S794*H794</f>
        <v>0</v>
      </c>
      <c r="AR794" s="143" t="s">
        <v>165</v>
      </c>
      <c r="AT794" s="143" t="s">
        <v>160</v>
      </c>
      <c r="AU794" s="143" t="s">
        <v>80</v>
      </c>
      <c r="AY794" s="18" t="s">
        <v>158</v>
      </c>
      <c r="BE794" s="144">
        <f>IF(N794="základní",J794,0)</f>
        <v>935669</v>
      </c>
      <c r="BF794" s="144">
        <f>IF(N794="snížená",J794,0)</f>
        <v>0</v>
      </c>
      <c r="BG794" s="144">
        <f>IF(N794="zákl. přenesená",J794,0)</f>
        <v>0</v>
      </c>
      <c r="BH794" s="144">
        <f>IF(N794="sníž. přenesená",J794,0)</f>
        <v>0</v>
      </c>
      <c r="BI794" s="144">
        <f>IF(N794="nulová",J794,0)</f>
        <v>0</v>
      </c>
      <c r="BJ794" s="18" t="s">
        <v>78</v>
      </c>
      <c r="BK794" s="144">
        <f>ROUND(I794*H794,2)</f>
        <v>935669</v>
      </c>
      <c r="BL794" s="18" t="s">
        <v>165</v>
      </c>
      <c r="BM794" s="143" t="s">
        <v>1143</v>
      </c>
    </row>
    <row r="795" spans="2:65" s="1" customFormat="1" x14ac:dyDescent="0.2">
      <c r="B795" s="33"/>
      <c r="D795" s="145" t="s">
        <v>166</v>
      </c>
      <c r="F795" s="146" t="s">
        <v>1144</v>
      </c>
      <c r="I795" s="147"/>
      <c r="L795" s="33"/>
      <c r="M795" s="148"/>
      <c r="T795" s="54"/>
      <c r="AT795" s="18" t="s">
        <v>166</v>
      </c>
      <c r="AU795" s="18" t="s">
        <v>80</v>
      </c>
    </row>
    <row r="796" spans="2:65" s="13" customFormat="1" x14ac:dyDescent="0.2">
      <c r="B796" s="156"/>
      <c r="D796" s="150" t="s">
        <v>188</v>
      </c>
      <c r="E796" s="157" t="s">
        <v>19</v>
      </c>
      <c r="F796" s="158" t="s">
        <v>1145</v>
      </c>
      <c r="H796" s="159">
        <v>133.667</v>
      </c>
      <c r="I796" s="160"/>
      <c r="L796" s="156"/>
      <c r="M796" s="161"/>
      <c r="T796" s="162"/>
      <c r="AT796" s="157" t="s">
        <v>188</v>
      </c>
      <c r="AU796" s="157" t="s">
        <v>80</v>
      </c>
      <c r="AV796" s="13" t="s">
        <v>80</v>
      </c>
      <c r="AW796" s="13" t="s">
        <v>31</v>
      </c>
      <c r="AX796" s="13" t="s">
        <v>78</v>
      </c>
      <c r="AY796" s="157" t="s">
        <v>158</v>
      </c>
    </row>
    <row r="797" spans="2:65" s="1" customFormat="1" ht="24.15" customHeight="1" x14ac:dyDescent="0.2">
      <c r="B797" s="33"/>
      <c r="C797" s="132" t="s">
        <v>1146</v>
      </c>
      <c r="D797" s="132" t="s">
        <v>160</v>
      </c>
      <c r="E797" s="133" t="s">
        <v>1147</v>
      </c>
      <c r="F797" s="134" t="s">
        <v>1148</v>
      </c>
      <c r="G797" s="135" t="s">
        <v>519</v>
      </c>
      <c r="H797" s="136">
        <v>1087.194</v>
      </c>
      <c r="I797" s="137">
        <v>352</v>
      </c>
      <c r="J797" s="138">
        <f>ROUND(I797*H797,2)</f>
        <v>382692.29</v>
      </c>
      <c r="K797" s="134" t="s">
        <v>164</v>
      </c>
      <c r="L797" s="33"/>
      <c r="M797" s="139" t="s">
        <v>19</v>
      </c>
      <c r="N797" s="140" t="s">
        <v>41</v>
      </c>
      <c r="P797" s="141">
        <f>O797*H797</f>
        <v>0</v>
      </c>
      <c r="Q797" s="141">
        <v>0</v>
      </c>
      <c r="R797" s="141">
        <f>Q797*H797</f>
        <v>0</v>
      </c>
      <c r="S797" s="141">
        <v>0</v>
      </c>
      <c r="T797" s="142">
        <f>S797*H797</f>
        <v>0</v>
      </c>
      <c r="AR797" s="143" t="s">
        <v>165</v>
      </c>
      <c r="AT797" s="143" t="s">
        <v>160</v>
      </c>
      <c r="AU797" s="143" t="s">
        <v>80</v>
      </c>
      <c r="AY797" s="18" t="s">
        <v>158</v>
      </c>
      <c r="BE797" s="144">
        <f>IF(N797="základní",J797,0)</f>
        <v>382692.29</v>
      </c>
      <c r="BF797" s="144">
        <f>IF(N797="snížená",J797,0)</f>
        <v>0</v>
      </c>
      <c r="BG797" s="144">
        <f>IF(N797="zákl. přenesená",J797,0)</f>
        <v>0</v>
      </c>
      <c r="BH797" s="144">
        <f>IF(N797="sníž. přenesená",J797,0)</f>
        <v>0</v>
      </c>
      <c r="BI797" s="144">
        <f>IF(N797="nulová",J797,0)</f>
        <v>0</v>
      </c>
      <c r="BJ797" s="18" t="s">
        <v>78</v>
      </c>
      <c r="BK797" s="144">
        <f>ROUND(I797*H797,2)</f>
        <v>382692.29</v>
      </c>
      <c r="BL797" s="18" t="s">
        <v>165</v>
      </c>
      <c r="BM797" s="143" t="s">
        <v>1149</v>
      </c>
    </row>
    <row r="798" spans="2:65" s="1" customFormat="1" x14ac:dyDescent="0.2">
      <c r="B798" s="33"/>
      <c r="D798" s="145" t="s">
        <v>166</v>
      </c>
      <c r="F798" s="146" t="s">
        <v>1150</v>
      </c>
      <c r="I798" s="147"/>
      <c r="L798" s="33"/>
      <c r="M798" s="148"/>
      <c r="T798" s="54"/>
      <c r="AT798" s="18" t="s">
        <v>166</v>
      </c>
      <c r="AU798" s="18" t="s">
        <v>80</v>
      </c>
    </row>
    <row r="799" spans="2:65" s="12" customFormat="1" x14ac:dyDescent="0.2">
      <c r="B799" s="149"/>
      <c r="D799" s="150" t="s">
        <v>188</v>
      </c>
      <c r="E799" s="151" t="s">
        <v>19</v>
      </c>
      <c r="F799" s="152" t="s">
        <v>1151</v>
      </c>
      <c r="H799" s="151" t="s">
        <v>19</v>
      </c>
      <c r="I799" s="153"/>
      <c r="L799" s="149"/>
      <c r="M799" s="154"/>
      <c r="T799" s="155"/>
      <c r="AT799" s="151" t="s">
        <v>188</v>
      </c>
      <c r="AU799" s="151" t="s">
        <v>80</v>
      </c>
      <c r="AV799" s="12" t="s">
        <v>78</v>
      </c>
      <c r="AW799" s="12" t="s">
        <v>31</v>
      </c>
      <c r="AX799" s="12" t="s">
        <v>70</v>
      </c>
      <c r="AY799" s="151" t="s">
        <v>158</v>
      </c>
    </row>
    <row r="800" spans="2:65" s="13" customFormat="1" x14ac:dyDescent="0.2">
      <c r="B800" s="156"/>
      <c r="D800" s="150" t="s">
        <v>188</v>
      </c>
      <c r="E800" s="157" t="s">
        <v>19</v>
      </c>
      <c r="F800" s="158" t="s">
        <v>1152</v>
      </c>
      <c r="H800" s="159">
        <v>1087.194</v>
      </c>
      <c r="I800" s="160"/>
      <c r="L800" s="156"/>
      <c r="M800" s="161"/>
      <c r="T800" s="162"/>
      <c r="AT800" s="157" t="s">
        <v>188</v>
      </c>
      <c r="AU800" s="157" t="s">
        <v>80</v>
      </c>
      <c r="AV800" s="13" t="s">
        <v>80</v>
      </c>
      <c r="AW800" s="13" t="s">
        <v>31</v>
      </c>
      <c r="AX800" s="13" t="s">
        <v>78</v>
      </c>
      <c r="AY800" s="157" t="s">
        <v>158</v>
      </c>
    </row>
    <row r="801" spans="2:65" s="1" customFormat="1" ht="24.15" customHeight="1" x14ac:dyDescent="0.2">
      <c r="B801" s="33"/>
      <c r="C801" s="132" t="s">
        <v>781</v>
      </c>
      <c r="D801" s="132" t="s">
        <v>160</v>
      </c>
      <c r="E801" s="133" t="s">
        <v>1153</v>
      </c>
      <c r="F801" s="134" t="s">
        <v>1154</v>
      </c>
      <c r="G801" s="135" t="s">
        <v>519</v>
      </c>
      <c r="H801" s="136">
        <v>1203.0039999999999</v>
      </c>
      <c r="I801" s="137">
        <v>536</v>
      </c>
      <c r="J801" s="138">
        <f>ROUND(I801*H801,2)</f>
        <v>644810.14</v>
      </c>
      <c r="K801" s="134" t="s">
        <v>164</v>
      </c>
      <c r="L801" s="33"/>
      <c r="M801" s="139" t="s">
        <v>19</v>
      </c>
      <c r="N801" s="140" t="s">
        <v>41</v>
      </c>
      <c r="P801" s="141">
        <f>O801*H801</f>
        <v>0</v>
      </c>
      <c r="Q801" s="141">
        <v>0</v>
      </c>
      <c r="R801" s="141">
        <f>Q801*H801</f>
        <v>0</v>
      </c>
      <c r="S801" s="141">
        <v>0</v>
      </c>
      <c r="T801" s="142">
        <f>S801*H801</f>
        <v>0</v>
      </c>
      <c r="AR801" s="143" t="s">
        <v>165</v>
      </c>
      <c r="AT801" s="143" t="s">
        <v>160</v>
      </c>
      <c r="AU801" s="143" t="s">
        <v>80</v>
      </c>
      <c r="AY801" s="18" t="s">
        <v>158</v>
      </c>
      <c r="BE801" s="144">
        <f>IF(N801="základní",J801,0)</f>
        <v>644810.14</v>
      </c>
      <c r="BF801" s="144">
        <f>IF(N801="snížená",J801,0)</f>
        <v>0</v>
      </c>
      <c r="BG801" s="144">
        <f>IF(N801="zákl. přenesená",J801,0)</f>
        <v>0</v>
      </c>
      <c r="BH801" s="144">
        <f>IF(N801="sníž. přenesená",J801,0)</f>
        <v>0</v>
      </c>
      <c r="BI801" s="144">
        <f>IF(N801="nulová",J801,0)</f>
        <v>0</v>
      </c>
      <c r="BJ801" s="18" t="s">
        <v>78</v>
      </c>
      <c r="BK801" s="144">
        <f>ROUND(I801*H801,2)</f>
        <v>644810.14</v>
      </c>
      <c r="BL801" s="18" t="s">
        <v>165</v>
      </c>
      <c r="BM801" s="143" t="s">
        <v>1155</v>
      </c>
    </row>
    <row r="802" spans="2:65" s="1" customFormat="1" x14ac:dyDescent="0.2">
      <c r="B802" s="33"/>
      <c r="D802" s="145" t="s">
        <v>166</v>
      </c>
      <c r="F802" s="146" t="s">
        <v>1156</v>
      </c>
      <c r="I802" s="147"/>
      <c r="L802" s="33"/>
      <c r="M802" s="148"/>
      <c r="T802" s="54"/>
      <c r="AT802" s="18" t="s">
        <v>166</v>
      </c>
      <c r="AU802" s="18" t="s">
        <v>80</v>
      </c>
    </row>
    <row r="803" spans="2:65" s="12" customFormat="1" x14ac:dyDescent="0.2">
      <c r="B803" s="149"/>
      <c r="D803" s="150" t="s">
        <v>188</v>
      </c>
      <c r="E803" s="151" t="s">
        <v>19</v>
      </c>
      <c r="F803" s="152" t="s">
        <v>1157</v>
      </c>
      <c r="H803" s="151" t="s">
        <v>19</v>
      </c>
      <c r="I803" s="153"/>
      <c r="L803" s="149"/>
      <c r="M803" s="154"/>
      <c r="T803" s="155"/>
      <c r="AT803" s="151" t="s">
        <v>188</v>
      </c>
      <c r="AU803" s="151" t="s">
        <v>80</v>
      </c>
      <c r="AV803" s="12" t="s">
        <v>78</v>
      </c>
      <c r="AW803" s="12" t="s">
        <v>31</v>
      </c>
      <c r="AX803" s="12" t="s">
        <v>70</v>
      </c>
      <c r="AY803" s="151" t="s">
        <v>158</v>
      </c>
    </row>
    <row r="804" spans="2:65" s="13" customFormat="1" x14ac:dyDescent="0.2">
      <c r="B804" s="156"/>
      <c r="D804" s="150" t="s">
        <v>188</v>
      </c>
      <c r="E804" s="157" t="s">
        <v>19</v>
      </c>
      <c r="F804" s="158" t="s">
        <v>1158</v>
      </c>
      <c r="H804" s="159">
        <v>1336.671</v>
      </c>
      <c r="I804" s="160"/>
      <c r="L804" s="156"/>
      <c r="M804" s="161"/>
      <c r="T804" s="162"/>
      <c r="AT804" s="157" t="s">
        <v>188</v>
      </c>
      <c r="AU804" s="157" t="s">
        <v>80</v>
      </c>
      <c r="AV804" s="13" t="s">
        <v>80</v>
      </c>
      <c r="AW804" s="13" t="s">
        <v>31</v>
      </c>
      <c r="AX804" s="13" t="s">
        <v>70</v>
      </c>
      <c r="AY804" s="157" t="s">
        <v>158</v>
      </c>
    </row>
    <row r="805" spans="2:65" s="13" customFormat="1" x14ac:dyDescent="0.2">
      <c r="B805" s="156"/>
      <c r="D805" s="150" t="s">
        <v>188</v>
      </c>
      <c r="E805" s="157" t="s">
        <v>19</v>
      </c>
      <c r="F805" s="158" t="s">
        <v>1159</v>
      </c>
      <c r="H805" s="159">
        <v>1203.0039999999999</v>
      </c>
      <c r="I805" s="160"/>
      <c r="L805" s="156"/>
      <c r="M805" s="161"/>
      <c r="T805" s="162"/>
      <c r="AT805" s="157" t="s">
        <v>188</v>
      </c>
      <c r="AU805" s="157" t="s">
        <v>80</v>
      </c>
      <c r="AV805" s="13" t="s">
        <v>80</v>
      </c>
      <c r="AW805" s="13" t="s">
        <v>31</v>
      </c>
      <c r="AX805" s="13" t="s">
        <v>78</v>
      </c>
      <c r="AY805" s="157" t="s">
        <v>158</v>
      </c>
    </row>
    <row r="806" spans="2:65" s="11" customFormat="1" ht="22.8" customHeight="1" x14ac:dyDescent="0.25">
      <c r="B806" s="120"/>
      <c r="D806" s="121" t="s">
        <v>69</v>
      </c>
      <c r="E806" s="130" t="s">
        <v>1160</v>
      </c>
      <c r="F806" s="130" t="s">
        <v>1161</v>
      </c>
      <c r="I806" s="123"/>
      <c r="J806" s="131">
        <f>BK806</f>
        <v>383715.5</v>
      </c>
      <c r="L806" s="120"/>
      <c r="M806" s="125"/>
      <c r="P806" s="126">
        <f>SUM(P807:P808)</f>
        <v>0</v>
      </c>
      <c r="R806" s="126">
        <f>SUM(R807:R808)</f>
        <v>0</v>
      </c>
      <c r="T806" s="127">
        <f>SUM(T807:T808)</f>
        <v>0</v>
      </c>
      <c r="AR806" s="121" t="s">
        <v>78</v>
      </c>
      <c r="AT806" s="128" t="s">
        <v>69</v>
      </c>
      <c r="AU806" s="128" t="s">
        <v>78</v>
      </c>
      <c r="AY806" s="121" t="s">
        <v>158</v>
      </c>
      <c r="BK806" s="129">
        <f>SUM(BK807:BK808)</f>
        <v>383715.5</v>
      </c>
    </row>
    <row r="807" spans="2:65" s="1" customFormat="1" ht="16.5" customHeight="1" x14ac:dyDescent="0.2">
      <c r="B807" s="33"/>
      <c r="C807" s="132" t="s">
        <v>1162</v>
      </c>
      <c r="D807" s="132" t="s">
        <v>160</v>
      </c>
      <c r="E807" s="133" t="s">
        <v>1163</v>
      </c>
      <c r="F807" s="134" t="s">
        <v>1164</v>
      </c>
      <c r="G807" s="135" t="s">
        <v>519</v>
      </c>
      <c r="H807" s="136">
        <v>322.45</v>
      </c>
      <c r="I807" s="137">
        <v>1190</v>
      </c>
      <c r="J807" s="138">
        <f>ROUND(I807*H807,2)</f>
        <v>383715.5</v>
      </c>
      <c r="K807" s="134" t="s">
        <v>164</v>
      </c>
      <c r="L807" s="33"/>
      <c r="M807" s="139" t="s">
        <v>19</v>
      </c>
      <c r="N807" s="140" t="s">
        <v>41</v>
      </c>
      <c r="P807" s="141">
        <f>O807*H807</f>
        <v>0</v>
      </c>
      <c r="Q807" s="141">
        <v>0</v>
      </c>
      <c r="R807" s="141">
        <f>Q807*H807</f>
        <v>0</v>
      </c>
      <c r="S807" s="141">
        <v>0</v>
      </c>
      <c r="T807" s="142">
        <f>S807*H807</f>
        <v>0</v>
      </c>
      <c r="AR807" s="143" t="s">
        <v>165</v>
      </c>
      <c r="AT807" s="143" t="s">
        <v>160</v>
      </c>
      <c r="AU807" s="143" t="s">
        <v>80</v>
      </c>
      <c r="AY807" s="18" t="s">
        <v>158</v>
      </c>
      <c r="BE807" s="144">
        <f>IF(N807="základní",J807,0)</f>
        <v>383715.5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8" t="s">
        <v>78</v>
      </c>
      <c r="BK807" s="144">
        <f>ROUND(I807*H807,2)</f>
        <v>383715.5</v>
      </c>
      <c r="BL807" s="18" t="s">
        <v>165</v>
      </c>
      <c r="BM807" s="143" t="s">
        <v>1165</v>
      </c>
    </row>
    <row r="808" spans="2:65" s="1" customFormat="1" x14ac:dyDescent="0.2">
      <c r="B808" s="33"/>
      <c r="D808" s="145" t="s">
        <v>166</v>
      </c>
      <c r="F808" s="146" t="s">
        <v>1166</v>
      </c>
      <c r="I808" s="147"/>
      <c r="L808" s="33"/>
      <c r="M808" s="148"/>
      <c r="T808" s="54"/>
      <c r="AT808" s="18" t="s">
        <v>166</v>
      </c>
      <c r="AU808" s="18" t="s">
        <v>80</v>
      </c>
    </row>
    <row r="809" spans="2:65" s="11" customFormat="1" ht="25.95" customHeight="1" x14ac:dyDescent="0.25">
      <c r="B809" s="120"/>
      <c r="D809" s="121" t="s">
        <v>69</v>
      </c>
      <c r="E809" s="122" t="s">
        <v>530</v>
      </c>
      <c r="F809" s="122" t="s">
        <v>1167</v>
      </c>
      <c r="I809" s="123"/>
      <c r="J809" s="124">
        <f>BK809</f>
        <v>449766.66000000003</v>
      </c>
      <c r="L809" s="120"/>
      <c r="M809" s="125"/>
      <c r="P809" s="126">
        <f>P810</f>
        <v>0</v>
      </c>
      <c r="R809" s="126">
        <f>R810</f>
        <v>0</v>
      </c>
      <c r="T809" s="127">
        <f>T810</f>
        <v>0</v>
      </c>
      <c r="AR809" s="121" t="s">
        <v>171</v>
      </c>
      <c r="AT809" s="128" t="s">
        <v>69</v>
      </c>
      <c r="AU809" s="128" t="s">
        <v>70</v>
      </c>
      <c r="AY809" s="121" t="s">
        <v>158</v>
      </c>
      <c r="BK809" s="129">
        <f>BK810</f>
        <v>449766.66000000003</v>
      </c>
    </row>
    <row r="810" spans="2:65" s="11" customFormat="1" ht="22.8" customHeight="1" x14ac:dyDescent="0.25">
      <c r="B810" s="120"/>
      <c r="D810" s="121" t="s">
        <v>69</v>
      </c>
      <c r="E810" s="130" t="s">
        <v>1168</v>
      </c>
      <c r="F810" s="130" t="s">
        <v>1169</v>
      </c>
      <c r="I810" s="123"/>
      <c r="J810" s="131">
        <f>BK810</f>
        <v>449766.66000000003</v>
      </c>
      <c r="L810" s="120"/>
      <c r="M810" s="125"/>
      <c r="P810" s="126">
        <f>SUM(P811:P832)</f>
        <v>0</v>
      </c>
      <c r="R810" s="126">
        <f>SUM(R811:R832)</f>
        <v>0</v>
      </c>
      <c r="T810" s="127">
        <f>SUM(T811:T832)</f>
        <v>0</v>
      </c>
      <c r="AR810" s="121" t="s">
        <v>171</v>
      </c>
      <c r="AT810" s="128" t="s">
        <v>69</v>
      </c>
      <c r="AU810" s="128" t="s">
        <v>78</v>
      </c>
      <c r="AY810" s="121" t="s">
        <v>158</v>
      </c>
      <c r="BK810" s="129">
        <f>SUM(BK811:BK832)</f>
        <v>449766.66000000003</v>
      </c>
    </row>
    <row r="811" spans="2:65" s="1" customFormat="1" ht="16.5" customHeight="1" x14ac:dyDescent="0.2">
      <c r="B811" s="33"/>
      <c r="C811" s="132" t="s">
        <v>785</v>
      </c>
      <c r="D811" s="132" t="s">
        <v>160</v>
      </c>
      <c r="E811" s="133" t="s">
        <v>1170</v>
      </c>
      <c r="F811" s="134" t="s">
        <v>1171</v>
      </c>
      <c r="G811" s="135" t="s">
        <v>292</v>
      </c>
      <c r="H811" s="136">
        <v>21</v>
      </c>
      <c r="I811" s="137">
        <v>2440</v>
      </c>
      <c r="J811" s="138">
        <f>ROUND(I811*H811,2)</f>
        <v>51240</v>
      </c>
      <c r="K811" s="134" t="s">
        <v>164</v>
      </c>
      <c r="L811" s="33"/>
      <c r="M811" s="139" t="s">
        <v>19</v>
      </c>
      <c r="N811" s="140" t="s">
        <v>41</v>
      </c>
      <c r="P811" s="141">
        <f>O811*H811</f>
        <v>0</v>
      </c>
      <c r="Q811" s="141">
        <v>0</v>
      </c>
      <c r="R811" s="141">
        <f>Q811*H811</f>
        <v>0</v>
      </c>
      <c r="S811" s="141">
        <v>0</v>
      </c>
      <c r="T811" s="142">
        <f>S811*H811</f>
        <v>0</v>
      </c>
      <c r="AR811" s="143" t="s">
        <v>400</v>
      </c>
      <c r="AT811" s="143" t="s">
        <v>160</v>
      </c>
      <c r="AU811" s="143" t="s">
        <v>80</v>
      </c>
      <c r="AY811" s="18" t="s">
        <v>158</v>
      </c>
      <c r="BE811" s="144">
        <f>IF(N811="základní",J811,0)</f>
        <v>51240</v>
      </c>
      <c r="BF811" s="144">
        <f>IF(N811="snížená",J811,0)</f>
        <v>0</v>
      </c>
      <c r="BG811" s="144">
        <f>IF(N811="zákl. přenesená",J811,0)</f>
        <v>0</v>
      </c>
      <c r="BH811" s="144">
        <f>IF(N811="sníž. přenesená",J811,0)</f>
        <v>0</v>
      </c>
      <c r="BI811" s="144">
        <f>IF(N811="nulová",J811,0)</f>
        <v>0</v>
      </c>
      <c r="BJ811" s="18" t="s">
        <v>78</v>
      </c>
      <c r="BK811" s="144">
        <f>ROUND(I811*H811,2)</f>
        <v>51240</v>
      </c>
      <c r="BL811" s="18" t="s">
        <v>400</v>
      </c>
      <c r="BM811" s="143" t="s">
        <v>1172</v>
      </c>
    </row>
    <row r="812" spans="2:65" s="1" customFormat="1" x14ac:dyDescent="0.2">
      <c r="B812" s="33"/>
      <c r="D812" s="145" t="s">
        <v>166</v>
      </c>
      <c r="F812" s="146" t="s">
        <v>1173</v>
      </c>
      <c r="I812" s="147"/>
      <c r="L812" s="33"/>
      <c r="M812" s="148"/>
      <c r="T812" s="54"/>
      <c r="AT812" s="18" t="s">
        <v>166</v>
      </c>
      <c r="AU812" s="18" t="s">
        <v>80</v>
      </c>
    </row>
    <row r="813" spans="2:65" s="13" customFormat="1" x14ac:dyDescent="0.2">
      <c r="B813" s="156"/>
      <c r="D813" s="150" t="s">
        <v>188</v>
      </c>
      <c r="E813" s="157" t="s">
        <v>19</v>
      </c>
      <c r="F813" s="158" t="s">
        <v>7</v>
      </c>
      <c r="H813" s="159">
        <v>21</v>
      </c>
      <c r="I813" s="160"/>
      <c r="L813" s="156"/>
      <c r="M813" s="161"/>
      <c r="T813" s="162"/>
      <c r="AT813" s="157" t="s">
        <v>188</v>
      </c>
      <c r="AU813" s="157" t="s">
        <v>80</v>
      </c>
      <c r="AV813" s="13" t="s">
        <v>80</v>
      </c>
      <c r="AW813" s="13" t="s">
        <v>31</v>
      </c>
      <c r="AX813" s="13" t="s">
        <v>70</v>
      </c>
      <c r="AY813" s="157" t="s">
        <v>158</v>
      </c>
    </row>
    <row r="814" spans="2:65" s="12" customFormat="1" x14ac:dyDescent="0.2">
      <c r="B814" s="149"/>
      <c r="D814" s="150" t="s">
        <v>188</v>
      </c>
      <c r="E814" s="151" t="s">
        <v>19</v>
      </c>
      <c r="F814" s="152" t="s">
        <v>1174</v>
      </c>
      <c r="H814" s="151" t="s">
        <v>19</v>
      </c>
      <c r="I814" s="153"/>
      <c r="L814" s="149"/>
      <c r="M814" s="154"/>
      <c r="T814" s="155"/>
      <c r="AT814" s="151" t="s">
        <v>188</v>
      </c>
      <c r="AU814" s="151" t="s">
        <v>80</v>
      </c>
      <c r="AV814" s="12" t="s">
        <v>78</v>
      </c>
      <c r="AW814" s="12" t="s">
        <v>31</v>
      </c>
      <c r="AX814" s="12" t="s">
        <v>70</v>
      </c>
      <c r="AY814" s="151" t="s">
        <v>158</v>
      </c>
    </row>
    <row r="815" spans="2:65" s="14" customFormat="1" x14ac:dyDescent="0.2">
      <c r="B815" s="163"/>
      <c r="D815" s="150" t="s">
        <v>188</v>
      </c>
      <c r="E815" s="164" t="s">
        <v>19</v>
      </c>
      <c r="F815" s="165" t="s">
        <v>191</v>
      </c>
      <c r="H815" s="166">
        <v>21</v>
      </c>
      <c r="I815" s="167"/>
      <c r="L815" s="163"/>
      <c r="M815" s="168"/>
      <c r="T815" s="169"/>
      <c r="AT815" s="164" t="s">
        <v>188</v>
      </c>
      <c r="AU815" s="164" t="s">
        <v>80</v>
      </c>
      <c r="AV815" s="14" t="s">
        <v>165</v>
      </c>
      <c r="AW815" s="14" t="s">
        <v>31</v>
      </c>
      <c r="AX815" s="14" t="s">
        <v>78</v>
      </c>
      <c r="AY815" s="164" t="s">
        <v>158</v>
      </c>
    </row>
    <row r="816" spans="2:65" s="1" customFormat="1" ht="16.5" customHeight="1" x14ac:dyDescent="0.2">
      <c r="B816" s="33"/>
      <c r="C816" s="177" t="s">
        <v>1175</v>
      </c>
      <c r="D816" s="177" t="s">
        <v>530</v>
      </c>
      <c r="E816" s="178" t="s">
        <v>1176</v>
      </c>
      <c r="F816" s="179" t="s">
        <v>1177</v>
      </c>
      <c r="G816" s="180" t="s">
        <v>292</v>
      </c>
      <c r="H816" s="181">
        <v>21</v>
      </c>
      <c r="I816" s="182">
        <v>4230</v>
      </c>
      <c r="J816" s="183">
        <f>ROUND(I816*H816,2)</f>
        <v>88830</v>
      </c>
      <c r="K816" s="179" t="s">
        <v>164</v>
      </c>
      <c r="L816" s="184"/>
      <c r="M816" s="185" t="s">
        <v>19</v>
      </c>
      <c r="N816" s="186" t="s">
        <v>41</v>
      </c>
      <c r="P816" s="141">
        <f>O816*H816</f>
        <v>0</v>
      </c>
      <c r="Q816" s="141">
        <v>0</v>
      </c>
      <c r="R816" s="141">
        <f>Q816*H816</f>
        <v>0</v>
      </c>
      <c r="S816" s="141">
        <v>0</v>
      </c>
      <c r="T816" s="142">
        <f>S816*H816</f>
        <v>0</v>
      </c>
      <c r="AR816" s="143" t="s">
        <v>976</v>
      </c>
      <c r="AT816" s="143" t="s">
        <v>530</v>
      </c>
      <c r="AU816" s="143" t="s">
        <v>80</v>
      </c>
      <c r="AY816" s="18" t="s">
        <v>158</v>
      </c>
      <c r="BE816" s="144">
        <f>IF(N816="základní",J816,0)</f>
        <v>88830</v>
      </c>
      <c r="BF816" s="144">
        <f>IF(N816="snížená",J816,0)</f>
        <v>0</v>
      </c>
      <c r="BG816" s="144">
        <f>IF(N816="zákl. přenesená",J816,0)</f>
        <v>0</v>
      </c>
      <c r="BH816" s="144">
        <f>IF(N816="sníž. přenesená",J816,0)</f>
        <v>0</v>
      </c>
      <c r="BI816" s="144">
        <f>IF(N816="nulová",J816,0)</f>
        <v>0</v>
      </c>
      <c r="BJ816" s="18" t="s">
        <v>78</v>
      </c>
      <c r="BK816" s="144">
        <f>ROUND(I816*H816,2)</f>
        <v>88830</v>
      </c>
      <c r="BL816" s="18" t="s">
        <v>400</v>
      </c>
      <c r="BM816" s="143" t="s">
        <v>1178</v>
      </c>
    </row>
    <row r="817" spans="2:65" s="12" customFormat="1" x14ac:dyDescent="0.2">
      <c r="B817" s="149"/>
      <c r="D817" s="150" t="s">
        <v>188</v>
      </c>
      <c r="E817" s="151" t="s">
        <v>19</v>
      </c>
      <c r="F817" s="152" t="s">
        <v>1179</v>
      </c>
      <c r="H817" s="151" t="s">
        <v>19</v>
      </c>
      <c r="I817" s="153"/>
      <c r="L817" s="149"/>
      <c r="M817" s="154"/>
      <c r="T817" s="155"/>
      <c r="AT817" s="151" t="s">
        <v>188</v>
      </c>
      <c r="AU817" s="151" t="s">
        <v>80</v>
      </c>
      <c r="AV817" s="12" t="s">
        <v>78</v>
      </c>
      <c r="AW817" s="12" t="s">
        <v>31</v>
      </c>
      <c r="AX817" s="12" t="s">
        <v>70</v>
      </c>
      <c r="AY817" s="151" t="s">
        <v>158</v>
      </c>
    </row>
    <row r="818" spans="2:65" s="13" customFormat="1" x14ac:dyDescent="0.2">
      <c r="B818" s="156"/>
      <c r="D818" s="150" t="s">
        <v>188</v>
      </c>
      <c r="E818" s="157" t="s">
        <v>19</v>
      </c>
      <c r="F818" s="158" t="s">
        <v>1180</v>
      </c>
      <c r="H818" s="159">
        <v>21</v>
      </c>
      <c r="I818" s="160"/>
      <c r="L818" s="156"/>
      <c r="M818" s="161"/>
      <c r="T818" s="162"/>
      <c r="AT818" s="157" t="s">
        <v>188</v>
      </c>
      <c r="AU818" s="157" t="s">
        <v>80</v>
      </c>
      <c r="AV818" s="13" t="s">
        <v>80</v>
      </c>
      <c r="AW818" s="13" t="s">
        <v>31</v>
      </c>
      <c r="AX818" s="13" t="s">
        <v>70</v>
      </c>
      <c r="AY818" s="157" t="s">
        <v>158</v>
      </c>
    </row>
    <row r="819" spans="2:65" s="14" customFormat="1" x14ac:dyDescent="0.2">
      <c r="B819" s="163"/>
      <c r="D819" s="150" t="s">
        <v>188</v>
      </c>
      <c r="E819" s="164" t="s">
        <v>19</v>
      </c>
      <c r="F819" s="165" t="s">
        <v>191</v>
      </c>
      <c r="H819" s="166">
        <v>21</v>
      </c>
      <c r="I819" s="167"/>
      <c r="L819" s="163"/>
      <c r="M819" s="168"/>
      <c r="T819" s="169"/>
      <c r="AT819" s="164" t="s">
        <v>188</v>
      </c>
      <c r="AU819" s="164" t="s">
        <v>80</v>
      </c>
      <c r="AV819" s="14" t="s">
        <v>165</v>
      </c>
      <c r="AW819" s="14" t="s">
        <v>31</v>
      </c>
      <c r="AX819" s="14" t="s">
        <v>78</v>
      </c>
      <c r="AY819" s="164" t="s">
        <v>158</v>
      </c>
    </row>
    <row r="820" spans="2:65" s="1" customFormat="1" ht="16.5" customHeight="1" x14ac:dyDescent="0.2">
      <c r="B820" s="33"/>
      <c r="C820" s="132" t="s">
        <v>791</v>
      </c>
      <c r="D820" s="132" t="s">
        <v>160</v>
      </c>
      <c r="E820" s="133" t="s">
        <v>1181</v>
      </c>
      <c r="F820" s="134" t="s">
        <v>1182</v>
      </c>
      <c r="G820" s="135" t="s">
        <v>292</v>
      </c>
      <c r="H820" s="136">
        <v>171</v>
      </c>
      <c r="I820" s="137">
        <v>458</v>
      </c>
      <c r="J820" s="138">
        <f>ROUND(I820*H820,2)</f>
        <v>78318</v>
      </c>
      <c r="K820" s="134" t="s">
        <v>164</v>
      </c>
      <c r="L820" s="33"/>
      <c r="M820" s="139" t="s">
        <v>19</v>
      </c>
      <c r="N820" s="140" t="s">
        <v>41</v>
      </c>
      <c r="P820" s="141">
        <f>O820*H820</f>
        <v>0</v>
      </c>
      <c r="Q820" s="141">
        <v>0</v>
      </c>
      <c r="R820" s="141">
        <f>Q820*H820</f>
        <v>0</v>
      </c>
      <c r="S820" s="141">
        <v>0</v>
      </c>
      <c r="T820" s="142">
        <f>S820*H820</f>
        <v>0</v>
      </c>
      <c r="AR820" s="143" t="s">
        <v>400</v>
      </c>
      <c r="AT820" s="143" t="s">
        <v>160</v>
      </c>
      <c r="AU820" s="143" t="s">
        <v>80</v>
      </c>
      <c r="AY820" s="18" t="s">
        <v>158</v>
      </c>
      <c r="BE820" s="144">
        <f>IF(N820="základní",J820,0)</f>
        <v>78318</v>
      </c>
      <c r="BF820" s="144">
        <f>IF(N820="snížená",J820,0)</f>
        <v>0</v>
      </c>
      <c r="BG820" s="144">
        <f>IF(N820="zákl. přenesená",J820,0)</f>
        <v>0</v>
      </c>
      <c r="BH820" s="144">
        <f>IF(N820="sníž. přenesená",J820,0)</f>
        <v>0</v>
      </c>
      <c r="BI820" s="144">
        <f>IF(N820="nulová",J820,0)</f>
        <v>0</v>
      </c>
      <c r="BJ820" s="18" t="s">
        <v>78</v>
      </c>
      <c r="BK820" s="144">
        <f>ROUND(I820*H820,2)</f>
        <v>78318</v>
      </c>
      <c r="BL820" s="18" t="s">
        <v>400</v>
      </c>
      <c r="BM820" s="143" t="s">
        <v>1183</v>
      </c>
    </row>
    <row r="821" spans="2:65" s="1" customFormat="1" x14ac:dyDescent="0.2">
      <c r="B821" s="33"/>
      <c r="D821" s="145" t="s">
        <v>166</v>
      </c>
      <c r="F821" s="146" t="s">
        <v>1184</v>
      </c>
      <c r="I821" s="147"/>
      <c r="L821" s="33"/>
      <c r="M821" s="148"/>
      <c r="T821" s="54"/>
      <c r="AT821" s="18" t="s">
        <v>166</v>
      </c>
      <c r="AU821" s="18" t="s">
        <v>80</v>
      </c>
    </row>
    <row r="822" spans="2:65" s="12" customFormat="1" x14ac:dyDescent="0.2">
      <c r="B822" s="149"/>
      <c r="D822" s="150" t="s">
        <v>188</v>
      </c>
      <c r="E822" s="151" t="s">
        <v>19</v>
      </c>
      <c r="F822" s="152" t="s">
        <v>1185</v>
      </c>
      <c r="H822" s="151" t="s">
        <v>19</v>
      </c>
      <c r="I822" s="153"/>
      <c r="L822" s="149"/>
      <c r="M822" s="154"/>
      <c r="T822" s="155"/>
      <c r="AT822" s="151" t="s">
        <v>188</v>
      </c>
      <c r="AU822" s="151" t="s">
        <v>80</v>
      </c>
      <c r="AV822" s="12" t="s">
        <v>78</v>
      </c>
      <c r="AW822" s="12" t="s">
        <v>31</v>
      </c>
      <c r="AX822" s="12" t="s">
        <v>70</v>
      </c>
      <c r="AY822" s="151" t="s">
        <v>158</v>
      </c>
    </row>
    <row r="823" spans="2:65" s="13" customFormat="1" x14ac:dyDescent="0.2">
      <c r="B823" s="156"/>
      <c r="D823" s="150" t="s">
        <v>188</v>
      </c>
      <c r="E823" s="157" t="s">
        <v>19</v>
      </c>
      <c r="F823" s="158" t="s">
        <v>1186</v>
      </c>
      <c r="H823" s="159">
        <v>20</v>
      </c>
      <c r="I823" s="160"/>
      <c r="L823" s="156"/>
      <c r="M823" s="161"/>
      <c r="T823" s="162"/>
      <c r="AT823" s="157" t="s">
        <v>188</v>
      </c>
      <c r="AU823" s="157" t="s">
        <v>80</v>
      </c>
      <c r="AV823" s="13" t="s">
        <v>80</v>
      </c>
      <c r="AW823" s="13" t="s">
        <v>31</v>
      </c>
      <c r="AX823" s="13" t="s">
        <v>70</v>
      </c>
      <c r="AY823" s="157" t="s">
        <v>158</v>
      </c>
    </row>
    <row r="824" spans="2:65" s="13" customFormat="1" x14ac:dyDescent="0.2">
      <c r="B824" s="156"/>
      <c r="D824" s="150" t="s">
        <v>188</v>
      </c>
      <c r="E824" s="157" t="s">
        <v>19</v>
      </c>
      <c r="F824" s="158" t="s">
        <v>1187</v>
      </c>
      <c r="H824" s="159">
        <v>118</v>
      </c>
      <c r="I824" s="160"/>
      <c r="L824" s="156"/>
      <c r="M824" s="161"/>
      <c r="T824" s="162"/>
      <c r="AT824" s="157" t="s">
        <v>188</v>
      </c>
      <c r="AU824" s="157" t="s">
        <v>80</v>
      </c>
      <c r="AV824" s="13" t="s">
        <v>80</v>
      </c>
      <c r="AW824" s="13" t="s">
        <v>31</v>
      </c>
      <c r="AX824" s="13" t="s">
        <v>70</v>
      </c>
      <c r="AY824" s="157" t="s">
        <v>158</v>
      </c>
    </row>
    <row r="825" spans="2:65" s="13" customFormat="1" x14ac:dyDescent="0.2">
      <c r="B825" s="156"/>
      <c r="D825" s="150" t="s">
        <v>188</v>
      </c>
      <c r="E825" s="157" t="s">
        <v>19</v>
      </c>
      <c r="F825" s="158" t="s">
        <v>1188</v>
      </c>
      <c r="H825" s="159">
        <v>16</v>
      </c>
      <c r="I825" s="160"/>
      <c r="L825" s="156"/>
      <c r="M825" s="161"/>
      <c r="T825" s="162"/>
      <c r="AT825" s="157" t="s">
        <v>188</v>
      </c>
      <c r="AU825" s="157" t="s">
        <v>80</v>
      </c>
      <c r="AV825" s="13" t="s">
        <v>80</v>
      </c>
      <c r="AW825" s="13" t="s">
        <v>31</v>
      </c>
      <c r="AX825" s="13" t="s">
        <v>70</v>
      </c>
      <c r="AY825" s="157" t="s">
        <v>158</v>
      </c>
    </row>
    <row r="826" spans="2:65" s="13" customFormat="1" x14ac:dyDescent="0.2">
      <c r="B826" s="156"/>
      <c r="D826" s="150" t="s">
        <v>188</v>
      </c>
      <c r="E826" s="157" t="s">
        <v>19</v>
      </c>
      <c r="F826" s="158" t="s">
        <v>1189</v>
      </c>
      <c r="H826" s="159">
        <v>4</v>
      </c>
      <c r="I826" s="160"/>
      <c r="L826" s="156"/>
      <c r="M826" s="161"/>
      <c r="T826" s="162"/>
      <c r="AT826" s="157" t="s">
        <v>188</v>
      </c>
      <c r="AU826" s="157" t="s">
        <v>80</v>
      </c>
      <c r="AV826" s="13" t="s">
        <v>80</v>
      </c>
      <c r="AW826" s="13" t="s">
        <v>31</v>
      </c>
      <c r="AX826" s="13" t="s">
        <v>70</v>
      </c>
      <c r="AY826" s="157" t="s">
        <v>158</v>
      </c>
    </row>
    <row r="827" spans="2:65" s="13" customFormat="1" x14ac:dyDescent="0.2">
      <c r="B827" s="156"/>
      <c r="D827" s="150" t="s">
        <v>188</v>
      </c>
      <c r="E827" s="157" t="s">
        <v>19</v>
      </c>
      <c r="F827" s="158" t="s">
        <v>1190</v>
      </c>
      <c r="H827" s="159">
        <v>8</v>
      </c>
      <c r="I827" s="160"/>
      <c r="L827" s="156"/>
      <c r="M827" s="161"/>
      <c r="T827" s="162"/>
      <c r="AT827" s="157" t="s">
        <v>188</v>
      </c>
      <c r="AU827" s="157" t="s">
        <v>80</v>
      </c>
      <c r="AV827" s="13" t="s">
        <v>80</v>
      </c>
      <c r="AW827" s="13" t="s">
        <v>31</v>
      </c>
      <c r="AX827" s="13" t="s">
        <v>70</v>
      </c>
      <c r="AY827" s="157" t="s">
        <v>158</v>
      </c>
    </row>
    <row r="828" spans="2:65" s="13" customFormat="1" x14ac:dyDescent="0.2">
      <c r="B828" s="156"/>
      <c r="D828" s="150" t="s">
        <v>188</v>
      </c>
      <c r="E828" s="157" t="s">
        <v>19</v>
      </c>
      <c r="F828" s="158" t="s">
        <v>1191</v>
      </c>
      <c r="H828" s="159">
        <v>5</v>
      </c>
      <c r="I828" s="160"/>
      <c r="L828" s="156"/>
      <c r="M828" s="161"/>
      <c r="T828" s="162"/>
      <c r="AT828" s="157" t="s">
        <v>188</v>
      </c>
      <c r="AU828" s="157" t="s">
        <v>80</v>
      </c>
      <c r="AV828" s="13" t="s">
        <v>80</v>
      </c>
      <c r="AW828" s="13" t="s">
        <v>31</v>
      </c>
      <c r="AX828" s="13" t="s">
        <v>70</v>
      </c>
      <c r="AY828" s="157" t="s">
        <v>158</v>
      </c>
    </row>
    <row r="829" spans="2:65" s="14" customFormat="1" x14ac:dyDescent="0.2">
      <c r="B829" s="163"/>
      <c r="D829" s="150" t="s">
        <v>188</v>
      </c>
      <c r="E829" s="164" t="s">
        <v>19</v>
      </c>
      <c r="F829" s="165" t="s">
        <v>191</v>
      </c>
      <c r="H829" s="166">
        <v>171</v>
      </c>
      <c r="I829" s="167"/>
      <c r="L829" s="163"/>
      <c r="M829" s="168"/>
      <c r="T829" s="169"/>
      <c r="AT829" s="164" t="s">
        <v>188</v>
      </c>
      <c r="AU829" s="164" t="s">
        <v>80</v>
      </c>
      <c r="AV829" s="14" t="s">
        <v>165</v>
      </c>
      <c r="AW829" s="14" t="s">
        <v>31</v>
      </c>
      <c r="AX829" s="14" t="s">
        <v>78</v>
      </c>
      <c r="AY829" s="164" t="s">
        <v>158</v>
      </c>
    </row>
    <row r="830" spans="2:65" s="1" customFormat="1" ht="16.5" customHeight="1" x14ac:dyDescent="0.2">
      <c r="B830" s="33"/>
      <c r="C830" s="177" t="s">
        <v>1192</v>
      </c>
      <c r="D830" s="177" t="s">
        <v>530</v>
      </c>
      <c r="E830" s="178" t="s">
        <v>1193</v>
      </c>
      <c r="F830" s="179" t="s">
        <v>1194</v>
      </c>
      <c r="G830" s="180" t="s">
        <v>292</v>
      </c>
      <c r="H830" s="181">
        <v>176.13</v>
      </c>
      <c r="I830" s="182">
        <v>882</v>
      </c>
      <c r="J830" s="183">
        <f>ROUND(I830*H830,2)</f>
        <v>155346.66</v>
      </c>
      <c r="K830" s="179" t="s">
        <v>164</v>
      </c>
      <c r="L830" s="184"/>
      <c r="M830" s="185" t="s">
        <v>19</v>
      </c>
      <c r="N830" s="186" t="s">
        <v>41</v>
      </c>
      <c r="P830" s="141">
        <f>O830*H830</f>
        <v>0</v>
      </c>
      <c r="Q830" s="141">
        <v>0</v>
      </c>
      <c r="R830" s="141">
        <f>Q830*H830</f>
        <v>0</v>
      </c>
      <c r="S830" s="141">
        <v>0</v>
      </c>
      <c r="T830" s="142">
        <f>S830*H830</f>
        <v>0</v>
      </c>
      <c r="AR830" s="143" t="s">
        <v>976</v>
      </c>
      <c r="AT830" s="143" t="s">
        <v>530</v>
      </c>
      <c r="AU830" s="143" t="s">
        <v>80</v>
      </c>
      <c r="AY830" s="18" t="s">
        <v>158</v>
      </c>
      <c r="BE830" s="144">
        <f>IF(N830="základní",J830,0)</f>
        <v>155346.66</v>
      </c>
      <c r="BF830" s="144">
        <f>IF(N830="snížená",J830,0)</f>
        <v>0</v>
      </c>
      <c r="BG830" s="144">
        <f>IF(N830="zákl. přenesená",J830,0)</f>
        <v>0</v>
      </c>
      <c r="BH830" s="144">
        <f>IF(N830="sníž. přenesená",J830,0)</f>
        <v>0</v>
      </c>
      <c r="BI830" s="144">
        <f>IF(N830="nulová",J830,0)</f>
        <v>0</v>
      </c>
      <c r="BJ830" s="18" t="s">
        <v>78</v>
      </c>
      <c r="BK830" s="144">
        <f>ROUND(I830*H830,2)</f>
        <v>155346.66</v>
      </c>
      <c r="BL830" s="18" t="s">
        <v>400</v>
      </c>
      <c r="BM830" s="143" t="s">
        <v>1195</v>
      </c>
    </row>
    <row r="831" spans="2:65" s="1" customFormat="1" ht="16.5" customHeight="1" x14ac:dyDescent="0.2">
      <c r="B831" s="33"/>
      <c r="C831" s="132" t="s">
        <v>797</v>
      </c>
      <c r="D831" s="132" t="s">
        <v>160</v>
      </c>
      <c r="E831" s="133" t="s">
        <v>1196</v>
      </c>
      <c r="F831" s="134" t="s">
        <v>1197</v>
      </c>
      <c r="G831" s="135" t="s">
        <v>292</v>
      </c>
      <c r="H831" s="136">
        <v>192</v>
      </c>
      <c r="I831" s="137">
        <v>396</v>
      </c>
      <c r="J831" s="138">
        <f>ROUND(I831*H831,2)</f>
        <v>76032</v>
      </c>
      <c r="K831" s="134" t="s">
        <v>164</v>
      </c>
      <c r="L831" s="33"/>
      <c r="M831" s="139" t="s">
        <v>19</v>
      </c>
      <c r="N831" s="140" t="s">
        <v>41</v>
      </c>
      <c r="P831" s="141">
        <f>O831*H831</f>
        <v>0</v>
      </c>
      <c r="Q831" s="141">
        <v>0</v>
      </c>
      <c r="R831" s="141">
        <f>Q831*H831</f>
        <v>0</v>
      </c>
      <c r="S831" s="141">
        <v>0</v>
      </c>
      <c r="T831" s="142">
        <f>S831*H831</f>
        <v>0</v>
      </c>
      <c r="AR831" s="143" t="s">
        <v>400</v>
      </c>
      <c r="AT831" s="143" t="s">
        <v>160</v>
      </c>
      <c r="AU831" s="143" t="s">
        <v>80</v>
      </c>
      <c r="AY831" s="18" t="s">
        <v>158</v>
      </c>
      <c r="BE831" s="144">
        <f>IF(N831="základní",J831,0)</f>
        <v>76032</v>
      </c>
      <c r="BF831" s="144">
        <f>IF(N831="snížená",J831,0)</f>
        <v>0</v>
      </c>
      <c r="BG831" s="144">
        <f>IF(N831="zákl. přenesená",J831,0)</f>
        <v>0</v>
      </c>
      <c r="BH831" s="144">
        <f>IF(N831="sníž. přenesená",J831,0)</f>
        <v>0</v>
      </c>
      <c r="BI831" s="144">
        <f>IF(N831="nulová",J831,0)</f>
        <v>0</v>
      </c>
      <c r="BJ831" s="18" t="s">
        <v>78</v>
      </c>
      <c r="BK831" s="144">
        <f>ROUND(I831*H831,2)</f>
        <v>76032</v>
      </c>
      <c r="BL831" s="18" t="s">
        <v>400</v>
      </c>
      <c r="BM831" s="143" t="s">
        <v>1198</v>
      </c>
    </row>
    <row r="832" spans="2:65" s="1" customFormat="1" x14ac:dyDescent="0.2">
      <c r="B832" s="33"/>
      <c r="D832" s="145" t="s">
        <v>166</v>
      </c>
      <c r="F832" s="146" t="s">
        <v>1199</v>
      </c>
      <c r="I832" s="147"/>
      <c r="L832" s="33"/>
      <c r="M832" s="187"/>
      <c r="N832" s="188"/>
      <c r="O832" s="188"/>
      <c r="P832" s="188"/>
      <c r="Q832" s="188"/>
      <c r="R832" s="188"/>
      <c r="S832" s="188"/>
      <c r="T832" s="189"/>
      <c r="AT832" s="18" t="s">
        <v>166</v>
      </c>
      <c r="AU832" s="18" t="s">
        <v>80</v>
      </c>
    </row>
    <row r="833" spans="2:12" s="1" customFormat="1" ht="6.9" customHeight="1" x14ac:dyDescent="0.2">
      <c r="B833" s="42"/>
      <c r="C833" s="43"/>
      <c r="D833" s="43"/>
      <c r="E833" s="43"/>
      <c r="F833" s="43"/>
      <c r="G833" s="43"/>
      <c r="H833" s="43"/>
      <c r="I833" s="43"/>
      <c r="J833" s="43"/>
      <c r="K833" s="43"/>
      <c r="L833" s="33"/>
    </row>
  </sheetData>
  <sheetProtection algorithmName="SHA-512" hashValue="3w/SBspZuTwuU4GtKd/3xtpcq3r++uLFGz4/mEUtbF9DpEjUT/n6WZNWJelDG8NEAuf8g/gqIMDYZiDjGI5JIA==" saltValue="vcTTt5S8KC3xKBW08K5uLoOot/AbPeuL3JCU6RZHclLwcV+V2lKmigrCruw1TxWwbvykWPZehpxJxk5SyCby3Q==" spinCount="100000" sheet="1" objects="1" scenarios="1" formatColumns="0" formatRows="0" autoFilter="0"/>
  <autoFilter ref="C90:K832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97" r:id="rId2" xr:uid="{00000000-0004-0000-0100-000001000000}"/>
    <hyperlink ref="F99" r:id="rId3" xr:uid="{00000000-0004-0000-0100-000002000000}"/>
    <hyperlink ref="F101" r:id="rId4" xr:uid="{00000000-0004-0000-0100-000003000000}"/>
    <hyperlink ref="F103" r:id="rId5" xr:uid="{00000000-0004-0000-0100-000004000000}"/>
    <hyperlink ref="F105" r:id="rId6" xr:uid="{00000000-0004-0000-0100-000005000000}"/>
    <hyperlink ref="F110" r:id="rId7" xr:uid="{00000000-0004-0000-0100-000006000000}"/>
    <hyperlink ref="F117" r:id="rId8" xr:uid="{00000000-0004-0000-0100-000007000000}"/>
    <hyperlink ref="F122" r:id="rId9" xr:uid="{00000000-0004-0000-0100-000008000000}"/>
    <hyperlink ref="F127" r:id="rId10" xr:uid="{00000000-0004-0000-0100-000009000000}"/>
    <hyperlink ref="F134" r:id="rId11" xr:uid="{00000000-0004-0000-0100-00000A000000}"/>
    <hyperlink ref="F142" r:id="rId12" xr:uid="{00000000-0004-0000-0100-00000B000000}"/>
    <hyperlink ref="F152" r:id="rId13" xr:uid="{00000000-0004-0000-0100-00000C000000}"/>
    <hyperlink ref="F161" r:id="rId14" xr:uid="{00000000-0004-0000-0100-00000D000000}"/>
    <hyperlink ref="F168" r:id="rId15" xr:uid="{00000000-0004-0000-0100-00000E000000}"/>
    <hyperlink ref="F177" r:id="rId16" xr:uid="{00000000-0004-0000-0100-00000F000000}"/>
    <hyperlink ref="F183" r:id="rId17" xr:uid="{00000000-0004-0000-0100-000010000000}"/>
    <hyperlink ref="F187" r:id="rId18" xr:uid="{00000000-0004-0000-0100-000011000000}"/>
    <hyperlink ref="F189" r:id="rId19" xr:uid="{00000000-0004-0000-0100-000012000000}"/>
    <hyperlink ref="F193" r:id="rId20" xr:uid="{00000000-0004-0000-0100-000013000000}"/>
    <hyperlink ref="F197" r:id="rId21" xr:uid="{00000000-0004-0000-0100-000014000000}"/>
    <hyperlink ref="F201" r:id="rId22" xr:uid="{00000000-0004-0000-0100-000015000000}"/>
    <hyperlink ref="F210" r:id="rId23" xr:uid="{00000000-0004-0000-0100-000016000000}"/>
    <hyperlink ref="F216" r:id="rId24" xr:uid="{00000000-0004-0000-0100-000017000000}"/>
    <hyperlink ref="F222" r:id="rId25" xr:uid="{00000000-0004-0000-0100-000018000000}"/>
    <hyperlink ref="F228" r:id="rId26" xr:uid="{00000000-0004-0000-0100-000019000000}"/>
    <hyperlink ref="F233" r:id="rId27" xr:uid="{00000000-0004-0000-0100-00001A000000}"/>
    <hyperlink ref="F254" r:id="rId28" xr:uid="{00000000-0004-0000-0100-00001B000000}"/>
    <hyperlink ref="F260" r:id="rId29" xr:uid="{00000000-0004-0000-0100-00001C000000}"/>
    <hyperlink ref="F266" r:id="rId30" xr:uid="{00000000-0004-0000-0100-00001D000000}"/>
    <hyperlink ref="F272" r:id="rId31" xr:uid="{00000000-0004-0000-0100-00001E000000}"/>
    <hyperlink ref="F278" r:id="rId32" xr:uid="{00000000-0004-0000-0100-00001F000000}"/>
    <hyperlink ref="F282" r:id="rId33" xr:uid="{00000000-0004-0000-0100-000020000000}"/>
    <hyperlink ref="F311" r:id="rId34" xr:uid="{00000000-0004-0000-0100-000021000000}"/>
    <hyperlink ref="F325" r:id="rId35" xr:uid="{00000000-0004-0000-0100-000022000000}"/>
    <hyperlink ref="F350" r:id="rId36" xr:uid="{00000000-0004-0000-0100-000023000000}"/>
    <hyperlink ref="F352" r:id="rId37" xr:uid="{00000000-0004-0000-0100-000024000000}"/>
    <hyperlink ref="F361" r:id="rId38" xr:uid="{00000000-0004-0000-0100-000025000000}"/>
    <hyperlink ref="F363" r:id="rId39" xr:uid="{00000000-0004-0000-0100-000026000000}"/>
    <hyperlink ref="F365" r:id="rId40" xr:uid="{00000000-0004-0000-0100-000027000000}"/>
    <hyperlink ref="F368" r:id="rId41" xr:uid="{00000000-0004-0000-0100-000028000000}"/>
    <hyperlink ref="F370" r:id="rId42" xr:uid="{00000000-0004-0000-0100-000029000000}"/>
    <hyperlink ref="F373" r:id="rId43" xr:uid="{00000000-0004-0000-0100-00002A000000}"/>
    <hyperlink ref="F375" r:id="rId44" xr:uid="{00000000-0004-0000-0100-00002B000000}"/>
    <hyperlink ref="F377" r:id="rId45" xr:uid="{00000000-0004-0000-0100-00002C000000}"/>
    <hyperlink ref="F379" r:id="rId46" xr:uid="{00000000-0004-0000-0100-00002D000000}"/>
    <hyperlink ref="F381" r:id="rId47" xr:uid="{00000000-0004-0000-0100-00002E000000}"/>
    <hyperlink ref="F386" r:id="rId48" xr:uid="{00000000-0004-0000-0100-00002F000000}"/>
    <hyperlink ref="F389" r:id="rId49" xr:uid="{00000000-0004-0000-0100-000030000000}"/>
    <hyperlink ref="F393" r:id="rId50" xr:uid="{00000000-0004-0000-0100-000031000000}"/>
    <hyperlink ref="F399" r:id="rId51" xr:uid="{00000000-0004-0000-0100-000032000000}"/>
    <hyperlink ref="F404" r:id="rId52" xr:uid="{00000000-0004-0000-0100-000033000000}"/>
    <hyperlink ref="F412" r:id="rId53" xr:uid="{00000000-0004-0000-0100-000034000000}"/>
    <hyperlink ref="F420" r:id="rId54" xr:uid="{00000000-0004-0000-0100-000035000000}"/>
    <hyperlink ref="F433" r:id="rId55" xr:uid="{00000000-0004-0000-0100-000036000000}"/>
    <hyperlink ref="F446" r:id="rId56" xr:uid="{00000000-0004-0000-0100-000037000000}"/>
    <hyperlink ref="F451" r:id="rId57" xr:uid="{00000000-0004-0000-0100-000038000000}"/>
    <hyperlink ref="F458" r:id="rId58" xr:uid="{00000000-0004-0000-0100-000039000000}"/>
    <hyperlink ref="F465" r:id="rId59" xr:uid="{00000000-0004-0000-0100-00003A000000}"/>
    <hyperlink ref="F477" r:id="rId60" xr:uid="{00000000-0004-0000-0100-00003B000000}"/>
    <hyperlink ref="F497" r:id="rId61" xr:uid="{00000000-0004-0000-0100-00003C000000}"/>
    <hyperlink ref="F500" r:id="rId62" xr:uid="{00000000-0004-0000-0100-00003D000000}"/>
    <hyperlink ref="F504" r:id="rId63" xr:uid="{00000000-0004-0000-0100-00003E000000}"/>
    <hyperlink ref="F509" r:id="rId64" xr:uid="{00000000-0004-0000-0100-00003F000000}"/>
    <hyperlink ref="F513" r:id="rId65" xr:uid="{00000000-0004-0000-0100-000040000000}"/>
    <hyperlink ref="F517" r:id="rId66" xr:uid="{00000000-0004-0000-0100-000041000000}"/>
    <hyperlink ref="F519" r:id="rId67" xr:uid="{00000000-0004-0000-0100-000042000000}"/>
    <hyperlink ref="F521" r:id="rId68" xr:uid="{00000000-0004-0000-0100-000043000000}"/>
    <hyperlink ref="F529" r:id="rId69" xr:uid="{00000000-0004-0000-0100-000044000000}"/>
    <hyperlink ref="F534" r:id="rId70" xr:uid="{00000000-0004-0000-0100-000045000000}"/>
    <hyperlink ref="F539" r:id="rId71" xr:uid="{00000000-0004-0000-0100-000046000000}"/>
    <hyperlink ref="F546" r:id="rId72" xr:uid="{00000000-0004-0000-0100-000047000000}"/>
    <hyperlink ref="F551" r:id="rId73" xr:uid="{00000000-0004-0000-0100-000048000000}"/>
    <hyperlink ref="F557" r:id="rId74" xr:uid="{00000000-0004-0000-0100-000049000000}"/>
    <hyperlink ref="F563" r:id="rId75" xr:uid="{00000000-0004-0000-0100-00004A000000}"/>
    <hyperlink ref="F570" r:id="rId76" xr:uid="{00000000-0004-0000-0100-00004B000000}"/>
    <hyperlink ref="F583" r:id="rId77" xr:uid="{00000000-0004-0000-0100-00004C000000}"/>
    <hyperlink ref="F594" r:id="rId78" xr:uid="{00000000-0004-0000-0100-00004D000000}"/>
    <hyperlink ref="F604" r:id="rId79" xr:uid="{00000000-0004-0000-0100-00004E000000}"/>
    <hyperlink ref="F609" r:id="rId80" xr:uid="{00000000-0004-0000-0100-00004F000000}"/>
    <hyperlink ref="F616" r:id="rId81" xr:uid="{00000000-0004-0000-0100-000050000000}"/>
    <hyperlink ref="F625" r:id="rId82" xr:uid="{00000000-0004-0000-0100-000051000000}"/>
    <hyperlink ref="F633" r:id="rId83" xr:uid="{00000000-0004-0000-0100-000052000000}"/>
    <hyperlink ref="F639" r:id="rId84" xr:uid="{00000000-0004-0000-0100-000053000000}"/>
    <hyperlink ref="F652" r:id="rId85" xr:uid="{00000000-0004-0000-0100-000054000000}"/>
    <hyperlink ref="F662" r:id="rId86" xr:uid="{00000000-0004-0000-0100-000055000000}"/>
    <hyperlink ref="F667" r:id="rId87" xr:uid="{00000000-0004-0000-0100-000056000000}"/>
    <hyperlink ref="F672" r:id="rId88" xr:uid="{00000000-0004-0000-0100-000057000000}"/>
    <hyperlink ref="F674" r:id="rId89" xr:uid="{00000000-0004-0000-0100-000058000000}"/>
    <hyperlink ref="F677" r:id="rId90" xr:uid="{00000000-0004-0000-0100-000059000000}"/>
    <hyperlink ref="F683" r:id="rId91" xr:uid="{00000000-0004-0000-0100-00005A000000}"/>
    <hyperlink ref="F687" r:id="rId92" xr:uid="{00000000-0004-0000-0100-00005B000000}"/>
    <hyperlink ref="F692" r:id="rId93" xr:uid="{00000000-0004-0000-0100-00005C000000}"/>
    <hyperlink ref="F696" r:id="rId94" xr:uid="{00000000-0004-0000-0100-00005D000000}"/>
    <hyperlink ref="F699" r:id="rId95" xr:uid="{00000000-0004-0000-0100-00005E000000}"/>
    <hyperlink ref="F707" r:id="rId96" xr:uid="{00000000-0004-0000-0100-00005F000000}"/>
    <hyperlink ref="F712" r:id="rId97" xr:uid="{00000000-0004-0000-0100-000060000000}"/>
    <hyperlink ref="F716" r:id="rId98" xr:uid="{00000000-0004-0000-0100-000061000000}"/>
    <hyperlink ref="F719" r:id="rId99" xr:uid="{00000000-0004-0000-0100-000062000000}"/>
    <hyperlink ref="F722" r:id="rId100" xr:uid="{00000000-0004-0000-0100-000063000000}"/>
    <hyperlink ref="F727" r:id="rId101" xr:uid="{00000000-0004-0000-0100-000064000000}"/>
    <hyperlink ref="F730" r:id="rId102" xr:uid="{00000000-0004-0000-0100-000065000000}"/>
    <hyperlink ref="F732" r:id="rId103" xr:uid="{00000000-0004-0000-0100-000066000000}"/>
    <hyperlink ref="F737" r:id="rId104" xr:uid="{00000000-0004-0000-0100-000067000000}"/>
    <hyperlink ref="F739" r:id="rId105" xr:uid="{00000000-0004-0000-0100-000068000000}"/>
    <hyperlink ref="F741" r:id="rId106" xr:uid="{00000000-0004-0000-0100-000069000000}"/>
    <hyperlink ref="F743" r:id="rId107" xr:uid="{00000000-0004-0000-0100-00006A000000}"/>
    <hyperlink ref="F746" r:id="rId108" xr:uid="{00000000-0004-0000-0100-00006B000000}"/>
    <hyperlink ref="F751" r:id="rId109" xr:uid="{00000000-0004-0000-0100-00006C000000}"/>
    <hyperlink ref="F753" r:id="rId110" xr:uid="{00000000-0004-0000-0100-00006D000000}"/>
    <hyperlink ref="F758" r:id="rId111" xr:uid="{00000000-0004-0000-0100-00006E000000}"/>
    <hyperlink ref="F763" r:id="rId112" xr:uid="{00000000-0004-0000-0100-00006F000000}"/>
    <hyperlink ref="F768" r:id="rId113" xr:uid="{00000000-0004-0000-0100-000070000000}"/>
    <hyperlink ref="F775" r:id="rId114" xr:uid="{00000000-0004-0000-0100-000071000000}"/>
    <hyperlink ref="F779" r:id="rId115" xr:uid="{00000000-0004-0000-0100-000072000000}"/>
    <hyperlink ref="F781" r:id="rId116" xr:uid="{00000000-0004-0000-0100-000073000000}"/>
    <hyperlink ref="F784" r:id="rId117" xr:uid="{00000000-0004-0000-0100-000074000000}"/>
    <hyperlink ref="F788" r:id="rId118" xr:uid="{00000000-0004-0000-0100-000075000000}"/>
    <hyperlink ref="F791" r:id="rId119" xr:uid="{00000000-0004-0000-0100-000076000000}"/>
    <hyperlink ref="F795" r:id="rId120" xr:uid="{00000000-0004-0000-0100-000077000000}"/>
    <hyperlink ref="F798" r:id="rId121" xr:uid="{00000000-0004-0000-0100-000078000000}"/>
    <hyperlink ref="F802" r:id="rId122" xr:uid="{00000000-0004-0000-0100-000079000000}"/>
    <hyperlink ref="F808" r:id="rId123" xr:uid="{00000000-0004-0000-0100-00007A000000}"/>
    <hyperlink ref="F812" r:id="rId124" xr:uid="{00000000-0004-0000-0100-00007B000000}"/>
    <hyperlink ref="F821" r:id="rId125" xr:uid="{00000000-0004-0000-0100-00007C000000}"/>
    <hyperlink ref="F832" r:id="rId126" xr:uid="{00000000-0004-0000-0100-00007D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127"/>
  <headerFooter>
    <oddFooter>&amp;CStrana &amp;P z &amp;N</oddFooter>
  </headerFooter>
  <drawing r:id="rId1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50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87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1200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1202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ROUND(J107, 2)</f>
        <v>5686179.2300000004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ROUND((SUM(BE107:BE1649)),  2)</f>
        <v>5686179.2300000004</v>
      </c>
      <c r="I35" s="94">
        <v>0.21</v>
      </c>
      <c r="J35" s="84">
        <f>ROUND(((SUM(BE107:BE1649))*I35),  2)</f>
        <v>1194097.6399999999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ROUND((SUM(BF107:BF1649)),  2)</f>
        <v>0</v>
      </c>
      <c r="I36" s="94">
        <v>0.12</v>
      </c>
      <c r="J36" s="84">
        <f>ROUND(((SUM(BF107:BF1649))*I36),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ROUND((SUM(BG107:BG1649)),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ROUND((SUM(BH107:BH1649)),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ROUND((SUM(BI107:BI1649)),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6880276.8700000001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1200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DSO 02.1 - Stavební část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J107</f>
        <v>5686179.2299999995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131</v>
      </c>
      <c r="E64" s="106"/>
      <c r="F64" s="106"/>
      <c r="G64" s="106"/>
      <c r="H64" s="106"/>
      <c r="I64" s="106"/>
      <c r="J64" s="107">
        <f>J108</f>
        <v>4938493.7699999996</v>
      </c>
      <c r="L64" s="104"/>
    </row>
    <row r="65" spans="2:12" s="9" customFormat="1" ht="19.95" customHeight="1" x14ac:dyDescent="0.2">
      <c r="B65" s="108"/>
      <c r="D65" s="109" t="s">
        <v>132</v>
      </c>
      <c r="E65" s="110"/>
      <c r="F65" s="110"/>
      <c r="G65" s="110"/>
      <c r="H65" s="110"/>
      <c r="I65" s="110"/>
      <c r="J65" s="111">
        <f>J109</f>
        <v>1091246.95</v>
      </c>
      <c r="L65" s="108"/>
    </row>
    <row r="66" spans="2:12" s="9" customFormat="1" ht="19.95" customHeight="1" x14ac:dyDescent="0.2">
      <c r="B66" s="108"/>
      <c r="D66" s="109" t="s">
        <v>133</v>
      </c>
      <c r="E66" s="110"/>
      <c r="F66" s="110"/>
      <c r="G66" s="110"/>
      <c r="H66" s="110"/>
      <c r="I66" s="110"/>
      <c r="J66" s="111">
        <f>J351</f>
        <v>27116.89</v>
      </c>
      <c r="L66" s="108"/>
    </row>
    <row r="67" spans="2:12" s="9" customFormat="1" ht="19.95" customHeight="1" x14ac:dyDescent="0.2">
      <c r="B67" s="108"/>
      <c r="D67" s="109" t="s">
        <v>134</v>
      </c>
      <c r="E67" s="110"/>
      <c r="F67" s="110"/>
      <c r="G67" s="110"/>
      <c r="H67" s="110"/>
      <c r="I67" s="110"/>
      <c r="J67" s="111">
        <f>J372</f>
        <v>2083581.9799999997</v>
      </c>
      <c r="L67" s="108"/>
    </row>
    <row r="68" spans="2:12" s="9" customFormat="1" ht="19.95" customHeight="1" x14ac:dyDescent="0.2">
      <c r="B68" s="108"/>
      <c r="D68" s="109" t="s">
        <v>135</v>
      </c>
      <c r="E68" s="110"/>
      <c r="F68" s="110"/>
      <c r="G68" s="110"/>
      <c r="H68" s="110"/>
      <c r="I68" s="110"/>
      <c r="J68" s="111">
        <f>J519</f>
        <v>46449.619999999995</v>
      </c>
      <c r="L68" s="108"/>
    </row>
    <row r="69" spans="2:12" s="9" customFormat="1" ht="19.95" customHeight="1" x14ac:dyDescent="0.2">
      <c r="B69" s="108"/>
      <c r="D69" s="109" t="s">
        <v>136</v>
      </c>
      <c r="E69" s="110"/>
      <c r="F69" s="110"/>
      <c r="G69" s="110"/>
      <c r="H69" s="110"/>
      <c r="I69" s="110"/>
      <c r="J69" s="111">
        <f>J564</f>
        <v>26681.95</v>
      </c>
      <c r="L69" s="108"/>
    </row>
    <row r="70" spans="2:12" s="9" customFormat="1" ht="19.95" customHeight="1" x14ac:dyDescent="0.2">
      <c r="B70" s="108"/>
      <c r="D70" s="109" t="s">
        <v>1203</v>
      </c>
      <c r="E70" s="110"/>
      <c r="F70" s="110"/>
      <c r="G70" s="110"/>
      <c r="H70" s="110"/>
      <c r="I70" s="110"/>
      <c r="J70" s="111">
        <f>J614</f>
        <v>14495.710000000001</v>
      </c>
      <c r="L70" s="108"/>
    </row>
    <row r="71" spans="2:12" s="9" customFormat="1" ht="19.95" customHeight="1" x14ac:dyDescent="0.2">
      <c r="B71" s="108"/>
      <c r="D71" s="109" t="s">
        <v>137</v>
      </c>
      <c r="E71" s="110"/>
      <c r="F71" s="110"/>
      <c r="G71" s="110"/>
      <c r="H71" s="110"/>
      <c r="I71" s="110"/>
      <c r="J71" s="111">
        <f>J646</f>
        <v>27160</v>
      </c>
      <c r="L71" s="108"/>
    </row>
    <row r="72" spans="2:12" s="9" customFormat="1" ht="19.95" customHeight="1" x14ac:dyDescent="0.2">
      <c r="B72" s="108"/>
      <c r="D72" s="109" t="s">
        <v>138</v>
      </c>
      <c r="E72" s="110"/>
      <c r="F72" s="110"/>
      <c r="G72" s="110"/>
      <c r="H72" s="110"/>
      <c r="I72" s="110"/>
      <c r="J72" s="111">
        <f>J678</f>
        <v>1122652.93</v>
      </c>
      <c r="L72" s="108"/>
    </row>
    <row r="73" spans="2:12" s="9" customFormat="1" ht="19.95" customHeight="1" x14ac:dyDescent="0.2">
      <c r="B73" s="108"/>
      <c r="D73" s="109" t="s">
        <v>140</v>
      </c>
      <c r="E73" s="110"/>
      <c r="F73" s="110"/>
      <c r="G73" s="110"/>
      <c r="H73" s="110"/>
      <c r="I73" s="110"/>
      <c r="J73" s="111">
        <f>J1094</f>
        <v>499107.74</v>
      </c>
      <c r="L73" s="108"/>
    </row>
    <row r="74" spans="2:12" s="8" customFormat="1" ht="24.9" customHeight="1" x14ac:dyDescent="0.2">
      <c r="B74" s="104"/>
      <c r="D74" s="105" t="s">
        <v>1204</v>
      </c>
      <c r="E74" s="106"/>
      <c r="F74" s="106"/>
      <c r="G74" s="106"/>
      <c r="H74" s="106"/>
      <c r="I74" s="106"/>
      <c r="J74" s="107">
        <f>J1097</f>
        <v>739730.38</v>
      </c>
      <c r="L74" s="104"/>
    </row>
    <row r="75" spans="2:12" s="9" customFormat="1" ht="19.95" customHeight="1" x14ac:dyDescent="0.2">
      <c r="B75" s="108"/>
      <c r="D75" s="109" t="s">
        <v>1205</v>
      </c>
      <c r="E75" s="110"/>
      <c r="F75" s="110"/>
      <c r="G75" s="110"/>
      <c r="H75" s="110"/>
      <c r="I75" s="110"/>
      <c r="J75" s="111">
        <f>J1098</f>
        <v>269767.21999999997</v>
      </c>
      <c r="L75" s="108"/>
    </row>
    <row r="76" spans="2:12" s="9" customFormat="1" ht="19.95" customHeight="1" x14ac:dyDescent="0.2">
      <c r="B76" s="108"/>
      <c r="D76" s="109" t="s">
        <v>1206</v>
      </c>
      <c r="E76" s="110"/>
      <c r="F76" s="110"/>
      <c r="G76" s="110"/>
      <c r="H76" s="110"/>
      <c r="I76" s="110"/>
      <c r="J76" s="111">
        <f>J1308</f>
        <v>201521.4</v>
      </c>
      <c r="L76" s="108"/>
    </row>
    <row r="77" spans="2:12" s="9" customFormat="1" ht="19.95" customHeight="1" x14ac:dyDescent="0.2">
      <c r="B77" s="108"/>
      <c r="D77" s="109" t="s">
        <v>1207</v>
      </c>
      <c r="E77" s="110"/>
      <c r="F77" s="110"/>
      <c r="G77" s="110"/>
      <c r="H77" s="110"/>
      <c r="I77" s="110"/>
      <c r="J77" s="111">
        <f>J1382</f>
        <v>59251.009999999995</v>
      </c>
      <c r="L77" s="108"/>
    </row>
    <row r="78" spans="2:12" s="9" customFormat="1" ht="19.95" customHeight="1" x14ac:dyDescent="0.2">
      <c r="B78" s="108"/>
      <c r="D78" s="109" t="s">
        <v>1208</v>
      </c>
      <c r="E78" s="110"/>
      <c r="F78" s="110"/>
      <c r="G78" s="110"/>
      <c r="H78" s="110"/>
      <c r="I78" s="110"/>
      <c r="J78" s="111">
        <f>J1418</f>
        <v>9300</v>
      </c>
      <c r="L78" s="108"/>
    </row>
    <row r="79" spans="2:12" s="9" customFormat="1" ht="19.95" customHeight="1" x14ac:dyDescent="0.2">
      <c r="B79" s="108"/>
      <c r="D79" s="109" t="s">
        <v>1209</v>
      </c>
      <c r="E79" s="110"/>
      <c r="F79" s="110"/>
      <c r="G79" s="110"/>
      <c r="H79" s="110"/>
      <c r="I79" s="110"/>
      <c r="J79" s="111">
        <f>J1426</f>
        <v>3794</v>
      </c>
      <c r="L79" s="108"/>
    </row>
    <row r="80" spans="2:12" s="9" customFormat="1" ht="19.95" customHeight="1" x14ac:dyDescent="0.2">
      <c r="B80" s="108"/>
      <c r="D80" s="109" t="s">
        <v>1210</v>
      </c>
      <c r="E80" s="110"/>
      <c r="F80" s="110"/>
      <c r="G80" s="110"/>
      <c r="H80" s="110"/>
      <c r="I80" s="110"/>
      <c r="J80" s="111">
        <f>J1449</f>
        <v>6760</v>
      </c>
      <c r="L80" s="108"/>
    </row>
    <row r="81" spans="2:12" s="9" customFormat="1" ht="19.95" customHeight="1" x14ac:dyDescent="0.2">
      <c r="B81" s="108"/>
      <c r="D81" s="109" t="s">
        <v>1211</v>
      </c>
      <c r="E81" s="110"/>
      <c r="F81" s="110"/>
      <c r="G81" s="110"/>
      <c r="H81" s="110"/>
      <c r="I81" s="110"/>
      <c r="J81" s="111">
        <f>J1458</f>
        <v>67948.599999999991</v>
      </c>
      <c r="L81" s="108"/>
    </row>
    <row r="82" spans="2:12" s="9" customFormat="1" ht="19.95" customHeight="1" x14ac:dyDescent="0.2">
      <c r="B82" s="108"/>
      <c r="D82" s="109" t="s">
        <v>1212</v>
      </c>
      <c r="E82" s="110"/>
      <c r="F82" s="110"/>
      <c r="G82" s="110"/>
      <c r="H82" s="110"/>
      <c r="I82" s="110"/>
      <c r="J82" s="111">
        <f>J1515</f>
        <v>114369.15000000002</v>
      </c>
      <c r="L82" s="108"/>
    </row>
    <row r="83" spans="2:12" s="9" customFormat="1" ht="19.95" customHeight="1" x14ac:dyDescent="0.2">
      <c r="B83" s="108"/>
      <c r="D83" s="109" t="s">
        <v>1213</v>
      </c>
      <c r="E83" s="110"/>
      <c r="F83" s="110"/>
      <c r="G83" s="110"/>
      <c r="H83" s="110"/>
      <c r="I83" s="110"/>
      <c r="J83" s="111">
        <f>J1575</f>
        <v>7019</v>
      </c>
      <c r="L83" s="108"/>
    </row>
    <row r="84" spans="2:12" s="8" customFormat="1" ht="24.9" customHeight="1" x14ac:dyDescent="0.2">
      <c r="B84" s="104"/>
      <c r="D84" s="105" t="s">
        <v>141</v>
      </c>
      <c r="E84" s="106"/>
      <c r="F84" s="106"/>
      <c r="G84" s="106"/>
      <c r="H84" s="106"/>
      <c r="I84" s="106"/>
      <c r="J84" s="107">
        <f>J1634</f>
        <v>7955.08</v>
      </c>
      <c r="L84" s="104"/>
    </row>
    <row r="85" spans="2:12" s="9" customFormat="1" ht="19.95" customHeight="1" x14ac:dyDescent="0.2">
      <c r="B85" s="108"/>
      <c r="D85" s="109" t="s">
        <v>1214</v>
      </c>
      <c r="E85" s="110"/>
      <c r="F85" s="110"/>
      <c r="G85" s="110"/>
      <c r="H85" s="110"/>
      <c r="I85" s="110"/>
      <c r="J85" s="111">
        <f>J1635</f>
        <v>7955.08</v>
      </c>
      <c r="L85" s="108"/>
    </row>
    <row r="86" spans="2:12" s="1" customFormat="1" ht="21.75" customHeight="1" x14ac:dyDescent="0.2">
      <c r="B86" s="33"/>
      <c r="L86" s="33"/>
    </row>
    <row r="87" spans="2:12" s="1" customFormat="1" ht="6.9" customHeight="1" x14ac:dyDescent="0.2"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33"/>
    </row>
    <row r="91" spans="2:12" s="1" customFormat="1" ht="6.9" customHeight="1" x14ac:dyDescent="0.2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33"/>
    </row>
    <row r="92" spans="2:12" s="1" customFormat="1" ht="24.9" customHeight="1" x14ac:dyDescent="0.2">
      <c r="B92" s="33"/>
      <c r="C92" s="22" t="s">
        <v>143</v>
      </c>
      <c r="L92" s="33"/>
    </row>
    <row r="93" spans="2:12" s="1" customFormat="1" ht="6.9" customHeight="1" x14ac:dyDescent="0.2">
      <c r="B93" s="33"/>
      <c r="L93" s="33"/>
    </row>
    <row r="94" spans="2:12" s="1" customFormat="1" ht="12" customHeight="1" x14ac:dyDescent="0.2">
      <c r="B94" s="33"/>
      <c r="C94" s="28" t="s">
        <v>16</v>
      </c>
      <c r="L94" s="33"/>
    </row>
    <row r="95" spans="2:12" s="1" customFormat="1" ht="16.5" customHeight="1" x14ac:dyDescent="0.2">
      <c r="B95" s="33"/>
      <c r="E95" s="319" t="str">
        <f>E7</f>
        <v>Vodovod Hrusice- připojení na VDJ Peleška</v>
      </c>
      <c r="F95" s="320"/>
      <c r="G95" s="320"/>
      <c r="H95" s="320"/>
      <c r="L95" s="33"/>
    </row>
    <row r="96" spans="2:12" ht="12" customHeight="1" x14ac:dyDescent="0.2">
      <c r="B96" s="21"/>
      <c r="C96" s="28" t="s">
        <v>125</v>
      </c>
      <c r="L96" s="21"/>
    </row>
    <row r="97" spans="2:65" s="1" customFormat="1" ht="16.5" customHeight="1" x14ac:dyDescent="0.2">
      <c r="B97" s="33"/>
      <c r="E97" s="319" t="s">
        <v>1200</v>
      </c>
      <c r="F97" s="318"/>
      <c r="G97" s="318"/>
      <c r="H97" s="318"/>
      <c r="L97" s="33"/>
    </row>
    <row r="98" spans="2:65" s="1" customFormat="1" ht="12" customHeight="1" x14ac:dyDescent="0.2">
      <c r="B98" s="33"/>
      <c r="C98" s="28" t="s">
        <v>1201</v>
      </c>
      <c r="L98" s="33"/>
    </row>
    <row r="99" spans="2:65" s="1" customFormat="1" ht="16.5" customHeight="1" x14ac:dyDescent="0.2">
      <c r="B99" s="33"/>
      <c r="E99" s="304" t="str">
        <f>E11</f>
        <v>DSO 02.1 - Stavební část</v>
      </c>
      <c r="F99" s="318"/>
      <c r="G99" s="318"/>
      <c r="H99" s="318"/>
      <c r="L99" s="33"/>
    </row>
    <row r="100" spans="2:65" s="1" customFormat="1" ht="6.9" customHeight="1" x14ac:dyDescent="0.2">
      <c r="B100" s="33"/>
      <c r="L100" s="33"/>
    </row>
    <row r="101" spans="2:65" s="1" customFormat="1" ht="12" customHeight="1" x14ac:dyDescent="0.2">
      <c r="B101" s="33"/>
      <c r="C101" s="28" t="s">
        <v>21</v>
      </c>
      <c r="F101" s="26" t="str">
        <f>F14</f>
        <v>Hrusice</v>
      </c>
      <c r="I101" s="28" t="s">
        <v>23</v>
      </c>
      <c r="J101" s="50">
        <f>IF(J14="","",J14)</f>
        <v>46008</v>
      </c>
      <c r="L101" s="33"/>
    </row>
    <row r="102" spans="2:65" s="1" customFormat="1" ht="6.9" customHeight="1" x14ac:dyDescent="0.2">
      <c r="B102" s="33"/>
      <c r="L102" s="33"/>
    </row>
    <row r="103" spans="2:65" s="1" customFormat="1" ht="40.049999999999997" customHeight="1" x14ac:dyDescent="0.2">
      <c r="B103" s="33"/>
      <c r="C103" s="28" t="s">
        <v>24</v>
      </c>
      <c r="F103" s="26" t="str">
        <f>E17</f>
        <v>Obec Hrusice</v>
      </c>
      <c r="I103" s="28" t="s">
        <v>29</v>
      </c>
      <c r="J103" s="31" t="str">
        <f>E23</f>
        <v>Vodohospodářský rozvoj a výstavba a.s., Praha</v>
      </c>
      <c r="L103" s="33"/>
    </row>
    <row r="104" spans="2:65" s="1" customFormat="1" ht="15.15" customHeight="1" x14ac:dyDescent="0.2">
      <c r="B104" s="33"/>
      <c r="C104" s="28" t="s">
        <v>28</v>
      </c>
      <c r="F104" s="26" t="str">
        <f>IF(E20="","",E20)</f>
        <v>ZEPRIS  s.r.o.</v>
      </c>
      <c r="I104" s="28" t="s">
        <v>32</v>
      </c>
      <c r="J104" s="31" t="str">
        <f>E26</f>
        <v>VRV a.s.</v>
      </c>
      <c r="L104" s="33"/>
    </row>
    <row r="105" spans="2:65" s="1" customFormat="1" ht="10.35" customHeight="1" x14ac:dyDescent="0.2">
      <c r="B105" s="33"/>
      <c r="L105" s="33"/>
    </row>
    <row r="106" spans="2:65" s="10" customFormat="1" ht="29.25" customHeight="1" x14ac:dyDescent="0.2">
      <c r="B106" s="112"/>
      <c r="C106" s="113" t="s">
        <v>144</v>
      </c>
      <c r="D106" s="114" t="s">
        <v>55</v>
      </c>
      <c r="E106" s="114" t="s">
        <v>51</v>
      </c>
      <c r="F106" s="114" t="s">
        <v>52</v>
      </c>
      <c r="G106" s="114" t="s">
        <v>145</v>
      </c>
      <c r="H106" s="114" t="s">
        <v>146</v>
      </c>
      <c r="I106" s="114" t="s">
        <v>147</v>
      </c>
      <c r="J106" s="114" t="s">
        <v>129</v>
      </c>
      <c r="K106" s="115" t="s">
        <v>148</v>
      </c>
      <c r="L106" s="112"/>
      <c r="M106" s="57" t="s">
        <v>19</v>
      </c>
      <c r="N106" s="58" t="s">
        <v>40</v>
      </c>
      <c r="O106" s="58" t="s">
        <v>149</v>
      </c>
      <c r="P106" s="58" t="s">
        <v>150</v>
      </c>
      <c r="Q106" s="58" t="s">
        <v>151</v>
      </c>
      <c r="R106" s="58" t="s">
        <v>152</v>
      </c>
      <c r="S106" s="58" t="s">
        <v>153</v>
      </c>
      <c r="T106" s="59" t="s">
        <v>154</v>
      </c>
    </row>
    <row r="107" spans="2:65" s="1" customFormat="1" ht="22.8" customHeight="1" x14ac:dyDescent="0.3">
      <c r="B107" s="33"/>
      <c r="C107" s="62" t="s">
        <v>155</v>
      </c>
      <c r="J107" s="116">
        <f>BK107</f>
        <v>5686179.2299999995</v>
      </c>
      <c r="L107" s="33"/>
      <c r="M107" s="60"/>
      <c r="N107" s="51"/>
      <c r="O107" s="51"/>
      <c r="P107" s="117">
        <f>P108+P1097+P1634</f>
        <v>0</v>
      </c>
      <c r="Q107" s="51"/>
      <c r="R107" s="117">
        <f>R108+R1097+R1634</f>
        <v>0</v>
      </c>
      <c r="S107" s="51"/>
      <c r="T107" s="118">
        <f>T108+T1097+T1634</f>
        <v>0</v>
      </c>
      <c r="AT107" s="18" t="s">
        <v>69</v>
      </c>
      <c r="AU107" s="18" t="s">
        <v>130</v>
      </c>
      <c r="BK107" s="119">
        <f>BK108+BK1097+BK1634</f>
        <v>5686179.2299999995</v>
      </c>
    </row>
    <row r="108" spans="2:65" s="11" customFormat="1" ht="25.95" customHeight="1" x14ac:dyDescent="0.25">
      <c r="B108" s="120"/>
      <c r="D108" s="121" t="s">
        <v>69</v>
      </c>
      <c r="E108" s="122" t="s">
        <v>156</v>
      </c>
      <c r="F108" s="122" t="s">
        <v>157</v>
      </c>
      <c r="I108" s="123"/>
      <c r="J108" s="124">
        <f>BK108</f>
        <v>4938493.7699999996</v>
      </c>
      <c r="L108" s="120"/>
      <c r="M108" s="125"/>
      <c r="P108" s="126">
        <f>P109+P351+P372+P519+P564+P614+P646+P678+P1094</f>
        <v>0</v>
      </c>
      <c r="R108" s="126">
        <f>R109+R351+R372+R519+R564+R614+R646+R678+R1094</f>
        <v>0</v>
      </c>
      <c r="T108" s="127">
        <f>T109+T351+T372+T519+T564+T614+T646+T678+T1094</f>
        <v>0</v>
      </c>
      <c r="AR108" s="121" t="s">
        <v>78</v>
      </c>
      <c r="AT108" s="128" t="s">
        <v>69</v>
      </c>
      <c r="AU108" s="128" t="s">
        <v>70</v>
      </c>
      <c r="AY108" s="121" t="s">
        <v>158</v>
      </c>
      <c r="BK108" s="129">
        <f>BK109+BK351+BK372+BK519+BK564+BK614+BK646+BK678+BK1094</f>
        <v>4938493.7699999996</v>
      </c>
    </row>
    <row r="109" spans="2:65" s="11" customFormat="1" ht="22.8" customHeight="1" x14ac:dyDescent="0.25">
      <c r="B109" s="120"/>
      <c r="D109" s="121" t="s">
        <v>69</v>
      </c>
      <c r="E109" s="130" t="s">
        <v>78</v>
      </c>
      <c r="F109" s="130" t="s">
        <v>159</v>
      </c>
      <c r="I109" s="123"/>
      <c r="J109" s="131">
        <f>BK109</f>
        <v>1091246.95</v>
      </c>
      <c r="L109" s="120"/>
      <c r="M109" s="125"/>
      <c r="P109" s="126">
        <f>SUM(P110:P350)</f>
        <v>0</v>
      </c>
      <c r="R109" s="126">
        <f>SUM(R110:R350)</f>
        <v>0</v>
      </c>
      <c r="T109" s="127">
        <f>SUM(T110:T350)</f>
        <v>0</v>
      </c>
      <c r="AR109" s="121" t="s">
        <v>78</v>
      </c>
      <c r="AT109" s="128" t="s">
        <v>69</v>
      </c>
      <c r="AU109" s="128" t="s">
        <v>78</v>
      </c>
      <c r="AY109" s="121" t="s">
        <v>158</v>
      </c>
      <c r="BK109" s="129">
        <f>SUM(BK110:BK350)</f>
        <v>1091246.95</v>
      </c>
    </row>
    <row r="110" spans="2:65" s="1" customFormat="1" ht="16.5" customHeight="1" x14ac:dyDescent="0.2">
      <c r="B110" s="33"/>
      <c r="C110" s="132" t="s">
        <v>78</v>
      </c>
      <c r="D110" s="132" t="s">
        <v>160</v>
      </c>
      <c r="E110" s="133" t="s">
        <v>1215</v>
      </c>
      <c r="F110" s="134" t="s">
        <v>1216</v>
      </c>
      <c r="G110" s="135" t="s">
        <v>195</v>
      </c>
      <c r="H110" s="136">
        <v>3031.68</v>
      </c>
      <c r="I110" s="137">
        <v>5.5</v>
      </c>
      <c r="J110" s="138">
        <f>ROUND(I110*H110,2)</f>
        <v>16674.240000000002</v>
      </c>
      <c r="K110" s="134" t="s">
        <v>164</v>
      </c>
      <c r="L110" s="33"/>
      <c r="M110" s="139" t="s">
        <v>19</v>
      </c>
      <c r="N110" s="140" t="s">
        <v>41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165</v>
      </c>
      <c r="AT110" s="143" t="s">
        <v>160</v>
      </c>
      <c r="AU110" s="143" t="s">
        <v>80</v>
      </c>
      <c r="AY110" s="18" t="s">
        <v>158</v>
      </c>
      <c r="BE110" s="144">
        <f>IF(N110="základní",J110,0)</f>
        <v>16674.240000000002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78</v>
      </c>
      <c r="BK110" s="144">
        <f>ROUND(I110*H110,2)</f>
        <v>16674.240000000002</v>
      </c>
      <c r="BL110" s="18" t="s">
        <v>165</v>
      </c>
      <c r="BM110" s="143" t="s">
        <v>80</v>
      </c>
    </row>
    <row r="111" spans="2:65" s="1" customFormat="1" x14ac:dyDescent="0.2">
      <c r="B111" s="33"/>
      <c r="D111" s="145" t="s">
        <v>166</v>
      </c>
      <c r="F111" s="146" t="s">
        <v>1217</v>
      </c>
      <c r="I111" s="147"/>
      <c r="L111" s="33"/>
      <c r="M111" s="148"/>
      <c r="T111" s="54"/>
      <c r="AT111" s="18" t="s">
        <v>166</v>
      </c>
      <c r="AU111" s="18" t="s">
        <v>80</v>
      </c>
    </row>
    <row r="112" spans="2:65" s="12" customFormat="1" x14ac:dyDescent="0.2">
      <c r="B112" s="149"/>
      <c r="D112" s="150" t="s">
        <v>188</v>
      </c>
      <c r="E112" s="151" t="s">
        <v>19</v>
      </c>
      <c r="F112" s="152" t="s">
        <v>1218</v>
      </c>
      <c r="H112" s="151" t="s">
        <v>19</v>
      </c>
      <c r="I112" s="153"/>
      <c r="L112" s="149"/>
      <c r="M112" s="154"/>
      <c r="T112" s="155"/>
      <c r="AT112" s="151" t="s">
        <v>188</v>
      </c>
      <c r="AU112" s="151" t="s">
        <v>80</v>
      </c>
      <c r="AV112" s="12" t="s">
        <v>78</v>
      </c>
      <c r="AW112" s="12" t="s">
        <v>31</v>
      </c>
      <c r="AX112" s="12" t="s">
        <v>70</v>
      </c>
      <c r="AY112" s="151" t="s">
        <v>158</v>
      </c>
    </row>
    <row r="113" spans="2:65" s="12" customFormat="1" x14ac:dyDescent="0.2">
      <c r="B113" s="149"/>
      <c r="D113" s="150" t="s">
        <v>188</v>
      </c>
      <c r="E113" s="151" t="s">
        <v>19</v>
      </c>
      <c r="F113" s="152" t="s">
        <v>1219</v>
      </c>
      <c r="H113" s="151" t="s">
        <v>19</v>
      </c>
      <c r="I113" s="153"/>
      <c r="L113" s="149"/>
      <c r="M113" s="154"/>
      <c r="T113" s="155"/>
      <c r="AT113" s="151" t="s">
        <v>188</v>
      </c>
      <c r="AU113" s="151" t="s">
        <v>80</v>
      </c>
      <c r="AV113" s="12" t="s">
        <v>78</v>
      </c>
      <c r="AW113" s="12" t="s">
        <v>31</v>
      </c>
      <c r="AX113" s="12" t="s">
        <v>70</v>
      </c>
      <c r="AY113" s="151" t="s">
        <v>158</v>
      </c>
    </row>
    <row r="114" spans="2:65" s="12" customFormat="1" x14ac:dyDescent="0.2">
      <c r="B114" s="149"/>
      <c r="D114" s="150" t="s">
        <v>188</v>
      </c>
      <c r="E114" s="151" t="s">
        <v>19</v>
      </c>
      <c r="F114" s="152" t="s">
        <v>1220</v>
      </c>
      <c r="H114" s="151" t="s">
        <v>19</v>
      </c>
      <c r="I114" s="153"/>
      <c r="L114" s="149"/>
      <c r="M114" s="154"/>
      <c r="T114" s="155"/>
      <c r="AT114" s="151" t="s">
        <v>188</v>
      </c>
      <c r="AU114" s="151" t="s">
        <v>80</v>
      </c>
      <c r="AV114" s="12" t="s">
        <v>78</v>
      </c>
      <c r="AW114" s="12" t="s">
        <v>31</v>
      </c>
      <c r="AX114" s="12" t="s">
        <v>70</v>
      </c>
      <c r="AY114" s="151" t="s">
        <v>158</v>
      </c>
    </row>
    <row r="115" spans="2:65" s="13" customFormat="1" x14ac:dyDescent="0.2">
      <c r="B115" s="156"/>
      <c r="D115" s="150" t="s">
        <v>188</v>
      </c>
      <c r="E115" s="157" t="s">
        <v>19</v>
      </c>
      <c r="F115" s="158" t="s">
        <v>1221</v>
      </c>
      <c r="H115" s="159">
        <v>522.84</v>
      </c>
      <c r="I115" s="160"/>
      <c r="L115" s="156"/>
      <c r="M115" s="161"/>
      <c r="T115" s="162"/>
      <c r="AT115" s="157" t="s">
        <v>188</v>
      </c>
      <c r="AU115" s="157" t="s">
        <v>80</v>
      </c>
      <c r="AV115" s="13" t="s">
        <v>80</v>
      </c>
      <c r="AW115" s="13" t="s">
        <v>31</v>
      </c>
      <c r="AX115" s="13" t="s">
        <v>70</v>
      </c>
      <c r="AY115" s="157" t="s">
        <v>158</v>
      </c>
    </row>
    <row r="116" spans="2:65" s="12" customFormat="1" x14ac:dyDescent="0.2">
      <c r="B116" s="149"/>
      <c r="D116" s="150" t="s">
        <v>188</v>
      </c>
      <c r="E116" s="151" t="s">
        <v>19</v>
      </c>
      <c r="F116" s="152" t="s">
        <v>1222</v>
      </c>
      <c r="H116" s="151" t="s">
        <v>19</v>
      </c>
      <c r="I116" s="153"/>
      <c r="L116" s="149"/>
      <c r="M116" s="154"/>
      <c r="T116" s="155"/>
      <c r="AT116" s="151" t="s">
        <v>188</v>
      </c>
      <c r="AU116" s="151" t="s">
        <v>80</v>
      </c>
      <c r="AV116" s="12" t="s">
        <v>78</v>
      </c>
      <c r="AW116" s="12" t="s">
        <v>31</v>
      </c>
      <c r="AX116" s="12" t="s">
        <v>70</v>
      </c>
      <c r="AY116" s="151" t="s">
        <v>158</v>
      </c>
    </row>
    <row r="117" spans="2:65" s="13" customFormat="1" x14ac:dyDescent="0.2">
      <c r="B117" s="156"/>
      <c r="D117" s="150" t="s">
        <v>188</v>
      </c>
      <c r="E117" s="157" t="s">
        <v>19</v>
      </c>
      <c r="F117" s="158" t="s">
        <v>1223</v>
      </c>
      <c r="H117" s="159">
        <v>2040.3</v>
      </c>
      <c r="I117" s="160"/>
      <c r="L117" s="156"/>
      <c r="M117" s="161"/>
      <c r="T117" s="162"/>
      <c r="AT117" s="157" t="s">
        <v>188</v>
      </c>
      <c r="AU117" s="157" t="s">
        <v>80</v>
      </c>
      <c r="AV117" s="13" t="s">
        <v>80</v>
      </c>
      <c r="AW117" s="13" t="s">
        <v>31</v>
      </c>
      <c r="AX117" s="13" t="s">
        <v>70</v>
      </c>
      <c r="AY117" s="157" t="s">
        <v>158</v>
      </c>
    </row>
    <row r="118" spans="2:65" s="12" customFormat="1" x14ac:dyDescent="0.2">
      <c r="B118" s="149"/>
      <c r="D118" s="150" t="s">
        <v>188</v>
      </c>
      <c r="E118" s="151" t="s">
        <v>19</v>
      </c>
      <c r="F118" s="152" t="s">
        <v>1224</v>
      </c>
      <c r="H118" s="151" t="s">
        <v>19</v>
      </c>
      <c r="I118" s="153"/>
      <c r="L118" s="149"/>
      <c r="M118" s="154"/>
      <c r="T118" s="155"/>
      <c r="AT118" s="151" t="s">
        <v>188</v>
      </c>
      <c r="AU118" s="151" t="s">
        <v>80</v>
      </c>
      <c r="AV118" s="12" t="s">
        <v>78</v>
      </c>
      <c r="AW118" s="12" t="s">
        <v>31</v>
      </c>
      <c r="AX118" s="12" t="s">
        <v>70</v>
      </c>
      <c r="AY118" s="151" t="s">
        <v>158</v>
      </c>
    </row>
    <row r="119" spans="2:65" s="13" customFormat="1" x14ac:dyDescent="0.2">
      <c r="B119" s="156"/>
      <c r="D119" s="150" t="s">
        <v>188</v>
      </c>
      <c r="E119" s="157" t="s">
        <v>19</v>
      </c>
      <c r="F119" s="158" t="s">
        <v>1225</v>
      </c>
      <c r="H119" s="159">
        <v>468.54</v>
      </c>
      <c r="I119" s="160"/>
      <c r="L119" s="156"/>
      <c r="M119" s="161"/>
      <c r="T119" s="162"/>
      <c r="AT119" s="157" t="s">
        <v>188</v>
      </c>
      <c r="AU119" s="157" t="s">
        <v>80</v>
      </c>
      <c r="AV119" s="13" t="s">
        <v>80</v>
      </c>
      <c r="AW119" s="13" t="s">
        <v>31</v>
      </c>
      <c r="AX119" s="13" t="s">
        <v>70</v>
      </c>
      <c r="AY119" s="157" t="s">
        <v>158</v>
      </c>
    </row>
    <row r="120" spans="2:65" s="14" customFormat="1" x14ac:dyDescent="0.2">
      <c r="B120" s="163"/>
      <c r="D120" s="150" t="s">
        <v>188</v>
      </c>
      <c r="E120" s="164" t="s">
        <v>19</v>
      </c>
      <c r="F120" s="165" t="s">
        <v>191</v>
      </c>
      <c r="H120" s="166">
        <v>3031.68</v>
      </c>
      <c r="I120" s="167"/>
      <c r="L120" s="163"/>
      <c r="M120" s="168"/>
      <c r="T120" s="169"/>
      <c r="AT120" s="164" t="s">
        <v>188</v>
      </c>
      <c r="AU120" s="164" t="s">
        <v>80</v>
      </c>
      <c r="AV120" s="14" t="s">
        <v>165</v>
      </c>
      <c r="AW120" s="14" t="s">
        <v>31</v>
      </c>
      <c r="AX120" s="14" t="s">
        <v>78</v>
      </c>
      <c r="AY120" s="164" t="s">
        <v>158</v>
      </c>
    </row>
    <row r="121" spans="2:65" s="1" customFormat="1" ht="16.5" customHeight="1" x14ac:dyDescent="0.2">
      <c r="B121" s="33"/>
      <c r="C121" s="132" t="s">
        <v>80</v>
      </c>
      <c r="D121" s="132" t="s">
        <v>160</v>
      </c>
      <c r="E121" s="133" t="s">
        <v>1226</v>
      </c>
      <c r="F121" s="134" t="s">
        <v>1227</v>
      </c>
      <c r="G121" s="135" t="s">
        <v>280</v>
      </c>
      <c r="H121" s="136">
        <v>240</v>
      </c>
      <c r="I121" s="137">
        <v>61.3</v>
      </c>
      <c r="J121" s="138">
        <f>ROUND(I121*H121,2)</f>
        <v>14712</v>
      </c>
      <c r="K121" s="134" t="s">
        <v>164</v>
      </c>
      <c r="L121" s="33"/>
      <c r="M121" s="139" t="s">
        <v>19</v>
      </c>
      <c r="N121" s="140" t="s">
        <v>41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165</v>
      </c>
      <c r="AT121" s="143" t="s">
        <v>160</v>
      </c>
      <c r="AU121" s="143" t="s">
        <v>80</v>
      </c>
      <c r="AY121" s="18" t="s">
        <v>158</v>
      </c>
      <c r="BE121" s="144">
        <f>IF(N121="základní",J121,0)</f>
        <v>14712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78</v>
      </c>
      <c r="BK121" s="144">
        <f>ROUND(I121*H121,2)</f>
        <v>14712</v>
      </c>
      <c r="BL121" s="18" t="s">
        <v>165</v>
      </c>
      <c r="BM121" s="143" t="s">
        <v>165</v>
      </c>
    </row>
    <row r="122" spans="2:65" s="1" customFormat="1" x14ac:dyDescent="0.2">
      <c r="B122" s="33"/>
      <c r="D122" s="145" t="s">
        <v>166</v>
      </c>
      <c r="F122" s="146" t="s">
        <v>1228</v>
      </c>
      <c r="I122" s="147"/>
      <c r="L122" s="33"/>
      <c r="M122" s="148"/>
      <c r="T122" s="54"/>
      <c r="AT122" s="18" t="s">
        <v>166</v>
      </c>
      <c r="AU122" s="18" t="s">
        <v>80</v>
      </c>
    </row>
    <row r="123" spans="2:65" s="12" customFormat="1" x14ac:dyDescent="0.2">
      <c r="B123" s="149"/>
      <c r="D123" s="150" t="s">
        <v>188</v>
      </c>
      <c r="E123" s="151" t="s">
        <v>19</v>
      </c>
      <c r="F123" s="152" t="s">
        <v>1229</v>
      </c>
      <c r="H123" s="151" t="s">
        <v>19</v>
      </c>
      <c r="I123" s="153"/>
      <c r="L123" s="149"/>
      <c r="M123" s="154"/>
      <c r="T123" s="155"/>
      <c r="AT123" s="151" t="s">
        <v>188</v>
      </c>
      <c r="AU123" s="151" t="s">
        <v>80</v>
      </c>
      <c r="AV123" s="12" t="s">
        <v>78</v>
      </c>
      <c r="AW123" s="12" t="s">
        <v>31</v>
      </c>
      <c r="AX123" s="12" t="s">
        <v>70</v>
      </c>
      <c r="AY123" s="151" t="s">
        <v>158</v>
      </c>
    </row>
    <row r="124" spans="2:65" s="13" customFormat="1" x14ac:dyDescent="0.2">
      <c r="B124" s="156"/>
      <c r="D124" s="150" t="s">
        <v>188</v>
      </c>
      <c r="E124" s="157" t="s">
        <v>19</v>
      </c>
      <c r="F124" s="158" t="s">
        <v>1230</v>
      </c>
      <c r="H124" s="159">
        <v>240</v>
      </c>
      <c r="I124" s="160"/>
      <c r="L124" s="156"/>
      <c r="M124" s="161"/>
      <c r="T124" s="162"/>
      <c r="AT124" s="157" t="s">
        <v>188</v>
      </c>
      <c r="AU124" s="157" t="s">
        <v>80</v>
      </c>
      <c r="AV124" s="13" t="s">
        <v>80</v>
      </c>
      <c r="AW124" s="13" t="s">
        <v>31</v>
      </c>
      <c r="AX124" s="13" t="s">
        <v>70</v>
      </c>
      <c r="AY124" s="157" t="s">
        <v>158</v>
      </c>
    </row>
    <row r="125" spans="2:65" s="14" customFormat="1" x14ac:dyDescent="0.2">
      <c r="B125" s="163"/>
      <c r="D125" s="150" t="s">
        <v>188</v>
      </c>
      <c r="E125" s="164" t="s">
        <v>19</v>
      </c>
      <c r="F125" s="165" t="s">
        <v>191</v>
      </c>
      <c r="H125" s="166">
        <v>240</v>
      </c>
      <c r="I125" s="167"/>
      <c r="L125" s="163"/>
      <c r="M125" s="168"/>
      <c r="T125" s="169"/>
      <c r="AT125" s="164" t="s">
        <v>188</v>
      </c>
      <c r="AU125" s="164" t="s">
        <v>80</v>
      </c>
      <c r="AV125" s="14" t="s">
        <v>165</v>
      </c>
      <c r="AW125" s="14" t="s">
        <v>31</v>
      </c>
      <c r="AX125" s="14" t="s">
        <v>78</v>
      </c>
      <c r="AY125" s="164" t="s">
        <v>158</v>
      </c>
    </row>
    <row r="126" spans="2:65" s="1" customFormat="1" ht="16.5" customHeight="1" x14ac:dyDescent="0.2">
      <c r="B126" s="33"/>
      <c r="C126" s="132" t="s">
        <v>171</v>
      </c>
      <c r="D126" s="132" t="s">
        <v>160</v>
      </c>
      <c r="E126" s="133" t="s">
        <v>1231</v>
      </c>
      <c r="F126" s="134" t="s">
        <v>1232</v>
      </c>
      <c r="G126" s="135" t="s">
        <v>286</v>
      </c>
      <c r="H126" s="136">
        <v>10</v>
      </c>
      <c r="I126" s="137">
        <v>53</v>
      </c>
      <c r="J126" s="138">
        <f>ROUND(I126*H126,2)</f>
        <v>530</v>
      </c>
      <c r="K126" s="134" t="s">
        <v>164</v>
      </c>
      <c r="L126" s="33"/>
      <c r="M126" s="139" t="s">
        <v>19</v>
      </c>
      <c r="N126" s="140" t="s">
        <v>41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165</v>
      </c>
      <c r="AT126" s="143" t="s">
        <v>160</v>
      </c>
      <c r="AU126" s="143" t="s">
        <v>80</v>
      </c>
      <c r="AY126" s="18" t="s">
        <v>158</v>
      </c>
      <c r="BE126" s="144">
        <f>IF(N126="základní",J126,0)</f>
        <v>530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78</v>
      </c>
      <c r="BK126" s="144">
        <f>ROUND(I126*H126,2)</f>
        <v>530</v>
      </c>
      <c r="BL126" s="18" t="s">
        <v>165</v>
      </c>
      <c r="BM126" s="143" t="s">
        <v>174</v>
      </c>
    </row>
    <row r="127" spans="2:65" s="1" customFormat="1" x14ac:dyDescent="0.2">
      <c r="B127" s="33"/>
      <c r="D127" s="145" t="s">
        <v>166</v>
      </c>
      <c r="F127" s="146" t="s">
        <v>1233</v>
      </c>
      <c r="I127" s="147"/>
      <c r="L127" s="33"/>
      <c r="M127" s="148"/>
      <c r="T127" s="54"/>
      <c r="AT127" s="18" t="s">
        <v>166</v>
      </c>
      <c r="AU127" s="18" t="s">
        <v>80</v>
      </c>
    </row>
    <row r="128" spans="2:65" s="1" customFormat="1" ht="16.5" customHeight="1" x14ac:dyDescent="0.2">
      <c r="B128" s="33"/>
      <c r="C128" s="132" t="s">
        <v>165</v>
      </c>
      <c r="D128" s="132" t="s">
        <v>160</v>
      </c>
      <c r="E128" s="133" t="s">
        <v>1234</v>
      </c>
      <c r="F128" s="134" t="s">
        <v>1235</v>
      </c>
      <c r="G128" s="135" t="s">
        <v>163</v>
      </c>
      <c r="H128" s="136">
        <v>1</v>
      </c>
      <c r="I128" s="137">
        <v>10000</v>
      </c>
      <c r="J128" s="138">
        <f>ROUND(I128*H128,2)</f>
        <v>10000</v>
      </c>
      <c r="K128" s="134" t="s">
        <v>164</v>
      </c>
      <c r="L128" s="33"/>
      <c r="M128" s="139" t="s">
        <v>19</v>
      </c>
      <c r="N128" s="140" t="s">
        <v>41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165</v>
      </c>
      <c r="AT128" s="143" t="s">
        <v>160</v>
      </c>
      <c r="AU128" s="143" t="s">
        <v>80</v>
      </c>
      <c r="AY128" s="18" t="s">
        <v>158</v>
      </c>
      <c r="BE128" s="144">
        <f>IF(N128="základní",J128,0)</f>
        <v>10000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78</v>
      </c>
      <c r="BK128" s="144">
        <f>ROUND(I128*H128,2)</f>
        <v>10000</v>
      </c>
      <c r="BL128" s="18" t="s">
        <v>165</v>
      </c>
      <c r="BM128" s="143" t="s">
        <v>178</v>
      </c>
    </row>
    <row r="129" spans="2:65" s="1" customFormat="1" x14ac:dyDescent="0.2">
      <c r="B129" s="33"/>
      <c r="D129" s="145" t="s">
        <v>166</v>
      </c>
      <c r="F129" s="146" t="s">
        <v>1236</v>
      </c>
      <c r="I129" s="147"/>
      <c r="L129" s="33"/>
      <c r="M129" s="148"/>
      <c r="T129" s="54"/>
      <c r="AT129" s="18" t="s">
        <v>166</v>
      </c>
      <c r="AU129" s="18" t="s">
        <v>80</v>
      </c>
    </row>
    <row r="130" spans="2:65" s="1" customFormat="1" ht="16.5" customHeight="1" x14ac:dyDescent="0.2">
      <c r="B130" s="33"/>
      <c r="C130" s="132" t="s">
        <v>180</v>
      </c>
      <c r="D130" s="132" t="s">
        <v>160</v>
      </c>
      <c r="E130" s="133" t="s">
        <v>1237</v>
      </c>
      <c r="F130" s="134" t="s">
        <v>1238</v>
      </c>
      <c r="G130" s="135" t="s">
        <v>195</v>
      </c>
      <c r="H130" s="136">
        <v>258</v>
      </c>
      <c r="I130" s="137">
        <v>29.1</v>
      </c>
      <c r="J130" s="138">
        <f>ROUND(I130*H130,2)</f>
        <v>7507.8</v>
      </c>
      <c r="K130" s="134" t="s">
        <v>164</v>
      </c>
      <c r="L130" s="33"/>
      <c r="M130" s="139" t="s">
        <v>19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165</v>
      </c>
      <c r="AT130" s="143" t="s">
        <v>160</v>
      </c>
      <c r="AU130" s="143" t="s">
        <v>80</v>
      </c>
      <c r="AY130" s="18" t="s">
        <v>158</v>
      </c>
      <c r="BE130" s="144">
        <f>IF(N130="základní",J130,0)</f>
        <v>7507.8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78</v>
      </c>
      <c r="BK130" s="144">
        <f>ROUND(I130*H130,2)</f>
        <v>7507.8</v>
      </c>
      <c r="BL130" s="18" t="s">
        <v>165</v>
      </c>
      <c r="BM130" s="143" t="s">
        <v>183</v>
      </c>
    </row>
    <row r="131" spans="2:65" s="1" customFormat="1" x14ac:dyDescent="0.2">
      <c r="B131" s="33"/>
      <c r="D131" s="145" t="s">
        <v>166</v>
      </c>
      <c r="F131" s="146" t="s">
        <v>1239</v>
      </c>
      <c r="I131" s="147"/>
      <c r="L131" s="33"/>
      <c r="M131" s="148"/>
      <c r="T131" s="54"/>
      <c r="AT131" s="18" t="s">
        <v>166</v>
      </c>
      <c r="AU131" s="18" t="s">
        <v>80</v>
      </c>
    </row>
    <row r="132" spans="2:65" s="12" customFormat="1" x14ac:dyDescent="0.2">
      <c r="B132" s="149"/>
      <c r="D132" s="150" t="s">
        <v>188</v>
      </c>
      <c r="E132" s="151" t="s">
        <v>19</v>
      </c>
      <c r="F132" s="152" t="s">
        <v>1240</v>
      </c>
      <c r="H132" s="151" t="s">
        <v>19</v>
      </c>
      <c r="I132" s="153"/>
      <c r="L132" s="149"/>
      <c r="M132" s="154"/>
      <c r="T132" s="155"/>
      <c r="AT132" s="151" t="s">
        <v>188</v>
      </c>
      <c r="AU132" s="151" t="s">
        <v>80</v>
      </c>
      <c r="AV132" s="12" t="s">
        <v>78</v>
      </c>
      <c r="AW132" s="12" t="s">
        <v>31</v>
      </c>
      <c r="AX132" s="12" t="s">
        <v>70</v>
      </c>
      <c r="AY132" s="151" t="s">
        <v>158</v>
      </c>
    </row>
    <row r="133" spans="2:65" s="13" customFormat="1" x14ac:dyDescent="0.2">
      <c r="B133" s="156"/>
      <c r="D133" s="150" t="s">
        <v>188</v>
      </c>
      <c r="E133" s="157" t="s">
        <v>19</v>
      </c>
      <c r="F133" s="158" t="s">
        <v>980</v>
      </c>
      <c r="H133" s="159">
        <v>258</v>
      </c>
      <c r="I133" s="160"/>
      <c r="L133" s="156"/>
      <c r="M133" s="161"/>
      <c r="T133" s="162"/>
      <c r="AT133" s="157" t="s">
        <v>188</v>
      </c>
      <c r="AU133" s="157" t="s">
        <v>80</v>
      </c>
      <c r="AV133" s="13" t="s">
        <v>80</v>
      </c>
      <c r="AW133" s="13" t="s">
        <v>31</v>
      </c>
      <c r="AX133" s="13" t="s">
        <v>70</v>
      </c>
      <c r="AY133" s="157" t="s">
        <v>158</v>
      </c>
    </row>
    <row r="134" spans="2:65" s="14" customFormat="1" x14ac:dyDescent="0.2">
      <c r="B134" s="163"/>
      <c r="D134" s="150" t="s">
        <v>188</v>
      </c>
      <c r="E134" s="164" t="s">
        <v>19</v>
      </c>
      <c r="F134" s="165" t="s">
        <v>191</v>
      </c>
      <c r="H134" s="166">
        <v>258</v>
      </c>
      <c r="I134" s="167"/>
      <c r="L134" s="163"/>
      <c r="M134" s="168"/>
      <c r="T134" s="169"/>
      <c r="AT134" s="164" t="s">
        <v>188</v>
      </c>
      <c r="AU134" s="164" t="s">
        <v>80</v>
      </c>
      <c r="AV134" s="14" t="s">
        <v>165</v>
      </c>
      <c r="AW134" s="14" t="s">
        <v>31</v>
      </c>
      <c r="AX134" s="14" t="s">
        <v>78</v>
      </c>
      <c r="AY134" s="164" t="s">
        <v>158</v>
      </c>
    </row>
    <row r="135" spans="2:65" s="1" customFormat="1" ht="21.75" customHeight="1" x14ac:dyDescent="0.2">
      <c r="B135" s="33"/>
      <c r="C135" s="132" t="s">
        <v>174</v>
      </c>
      <c r="D135" s="132" t="s">
        <v>160</v>
      </c>
      <c r="E135" s="133" t="s">
        <v>1241</v>
      </c>
      <c r="F135" s="134" t="s">
        <v>1242</v>
      </c>
      <c r="G135" s="135" t="s">
        <v>308</v>
      </c>
      <c r="H135" s="136">
        <v>4.2</v>
      </c>
      <c r="I135" s="137">
        <v>264</v>
      </c>
      <c r="J135" s="138">
        <f>ROUND(I135*H135,2)</f>
        <v>1108.8</v>
      </c>
      <c r="K135" s="134" t="s">
        <v>164</v>
      </c>
      <c r="L135" s="33"/>
      <c r="M135" s="139" t="s">
        <v>19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165</v>
      </c>
      <c r="AT135" s="143" t="s">
        <v>160</v>
      </c>
      <c r="AU135" s="143" t="s">
        <v>80</v>
      </c>
      <c r="AY135" s="18" t="s">
        <v>158</v>
      </c>
      <c r="BE135" s="144">
        <f>IF(N135="základní",J135,0)</f>
        <v>1108.8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78</v>
      </c>
      <c r="BK135" s="144">
        <f>ROUND(I135*H135,2)</f>
        <v>1108.8</v>
      </c>
      <c r="BL135" s="18" t="s">
        <v>165</v>
      </c>
      <c r="BM135" s="143" t="s">
        <v>8</v>
      </c>
    </row>
    <row r="136" spans="2:65" s="1" customFormat="1" x14ac:dyDescent="0.2">
      <c r="B136" s="33"/>
      <c r="D136" s="145" t="s">
        <v>166</v>
      </c>
      <c r="F136" s="146" t="s">
        <v>1243</v>
      </c>
      <c r="I136" s="147"/>
      <c r="L136" s="33"/>
      <c r="M136" s="148"/>
      <c r="T136" s="54"/>
      <c r="AT136" s="18" t="s">
        <v>166</v>
      </c>
      <c r="AU136" s="18" t="s">
        <v>80</v>
      </c>
    </row>
    <row r="137" spans="2:65" s="12" customFormat="1" x14ac:dyDescent="0.2">
      <c r="B137" s="149"/>
      <c r="D137" s="150" t="s">
        <v>188</v>
      </c>
      <c r="E137" s="151" t="s">
        <v>19</v>
      </c>
      <c r="F137" s="152" t="s">
        <v>1244</v>
      </c>
      <c r="H137" s="151" t="s">
        <v>19</v>
      </c>
      <c r="I137" s="153"/>
      <c r="L137" s="149"/>
      <c r="M137" s="154"/>
      <c r="T137" s="155"/>
      <c r="AT137" s="151" t="s">
        <v>188</v>
      </c>
      <c r="AU137" s="151" t="s">
        <v>80</v>
      </c>
      <c r="AV137" s="12" t="s">
        <v>78</v>
      </c>
      <c r="AW137" s="12" t="s">
        <v>31</v>
      </c>
      <c r="AX137" s="12" t="s">
        <v>70</v>
      </c>
      <c r="AY137" s="151" t="s">
        <v>158</v>
      </c>
    </row>
    <row r="138" spans="2:65" s="12" customFormat="1" x14ac:dyDescent="0.2">
      <c r="B138" s="149"/>
      <c r="D138" s="150" t="s">
        <v>188</v>
      </c>
      <c r="E138" s="151" t="s">
        <v>19</v>
      </c>
      <c r="F138" s="152" t="s">
        <v>1245</v>
      </c>
      <c r="H138" s="151" t="s">
        <v>19</v>
      </c>
      <c r="I138" s="153"/>
      <c r="L138" s="149"/>
      <c r="M138" s="154"/>
      <c r="T138" s="155"/>
      <c r="AT138" s="151" t="s">
        <v>188</v>
      </c>
      <c r="AU138" s="151" t="s">
        <v>80</v>
      </c>
      <c r="AV138" s="12" t="s">
        <v>78</v>
      </c>
      <c r="AW138" s="12" t="s">
        <v>31</v>
      </c>
      <c r="AX138" s="12" t="s">
        <v>70</v>
      </c>
      <c r="AY138" s="151" t="s">
        <v>158</v>
      </c>
    </row>
    <row r="139" spans="2:65" s="12" customFormat="1" ht="20.399999999999999" x14ac:dyDescent="0.2">
      <c r="B139" s="149"/>
      <c r="D139" s="150" t="s">
        <v>188</v>
      </c>
      <c r="E139" s="151" t="s">
        <v>19</v>
      </c>
      <c r="F139" s="152" t="s">
        <v>1246</v>
      </c>
      <c r="H139" s="151" t="s">
        <v>19</v>
      </c>
      <c r="I139" s="153"/>
      <c r="L139" s="149"/>
      <c r="M139" s="154"/>
      <c r="T139" s="155"/>
      <c r="AT139" s="151" t="s">
        <v>188</v>
      </c>
      <c r="AU139" s="151" t="s">
        <v>80</v>
      </c>
      <c r="AV139" s="12" t="s">
        <v>78</v>
      </c>
      <c r="AW139" s="12" t="s">
        <v>31</v>
      </c>
      <c r="AX139" s="12" t="s">
        <v>70</v>
      </c>
      <c r="AY139" s="151" t="s">
        <v>158</v>
      </c>
    </row>
    <row r="140" spans="2:65" s="13" customFormat="1" x14ac:dyDescent="0.2">
      <c r="B140" s="156"/>
      <c r="D140" s="150" t="s">
        <v>188</v>
      </c>
      <c r="E140" s="157" t="s">
        <v>19</v>
      </c>
      <c r="F140" s="158" t="s">
        <v>1247</v>
      </c>
      <c r="H140" s="159">
        <v>4.2</v>
      </c>
      <c r="I140" s="160"/>
      <c r="L140" s="156"/>
      <c r="M140" s="161"/>
      <c r="T140" s="162"/>
      <c r="AT140" s="157" t="s">
        <v>188</v>
      </c>
      <c r="AU140" s="157" t="s">
        <v>80</v>
      </c>
      <c r="AV140" s="13" t="s">
        <v>80</v>
      </c>
      <c r="AW140" s="13" t="s">
        <v>31</v>
      </c>
      <c r="AX140" s="13" t="s">
        <v>70</v>
      </c>
      <c r="AY140" s="157" t="s">
        <v>158</v>
      </c>
    </row>
    <row r="141" spans="2:65" s="14" customFormat="1" x14ac:dyDescent="0.2">
      <c r="B141" s="163"/>
      <c r="D141" s="150" t="s">
        <v>188</v>
      </c>
      <c r="E141" s="164" t="s">
        <v>19</v>
      </c>
      <c r="F141" s="165" t="s">
        <v>191</v>
      </c>
      <c r="H141" s="166">
        <v>4.2</v>
      </c>
      <c r="I141" s="167"/>
      <c r="L141" s="163"/>
      <c r="M141" s="168"/>
      <c r="T141" s="169"/>
      <c r="AT141" s="164" t="s">
        <v>188</v>
      </c>
      <c r="AU141" s="164" t="s">
        <v>80</v>
      </c>
      <c r="AV141" s="14" t="s">
        <v>165</v>
      </c>
      <c r="AW141" s="14" t="s">
        <v>31</v>
      </c>
      <c r="AX141" s="14" t="s">
        <v>78</v>
      </c>
      <c r="AY141" s="164" t="s">
        <v>158</v>
      </c>
    </row>
    <row r="142" spans="2:65" s="1" customFormat="1" ht="16.5" customHeight="1" x14ac:dyDescent="0.2">
      <c r="B142" s="33"/>
      <c r="C142" s="132" t="s">
        <v>192</v>
      </c>
      <c r="D142" s="132" t="s">
        <v>160</v>
      </c>
      <c r="E142" s="133" t="s">
        <v>1248</v>
      </c>
      <c r="F142" s="134" t="s">
        <v>1249</v>
      </c>
      <c r="G142" s="135" t="s">
        <v>308</v>
      </c>
      <c r="H142" s="136">
        <v>352.45</v>
      </c>
      <c r="I142" s="137">
        <v>285</v>
      </c>
      <c r="J142" s="138">
        <f>ROUND(I142*H142,2)</f>
        <v>100448.25</v>
      </c>
      <c r="K142" s="134" t="s">
        <v>164</v>
      </c>
      <c r="L142" s="33"/>
      <c r="M142" s="139" t="s">
        <v>19</v>
      </c>
      <c r="N142" s="140" t="s">
        <v>41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165</v>
      </c>
      <c r="AT142" s="143" t="s">
        <v>160</v>
      </c>
      <c r="AU142" s="143" t="s">
        <v>80</v>
      </c>
      <c r="AY142" s="18" t="s">
        <v>158</v>
      </c>
      <c r="BE142" s="144">
        <f>IF(N142="základní",J142,0)</f>
        <v>100448.25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78</v>
      </c>
      <c r="BK142" s="144">
        <f>ROUND(I142*H142,2)</f>
        <v>100448.25</v>
      </c>
      <c r="BL142" s="18" t="s">
        <v>165</v>
      </c>
      <c r="BM142" s="143" t="s">
        <v>196</v>
      </c>
    </row>
    <row r="143" spans="2:65" s="1" customFormat="1" x14ac:dyDescent="0.2">
      <c r="B143" s="33"/>
      <c r="D143" s="145" t="s">
        <v>166</v>
      </c>
      <c r="F143" s="146" t="s">
        <v>1250</v>
      </c>
      <c r="I143" s="147"/>
      <c r="L143" s="33"/>
      <c r="M143" s="148"/>
      <c r="T143" s="54"/>
      <c r="AT143" s="18" t="s">
        <v>166</v>
      </c>
      <c r="AU143" s="18" t="s">
        <v>80</v>
      </c>
    </row>
    <row r="144" spans="2:65" s="1" customFormat="1" ht="16.5" customHeight="1" x14ac:dyDescent="0.2">
      <c r="B144" s="33"/>
      <c r="C144" s="132" t="s">
        <v>178</v>
      </c>
      <c r="D144" s="132" t="s">
        <v>160</v>
      </c>
      <c r="E144" s="133" t="s">
        <v>1251</v>
      </c>
      <c r="F144" s="134" t="s">
        <v>1252</v>
      </c>
      <c r="G144" s="135" t="s">
        <v>308</v>
      </c>
      <c r="H144" s="136">
        <v>18.55</v>
      </c>
      <c r="I144" s="137">
        <v>692</v>
      </c>
      <c r="J144" s="138">
        <f>ROUND(I144*H144,2)</f>
        <v>12836.6</v>
      </c>
      <c r="K144" s="134" t="s">
        <v>164</v>
      </c>
      <c r="L144" s="33"/>
      <c r="M144" s="139" t="s">
        <v>19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165</v>
      </c>
      <c r="AT144" s="143" t="s">
        <v>160</v>
      </c>
      <c r="AU144" s="143" t="s">
        <v>80</v>
      </c>
      <c r="AY144" s="18" t="s">
        <v>158</v>
      </c>
      <c r="BE144" s="144">
        <f>IF(N144="základní",J144,0)</f>
        <v>12836.6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78</v>
      </c>
      <c r="BK144" s="144">
        <f>ROUND(I144*H144,2)</f>
        <v>12836.6</v>
      </c>
      <c r="BL144" s="18" t="s">
        <v>165</v>
      </c>
      <c r="BM144" s="143" t="s">
        <v>204</v>
      </c>
    </row>
    <row r="145" spans="2:65" s="1" customFormat="1" x14ac:dyDescent="0.2">
      <c r="B145" s="33"/>
      <c r="D145" s="145" t="s">
        <v>166</v>
      </c>
      <c r="F145" s="146" t="s">
        <v>1253</v>
      </c>
      <c r="I145" s="147"/>
      <c r="L145" s="33"/>
      <c r="M145" s="148"/>
      <c r="T145" s="54"/>
      <c r="AT145" s="18" t="s">
        <v>166</v>
      </c>
      <c r="AU145" s="18" t="s">
        <v>80</v>
      </c>
    </row>
    <row r="146" spans="2:65" s="1" customFormat="1" ht="16.5" customHeight="1" x14ac:dyDescent="0.2">
      <c r="B146" s="33"/>
      <c r="C146" s="132" t="s">
        <v>207</v>
      </c>
      <c r="D146" s="132" t="s">
        <v>160</v>
      </c>
      <c r="E146" s="133" t="s">
        <v>1254</v>
      </c>
      <c r="F146" s="134" t="s">
        <v>1255</v>
      </c>
      <c r="G146" s="135" t="s">
        <v>292</v>
      </c>
      <c r="H146" s="136">
        <v>12</v>
      </c>
      <c r="I146" s="137">
        <v>1970</v>
      </c>
      <c r="J146" s="138">
        <f>ROUND(I146*H146,2)</f>
        <v>23640</v>
      </c>
      <c r="K146" s="134" t="s">
        <v>164</v>
      </c>
      <c r="L146" s="33"/>
      <c r="M146" s="139" t="s">
        <v>19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165</v>
      </c>
      <c r="AT146" s="143" t="s">
        <v>160</v>
      </c>
      <c r="AU146" s="143" t="s">
        <v>80</v>
      </c>
      <c r="AY146" s="18" t="s">
        <v>158</v>
      </c>
      <c r="BE146" s="144">
        <f>IF(N146="základní",J146,0)</f>
        <v>23640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78</v>
      </c>
      <c r="BK146" s="144">
        <f>ROUND(I146*H146,2)</f>
        <v>23640</v>
      </c>
      <c r="BL146" s="18" t="s">
        <v>165</v>
      </c>
      <c r="BM146" s="143" t="s">
        <v>210</v>
      </c>
    </row>
    <row r="147" spans="2:65" s="1" customFormat="1" x14ac:dyDescent="0.2">
      <c r="B147" s="33"/>
      <c r="D147" s="145" t="s">
        <v>166</v>
      </c>
      <c r="F147" s="146" t="s">
        <v>1256</v>
      </c>
      <c r="I147" s="147"/>
      <c r="L147" s="33"/>
      <c r="M147" s="148"/>
      <c r="T147" s="54"/>
      <c r="AT147" s="18" t="s">
        <v>166</v>
      </c>
      <c r="AU147" s="18" t="s">
        <v>80</v>
      </c>
    </row>
    <row r="148" spans="2:65" s="12" customFormat="1" x14ac:dyDescent="0.2">
      <c r="B148" s="149"/>
      <c r="D148" s="150" t="s">
        <v>188</v>
      </c>
      <c r="E148" s="151" t="s">
        <v>19</v>
      </c>
      <c r="F148" s="152" t="s">
        <v>1257</v>
      </c>
      <c r="H148" s="151" t="s">
        <v>19</v>
      </c>
      <c r="I148" s="153"/>
      <c r="L148" s="149"/>
      <c r="M148" s="154"/>
      <c r="T148" s="155"/>
      <c r="AT148" s="151" t="s">
        <v>188</v>
      </c>
      <c r="AU148" s="151" t="s">
        <v>80</v>
      </c>
      <c r="AV148" s="12" t="s">
        <v>78</v>
      </c>
      <c r="AW148" s="12" t="s">
        <v>31</v>
      </c>
      <c r="AX148" s="12" t="s">
        <v>70</v>
      </c>
      <c r="AY148" s="151" t="s">
        <v>158</v>
      </c>
    </row>
    <row r="149" spans="2:65" s="13" customFormat="1" x14ac:dyDescent="0.2">
      <c r="B149" s="156"/>
      <c r="D149" s="150" t="s">
        <v>188</v>
      </c>
      <c r="E149" s="157" t="s">
        <v>19</v>
      </c>
      <c r="F149" s="158" t="s">
        <v>1258</v>
      </c>
      <c r="H149" s="159">
        <v>12</v>
      </c>
      <c r="I149" s="160"/>
      <c r="L149" s="156"/>
      <c r="M149" s="161"/>
      <c r="T149" s="162"/>
      <c r="AT149" s="157" t="s">
        <v>188</v>
      </c>
      <c r="AU149" s="157" t="s">
        <v>80</v>
      </c>
      <c r="AV149" s="13" t="s">
        <v>80</v>
      </c>
      <c r="AW149" s="13" t="s">
        <v>31</v>
      </c>
      <c r="AX149" s="13" t="s">
        <v>70</v>
      </c>
      <c r="AY149" s="157" t="s">
        <v>158</v>
      </c>
    </row>
    <row r="150" spans="2:65" s="14" customFormat="1" x14ac:dyDescent="0.2">
      <c r="B150" s="163"/>
      <c r="D150" s="150" t="s">
        <v>188</v>
      </c>
      <c r="E150" s="164" t="s">
        <v>19</v>
      </c>
      <c r="F150" s="165" t="s">
        <v>191</v>
      </c>
      <c r="H150" s="166">
        <v>12</v>
      </c>
      <c r="I150" s="167"/>
      <c r="L150" s="163"/>
      <c r="M150" s="168"/>
      <c r="T150" s="169"/>
      <c r="AT150" s="164" t="s">
        <v>188</v>
      </c>
      <c r="AU150" s="164" t="s">
        <v>80</v>
      </c>
      <c r="AV150" s="14" t="s">
        <v>165</v>
      </c>
      <c r="AW150" s="14" t="s">
        <v>31</v>
      </c>
      <c r="AX150" s="14" t="s">
        <v>78</v>
      </c>
      <c r="AY150" s="164" t="s">
        <v>158</v>
      </c>
    </row>
    <row r="151" spans="2:65" s="1" customFormat="1" ht="16.5" customHeight="1" x14ac:dyDescent="0.2">
      <c r="B151" s="33"/>
      <c r="C151" s="177" t="s">
        <v>183</v>
      </c>
      <c r="D151" s="177" t="s">
        <v>530</v>
      </c>
      <c r="E151" s="178" t="s">
        <v>1259</v>
      </c>
      <c r="F151" s="179" t="s">
        <v>1260</v>
      </c>
      <c r="G151" s="180" t="s">
        <v>519</v>
      </c>
      <c r="H151" s="181">
        <v>0.51</v>
      </c>
      <c r="I151" s="182">
        <v>34900</v>
      </c>
      <c r="J151" s="183">
        <f>ROUND(I151*H151,2)</f>
        <v>17799</v>
      </c>
      <c r="K151" s="179" t="s">
        <v>164</v>
      </c>
      <c r="L151" s="184"/>
      <c r="M151" s="185" t="s">
        <v>19</v>
      </c>
      <c r="N151" s="186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178</v>
      </c>
      <c r="AT151" s="143" t="s">
        <v>530</v>
      </c>
      <c r="AU151" s="143" t="s">
        <v>80</v>
      </c>
      <c r="AY151" s="18" t="s">
        <v>158</v>
      </c>
      <c r="BE151" s="144">
        <f>IF(N151="základní",J151,0)</f>
        <v>17799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78</v>
      </c>
      <c r="BK151" s="144">
        <f>ROUND(I151*H151,2)</f>
        <v>17799</v>
      </c>
      <c r="BL151" s="18" t="s">
        <v>165</v>
      </c>
      <c r="BM151" s="143" t="s">
        <v>216</v>
      </c>
    </row>
    <row r="152" spans="2:65" s="12" customFormat="1" x14ac:dyDescent="0.2">
      <c r="B152" s="149"/>
      <c r="D152" s="150" t="s">
        <v>188</v>
      </c>
      <c r="E152" s="151" t="s">
        <v>19</v>
      </c>
      <c r="F152" s="152" t="s">
        <v>1261</v>
      </c>
      <c r="H152" s="151" t="s">
        <v>19</v>
      </c>
      <c r="I152" s="153"/>
      <c r="L152" s="149"/>
      <c r="M152" s="154"/>
      <c r="T152" s="155"/>
      <c r="AT152" s="151" t="s">
        <v>188</v>
      </c>
      <c r="AU152" s="151" t="s">
        <v>80</v>
      </c>
      <c r="AV152" s="12" t="s">
        <v>78</v>
      </c>
      <c r="AW152" s="12" t="s">
        <v>31</v>
      </c>
      <c r="AX152" s="12" t="s">
        <v>70</v>
      </c>
      <c r="AY152" s="151" t="s">
        <v>158</v>
      </c>
    </row>
    <row r="153" spans="2:65" s="13" customFormat="1" x14ac:dyDescent="0.2">
      <c r="B153" s="156"/>
      <c r="D153" s="150" t="s">
        <v>188</v>
      </c>
      <c r="E153" s="157" t="s">
        <v>19</v>
      </c>
      <c r="F153" s="158" t="s">
        <v>1262</v>
      </c>
      <c r="H153" s="159">
        <v>0.51</v>
      </c>
      <c r="I153" s="160"/>
      <c r="L153" s="156"/>
      <c r="M153" s="161"/>
      <c r="T153" s="162"/>
      <c r="AT153" s="157" t="s">
        <v>188</v>
      </c>
      <c r="AU153" s="157" t="s">
        <v>80</v>
      </c>
      <c r="AV153" s="13" t="s">
        <v>80</v>
      </c>
      <c r="AW153" s="13" t="s">
        <v>31</v>
      </c>
      <c r="AX153" s="13" t="s">
        <v>70</v>
      </c>
      <c r="AY153" s="157" t="s">
        <v>158</v>
      </c>
    </row>
    <row r="154" spans="2:65" s="14" customFormat="1" x14ac:dyDescent="0.2">
      <c r="B154" s="163"/>
      <c r="D154" s="150" t="s">
        <v>188</v>
      </c>
      <c r="E154" s="164" t="s">
        <v>19</v>
      </c>
      <c r="F154" s="165" t="s">
        <v>191</v>
      </c>
      <c r="H154" s="166">
        <v>0.51</v>
      </c>
      <c r="I154" s="167"/>
      <c r="L154" s="163"/>
      <c r="M154" s="168"/>
      <c r="T154" s="169"/>
      <c r="AT154" s="164" t="s">
        <v>188</v>
      </c>
      <c r="AU154" s="164" t="s">
        <v>80</v>
      </c>
      <c r="AV154" s="14" t="s">
        <v>165</v>
      </c>
      <c r="AW154" s="14" t="s">
        <v>31</v>
      </c>
      <c r="AX154" s="14" t="s">
        <v>78</v>
      </c>
      <c r="AY154" s="164" t="s">
        <v>158</v>
      </c>
    </row>
    <row r="155" spans="2:65" s="1" customFormat="1" ht="16.5" customHeight="1" x14ac:dyDescent="0.2">
      <c r="B155" s="33"/>
      <c r="C155" s="132" t="s">
        <v>222</v>
      </c>
      <c r="D155" s="132" t="s">
        <v>160</v>
      </c>
      <c r="E155" s="133" t="s">
        <v>1263</v>
      </c>
      <c r="F155" s="134" t="s">
        <v>1264</v>
      </c>
      <c r="G155" s="135" t="s">
        <v>292</v>
      </c>
      <c r="H155" s="136">
        <v>12</v>
      </c>
      <c r="I155" s="137">
        <v>1120</v>
      </c>
      <c r="J155" s="138">
        <f>ROUND(I155*H155,2)</f>
        <v>13440</v>
      </c>
      <c r="K155" s="134" t="s">
        <v>164</v>
      </c>
      <c r="L155" s="33"/>
      <c r="M155" s="139" t="s">
        <v>19</v>
      </c>
      <c r="N155" s="140" t="s">
        <v>41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165</v>
      </c>
      <c r="AT155" s="143" t="s">
        <v>160</v>
      </c>
      <c r="AU155" s="143" t="s">
        <v>80</v>
      </c>
      <c r="AY155" s="18" t="s">
        <v>158</v>
      </c>
      <c r="BE155" s="144">
        <f>IF(N155="základní",J155,0)</f>
        <v>13440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78</v>
      </c>
      <c r="BK155" s="144">
        <f>ROUND(I155*H155,2)</f>
        <v>13440</v>
      </c>
      <c r="BL155" s="18" t="s">
        <v>165</v>
      </c>
      <c r="BM155" s="143" t="s">
        <v>225</v>
      </c>
    </row>
    <row r="156" spans="2:65" s="1" customFormat="1" x14ac:dyDescent="0.2">
      <c r="B156" s="33"/>
      <c r="D156" s="145" t="s">
        <v>166</v>
      </c>
      <c r="F156" s="146" t="s">
        <v>1265</v>
      </c>
      <c r="I156" s="147"/>
      <c r="L156" s="33"/>
      <c r="M156" s="148"/>
      <c r="T156" s="54"/>
      <c r="AT156" s="18" t="s">
        <v>166</v>
      </c>
      <c r="AU156" s="18" t="s">
        <v>80</v>
      </c>
    </row>
    <row r="157" spans="2:65" s="1" customFormat="1" ht="16.5" customHeight="1" x14ac:dyDescent="0.2">
      <c r="B157" s="33"/>
      <c r="C157" s="132" t="s">
        <v>8</v>
      </c>
      <c r="D157" s="132" t="s">
        <v>160</v>
      </c>
      <c r="E157" s="133" t="s">
        <v>1266</v>
      </c>
      <c r="F157" s="134" t="s">
        <v>1267</v>
      </c>
      <c r="G157" s="135" t="s">
        <v>292</v>
      </c>
      <c r="H157" s="136">
        <v>4</v>
      </c>
      <c r="I157" s="137">
        <v>8470</v>
      </c>
      <c r="J157" s="138">
        <f>ROUND(I157*H157,2)</f>
        <v>33880</v>
      </c>
      <c r="K157" s="134" t="s">
        <v>164</v>
      </c>
      <c r="L157" s="33"/>
      <c r="M157" s="139" t="s">
        <v>19</v>
      </c>
      <c r="N157" s="140" t="s">
        <v>41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165</v>
      </c>
      <c r="AT157" s="143" t="s">
        <v>160</v>
      </c>
      <c r="AU157" s="143" t="s">
        <v>80</v>
      </c>
      <c r="AY157" s="18" t="s">
        <v>158</v>
      </c>
      <c r="BE157" s="144">
        <f>IF(N157="základní",J157,0)</f>
        <v>33880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78</v>
      </c>
      <c r="BK157" s="144">
        <f>ROUND(I157*H157,2)</f>
        <v>33880</v>
      </c>
      <c r="BL157" s="18" t="s">
        <v>165</v>
      </c>
      <c r="BM157" s="143" t="s">
        <v>232</v>
      </c>
    </row>
    <row r="158" spans="2:65" s="1" customFormat="1" x14ac:dyDescent="0.2">
      <c r="B158" s="33"/>
      <c r="D158" s="145" t="s">
        <v>166</v>
      </c>
      <c r="F158" s="146" t="s">
        <v>1268</v>
      </c>
      <c r="I158" s="147"/>
      <c r="L158" s="33"/>
      <c r="M158" s="148"/>
      <c r="T158" s="54"/>
      <c r="AT158" s="18" t="s">
        <v>166</v>
      </c>
      <c r="AU158" s="18" t="s">
        <v>80</v>
      </c>
    </row>
    <row r="159" spans="2:65" s="13" customFormat="1" x14ac:dyDescent="0.2">
      <c r="B159" s="156"/>
      <c r="D159" s="150" t="s">
        <v>188</v>
      </c>
      <c r="E159" s="157" t="s">
        <v>19</v>
      </c>
      <c r="F159" s="158" t="s">
        <v>165</v>
      </c>
      <c r="H159" s="159">
        <v>4</v>
      </c>
      <c r="I159" s="160"/>
      <c r="L159" s="156"/>
      <c r="M159" s="161"/>
      <c r="T159" s="162"/>
      <c r="AT159" s="157" t="s">
        <v>188</v>
      </c>
      <c r="AU159" s="157" t="s">
        <v>80</v>
      </c>
      <c r="AV159" s="13" t="s">
        <v>80</v>
      </c>
      <c r="AW159" s="13" t="s">
        <v>31</v>
      </c>
      <c r="AX159" s="13" t="s">
        <v>70</v>
      </c>
      <c r="AY159" s="157" t="s">
        <v>158</v>
      </c>
    </row>
    <row r="160" spans="2:65" s="14" customFormat="1" x14ac:dyDescent="0.2">
      <c r="B160" s="163"/>
      <c r="D160" s="150" t="s">
        <v>188</v>
      </c>
      <c r="E160" s="164" t="s">
        <v>19</v>
      </c>
      <c r="F160" s="165" t="s">
        <v>191</v>
      </c>
      <c r="H160" s="166">
        <v>4</v>
      </c>
      <c r="I160" s="167"/>
      <c r="L160" s="163"/>
      <c r="M160" s="168"/>
      <c r="T160" s="169"/>
      <c r="AT160" s="164" t="s">
        <v>188</v>
      </c>
      <c r="AU160" s="164" t="s">
        <v>80</v>
      </c>
      <c r="AV160" s="14" t="s">
        <v>165</v>
      </c>
      <c r="AW160" s="14" t="s">
        <v>31</v>
      </c>
      <c r="AX160" s="14" t="s">
        <v>78</v>
      </c>
      <c r="AY160" s="164" t="s">
        <v>158</v>
      </c>
    </row>
    <row r="161" spans="2:65" s="1" customFormat="1" ht="16.5" customHeight="1" x14ac:dyDescent="0.2">
      <c r="B161" s="33"/>
      <c r="C161" s="132" t="s">
        <v>240</v>
      </c>
      <c r="D161" s="132" t="s">
        <v>160</v>
      </c>
      <c r="E161" s="133" t="s">
        <v>1269</v>
      </c>
      <c r="F161" s="134" t="s">
        <v>1270</v>
      </c>
      <c r="G161" s="135" t="s">
        <v>292</v>
      </c>
      <c r="H161" s="136">
        <v>4</v>
      </c>
      <c r="I161" s="137">
        <v>3170</v>
      </c>
      <c r="J161" s="138">
        <f>ROUND(I161*H161,2)</f>
        <v>12680</v>
      </c>
      <c r="K161" s="134" t="s">
        <v>164</v>
      </c>
      <c r="L161" s="33"/>
      <c r="M161" s="139" t="s">
        <v>19</v>
      </c>
      <c r="N161" s="140" t="s">
        <v>41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165</v>
      </c>
      <c r="AT161" s="143" t="s">
        <v>160</v>
      </c>
      <c r="AU161" s="143" t="s">
        <v>80</v>
      </c>
      <c r="AY161" s="18" t="s">
        <v>158</v>
      </c>
      <c r="BE161" s="144">
        <f>IF(N161="základní",J161,0)</f>
        <v>12680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78</v>
      </c>
      <c r="BK161" s="144">
        <f>ROUND(I161*H161,2)</f>
        <v>12680</v>
      </c>
      <c r="BL161" s="18" t="s">
        <v>165</v>
      </c>
      <c r="BM161" s="143" t="s">
        <v>243</v>
      </c>
    </row>
    <row r="162" spans="2:65" s="1" customFormat="1" x14ac:dyDescent="0.2">
      <c r="B162" s="33"/>
      <c r="D162" s="145" t="s">
        <v>166</v>
      </c>
      <c r="F162" s="146" t="s">
        <v>1271</v>
      </c>
      <c r="I162" s="147"/>
      <c r="L162" s="33"/>
      <c r="M162" s="148"/>
      <c r="T162" s="54"/>
      <c r="AT162" s="18" t="s">
        <v>166</v>
      </c>
      <c r="AU162" s="18" t="s">
        <v>80</v>
      </c>
    </row>
    <row r="163" spans="2:65" s="1" customFormat="1" ht="16.5" customHeight="1" x14ac:dyDescent="0.2">
      <c r="B163" s="33"/>
      <c r="C163" s="132" t="s">
        <v>196</v>
      </c>
      <c r="D163" s="132" t="s">
        <v>160</v>
      </c>
      <c r="E163" s="133" t="s">
        <v>1272</v>
      </c>
      <c r="F163" s="134" t="s">
        <v>1273</v>
      </c>
      <c r="G163" s="135" t="s">
        <v>195</v>
      </c>
      <c r="H163" s="136">
        <v>12</v>
      </c>
      <c r="I163" s="137">
        <v>1090</v>
      </c>
      <c r="J163" s="138">
        <f>ROUND(I163*H163,2)</f>
        <v>13080</v>
      </c>
      <c r="K163" s="134" t="s">
        <v>164</v>
      </c>
      <c r="L163" s="33"/>
      <c r="M163" s="139" t="s">
        <v>19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165</v>
      </c>
      <c r="AT163" s="143" t="s">
        <v>160</v>
      </c>
      <c r="AU163" s="143" t="s">
        <v>80</v>
      </c>
      <c r="AY163" s="18" t="s">
        <v>158</v>
      </c>
      <c r="BE163" s="144">
        <f>IF(N163="základní",J163,0)</f>
        <v>13080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78</v>
      </c>
      <c r="BK163" s="144">
        <f>ROUND(I163*H163,2)</f>
        <v>13080</v>
      </c>
      <c r="BL163" s="18" t="s">
        <v>165</v>
      </c>
      <c r="BM163" s="143" t="s">
        <v>253</v>
      </c>
    </row>
    <row r="164" spans="2:65" s="1" customFormat="1" x14ac:dyDescent="0.2">
      <c r="B164" s="33"/>
      <c r="D164" s="145" t="s">
        <v>166</v>
      </c>
      <c r="F164" s="146" t="s">
        <v>1274</v>
      </c>
      <c r="I164" s="147"/>
      <c r="L164" s="33"/>
      <c r="M164" s="148"/>
      <c r="T164" s="54"/>
      <c r="AT164" s="18" t="s">
        <v>166</v>
      </c>
      <c r="AU164" s="18" t="s">
        <v>80</v>
      </c>
    </row>
    <row r="165" spans="2:65" s="12" customFormat="1" x14ac:dyDescent="0.2">
      <c r="B165" s="149"/>
      <c r="D165" s="150" t="s">
        <v>188</v>
      </c>
      <c r="E165" s="151" t="s">
        <v>19</v>
      </c>
      <c r="F165" s="152" t="s">
        <v>1275</v>
      </c>
      <c r="H165" s="151" t="s">
        <v>19</v>
      </c>
      <c r="I165" s="153"/>
      <c r="L165" s="149"/>
      <c r="M165" s="154"/>
      <c r="T165" s="155"/>
      <c r="AT165" s="151" t="s">
        <v>188</v>
      </c>
      <c r="AU165" s="151" t="s">
        <v>80</v>
      </c>
      <c r="AV165" s="12" t="s">
        <v>78</v>
      </c>
      <c r="AW165" s="12" t="s">
        <v>31</v>
      </c>
      <c r="AX165" s="12" t="s">
        <v>70</v>
      </c>
      <c r="AY165" s="151" t="s">
        <v>158</v>
      </c>
    </row>
    <row r="166" spans="2:65" s="12" customFormat="1" x14ac:dyDescent="0.2">
      <c r="B166" s="149"/>
      <c r="D166" s="150" t="s">
        <v>188</v>
      </c>
      <c r="E166" s="151" t="s">
        <v>19</v>
      </c>
      <c r="F166" s="152" t="s">
        <v>1276</v>
      </c>
      <c r="H166" s="151" t="s">
        <v>19</v>
      </c>
      <c r="I166" s="153"/>
      <c r="L166" s="149"/>
      <c r="M166" s="154"/>
      <c r="T166" s="155"/>
      <c r="AT166" s="151" t="s">
        <v>188</v>
      </c>
      <c r="AU166" s="151" t="s">
        <v>80</v>
      </c>
      <c r="AV166" s="12" t="s">
        <v>78</v>
      </c>
      <c r="AW166" s="12" t="s">
        <v>31</v>
      </c>
      <c r="AX166" s="12" t="s">
        <v>70</v>
      </c>
      <c r="AY166" s="151" t="s">
        <v>158</v>
      </c>
    </row>
    <row r="167" spans="2:65" s="13" customFormat="1" x14ac:dyDescent="0.2">
      <c r="B167" s="156"/>
      <c r="D167" s="150" t="s">
        <v>188</v>
      </c>
      <c r="E167" s="157" t="s">
        <v>19</v>
      </c>
      <c r="F167" s="158" t="s">
        <v>1277</v>
      </c>
      <c r="H167" s="159">
        <v>12</v>
      </c>
      <c r="I167" s="160"/>
      <c r="L167" s="156"/>
      <c r="M167" s="161"/>
      <c r="T167" s="162"/>
      <c r="AT167" s="157" t="s">
        <v>188</v>
      </c>
      <c r="AU167" s="157" t="s">
        <v>80</v>
      </c>
      <c r="AV167" s="13" t="s">
        <v>80</v>
      </c>
      <c r="AW167" s="13" t="s">
        <v>31</v>
      </c>
      <c r="AX167" s="13" t="s">
        <v>70</v>
      </c>
      <c r="AY167" s="157" t="s">
        <v>158</v>
      </c>
    </row>
    <row r="168" spans="2:65" s="14" customFormat="1" x14ac:dyDescent="0.2">
      <c r="B168" s="163"/>
      <c r="D168" s="150" t="s">
        <v>188</v>
      </c>
      <c r="E168" s="164" t="s">
        <v>19</v>
      </c>
      <c r="F168" s="165" t="s">
        <v>191</v>
      </c>
      <c r="H168" s="166">
        <v>12</v>
      </c>
      <c r="I168" s="167"/>
      <c r="L168" s="163"/>
      <c r="M168" s="168"/>
      <c r="T168" s="169"/>
      <c r="AT168" s="164" t="s">
        <v>188</v>
      </c>
      <c r="AU168" s="164" t="s">
        <v>80</v>
      </c>
      <c r="AV168" s="14" t="s">
        <v>165</v>
      </c>
      <c r="AW168" s="14" t="s">
        <v>31</v>
      </c>
      <c r="AX168" s="14" t="s">
        <v>78</v>
      </c>
      <c r="AY168" s="164" t="s">
        <v>158</v>
      </c>
    </row>
    <row r="169" spans="2:65" s="1" customFormat="1" ht="21.75" customHeight="1" x14ac:dyDescent="0.2">
      <c r="B169" s="33"/>
      <c r="C169" s="132" t="s">
        <v>259</v>
      </c>
      <c r="D169" s="132" t="s">
        <v>160</v>
      </c>
      <c r="E169" s="133" t="s">
        <v>1278</v>
      </c>
      <c r="F169" s="134" t="s">
        <v>1279</v>
      </c>
      <c r="G169" s="135" t="s">
        <v>308</v>
      </c>
      <c r="H169" s="136">
        <v>728.91800000000001</v>
      </c>
      <c r="I169" s="137">
        <v>190</v>
      </c>
      <c r="J169" s="138">
        <f>ROUND(I169*H169,2)</f>
        <v>138494.42000000001</v>
      </c>
      <c r="K169" s="134" t="s">
        <v>164</v>
      </c>
      <c r="L169" s="33"/>
      <c r="M169" s="139" t="s">
        <v>19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165</v>
      </c>
      <c r="AT169" s="143" t="s">
        <v>160</v>
      </c>
      <c r="AU169" s="143" t="s">
        <v>80</v>
      </c>
      <c r="AY169" s="18" t="s">
        <v>158</v>
      </c>
      <c r="BE169" s="144">
        <f>IF(N169="základní",J169,0)</f>
        <v>138494.42000000001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78</v>
      </c>
      <c r="BK169" s="144">
        <f>ROUND(I169*H169,2)</f>
        <v>138494.42000000001</v>
      </c>
      <c r="BL169" s="18" t="s">
        <v>165</v>
      </c>
      <c r="BM169" s="143" t="s">
        <v>262</v>
      </c>
    </row>
    <row r="170" spans="2:65" s="1" customFormat="1" x14ac:dyDescent="0.2">
      <c r="B170" s="33"/>
      <c r="D170" s="145" t="s">
        <v>166</v>
      </c>
      <c r="F170" s="146" t="s">
        <v>1280</v>
      </c>
      <c r="I170" s="147"/>
      <c r="L170" s="33"/>
      <c r="M170" s="148"/>
      <c r="T170" s="54"/>
      <c r="AT170" s="18" t="s">
        <v>166</v>
      </c>
      <c r="AU170" s="18" t="s">
        <v>80</v>
      </c>
    </row>
    <row r="171" spans="2:65" s="12" customFormat="1" x14ac:dyDescent="0.2">
      <c r="B171" s="149"/>
      <c r="D171" s="150" t="s">
        <v>188</v>
      </c>
      <c r="E171" s="151" t="s">
        <v>19</v>
      </c>
      <c r="F171" s="152" t="s">
        <v>1281</v>
      </c>
      <c r="H171" s="151" t="s">
        <v>19</v>
      </c>
      <c r="I171" s="153"/>
      <c r="L171" s="149"/>
      <c r="M171" s="154"/>
      <c r="T171" s="155"/>
      <c r="AT171" s="151" t="s">
        <v>188</v>
      </c>
      <c r="AU171" s="151" t="s">
        <v>80</v>
      </c>
      <c r="AV171" s="12" t="s">
        <v>78</v>
      </c>
      <c r="AW171" s="12" t="s">
        <v>31</v>
      </c>
      <c r="AX171" s="12" t="s">
        <v>70</v>
      </c>
      <c r="AY171" s="151" t="s">
        <v>158</v>
      </c>
    </row>
    <row r="172" spans="2:65" s="13" customFormat="1" x14ac:dyDescent="0.2">
      <c r="B172" s="156"/>
      <c r="D172" s="150" t="s">
        <v>188</v>
      </c>
      <c r="E172" s="157" t="s">
        <v>19</v>
      </c>
      <c r="F172" s="158" t="s">
        <v>1282</v>
      </c>
      <c r="H172" s="159">
        <v>7.8090000000000002</v>
      </c>
      <c r="I172" s="160"/>
      <c r="L172" s="156"/>
      <c r="M172" s="161"/>
      <c r="T172" s="162"/>
      <c r="AT172" s="157" t="s">
        <v>188</v>
      </c>
      <c r="AU172" s="157" t="s">
        <v>80</v>
      </c>
      <c r="AV172" s="13" t="s">
        <v>80</v>
      </c>
      <c r="AW172" s="13" t="s">
        <v>31</v>
      </c>
      <c r="AX172" s="13" t="s">
        <v>70</v>
      </c>
      <c r="AY172" s="157" t="s">
        <v>158</v>
      </c>
    </row>
    <row r="173" spans="2:65" s="12" customFormat="1" x14ac:dyDescent="0.2">
      <c r="B173" s="149"/>
      <c r="D173" s="150" t="s">
        <v>188</v>
      </c>
      <c r="E173" s="151" t="s">
        <v>19</v>
      </c>
      <c r="F173" s="152" t="s">
        <v>1283</v>
      </c>
      <c r="H173" s="151" t="s">
        <v>19</v>
      </c>
      <c r="I173" s="153"/>
      <c r="L173" s="149"/>
      <c r="M173" s="154"/>
      <c r="T173" s="155"/>
      <c r="AT173" s="151" t="s">
        <v>188</v>
      </c>
      <c r="AU173" s="151" t="s">
        <v>80</v>
      </c>
      <c r="AV173" s="12" t="s">
        <v>78</v>
      </c>
      <c r="AW173" s="12" t="s">
        <v>31</v>
      </c>
      <c r="AX173" s="12" t="s">
        <v>70</v>
      </c>
      <c r="AY173" s="151" t="s">
        <v>158</v>
      </c>
    </row>
    <row r="174" spans="2:65" s="12" customFormat="1" x14ac:dyDescent="0.2">
      <c r="B174" s="149"/>
      <c r="D174" s="150" t="s">
        <v>188</v>
      </c>
      <c r="E174" s="151" t="s">
        <v>19</v>
      </c>
      <c r="F174" s="152" t="s">
        <v>1224</v>
      </c>
      <c r="H174" s="151" t="s">
        <v>19</v>
      </c>
      <c r="I174" s="153"/>
      <c r="L174" s="149"/>
      <c r="M174" s="154"/>
      <c r="T174" s="155"/>
      <c r="AT174" s="151" t="s">
        <v>188</v>
      </c>
      <c r="AU174" s="151" t="s">
        <v>80</v>
      </c>
      <c r="AV174" s="12" t="s">
        <v>78</v>
      </c>
      <c r="AW174" s="12" t="s">
        <v>31</v>
      </c>
      <c r="AX174" s="12" t="s">
        <v>70</v>
      </c>
      <c r="AY174" s="151" t="s">
        <v>158</v>
      </c>
    </row>
    <row r="175" spans="2:65" s="13" customFormat="1" x14ac:dyDescent="0.2">
      <c r="B175" s="156"/>
      <c r="D175" s="150" t="s">
        <v>188</v>
      </c>
      <c r="E175" s="157" t="s">
        <v>19</v>
      </c>
      <c r="F175" s="158" t="s">
        <v>1282</v>
      </c>
      <c r="H175" s="159">
        <v>7.8090000000000002</v>
      </c>
      <c r="I175" s="160"/>
      <c r="L175" s="156"/>
      <c r="M175" s="161"/>
      <c r="T175" s="162"/>
      <c r="AT175" s="157" t="s">
        <v>188</v>
      </c>
      <c r="AU175" s="157" t="s">
        <v>80</v>
      </c>
      <c r="AV175" s="13" t="s">
        <v>80</v>
      </c>
      <c r="AW175" s="13" t="s">
        <v>31</v>
      </c>
      <c r="AX175" s="13" t="s">
        <v>70</v>
      </c>
      <c r="AY175" s="157" t="s">
        <v>158</v>
      </c>
    </row>
    <row r="176" spans="2:65" s="12" customFormat="1" x14ac:dyDescent="0.2">
      <c r="B176" s="149"/>
      <c r="D176" s="150" t="s">
        <v>188</v>
      </c>
      <c r="E176" s="151" t="s">
        <v>19</v>
      </c>
      <c r="F176" s="152" t="s">
        <v>1284</v>
      </c>
      <c r="H176" s="151" t="s">
        <v>19</v>
      </c>
      <c r="I176" s="153"/>
      <c r="L176" s="149"/>
      <c r="M176" s="154"/>
      <c r="T176" s="155"/>
      <c r="AT176" s="151" t="s">
        <v>188</v>
      </c>
      <c r="AU176" s="151" t="s">
        <v>80</v>
      </c>
      <c r="AV176" s="12" t="s">
        <v>78</v>
      </c>
      <c r="AW176" s="12" t="s">
        <v>31</v>
      </c>
      <c r="AX176" s="12" t="s">
        <v>70</v>
      </c>
      <c r="AY176" s="151" t="s">
        <v>158</v>
      </c>
    </row>
    <row r="177" spans="2:65" s="13" customFormat="1" x14ac:dyDescent="0.2">
      <c r="B177" s="156"/>
      <c r="D177" s="150" t="s">
        <v>188</v>
      </c>
      <c r="E177" s="157" t="s">
        <v>19</v>
      </c>
      <c r="F177" s="158" t="s">
        <v>1285</v>
      </c>
      <c r="H177" s="159">
        <v>704.9</v>
      </c>
      <c r="I177" s="160"/>
      <c r="L177" s="156"/>
      <c r="M177" s="161"/>
      <c r="T177" s="162"/>
      <c r="AT177" s="157" t="s">
        <v>188</v>
      </c>
      <c r="AU177" s="157" t="s">
        <v>80</v>
      </c>
      <c r="AV177" s="13" t="s">
        <v>80</v>
      </c>
      <c r="AW177" s="13" t="s">
        <v>31</v>
      </c>
      <c r="AX177" s="13" t="s">
        <v>70</v>
      </c>
      <c r="AY177" s="157" t="s">
        <v>158</v>
      </c>
    </row>
    <row r="178" spans="2:65" s="12" customFormat="1" x14ac:dyDescent="0.2">
      <c r="B178" s="149"/>
      <c r="D178" s="150" t="s">
        <v>188</v>
      </c>
      <c r="E178" s="151" t="s">
        <v>19</v>
      </c>
      <c r="F178" s="152" t="s">
        <v>1286</v>
      </c>
      <c r="H178" s="151" t="s">
        <v>19</v>
      </c>
      <c r="I178" s="153"/>
      <c r="L178" s="149"/>
      <c r="M178" s="154"/>
      <c r="T178" s="155"/>
      <c r="AT178" s="151" t="s">
        <v>188</v>
      </c>
      <c r="AU178" s="151" t="s">
        <v>80</v>
      </c>
      <c r="AV178" s="12" t="s">
        <v>78</v>
      </c>
      <c r="AW178" s="12" t="s">
        <v>31</v>
      </c>
      <c r="AX178" s="12" t="s">
        <v>70</v>
      </c>
      <c r="AY178" s="151" t="s">
        <v>158</v>
      </c>
    </row>
    <row r="179" spans="2:65" s="12" customFormat="1" x14ac:dyDescent="0.2">
      <c r="B179" s="149"/>
      <c r="D179" s="150" t="s">
        <v>188</v>
      </c>
      <c r="E179" s="151" t="s">
        <v>19</v>
      </c>
      <c r="F179" s="152" t="s">
        <v>1245</v>
      </c>
      <c r="H179" s="151" t="s">
        <v>19</v>
      </c>
      <c r="I179" s="153"/>
      <c r="L179" s="149"/>
      <c r="M179" s="154"/>
      <c r="T179" s="155"/>
      <c r="AT179" s="151" t="s">
        <v>188</v>
      </c>
      <c r="AU179" s="151" t="s">
        <v>80</v>
      </c>
      <c r="AV179" s="12" t="s">
        <v>78</v>
      </c>
      <c r="AW179" s="12" t="s">
        <v>31</v>
      </c>
      <c r="AX179" s="12" t="s">
        <v>70</v>
      </c>
      <c r="AY179" s="151" t="s">
        <v>158</v>
      </c>
    </row>
    <row r="180" spans="2:65" s="12" customFormat="1" ht="20.399999999999999" x14ac:dyDescent="0.2">
      <c r="B180" s="149"/>
      <c r="D180" s="150" t="s">
        <v>188</v>
      </c>
      <c r="E180" s="151" t="s">
        <v>19</v>
      </c>
      <c r="F180" s="152" t="s">
        <v>1246</v>
      </c>
      <c r="H180" s="151" t="s">
        <v>19</v>
      </c>
      <c r="I180" s="153"/>
      <c r="L180" s="149"/>
      <c r="M180" s="154"/>
      <c r="T180" s="155"/>
      <c r="AT180" s="151" t="s">
        <v>188</v>
      </c>
      <c r="AU180" s="151" t="s">
        <v>80</v>
      </c>
      <c r="AV180" s="12" t="s">
        <v>78</v>
      </c>
      <c r="AW180" s="12" t="s">
        <v>31</v>
      </c>
      <c r="AX180" s="12" t="s">
        <v>70</v>
      </c>
      <c r="AY180" s="151" t="s">
        <v>158</v>
      </c>
    </row>
    <row r="181" spans="2:65" s="13" customFormat="1" x14ac:dyDescent="0.2">
      <c r="B181" s="156"/>
      <c r="D181" s="150" t="s">
        <v>188</v>
      </c>
      <c r="E181" s="157" t="s">
        <v>19</v>
      </c>
      <c r="F181" s="158" t="s">
        <v>1287</v>
      </c>
      <c r="H181" s="159">
        <v>8.4</v>
      </c>
      <c r="I181" s="160"/>
      <c r="L181" s="156"/>
      <c r="M181" s="161"/>
      <c r="T181" s="162"/>
      <c r="AT181" s="157" t="s">
        <v>188</v>
      </c>
      <c r="AU181" s="157" t="s">
        <v>80</v>
      </c>
      <c r="AV181" s="13" t="s">
        <v>80</v>
      </c>
      <c r="AW181" s="13" t="s">
        <v>31</v>
      </c>
      <c r="AX181" s="13" t="s">
        <v>70</v>
      </c>
      <c r="AY181" s="157" t="s">
        <v>158</v>
      </c>
    </row>
    <row r="182" spans="2:65" s="14" customFormat="1" x14ac:dyDescent="0.2">
      <c r="B182" s="163"/>
      <c r="D182" s="150" t="s">
        <v>188</v>
      </c>
      <c r="E182" s="164" t="s">
        <v>19</v>
      </c>
      <c r="F182" s="165" t="s">
        <v>191</v>
      </c>
      <c r="H182" s="166">
        <v>728.91800000000001</v>
      </c>
      <c r="I182" s="167"/>
      <c r="L182" s="163"/>
      <c r="M182" s="168"/>
      <c r="T182" s="169"/>
      <c r="AT182" s="164" t="s">
        <v>188</v>
      </c>
      <c r="AU182" s="164" t="s">
        <v>80</v>
      </c>
      <c r="AV182" s="14" t="s">
        <v>165</v>
      </c>
      <c r="AW182" s="14" t="s">
        <v>31</v>
      </c>
      <c r="AX182" s="14" t="s">
        <v>78</v>
      </c>
      <c r="AY182" s="164" t="s">
        <v>158</v>
      </c>
    </row>
    <row r="183" spans="2:65" s="1" customFormat="1" ht="21.75" customHeight="1" x14ac:dyDescent="0.2">
      <c r="B183" s="33"/>
      <c r="C183" s="132" t="s">
        <v>204</v>
      </c>
      <c r="D183" s="132" t="s">
        <v>160</v>
      </c>
      <c r="E183" s="133" t="s">
        <v>1288</v>
      </c>
      <c r="F183" s="134" t="s">
        <v>1289</v>
      </c>
      <c r="G183" s="135" t="s">
        <v>308</v>
      </c>
      <c r="H183" s="136">
        <v>43.790999999999997</v>
      </c>
      <c r="I183" s="137">
        <v>241.6</v>
      </c>
      <c r="J183" s="138">
        <f>ROUND(I183*H183,2)</f>
        <v>10579.91</v>
      </c>
      <c r="K183" s="134" t="s">
        <v>164</v>
      </c>
      <c r="L183" s="33"/>
      <c r="M183" s="139" t="s">
        <v>19</v>
      </c>
      <c r="N183" s="140" t="s">
        <v>41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165</v>
      </c>
      <c r="AT183" s="143" t="s">
        <v>160</v>
      </c>
      <c r="AU183" s="143" t="s">
        <v>80</v>
      </c>
      <c r="AY183" s="18" t="s">
        <v>158</v>
      </c>
      <c r="BE183" s="144">
        <f>IF(N183="základní",J183,0)</f>
        <v>10579.91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78</v>
      </c>
      <c r="BK183" s="144">
        <f>ROUND(I183*H183,2)</f>
        <v>10579.91</v>
      </c>
      <c r="BL183" s="18" t="s">
        <v>165</v>
      </c>
      <c r="BM183" s="143" t="s">
        <v>272</v>
      </c>
    </row>
    <row r="184" spans="2:65" s="1" customFormat="1" x14ac:dyDescent="0.2">
      <c r="B184" s="33"/>
      <c r="D184" s="145" t="s">
        <v>166</v>
      </c>
      <c r="F184" s="146" t="s">
        <v>1290</v>
      </c>
      <c r="I184" s="147"/>
      <c r="L184" s="33"/>
      <c r="M184" s="148"/>
      <c r="T184" s="54"/>
      <c r="AT184" s="18" t="s">
        <v>166</v>
      </c>
      <c r="AU184" s="18" t="s">
        <v>80</v>
      </c>
    </row>
    <row r="185" spans="2:65" s="12" customFormat="1" x14ac:dyDescent="0.2">
      <c r="B185" s="149"/>
      <c r="D185" s="150" t="s">
        <v>188</v>
      </c>
      <c r="E185" s="151" t="s">
        <v>19</v>
      </c>
      <c r="F185" s="152" t="s">
        <v>1291</v>
      </c>
      <c r="H185" s="151" t="s">
        <v>19</v>
      </c>
      <c r="I185" s="153"/>
      <c r="L185" s="149"/>
      <c r="M185" s="154"/>
      <c r="T185" s="155"/>
      <c r="AT185" s="151" t="s">
        <v>188</v>
      </c>
      <c r="AU185" s="151" t="s">
        <v>80</v>
      </c>
      <c r="AV185" s="12" t="s">
        <v>78</v>
      </c>
      <c r="AW185" s="12" t="s">
        <v>31</v>
      </c>
      <c r="AX185" s="12" t="s">
        <v>70</v>
      </c>
      <c r="AY185" s="151" t="s">
        <v>158</v>
      </c>
    </row>
    <row r="186" spans="2:65" s="13" customFormat="1" x14ac:dyDescent="0.2">
      <c r="B186" s="156"/>
      <c r="D186" s="150" t="s">
        <v>188</v>
      </c>
      <c r="E186" s="157" t="s">
        <v>19</v>
      </c>
      <c r="F186" s="158" t="s">
        <v>1292</v>
      </c>
      <c r="H186" s="159">
        <v>51.6</v>
      </c>
      <c r="I186" s="160"/>
      <c r="L186" s="156"/>
      <c r="M186" s="161"/>
      <c r="T186" s="162"/>
      <c r="AT186" s="157" t="s">
        <v>188</v>
      </c>
      <c r="AU186" s="157" t="s">
        <v>80</v>
      </c>
      <c r="AV186" s="13" t="s">
        <v>80</v>
      </c>
      <c r="AW186" s="13" t="s">
        <v>31</v>
      </c>
      <c r="AX186" s="13" t="s">
        <v>70</v>
      </c>
      <c r="AY186" s="157" t="s">
        <v>158</v>
      </c>
    </row>
    <row r="187" spans="2:65" s="12" customFormat="1" x14ac:dyDescent="0.2">
      <c r="B187" s="149"/>
      <c r="D187" s="150" t="s">
        <v>188</v>
      </c>
      <c r="E187" s="151" t="s">
        <v>19</v>
      </c>
      <c r="F187" s="152" t="s">
        <v>1293</v>
      </c>
      <c r="H187" s="151" t="s">
        <v>19</v>
      </c>
      <c r="I187" s="153"/>
      <c r="L187" s="149"/>
      <c r="M187" s="154"/>
      <c r="T187" s="155"/>
      <c r="AT187" s="151" t="s">
        <v>188</v>
      </c>
      <c r="AU187" s="151" t="s">
        <v>80</v>
      </c>
      <c r="AV187" s="12" t="s">
        <v>78</v>
      </c>
      <c r="AW187" s="12" t="s">
        <v>31</v>
      </c>
      <c r="AX187" s="12" t="s">
        <v>70</v>
      </c>
      <c r="AY187" s="151" t="s">
        <v>158</v>
      </c>
    </row>
    <row r="188" spans="2:65" s="13" customFormat="1" x14ac:dyDescent="0.2">
      <c r="B188" s="156"/>
      <c r="D188" s="150" t="s">
        <v>188</v>
      </c>
      <c r="E188" s="157" t="s">
        <v>19</v>
      </c>
      <c r="F188" s="158" t="s">
        <v>1294</v>
      </c>
      <c r="H188" s="159">
        <v>-7.8090000000000002</v>
      </c>
      <c r="I188" s="160"/>
      <c r="L188" s="156"/>
      <c r="M188" s="161"/>
      <c r="T188" s="162"/>
      <c r="AT188" s="157" t="s">
        <v>188</v>
      </c>
      <c r="AU188" s="157" t="s">
        <v>80</v>
      </c>
      <c r="AV188" s="13" t="s">
        <v>80</v>
      </c>
      <c r="AW188" s="13" t="s">
        <v>31</v>
      </c>
      <c r="AX188" s="13" t="s">
        <v>70</v>
      </c>
      <c r="AY188" s="157" t="s">
        <v>158</v>
      </c>
    </row>
    <row r="189" spans="2:65" s="14" customFormat="1" x14ac:dyDescent="0.2">
      <c r="B189" s="163"/>
      <c r="D189" s="150" t="s">
        <v>188</v>
      </c>
      <c r="E189" s="164" t="s">
        <v>19</v>
      </c>
      <c r="F189" s="165" t="s">
        <v>191</v>
      </c>
      <c r="H189" s="166">
        <v>43.791000000000004</v>
      </c>
      <c r="I189" s="167"/>
      <c r="L189" s="163"/>
      <c r="M189" s="168"/>
      <c r="T189" s="169"/>
      <c r="AT189" s="164" t="s">
        <v>188</v>
      </c>
      <c r="AU189" s="164" t="s">
        <v>80</v>
      </c>
      <c r="AV189" s="14" t="s">
        <v>165</v>
      </c>
      <c r="AW189" s="14" t="s">
        <v>31</v>
      </c>
      <c r="AX189" s="14" t="s">
        <v>78</v>
      </c>
      <c r="AY189" s="164" t="s">
        <v>158</v>
      </c>
    </row>
    <row r="190" spans="2:65" s="1" customFormat="1" ht="24.15" customHeight="1" x14ac:dyDescent="0.2">
      <c r="B190" s="33"/>
      <c r="C190" s="132" t="s">
        <v>277</v>
      </c>
      <c r="D190" s="132" t="s">
        <v>160</v>
      </c>
      <c r="E190" s="133" t="s">
        <v>1295</v>
      </c>
      <c r="F190" s="134" t="s">
        <v>1296</v>
      </c>
      <c r="G190" s="135" t="s">
        <v>308</v>
      </c>
      <c r="H190" s="136">
        <v>218.95500000000001</v>
      </c>
      <c r="I190" s="137">
        <v>20.399999999999999</v>
      </c>
      <c r="J190" s="138">
        <f>ROUND(I190*H190,2)</f>
        <v>4466.68</v>
      </c>
      <c r="K190" s="134" t="s">
        <v>164</v>
      </c>
      <c r="L190" s="33"/>
      <c r="M190" s="139" t="s">
        <v>19</v>
      </c>
      <c r="N190" s="140" t="s">
        <v>41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165</v>
      </c>
      <c r="AT190" s="143" t="s">
        <v>160</v>
      </c>
      <c r="AU190" s="143" t="s">
        <v>80</v>
      </c>
      <c r="AY190" s="18" t="s">
        <v>158</v>
      </c>
      <c r="BE190" s="144">
        <f>IF(N190="základní",J190,0)</f>
        <v>4466.68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78</v>
      </c>
      <c r="BK190" s="144">
        <f>ROUND(I190*H190,2)</f>
        <v>4466.68</v>
      </c>
      <c r="BL190" s="18" t="s">
        <v>165</v>
      </c>
      <c r="BM190" s="143" t="s">
        <v>281</v>
      </c>
    </row>
    <row r="191" spans="2:65" s="1" customFormat="1" x14ac:dyDescent="0.2">
      <c r="B191" s="33"/>
      <c r="D191" s="145" t="s">
        <v>166</v>
      </c>
      <c r="F191" s="146" t="s">
        <v>1297</v>
      </c>
      <c r="I191" s="147"/>
      <c r="L191" s="33"/>
      <c r="M191" s="148"/>
      <c r="T191" s="54"/>
      <c r="AT191" s="18" t="s">
        <v>166</v>
      </c>
      <c r="AU191" s="18" t="s">
        <v>80</v>
      </c>
    </row>
    <row r="192" spans="2:65" s="13" customFormat="1" x14ac:dyDescent="0.2">
      <c r="B192" s="156"/>
      <c r="D192" s="150" t="s">
        <v>188</v>
      </c>
      <c r="E192" s="157" t="s">
        <v>19</v>
      </c>
      <c r="F192" s="158" t="s">
        <v>1298</v>
      </c>
      <c r="H192" s="159">
        <v>218.95500000000001</v>
      </c>
      <c r="I192" s="160"/>
      <c r="L192" s="156"/>
      <c r="M192" s="161"/>
      <c r="T192" s="162"/>
      <c r="AT192" s="157" t="s">
        <v>188</v>
      </c>
      <c r="AU192" s="157" t="s">
        <v>80</v>
      </c>
      <c r="AV192" s="13" t="s">
        <v>80</v>
      </c>
      <c r="AW192" s="13" t="s">
        <v>31</v>
      </c>
      <c r="AX192" s="13" t="s">
        <v>70</v>
      </c>
      <c r="AY192" s="157" t="s">
        <v>158</v>
      </c>
    </row>
    <row r="193" spans="2:65" s="14" customFormat="1" x14ac:dyDescent="0.2">
      <c r="B193" s="163"/>
      <c r="D193" s="150" t="s">
        <v>188</v>
      </c>
      <c r="E193" s="164" t="s">
        <v>19</v>
      </c>
      <c r="F193" s="165" t="s">
        <v>191</v>
      </c>
      <c r="H193" s="166">
        <v>218.95500000000001</v>
      </c>
      <c r="I193" s="167"/>
      <c r="L193" s="163"/>
      <c r="M193" s="168"/>
      <c r="T193" s="169"/>
      <c r="AT193" s="164" t="s">
        <v>188</v>
      </c>
      <c r="AU193" s="164" t="s">
        <v>80</v>
      </c>
      <c r="AV193" s="14" t="s">
        <v>165</v>
      </c>
      <c r="AW193" s="14" t="s">
        <v>31</v>
      </c>
      <c r="AX193" s="14" t="s">
        <v>78</v>
      </c>
      <c r="AY193" s="164" t="s">
        <v>158</v>
      </c>
    </row>
    <row r="194" spans="2:65" s="1" customFormat="1" ht="21.75" customHeight="1" x14ac:dyDescent="0.2">
      <c r="B194" s="33"/>
      <c r="C194" s="132" t="s">
        <v>210</v>
      </c>
      <c r="D194" s="132" t="s">
        <v>160</v>
      </c>
      <c r="E194" s="133" t="s">
        <v>479</v>
      </c>
      <c r="F194" s="134" t="s">
        <v>480</v>
      </c>
      <c r="G194" s="135" t="s">
        <v>308</v>
      </c>
      <c r="H194" s="136">
        <v>18.55</v>
      </c>
      <c r="I194" s="137">
        <v>245</v>
      </c>
      <c r="J194" s="138">
        <f>ROUND(I194*H194,2)</f>
        <v>4544.75</v>
      </c>
      <c r="K194" s="134" t="s">
        <v>164</v>
      </c>
      <c r="L194" s="33"/>
      <c r="M194" s="139" t="s">
        <v>19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165</v>
      </c>
      <c r="AT194" s="143" t="s">
        <v>160</v>
      </c>
      <c r="AU194" s="143" t="s">
        <v>80</v>
      </c>
      <c r="AY194" s="18" t="s">
        <v>158</v>
      </c>
      <c r="BE194" s="144">
        <f>IF(N194="základní",J194,0)</f>
        <v>4544.75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78</v>
      </c>
      <c r="BK194" s="144">
        <f>ROUND(I194*H194,2)</f>
        <v>4544.75</v>
      </c>
      <c r="BL194" s="18" t="s">
        <v>165</v>
      </c>
      <c r="BM194" s="143" t="s">
        <v>287</v>
      </c>
    </row>
    <row r="195" spans="2:65" s="1" customFormat="1" x14ac:dyDescent="0.2">
      <c r="B195" s="33"/>
      <c r="D195" s="145" t="s">
        <v>166</v>
      </c>
      <c r="F195" s="146" t="s">
        <v>482</v>
      </c>
      <c r="I195" s="147"/>
      <c r="L195" s="33"/>
      <c r="M195" s="148"/>
      <c r="T195" s="54"/>
      <c r="AT195" s="18" t="s">
        <v>166</v>
      </c>
      <c r="AU195" s="18" t="s">
        <v>80</v>
      </c>
    </row>
    <row r="196" spans="2:65" s="12" customFormat="1" x14ac:dyDescent="0.2">
      <c r="B196" s="149"/>
      <c r="D196" s="150" t="s">
        <v>188</v>
      </c>
      <c r="E196" s="151" t="s">
        <v>19</v>
      </c>
      <c r="F196" s="152" t="s">
        <v>1299</v>
      </c>
      <c r="H196" s="151" t="s">
        <v>19</v>
      </c>
      <c r="I196" s="153"/>
      <c r="L196" s="149"/>
      <c r="M196" s="154"/>
      <c r="T196" s="155"/>
      <c r="AT196" s="151" t="s">
        <v>188</v>
      </c>
      <c r="AU196" s="151" t="s">
        <v>80</v>
      </c>
      <c r="AV196" s="12" t="s">
        <v>78</v>
      </c>
      <c r="AW196" s="12" t="s">
        <v>31</v>
      </c>
      <c r="AX196" s="12" t="s">
        <v>70</v>
      </c>
      <c r="AY196" s="151" t="s">
        <v>158</v>
      </c>
    </row>
    <row r="197" spans="2:65" s="12" customFormat="1" x14ac:dyDescent="0.2">
      <c r="B197" s="149"/>
      <c r="D197" s="150" t="s">
        <v>188</v>
      </c>
      <c r="E197" s="151" t="s">
        <v>19</v>
      </c>
      <c r="F197" s="152" t="s">
        <v>1300</v>
      </c>
      <c r="H197" s="151" t="s">
        <v>19</v>
      </c>
      <c r="I197" s="153"/>
      <c r="L197" s="149"/>
      <c r="M197" s="154"/>
      <c r="T197" s="155"/>
      <c r="AT197" s="151" t="s">
        <v>188</v>
      </c>
      <c r="AU197" s="151" t="s">
        <v>80</v>
      </c>
      <c r="AV197" s="12" t="s">
        <v>78</v>
      </c>
      <c r="AW197" s="12" t="s">
        <v>31</v>
      </c>
      <c r="AX197" s="12" t="s">
        <v>70</v>
      </c>
      <c r="AY197" s="151" t="s">
        <v>158</v>
      </c>
    </row>
    <row r="198" spans="2:65" s="13" customFormat="1" x14ac:dyDescent="0.2">
      <c r="B198" s="156"/>
      <c r="D198" s="150" t="s">
        <v>188</v>
      </c>
      <c r="E198" s="157" t="s">
        <v>19</v>
      </c>
      <c r="F198" s="158" t="s">
        <v>1301</v>
      </c>
      <c r="H198" s="159">
        <v>18.55</v>
      </c>
      <c r="I198" s="160"/>
      <c r="L198" s="156"/>
      <c r="M198" s="161"/>
      <c r="T198" s="162"/>
      <c r="AT198" s="157" t="s">
        <v>188</v>
      </c>
      <c r="AU198" s="157" t="s">
        <v>80</v>
      </c>
      <c r="AV198" s="13" t="s">
        <v>80</v>
      </c>
      <c r="AW198" s="13" t="s">
        <v>31</v>
      </c>
      <c r="AX198" s="13" t="s">
        <v>70</v>
      </c>
      <c r="AY198" s="157" t="s">
        <v>158</v>
      </c>
    </row>
    <row r="199" spans="2:65" s="14" customFormat="1" x14ac:dyDescent="0.2">
      <c r="B199" s="163"/>
      <c r="D199" s="150" t="s">
        <v>188</v>
      </c>
      <c r="E199" s="164" t="s">
        <v>19</v>
      </c>
      <c r="F199" s="165" t="s">
        <v>191</v>
      </c>
      <c r="H199" s="166">
        <v>18.55</v>
      </c>
      <c r="I199" s="167"/>
      <c r="L199" s="163"/>
      <c r="M199" s="168"/>
      <c r="T199" s="169"/>
      <c r="AT199" s="164" t="s">
        <v>188</v>
      </c>
      <c r="AU199" s="164" t="s">
        <v>80</v>
      </c>
      <c r="AV199" s="14" t="s">
        <v>165</v>
      </c>
      <c r="AW199" s="14" t="s">
        <v>31</v>
      </c>
      <c r="AX199" s="14" t="s">
        <v>78</v>
      </c>
      <c r="AY199" s="164" t="s">
        <v>158</v>
      </c>
    </row>
    <row r="200" spans="2:65" s="1" customFormat="1" ht="24.15" customHeight="1" x14ac:dyDescent="0.2">
      <c r="B200" s="33"/>
      <c r="C200" s="132" t="s">
        <v>289</v>
      </c>
      <c r="D200" s="132" t="s">
        <v>160</v>
      </c>
      <c r="E200" s="133" t="s">
        <v>483</v>
      </c>
      <c r="F200" s="134" t="s">
        <v>484</v>
      </c>
      <c r="G200" s="135" t="s">
        <v>308</v>
      </c>
      <c r="H200" s="136">
        <v>92.75</v>
      </c>
      <c r="I200" s="137">
        <v>20.399999999999999</v>
      </c>
      <c r="J200" s="138">
        <f>ROUND(I200*H200,2)</f>
        <v>1892.1</v>
      </c>
      <c r="K200" s="134" t="s">
        <v>164</v>
      </c>
      <c r="L200" s="33"/>
      <c r="M200" s="139" t="s">
        <v>19</v>
      </c>
      <c r="N200" s="140" t="s">
        <v>41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165</v>
      </c>
      <c r="AT200" s="143" t="s">
        <v>160</v>
      </c>
      <c r="AU200" s="143" t="s">
        <v>80</v>
      </c>
      <c r="AY200" s="18" t="s">
        <v>158</v>
      </c>
      <c r="BE200" s="144">
        <f>IF(N200="základní",J200,0)</f>
        <v>1892.1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78</v>
      </c>
      <c r="BK200" s="144">
        <f>ROUND(I200*H200,2)</f>
        <v>1892.1</v>
      </c>
      <c r="BL200" s="18" t="s">
        <v>165</v>
      </c>
      <c r="BM200" s="143" t="s">
        <v>293</v>
      </c>
    </row>
    <row r="201" spans="2:65" s="1" customFormat="1" x14ac:dyDescent="0.2">
      <c r="B201" s="33"/>
      <c r="D201" s="145" t="s">
        <v>166</v>
      </c>
      <c r="F201" s="146" t="s">
        <v>486</v>
      </c>
      <c r="I201" s="147"/>
      <c r="L201" s="33"/>
      <c r="M201" s="148"/>
      <c r="T201" s="54"/>
      <c r="AT201" s="18" t="s">
        <v>166</v>
      </c>
      <c r="AU201" s="18" t="s">
        <v>80</v>
      </c>
    </row>
    <row r="202" spans="2:65" s="13" customFormat="1" x14ac:dyDescent="0.2">
      <c r="B202" s="156"/>
      <c r="D202" s="150" t="s">
        <v>188</v>
      </c>
      <c r="E202" s="157" t="s">
        <v>19</v>
      </c>
      <c r="F202" s="158" t="s">
        <v>1302</v>
      </c>
      <c r="H202" s="159">
        <v>92.75</v>
      </c>
      <c r="I202" s="160"/>
      <c r="L202" s="156"/>
      <c r="M202" s="161"/>
      <c r="T202" s="162"/>
      <c r="AT202" s="157" t="s">
        <v>188</v>
      </c>
      <c r="AU202" s="157" t="s">
        <v>80</v>
      </c>
      <c r="AV202" s="13" t="s">
        <v>80</v>
      </c>
      <c r="AW202" s="13" t="s">
        <v>31</v>
      </c>
      <c r="AX202" s="13" t="s">
        <v>70</v>
      </c>
      <c r="AY202" s="157" t="s">
        <v>158</v>
      </c>
    </row>
    <row r="203" spans="2:65" s="14" customFormat="1" x14ac:dyDescent="0.2">
      <c r="B203" s="163"/>
      <c r="D203" s="150" t="s">
        <v>188</v>
      </c>
      <c r="E203" s="164" t="s">
        <v>19</v>
      </c>
      <c r="F203" s="165" t="s">
        <v>191</v>
      </c>
      <c r="H203" s="166">
        <v>92.75</v>
      </c>
      <c r="I203" s="167"/>
      <c r="L203" s="163"/>
      <c r="M203" s="168"/>
      <c r="T203" s="169"/>
      <c r="AT203" s="164" t="s">
        <v>188</v>
      </c>
      <c r="AU203" s="164" t="s">
        <v>80</v>
      </c>
      <c r="AV203" s="14" t="s">
        <v>165</v>
      </c>
      <c r="AW203" s="14" t="s">
        <v>31</v>
      </c>
      <c r="AX203" s="14" t="s">
        <v>78</v>
      </c>
      <c r="AY203" s="164" t="s">
        <v>158</v>
      </c>
    </row>
    <row r="204" spans="2:65" s="1" customFormat="1" ht="16.5" customHeight="1" x14ac:dyDescent="0.2">
      <c r="B204" s="33"/>
      <c r="C204" s="132" t="s">
        <v>216</v>
      </c>
      <c r="D204" s="132" t="s">
        <v>160</v>
      </c>
      <c r="E204" s="133" t="s">
        <v>499</v>
      </c>
      <c r="F204" s="134" t="s">
        <v>500</v>
      </c>
      <c r="G204" s="135" t="s">
        <v>308</v>
      </c>
      <c r="H204" s="136">
        <v>364.459</v>
      </c>
      <c r="I204" s="137">
        <v>50.8</v>
      </c>
      <c r="J204" s="138">
        <f>ROUND(I204*H204,2)</f>
        <v>18514.52</v>
      </c>
      <c r="K204" s="134" t="s">
        <v>164</v>
      </c>
      <c r="L204" s="33"/>
      <c r="M204" s="139" t="s">
        <v>19</v>
      </c>
      <c r="N204" s="140" t="s">
        <v>41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165</v>
      </c>
      <c r="AT204" s="143" t="s">
        <v>160</v>
      </c>
      <c r="AU204" s="143" t="s">
        <v>80</v>
      </c>
      <c r="AY204" s="18" t="s">
        <v>158</v>
      </c>
      <c r="BE204" s="144">
        <f>IF(N204="základní",J204,0)</f>
        <v>18514.52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78</v>
      </c>
      <c r="BK204" s="144">
        <f>ROUND(I204*H204,2)</f>
        <v>18514.52</v>
      </c>
      <c r="BL204" s="18" t="s">
        <v>165</v>
      </c>
      <c r="BM204" s="143" t="s">
        <v>298</v>
      </c>
    </row>
    <row r="205" spans="2:65" s="1" customFormat="1" x14ac:dyDescent="0.2">
      <c r="B205" s="33"/>
      <c r="D205" s="145" t="s">
        <v>166</v>
      </c>
      <c r="F205" s="146" t="s">
        <v>502</v>
      </c>
      <c r="I205" s="147"/>
      <c r="L205" s="33"/>
      <c r="M205" s="148"/>
      <c r="T205" s="54"/>
      <c r="AT205" s="18" t="s">
        <v>166</v>
      </c>
      <c r="AU205" s="18" t="s">
        <v>80</v>
      </c>
    </row>
    <row r="206" spans="2:65" s="12" customFormat="1" x14ac:dyDescent="0.2">
      <c r="B206" s="149"/>
      <c r="D206" s="150" t="s">
        <v>188</v>
      </c>
      <c r="E206" s="151" t="s">
        <v>19</v>
      </c>
      <c r="F206" s="152" t="s">
        <v>1303</v>
      </c>
      <c r="H206" s="151" t="s">
        <v>19</v>
      </c>
      <c r="I206" s="153"/>
      <c r="L206" s="149"/>
      <c r="M206" s="154"/>
      <c r="T206" s="155"/>
      <c r="AT206" s="151" t="s">
        <v>188</v>
      </c>
      <c r="AU206" s="151" t="s">
        <v>80</v>
      </c>
      <c r="AV206" s="12" t="s">
        <v>78</v>
      </c>
      <c r="AW206" s="12" t="s">
        <v>31</v>
      </c>
      <c r="AX206" s="12" t="s">
        <v>70</v>
      </c>
      <c r="AY206" s="151" t="s">
        <v>158</v>
      </c>
    </row>
    <row r="207" spans="2:65" s="13" customFormat="1" x14ac:dyDescent="0.2">
      <c r="B207" s="156"/>
      <c r="D207" s="150" t="s">
        <v>188</v>
      </c>
      <c r="E207" s="157" t="s">
        <v>19</v>
      </c>
      <c r="F207" s="158" t="s">
        <v>1282</v>
      </c>
      <c r="H207" s="159">
        <v>7.8090000000000002</v>
      </c>
      <c r="I207" s="160"/>
      <c r="L207" s="156"/>
      <c r="M207" s="161"/>
      <c r="T207" s="162"/>
      <c r="AT207" s="157" t="s">
        <v>188</v>
      </c>
      <c r="AU207" s="157" t="s">
        <v>80</v>
      </c>
      <c r="AV207" s="13" t="s">
        <v>80</v>
      </c>
      <c r="AW207" s="13" t="s">
        <v>31</v>
      </c>
      <c r="AX207" s="13" t="s">
        <v>70</v>
      </c>
      <c r="AY207" s="157" t="s">
        <v>158</v>
      </c>
    </row>
    <row r="208" spans="2:65" s="12" customFormat="1" x14ac:dyDescent="0.2">
      <c r="B208" s="149"/>
      <c r="D208" s="150" t="s">
        <v>188</v>
      </c>
      <c r="E208" s="151" t="s">
        <v>19</v>
      </c>
      <c r="F208" s="152" t="s">
        <v>1284</v>
      </c>
      <c r="H208" s="151" t="s">
        <v>19</v>
      </c>
      <c r="I208" s="153"/>
      <c r="L208" s="149"/>
      <c r="M208" s="154"/>
      <c r="T208" s="155"/>
      <c r="AT208" s="151" t="s">
        <v>188</v>
      </c>
      <c r="AU208" s="151" t="s">
        <v>80</v>
      </c>
      <c r="AV208" s="12" t="s">
        <v>78</v>
      </c>
      <c r="AW208" s="12" t="s">
        <v>31</v>
      </c>
      <c r="AX208" s="12" t="s">
        <v>70</v>
      </c>
      <c r="AY208" s="151" t="s">
        <v>158</v>
      </c>
    </row>
    <row r="209" spans="2:65" s="13" customFormat="1" x14ac:dyDescent="0.2">
      <c r="B209" s="156"/>
      <c r="D209" s="150" t="s">
        <v>188</v>
      </c>
      <c r="E209" s="157" t="s">
        <v>19</v>
      </c>
      <c r="F209" s="158" t="s">
        <v>1304</v>
      </c>
      <c r="H209" s="159">
        <v>352.45</v>
      </c>
      <c r="I209" s="160"/>
      <c r="L209" s="156"/>
      <c r="M209" s="161"/>
      <c r="T209" s="162"/>
      <c r="AT209" s="157" t="s">
        <v>188</v>
      </c>
      <c r="AU209" s="157" t="s">
        <v>80</v>
      </c>
      <c r="AV209" s="13" t="s">
        <v>80</v>
      </c>
      <c r="AW209" s="13" t="s">
        <v>31</v>
      </c>
      <c r="AX209" s="13" t="s">
        <v>70</v>
      </c>
      <c r="AY209" s="157" t="s">
        <v>158</v>
      </c>
    </row>
    <row r="210" spans="2:65" s="13" customFormat="1" x14ac:dyDescent="0.2">
      <c r="B210" s="156"/>
      <c r="D210" s="150" t="s">
        <v>188</v>
      </c>
      <c r="E210" s="157" t="s">
        <v>19</v>
      </c>
      <c r="F210" s="158" t="s">
        <v>1305</v>
      </c>
      <c r="H210" s="159">
        <v>4.2</v>
      </c>
      <c r="I210" s="160"/>
      <c r="L210" s="156"/>
      <c r="M210" s="161"/>
      <c r="T210" s="162"/>
      <c r="AT210" s="157" t="s">
        <v>188</v>
      </c>
      <c r="AU210" s="157" t="s">
        <v>80</v>
      </c>
      <c r="AV210" s="13" t="s">
        <v>80</v>
      </c>
      <c r="AW210" s="13" t="s">
        <v>31</v>
      </c>
      <c r="AX210" s="13" t="s">
        <v>70</v>
      </c>
      <c r="AY210" s="157" t="s">
        <v>158</v>
      </c>
    </row>
    <row r="211" spans="2:65" s="14" customFormat="1" x14ac:dyDescent="0.2">
      <c r="B211" s="163"/>
      <c r="D211" s="150" t="s">
        <v>188</v>
      </c>
      <c r="E211" s="164" t="s">
        <v>19</v>
      </c>
      <c r="F211" s="165" t="s">
        <v>191</v>
      </c>
      <c r="H211" s="166">
        <v>364.459</v>
      </c>
      <c r="I211" s="167"/>
      <c r="L211" s="163"/>
      <c r="M211" s="168"/>
      <c r="T211" s="169"/>
      <c r="AT211" s="164" t="s">
        <v>188</v>
      </c>
      <c r="AU211" s="164" t="s">
        <v>80</v>
      </c>
      <c r="AV211" s="14" t="s">
        <v>165</v>
      </c>
      <c r="AW211" s="14" t="s">
        <v>31</v>
      </c>
      <c r="AX211" s="14" t="s">
        <v>78</v>
      </c>
      <c r="AY211" s="164" t="s">
        <v>158</v>
      </c>
    </row>
    <row r="212" spans="2:65" s="1" customFormat="1" ht="16.5" customHeight="1" x14ac:dyDescent="0.2">
      <c r="B212" s="33"/>
      <c r="C212" s="132" t="s">
        <v>7</v>
      </c>
      <c r="D212" s="132" t="s">
        <v>160</v>
      </c>
      <c r="E212" s="133" t="s">
        <v>517</v>
      </c>
      <c r="F212" s="134" t="s">
        <v>518</v>
      </c>
      <c r="G212" s="135" t="s">
        <v>519</v>
      </c>
      <c r="H212" s="136">
        <v>114.586</v>
      </c>
      <c r="I212" s="137">
        <v>352</v>
      </c>
      <c r="J212" s="138">
        <f>ROUND(I212*H212,2)</f>
        <v>40334.269999999997</v>
      </c>
      <c r="K212" s="134" t="s">
        <v>164</v>
      </c>
      <c r="L212" s="33"/>
      <c r="M212" s="139" t="s">
        <v>19</v>
      </c>
      <c r="N212" s="140" t="s">
        <v>41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165</v>
      </c>
      <c r="AT212" s="143" t="s">
        <v>160</v>
      </c>
      <c r="AU212" s="143" t="s">
        <v>80</v>
      </c>
      <c r="AY212" s="18" t="s">
        <v>158</v>
      </c>
      <c r="BE212" s="144">
        <f>IF(N212="základní",J212,0)</f>
        <v>40334.269999999997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78</v>
      </c>
      <c r="BK212" s="144">
        <f>ROUND(I212*H212,2)</f>
        <v>40334.269999999997</v>
      </c>
      <c r="BL212" s="18" t="s">
        <v>165</v>
      </c>
      <c r="BM212" s="143" t="s">
        <v>303</v>
      </c>
    </row>
    <row r="213" spans="2:65" s="1" customFormat="1" x14ac:dyDescent="0.2">
      <c r="B213" s="33"/>
      <c r="D213" s="145" t="s">
        <v>166</v>
      </c>
      <c r="F213" s="146" t="s">
        <v>521</v>
      </c>
      <c r="I213" s="147"/>
      <c r="L213" s="33"/>
      <c r="M213" s="148"/>
      <c r="T213" s="54"/>
      <c r="AT213" s="18" t="s">
        <v>166</v>
      </c>
      <c r="AU213" s="18" t="s">
        <v>80</v>
      </c>
    </row>
    <row r="214" spans="2:65" s="12" customFormat="1" x14ac:dyDescent="0.2">
      <c r="B214" s="149"/>
      <c r="D214" s="150" t="s">
        <v>188</v>
      </c>
      <c r="E214" s="151" t="s">
        <v>19</v>
      </c>
      <c r="F214" s="152" t="s">
        <v>1306</v>
      </c>
      <c r="H214" s="151" t="s">
        <v>19</v>
      </c>
      <c r="I214" s="153"/>
      <c r="L214" s="149"/>
      <c r="M214" s="154"/>
      <c r="T214" s="155"/>
      <c r="AT214" s="151" t="s">
        <v>188</v>
      </c>
      <c r="AU214" s="151" t="s">
        <v>80</v>
      </c>
      <c r="AV214" s="12" t="s">
        <v>78</v>
      </c>
      <c r="AW214" s="12" t="s">
        <v>31</v>
      </c>
      <c r="AX214" s="12" t="s">
        <v>70</v>
      </c>
      <c r="AY214" s="151" t="s">
        <v>158</v>
      </c>
    </row>
    <row r="215" spans="2:65" s="13" customFormat="1" x14ac:dyDescent="0.2">
      <c r="B215" s="156"/>
      <c r="D215" s="150" t="s">
        <v>188</v>
      </c>
      <c r="E215" s="157" t="s">
        <v>19</v>
      </c>
      <c r="F215" s="158" t="s">
        <v>1307</v>
      </c>
      <c r="H215" s="159">
        <v>70.066000000000003</v>
      </c>
      <c r="I215" s="160"/>
      <c r="L215" s="156"/>
      <c r="M215" s="161"/>
      <c r="T215" s="162"/>
      <c r="AT215" s="157" t="s">
        <v>188</v>
      </c>
      <c r="AU215" s="157" t="s">
        <v>80</v>
      </c>
      <c r="AV215" s="13" t="s">
        <v>80</v>
      </c>
      <c r="AW215" s="13" t="s">
        <v>31</v>
      </c>
      <c r="AX215" s="13" t="s">
        <v>70</v>
      </c>
      <c r="AY215" s="157" t="s">
        <v>158</v>
      </c>
    </row>
    <row r="216" spans="2:65" s="12" customFormat="1" x14ac:dyDescent="0.2">
      <c r="B216" s="149"/>
      <c r="D216" s="150" t="s">
        <v>188</v>
      </c>
      <c r="E216" s="151" t="s">
        <v>19</v>
      </c>
      <c r="F216" s="152" t="s">
        <v>1300</v>
      </c>
      <c r="H216" s="151" t="s">
        <v>19</v>
      </c>
      <c r="I216" s="153"/>
      <c r="L216" s="149"/>
      <c r="M216" s="154"/>
      <c r="T216" s="155"/>
      <c r="AT216" s="151" t="s">
        <v>188</v>
      </c>
      <c r="AU216" s="151" t="s">
        <v>80</v>
      </c>
      <c r="AV216" s="12" t="s">
        <v>78</v>
      </c>
      <c r="AW216" s="12" t="s">
        <v>31</v>
      </c>
      <c r="AX216" s="12" t="s">
        <v>70</v>
      </c>
      <c r="AY216" s="151" t="s">
        <v>158</v>
      </c>
    </row>
    <row r="217" spans="2:65" s="13" customFormat="1" x14ac:dyDescent="0.2">
      <c r="B217" s="156"/>
      <c r="D217" s="150" t="s">
        <v>188</v>
      </c>
      <c r="E217" s="157" t="s">
        <v>19</v>
      </c>
      <c r="F217" s="158" t="s">
        <v>1308</v>
      </c>
      <c r="H217" s="159">
        <v>44.52</v>
      </c>
      <c r="I217" s="160"/>
      <c r="L217" s="156"/>
      <c r="M217" s="161"/>
      <c r="T217" s="162"/>
      <c r="AT217" s="157" t="s">
        <v>188</v>
      </c>
      <c r="AU217" s="157" t="s">
        <v>80</v>
      </c>
      <c r="AV217" s="13" t="s">
        <v>80</v>
      </c>
      <c r="AW217" s="13" t="s">
        <v>31</v>
      </c>
      <c r="AX217" s="13" t="s">
        <v>70</v>
      </c>
      <c r="AY217" s="157" t="s">
        <v>158</v>
      </c>
    </row>
    <row r="218" spans="2:65" s="14" customFormat="1" x14ac:dyDescent="0.2">
      <c r="B218" s="163"/>
      <c r="D218" s="150" t="s">
        <v>188</v>
      </c>
      <c r="E218" s="164" t="s">
        <v>19</v>
      </c>
      <c r="F218" s="165" t="s">
        <v>191</v>
      </c>
      <c r="H218" s="166">
        <v>114.58600000000001</v>
      </c>
      <c r="I218" s="167"/>
      <c r="L218" s="163"/>
      <c r="M218" s="168"/>
      <c r="T218" s="169"/>
      <c r="AT218" s="164" t="s">
        <v>188</v>
      </c>
      <c r="AU218" s="164" t="s">
        <v>80</v>
      </c>
      <c r="AV218" s="14" t="s">
        <v>165</v>
      </c>
      <c r="AW218" s="14" t="s">
        <v>31</v>
      </c>
      <c r="AX218" s="14" t="s">
        <v>78</v>
      </c>
      <c r="AY218" s="164" t="s">
        <v>158</v>
      </c>
    </row>
    <row r="219" spans="2:65" s="1" customFormat="1" ht="16.5" customHeight="1" x14ac:dyDescent="0.2">
      <c r="B219" s="33"/>
      <c r="C219" s="132" t="s">
        <v>225</v>
      </c>
      <c r="D219" s="132" t="s">
        <v>160</v>
      </c>
      <c r="E219" s="133" t="s">
        <v>512</v>
      </c>
      <c r="F219" s="134" t="s">
        <v>513</v>
      </c>
      <c r="G219" s="135" t="s">
        <v>308</v>
      </c>
      <c r="H219" s="136">
        <v>62.341000000000001</v>
      </c>
      <c r="I219" s="137">
        <v>22.1</v>
      </c>
      <c r="J219" s="138">
        <f>ROUND(I219*H219,2)</f>
        <v>1377.74</v>
      </c>
      <c r="K219" s="134" t="s">
        <v>164</v>
      </c>
      <c r="L219" s="33"/>
      <c r="M219" s="139" t="s">
        <v>19</v>
      </c>
      <c r="N219" s="140" t="s">
        <v>41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165</v>
      </c>
      <c r="AT219" s="143" t="s">
        <v>160</v>
      </c>
      <c r="AU219" s="143" t="s">
        <v>80</v>
      </c>
      <c r="AY219" s="18" t="s">
        <v>158</v>
      </c>
      <c r="BE219" s="144">
        <f>IF(N219="základní",J219,0)</f>
        <v>1377.74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78</v>
      </c>
      <c r="BK219" s="144">
        <f>ROUND(I219*H219,2)</f>
        <v>1377.74</v>
      </c>
      <c r="BL219" s="18" t="s">
        <v>165</v>
      </c>
      <c r="BM219" s="143" t="s">
        <v>309</v>
      </c>
    </row>
    <row r="220" spans="2:65" s="1" customFormat="1" x14ac:dyDescent="0.2">
      <c r="B220" s="33"/>
      <c r="D220" s="145" t="s">
        <v>166</v>
      </c>
      <c r="F220" s="146" t="s">
        <v>515</v>
      </c>
      <c r="I220" s="147"/>
      <c r="L220" s="33"/>
      <c r="M220" s="148"/>
      <c r="T220" s="54"/>
      <c r="AT220" s="18" t="s">
        <v>166</v>
      </c>
      <c r="AU220" s="18" t="s">
        <v>80</v>
      </c>
    </row>
    <row r="221" spans="2:65" s="12" customFormat="1" x14ac:dyDescent="0.2">
      <c r="B221" s="149"/>
      <c r="D221" s="150" t="s">
        <v>188</v>
      </c>
      <c r="E221" s="151" t="s">
        <v>19</v>
      </c>
      <c r="F221" s="152" t="s">
        <v>1306</v>
      </c>
      <c r="H221" s="151" t="s">
        <v>19</v>
      </c>
      <c r="I221" s="153"/>
      <c r="L221" s="149"/>
      <c r="M221" s="154"/>
      <c r="T221" s="155"/>
      <c r="AT221" s="151" t="s">
        <v>188</v>
      </c>
      <c r="AU221" s="151" t="s">
        <v>80</v>
      </c>
      <c r="AV221" s="12" t="s">
        <v>78</v>
      </c>
      <c r="AW221" s="12" t="s">
        <v>31</v>
      </c>
      <c r="AX221" s="12" t="s">
        <v>70</v>
      </c>
      <c r="AY221" s="151" t="s">
        <v>158</v>
      </c>
    </row>
    <row r="222" spans="2:65" s="13" customFormat="1" x14ac:dyDescent="0.2">
      <c r="B222" s="156"/>
      <c r="D222" s="150" t="s">
        <v>188</v>
      </c>
      <c r="E222" s="157" t="s">
        <v>19</v>
      </c>
      <c r="F222" s="158" t="s">
        <v>1309</v>
      </c>
      <c r="H222" s="159">
        <v>43.790999999999997</v>
      </c>
      <c r="I222" s="160"/>
      <c r="L222" s="156"/>
      <c r="M222" s="161"/>
      <c r="T222" s="162"/>
      <c r="AT222" s="157" t="s">
        <v>188</v>
      </c>
      <c r="AU222" s="157" t="s">
        <v>80</v>
      </c>
      <c r="AV222" s="13" t="s">
        <v>80</v>
      </c>
      <c r="AW222" s="13" t="s">
        <v>31</v>
      </c>
      <c r="AX222" s="13" t="s">
        <v>70</v>
      </c>
      <c r="AY222" s="157" t="s">
        <v>158</v>
      </c>
    </row>
    <row r="223" spans="2:65" s="12" customFormat="1" x14ac:dyDescent="0.2">
      <c r="B223" s="149"/>
      <c r="D223" s="150" t="s">
        <v>188</v>
      </c>
      <c r="E223" s="151" t="s">
        <v>19</v>
      </c>
      <c r="F223" s="152" t="s">
        <v>1300</v>
      </c>
      <c r="H223" s="151" t="s">
        <v>19</v>
      </c>
      <c r="I223" s="153"/>
      <c r="L223" s="149"/>
      <c r="M223" s="154"/>
      <c r="T223" s="155"/>
      <c r="AT223" s="151" t="s">
        <v>188</v>
      </c>
      <c r="AU223" s="151" t="s">
        <v>80</v>
      </c>
      <c r="AV223" s="12" t="s">
        <v>78</v>
      </c>
      <c r="AW223" s="12" t="s">
        <v>31</v>
      </c>
      <c r="AX223" s="12" t="s">
        <v>70</v>
      </c>
      <c r="AY223" s="151" t="s">
        <v>158</v>
      </c>
    </row>
    <row r="224" spans="2:65" s="13" customFormat="1" x14ac:dyDescent="0.2">
      <c r="B224" s="156"/>
      <c r="D224" s="150" t="s">
        <v>188</v>
      </c>
      <c r="E224" s="157" t="s">
        <v>19</v>
      </c>
      <c r="F224" s="158" t="s">
        <v>1301</v>
      </c>
      <c r="H224" s="159">
        <v>18.55</v>
      </c>
      <c r="I224" s="160"/>
      <c r="L224" s="156"/>
      <c r="M224" s="161"/>
      <c r="T224" s="162"/>
      <c r="AT224" s="157" t="s">
        <v>188</v>
      </c>
      <c r="AU224" s="157" t="s">
        <v>80</v>
      </c>
      <c r="AV224" s="13" t="s">
        <v>80</v>
      </c>
      <c r="AW224" s="13" t="s">
        <v>31</v>
      </c>
      <c r="AX224" s="13" t="s">
        <v>70</v>
      </c>
      <c r="AY224" s="157" t="s">
        <v>158</v>
      </c>
    </row>
    <row r="225" spans="2:65" s="14" customFormat="1" x14ac:dyDescent="0.2">
      <c r="B225" s="163"/>
      <c r="D225" s="150" t="s">
        <v>188</v>
      </c>
      <c r="E225" s="164" t="s">
        <v>19</v>
      </c>
      <c r="F225" s="165" t="s">
        <v>191</v>
      </c>
      <c r="H225" s="166">
        <v>62.340999999999994</v>
      </c>
      <c r="I225" s="167"/>
      <c r="L225" s="163"/>
      <c r="M225" s="168"/>
      <c r="T225" s="169"/>
      <c r="AT225" s="164" t="s">
        <v>188</v>
      </c>
      <c r="AU225" s="164" t="s">
        <v>80</v>
      </c>
      <c r="AV225" s="14" t="s">
        <v>165</v>
      </c>
      <c r="AW225" s="14" t="s">
        <v>31</v>
      </c>
      <c r="AX225" s="14" t="s">
        <v>78</v>
      </c>
      <c r="AY225" s="164" t="s">
        <v>158</v>
      </c>
    </row>
    <row r="226" spans="2:65" s="1" customFormat="1" ht="16.5" customHeight="1" x14ac:dyDescent="0.2">
      <c r="B226" s="33"/>
      <c r="C226" s="132" t="s">
        <v>318</v>
      </c>
      <c r="D226" s="132" t="s">
        <v>160</v>
      </c>
      <c r="E226" s="133" t="s">
        <v>525</v>
      </c>
      <c r="F226" s="134" t="s">
        <v>526</v>
      </c>
      <c r="G226" s="135" t="s">
        <v>308</v>
      </c>
      <c r="H226" s="136">
        <v>453</v>
      </c>
      <c r="I226" s="137">
        <v>385</v>
      </c>
      <c r="J226" s="138">
        <f>ROUND(I226*H226,2)</f>
        <v>174405</v>
      </c>
      <c r="K226" s="134" t="s">
        <v>164</v>
      </c>
      <c r="L226" s="33"/>
      <c r="M226" s="139" t="s">
        <v>19</v>
      </c>
      <c r="N226" s="140" t="s">
        <v>41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165</v>
      </c>
      <c r="AT226" s="143" t="s">
        <v>160</v>
      </c>
      <c r="AU226" s="143" t="s">
        <v>80</v>
      </c>
      <c r="AY226" s="18" t="s">
        <v>158</v>
      </c>
      <c r="BE226" s="144">
        <f>IF(N226="základní",J226,0)</f>
        <v>174405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78</v>
      </c>
      <c r="BK226" s="144">
        <f>ROUND(I226*H226,2)</f>
        <v>174405</v>
      </c>
      <c r="BL226" s="18" t="s">
        <v>165</v>
      </c>
      <c r="BM226" s="143" t="s">
        <v>321</v>
      </c>
    </row>
    <row r="227" spans="2:65" s="1" customFormat="1" x14ac:dyDescent="0.2">
      <c r="B227" s="33"/>
      <c r="D227" s="145" t="s">
        <v>166</v>
      </c>
      <c r="F227" s="146" t="s">
        <v>528</v>
      </c>
      <c r="I227" s="147"/>
      <c r="L227" s="33"/>
      <c r="M227" s="148"/>
      <c r="T227" s="54"/>
      <c r="AT227" s="18" t="s">
        <v>166</v>
      </c>
      <c r="AU227" s="18" t="s">
        <v>80</v>
      </c>
    </row>
    <row r="228" spans="2:65" s="12" customFormat="1" x14ac:dyDescent="0.2">
      <c r="B228" s="149"/>
      <c r="D228" s="150" t="s">
        <v>188</v>
      </c>
      <c r="E228" s="151" t="s">
        <v>19</v>
      </c>
      <c r="F228" s="152" t="s">
        <v>1310</v>
      </c>
      <c r="H228" s="151" t="s">
        <v>19</v>
      </c>
      <c r="I228" s="153"/>
      <c r="L228" s="149"/>
      <c r="M228" s="154"/>
      <c r="T228" s="155"/>
      <c r="AT228" s="151" t="s">
        <v>188</v>
      </c>
      <c r="AU228" s="151" t="s">
        <v>80</v>
      </c>
      <c r="AV228" s="12" t="s">
        <v>78</v>
      </c>
      <c r="AW228" s="12" t="s">
        <v>31</v>
      </c>
      <c r="AX228" s="12" t="s">
        <v>70</v>
      </c>
      <c r="AY228" s="151" t="s">
        <v>158</v>
      </c>
    </row>
    <row r="229" spans="2:65" s="12" customFormat="1" x14ac:dyDescent="0.2">
      <c r="B229" s="149"/>
      <c r="D229" s="150" t="s">
        <v>188</v>
      </c>
      <c r="E229" s="151" t="s">
        <v>19</v>
      </c>
      <c r="F229" s="152" t="s">
        <v>1311</v>
      </c>
      <c r="H229" s="151" t="s">
        <v>19</v>
      </c>
      <c r="I229" s="153"/>
      <c r="L229" s="149"/>
      <c r="M229" s="154"/>
      <c r="T229" s="155"/>
      <c r="AT229" s="151" t="s">
        <v>188</v>
      </c>
      <c r="AU229" s="151" t="s">
        <v>80</v>
      </c>
      <c r="AV229" s="12" t="s">
        <v>78</v>
      </c>
      <c r="AW229" s="12" t="s">
        <v>31</v>
      </c>
      <c r="AX229" s="12" t="s">
        <v>70</v>
      </c>
      <c r="AY229" s="151" t="s">
        <v>158</v>
      </c>
    </row>
    <row r="230" spans="2:65" s="13" customFormat="1" x14ac:dyDescent="0.2">
      <c r="B230" s="156"/>
      <c r="D230" s="150" t="s">
        <v>188</v>
      </c>
      <c r="E230" s="157" t="s">
        <v>19</v>
      </c>
      <c r="F230" s="158" t="s">
        <v>1312</v>
      </c>
      <c r="H230" s="159">
        <v>453</v>
      </c>
      <c r="I230" s="160"/>
      <c r="L230" s="156"/>
      <c r="M230" s="161"/>
      <c r="T230" s="162"/>
      <c r="AT230" s="157" t="s">
        <v>188</v>
      </c>
      <c r="AU230" s="157" t="s">
        <v>80</v>
      </c>
      <c r="AV230" s="13" t="s">
        <v>80</v>
      </c>
      <c r="AW230" s="13" t="s">
        <v>31</v>
      </c>
      <c r="AX230" s="13" t="s">
        <v>70</v>
      </c>
      <c r="AY230" s="157" t="s">
        <v>158</v>
      </c>
    </row>
    <row r="231" spans="2:65" s="14" customFormat="1" x14ac:dyDescent="0.2">
      <c r="B231" s="163"/>
      <c r="D231" s="150" t="s">
        <v>188</v>
      </c>
      <c r="E231" s="164" t="s">
        <v>19</v>
      </c>
      <c r="F231" s="165" t="s">
        <v>191</v>
      </c>
      <c r="H231" s="166">
        <v>453</v>
      </c>
      <c r="I231" s="167"/>
      <c r="L231" s="163"/>
      <c r="M231" s="168"/>
      <c r="T231" s="169"/>
      <c r="AT231" s="164" t="s">
        <v>188</v>
      </c>
      <c r="AU231" s="164" t="s">
        <v>80</v>
      </c>
      <c r="AV231" s="14" t="s">
        <v>165</v>
      </c>
      <c r="AW231" s="14" t="s">
        <v>31</v>
      </c>
      <c r="AX231" s="14" t="s">
        <v>78</v>
      </c>
      <c r="AY231" s="164" t="s">
        <v>158</v>
      </c>
    </row>
    <row r="232" spans="2:65" s="1" customFormat="1" ht="16.5" customHeight="1" x14ac:dyDescent="0.2">
      <c r="B232" s="33"/>
      <c r="C232" s="177" t="s">
        <v>232</v>
      </c>
      <c r="D232" s="177" t="s">
        <v>530</v>
      </c>
      <c r="E232" s="178" t="s">
        <v>531</v>
      </c>
      <c r="F232" s="179" t="s">
        <v>532</v>
      </c>
      <c r="G232" s="180" t="s">
        <v>519</v>
      </c>
      <c r="H232" s="181">
        <v>192.7</v>
      </c>
      <c r="I232" s="182">
        <v>338</v>
      </c>
      <c r="J232" s="183">
        <f>ROUND(I232*H232,2)</f>
        <v>65132.6</v>
      </c>
      <c r="K232" s="179" t="s">
        <v>164</v>
      </c>
      <c r="L232" s="184"/>
      <c r="M232" s="185" t="s">
        <v>19</v>
      </c>
      <c r="N232" s="186" t="s">
        <v>41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178</v>
      </c>
      <c r="AT232" s="143" t="s">
        <v>530</v>
      </c>
      <c r="AU232" s="143" t="s">
        <v>80</v>
      </c>
      <c r="AY232" s="18" t="s">
        <v>158</v>
      </c>
      <c r="BE232" s="144">
        <f>IF(N232="základní",J232,0)</f>
        <v>65132.6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78</v>
      </c>
      <c r="BK232" s="144">
        <f>ROUND(I232*H232,2)</f>
        <v>65132.6</v>
      </c>
      <c r="BL232" s="18" t="s">
        <v>165</v>
      </c>
      <c r="BM232" s="143" t="s">
        <v>328</v>
      </c>
    </row>
    <row r="233" spans="2:65" s="1" customFormat="1" ht="16.5" customHeight="1" x14ac:dyDescent="0.2">
      <c r="B233" s="33"/>
      <c r="C233" s="132" t="s">
        <v>333</v>
      </c>
      <c r="D233" s="132" t="s">
        <v>160</v>
      </c>
      <c r="E233" s="133" t="s">
        <v>1313</v>
      </c>
      <c r="F233" s="134" t="s">
        <v>1314</v>
      </c>
      <c r="G233" s="135" t="s">
        <v>195</v>
      </c>
      <c r="H233" s="136">
        <v>78.09</v>
      </c>
      <c r="I233" s="137">
        <v>91.7</v>
      </c>
      <c r="J233" s="138">
        <f>ROUND(I233*H233,2)</f>
        <v>7160.85</v>
      </c>
      <c r="K233" s="134" t="s">
        <v>164</v>
      </c>
      <c r="L233" s="33"/>
      <c r="M233" s="139" t="s">
        <v>19</v>
      </c>
      <c r="N233" s="140" t="s">
        <v>41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165</v>
      </c>
      <c r="AT233" s="143" t="s">
        <v>160</v>
      </c>
      <c r="AU233" s="143" t="s">
        <v>80</v>
      </c>
      <c r="AY233" s="18" t="s">
        <v>158</v>
      </c>
      <c r="BE233" s="144">
        <f>IF(N233="základní",J233,0)</f>
        <v>7160.85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78</v>
      </c>
      <c r="BK233" s="144">
        <f>ROUND(I233*H233,2)</f>
        <v>7160.85</v>
      </c>
      <c r="BL233" s="18" t="s">
        <v>165</v>
      </c>
      <c r="BM233" s="143" t="s">
        <v>336</v>
      </c>
    </row>
    <row r="234" spans="2:65" s="1" customFormat="1" x14ac:dyDescent="0.2">
      <c r="B234" s="33"/>
      <c r="D234" s="145" t="s">
        <v>166</v>
      </c>
      <c r="F234" s="146" t="s">
        <v>1315</v>
      </c>
      <c r="I234" s="147"/>
      <c r="L234" s="33"/>
      <c r="M234" s="148"/>
      <c r="T234" s="54"/>
      <c r="AT234" s="18" t="s">
        <v>166</v>
      </c>
      <c r="AU234" s="18" t="s">
        <v>80</v>
      </c>
    </row>
    <row r="235" spans="2:65" s="12" customFormat="1" x14ac:dyDescent="0.2">
      <c r="B235" s="149"/>
      <c r="D235" s="150" t="s">
        <v>188</v>
      </c>
      <c r="E235" s="151" t="s">
        <v>19</v>
      </c>
      <c r="F235" s="152" t="s">
        <v>1224</v>
      </c>
      <c r="H235" s="151" t="s">
        <v>19</v>
      </c>
      <c r="I235" s="153"/>
      <c r="L235" s="149"/>
      <c r="M235" s="154"/>
      <c r="T235" s="155"/>
      <c r="AT235" s="151" t="s">
        <v>188</v>
      </c>
      <c r="AU235" s="151" t="s">
        <v>80</v>
      </c>
      <c r="AV235" s="12" t="s">
        <v>78</v>
      </c>
      <c r="AW235" s="12" t="s">
        <v>31</v>
      </c>
      <c r="AX235" s="12" t="s">
        <v>70</v>
      </c>
      <c r="AY235" s="151" t="s">
        <v>158</v>
      </c>
    </row>
    <row r="236" spans="2:65" s="12" customFormat="1" x14ac:dyDescent="0.2">
      <c r="B236" s="149"/>
      <c r="D236" s="150" t="s">
        <v>188</v>
      </c>
      <c r="E236" s="151" t="s">
        <v>19</v>
      </c>
      <c r="F236" s="152" t="s">
        <v>1316</v>
      </c>
      <c r="H236" s="151" t="s">
        <v>19</v>
      </c>
      <c r="I236" s="153"/>
      <c r="L236" s="149"/>
      <c r="M236" s="154"/>
      <c r="T236" s="155"/>
      <c r="AT236" s="151" t="s">
        <v>188</v>
      </c>
      <c r="AU236" s="151" t="s">
        <v>80</v>
      </c>
      <c r="AV236" s="12" t="s">
        <v>78</v>
      </c>
      <c r="AW236" s="12" t="s">
        <v>31</v>
      </c>
      <c r="AX236" s="12" t="s">
        <v>70</v>
      </c>
      <c r="AY236" s="151" t="s">
        <v>158</v>
      </c>
    </row>
    <row r="237" spans="2:65" s="12" customFormat="1" x14ac:dyDescent="0.2">
      <c r="B237" s="149"/>
      <c r="D237" s="150" t="s">
        <v>188</v>
      </c>
      <c r="E237" s="151" t="s">
        <v>19</v>
      </c>
      <c r="F237" s="152" t="s">
        <v>249</v>
      </c>
      <c r="H237" s="151" t="s">
        <v>19</v>
      </c>
      <c r="I237" s="153"/>
      <c r="L237" s="149"/>
      <c r="M237" s="154"/>
      <c r="T237" s="155"/>
      <c r="AT237" s="151" t="s">
        <v>188</v>
      </c>
      <c r="AU237" s="151" t="s">
        <v>80</v>
      </c>
      <c r="AV237" s="12" t="s">
        <v>78</v>
      </c>
      <c r="AW237" s="12" t="s">
        <v>31</v>
      </c>
      <c r="AX237" s="12" t="s">
        <v>70</v>
      </c>
      <c r="AY237" s="151" t="s">
        <v>158</v>
      </c>
    </row>
    <row r="238" spans="2:65" s="13" customFormat="1" x14ac:dyDescent="0.2">
      <c r="B238" s="156"/>
      <c r="D238" s="150" t="s">
        <v>188</v>
      </c>
      <c r="E238" s="157" t="s">
        <v>19</v>
      </c>
      <c r="F238" s="158" t="s">
        <v>1317</v>
      </c>
      <c r="H238" s="159">
        <v>78.09</v>
      </c>
      <c r="I238" s="160"/>
      <c r="L238" s="156"/>
      <c r="M238" s="161"/>
      <c r="T238" s="162"/>
      <c r="AT238" s="157" t="s">
        <v>188</v>
      </c>
      <c r="AU238" s="157" t="s">
        <v>80</v>
      </c>
      <c r="AV238" s="13" t="s">
        <v>80</v>
      </c>
      <c r="AW238" s="13" t="s">
        <v>31</v>
      </c>
      <c r="AX238" s="13" t="s">
        <v>70</v>
      </c>
      <c r="AY238" s="157" t="s">
        <v>158</v>
      </c>
    </row>
    <row r="239" spans="2:65" s="14" customFormat="1" x14ac:dyDescent="0.2">
      <c r="B239" s="163"/>
      <c r="D239" s="150" t="s">
        <v>188</v>
      </c>
      <c r="E239" s="164" t="s">
        <v>19</v>
      </c>
      <c r="F239" s="165" t="s">
        <v>191</v>
      </c>
      <c r="H239" s="166">
        <v>78.09</v>
      </c>
      <c r="I239" s="167"/>
      <c r="L239" s="163"/>
      <c r="M239" s="168"/>
      <c r="T239" s="169"/>
      <c r="AT239" s="164" t="s">
        <v>188</v>
      </c>
      <c r="AU239" s="164" t="s">
        <v>80</v>
      </c>
      <c r="AV239" s="14" t="s">
        <v>165</v>
      </c>
      <c r="AW239" s="14" t="s">
        <v>31</v>
      </c>
      <c r="AX239" s="14" t="s">
        <v>78</v>
      </c>
      <c r="AY239" s="164" t="s">
        <v>158</v>
      </c>
    </row>
    <row r="240" spans="2:65" s="1" customFormat="1" ht="16.5" customHeight="1" x14ac:dyDescent="0.2">
      <c r="B240" s="33"/>
      <c r="C240" s="132" t="s">
        <v>243</v>
      </c>
      <c r="D240" s="132" t="s">
        <v>160</v>
      </c>
      <c r="E240" s="133" t="s">
        <v>1318</v>
      </c>
      <c r="F240" s="134" t="s">
        <v>1319</v>
      </c>
      <c r="G240" s="135" t="s">
        <v>195</v>
      </c>
      <c r="H240" s="136">
        <v>165.23</v>
      </c>
      <c r="I240" s="137">
        <v>10</v>
      </c>
      <c r="J240" s="138">
        <f>ROUND(I240*H240,2)</f>
        <v>1652.3</v>
      </c>
      <c r="K240" s="134" t="s">
        <v>164</v>
      </c>
      <c r="L240" s="33"/>
      <c r="M240" s="139" t="s">
        <v>19</v>
      </c>
      <c r="N240" s="140" t="s">
        <v>41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165</v>
      </c>
      <c r="AT240" s="143" t="s">
        <v>160</v>
      </c>
      <c r="AU240" s="143" t="s">
        <v>80</v>
      </c>
      <c r="AY240" s="18" t="s">
        <v>158</v>
      </c>
      <c r="BE240" s="144">
        <f>IF(N240="základní",J240,0)</f>
        <v>1652.3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8" t="s">
        <v>78</v>
      </c>
      <c r="BK240" s="144">
        <f>ROUND(I240*H240,2)</f>
        <v>1652.3</v>
      </c>
      <c r="BL240" s="18" t="s">
        <v>165</v>
      </c>
      <c r="BM240" s="143" t="s">
        <v>343</v>
      </c>
    </row>
    <row r="241" spans="2:65" s="1" customFormat="1" x14ac:dyDescent="0.2">
      <c r="B241" s="33"/>
      <c r="D241" s="145" t="s">
        <v>166</v>
      </c>
      <c r="F241" s="146" t="s">
        <v>1320</v>
      </c>
      <c r="I241" s="147"/>
      <c r="L241" s="33"/>
      <c r="M241" s="148"/>
      <c r="T241" s="54"/>
      <c r="AT241" s="18" t="s">
        <v>166</v>
      </c>
      <c r="AU241" s="18" t="s">
        <v>80</v>
      </c>
    </row>
    <row r="242" spans="2:65" s="12" customFormat="1" x14ac:dyDescent="0.2">
      <c r="B242" s="149"/>
      <c r="D242" s="150" t="s">
        <v>188</v>
      </c>
      <c r="E242" s="151" t="s">
        <v>19</v>
      </c>
      <c r="F242" s="152" t="s">
        <v>1220</v>
      </c>
      <c r="H242" s="151" t="s">
        <v>19</v>
      </c>
      <c r="I242" s="153"/>
      <c r="L242" s="149"/>
      <c r="M242" s="154"/>
      <c r="T242" s="155"/>
      <c r="AT242" s="151" t="s">
        <v>188</v>
      </c>
      <c r="AU242" s="151" t="s">
        <v>80</v>
      </c>
      <c r="AV242" s="12" t="s">
        <v>78</v>
      </c>
      <c r="AW242" s="12" t="s">
        <v>31</v>
      </c>
      <c r="AX242" s="12" t="s">
        <v>70</v>
      </c>
      <c r="AY242" s="151" t="s">
        <v>158</v>
      </c>
    </row>
    <row r="243" spans="2:65" s="13" customFormat="1" x14ac:dyDescent="0.2">
      <c r="B243" s="156"/>
      <c r="D243" s="150" t="s">
        <v>188</v>
      </c>
      <c r="E243" s="157" t="s">
        <v>19</v>
      </c>
      <c r="F243" s="158" t="s">
        <v>1321</v>
      </c>
      <c r="H243" s="159">
        <v>87.14</v>
      </c>
      <c r="I243" s="160"/>
      <c r="L243" s="156"/>
      <c r="M243" s="161"/>
      <c r="T243" s="162"/>
      <c r="AT243" s="157" t="s">
        <v>188</v>
      </c>
      <c r="AU243" s="157" t="s">
        <v>80</v>
      </c>
      <c r="AV243" s="13" t="s">
        <v>80</v>
      </c>
      <c r="AW243" s="13" t="s">
        <v>31</v>
      </c>
      <c r="AX243" s="13" t="s">
        <v>70</v>
      </c>
      <c r="AY243" s="157" t="s">
        <v>158</v>
      </c>
    </row>
    <row r="244" spans="2:65" s="12" customFormat="1" x14ac:dyDescent="0.2">
      <c r="B244" s="149"/>
      <c r="D244" s="150" t="s">
        <v>188</v>
      </c>
      <c r="E244" s="151" t="s">
        <v>19</v>
      </c>
      <c r="F244" s="152" t="s">
        <v>1224</v>
      </c>
      <c r="H244" s="151" t="s">
        <v>19</v>
      </c>
      <c r="I244" s="153"/>
      <c r="L244" s="149"/>
      <c r="M244" s="154"/>
      <c r="T244" s="155"/>
      <c r="AT244" s="151" t="s">
        <v>188</v>
      </c>
      <c r="AU244" s="151" t="s">
        <v>80</v>
      </c>
      <c r="AV244" s="12" t="s">
        <v>78</v>
      </c>
      <c r="AW244" s="12" t="s">
        <v>31</v>
      </c>
      <c r="AX244" s="12" t="s">
        <v>70</v>
      </c>
      <c r="AY244" s="151" t="s">
        <v>158</v>
      </c>
    </row>
    <row r="245" spans="2:65" s="13" customFormat="1" x14ac:dyDescent="0.2">
      <c r="B245" s="156"/>
      <c r="D245" s="150" t="s">
        <v>188</v>
      </c>
      <c r="E245" s="157" t="s">
        <v>19</v>
      </c>
      <c r="F245" s="158" t="s">
        <v>1317</v>
      </c>
      <c r="H245" s="159">
        <v>78.09</v>
      </c>
      <c r="I245" s="160"/>
      <c r="L245" s="156"/>
      <c r="M245" s="161"/>
      <c r="T245" s="162"/>
      <c r="AT245" s="157" t="s">
        <v>188</v>
      </c>
      <c r="AU245" s="157" t="s">
        <v>80</v>
      </c>
      <c r="AV245" s="13" t="s">
        <v>80</v>
      </c>
      <c r="AW245" s="13" t="s">
        <v>31</v>
      </c>
      <c r="AX245" s="13" t="s">
        <v>70</v>
      </c>
      <c r="AY245" s="157" t="s">
        <v>158</v>
      </c>
    </row>
    <row r="246" spans="2:65" s="14" customFormat="1" x14ac:dyDescent="0.2">
      <c r="B246" s="163"/>
      <c r="D246" s="150" t="s">
        <v>188</v>
      </c>
      <c r="E246" s="164" t="s">
        <v>19</v>
      </c>
      <c r="F246" s="165" t="s">
        <v>191</v>
      </c>
      <c r="H246" s="166">
        <v>165.23000000000002</v>
      </c>
      <c r="I246" s="167"/>
      <c r="L246" s="163"/>
      <c r="M246" s="168"/>
      <c r="T246" s="169"/>
      <c r="AT246" s="164" t="s">
        <v>188</v>
      </c>
      <c r="AU246" s="164" t="s">
        <v>80</v>
      </c>
      <c r="AV246" s="14" t="s">
        <v>165</v>
      </c>
      <c r="AW246" s="14" t="s">
        <v>31</v>
      </c>
      <c r="AX246" s="14" t="s">
        <v>78</v>
      </c>
      <c r="AY246" s="164" t="s">
        <v>158</v>
      </c>
    </row>
    <row r="247" spans="2:65" s="1" customFormat="1" ht="16.5" customHeight="1" x14ac:dyDescent="0.2">
      <c r="B247" s="33"/>
      <c r="C247" s="177" t="s">
        <v>347</v>
      </c>
      <c r="D247" s="177" t="s">
        <v>530</v>
      </c>
      <c r="E247" s="178" t="s">
        <v>1322</v>
      </c>
      <c r="F247" s="179" t="s">
        <v>1323</v>
      </c>
      <c r="G247" s="180" t="s">
        <v>569</v>
      </c>
      <c r="H247" s="181">
        <v>4.9569999999999999</v>
      </c>
      <c r="I247" s="182">
        <v>140</v>
      </c>
      <c r="J247" s="183">
        <f>ROUND(I247*H247,2)</f>
        <v>693.98</v>
      </c>
      <c r="K247" s="179" t="s">
        <v>164</v>
      </c>
      <c r="L247" s="184"/>
      <c r="M247" s="185" t="s">
        <v>19</v>
      </c>
      <c r="N247" s="186" t="s">
        <v>41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178</v>
      </c>
      <c r="AT247" s="143" t="s">
        <v>530</v>
      </c>
      <c r="AU247" s="143" t="s">
        <v>80</v>
      </c>
      <c r="AY247" s="18" t="s">
        <v>158</v>
      </c>
      <c r="BE247" s="144">
        <f>IF(N247="základní",J247,0)</f>
        <v>693.98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8" t="s">
        <v>78</v>
      </c>
      <c r="BK247" s="144">
        <f>ROUND(I247*H247,2)</f>
        <v>693.98</v>
      </c>
      <c r="BL247" s="18" t="s">
        <v>165</v>
      </c>
      <c r="BM247" s="143" t="s">
        <v>350</v>
      </c>
    </row>
    <row r="248" spans="2:65" s="13" customFormat="1" x14ac:dyDescent="0.2">
      <c r="B248" s="156"/>
      <c r="D248" s="150" t="s">
        <v>188</v>
      </c>
      <c r="E248" s="157" t="s">
        <v>19</v>
      </c>
      <c r="F248" s="158" t="s">
        <v>1324</v>
      </c>
      <c r="H248" s="159">
        <v>4.9569999999999999</v>
      </c>
      <c r="I248" s="160"/>
      <c r="L248" s="156"/>
      <c r="M248" s="161"/>
      <c r="T248" s="162"/>
      <c r="AT248" s="157" t="s">
        <v>188</v>
      </c>
      <c r="AU248" s="157" t="s">
        <v>80</v>
      </c>
      <c r="AV248" s="13" t="s">
        <v>80</v>
      </c>
      <c r="AW248" s="13" t="s">
        <v>31</v>
      </c>
      <c r="AX248" s="13" t="s">
        <v>70</v>
      </c>
      <c r="AY248" s="157" t="s">
        <v>158</v>
      </c>
    </row>
    <row r="249" spans="2:65" s="14" customFormat="1" x14ac:dyDescent="0.2">
      <c r="B249" s="163"/>
      <c r="D249" s="150" t="s">
        <v>188</v>
      </c>
      <c r="E249" s="164" t="s">
        <v>19</v>
      </c>
      <c r="F249" s="165" t="s">
        <v>191</v>
      </c>
      <c r="H249" s="166">
        <v>4.9569999999999999</v>
      </c>
      <c r="I249" s="167"/>
      <c r="L249" s="163"/>
      <c r="M249" s="168"/>
      <c r="T249" s="169"/>
      <c r="AT249" s="164" t="s">
        <v>188</v>
      </c>
      <c r="AU249" s="164" t="s">
        <v>80</v>
      </c>
      <c r="AV249" s="14" t="s">
        <v>165</v>
      </c>
      <c r="AW249" s="14" t="s">
        <v>31</v>
      </c>
      <c r="AX249" s="14" t="s">
        <v>78</v>
      </c>
      <c r="AY249" s="164" t="s">
        <v>158</v>
      </c>
    </row>
    <row r="250" spans="2:65" s="1" customFormat="1" ht="16.5" customHeight="1" x14ac:dyDescent="0.2">
      <c r="B250" s="33"/>
      <c r="C250" s="132" t="s">
        <v>253</v>
      </c>
      <c r="D250" s="132" t="s">
        <v>160</v>
      </c>
      <c r="E250" s="133" t="s">
        <v>1325</v>
      </c>
      <c r="F250" s="134" t="s">
        <v>1326</v>
      </c>
      <c r="G250" s="135" t="s">
        <v>195</v>
      </c>
      <c r="H250" s="136">
        <v>340.05</v>
      </c>
      <c r="I250" s="137">
        <v>16.7</v>
      </c>
      <c r="J250" s="138">
        <f>ROUND(I250*H250,2)</f>
        <v>5678.84</v>
      </c>
      <c r="K250" s="134" t="s">
        <v>164</v>
      </c>
      <c r="L250" s="33"/>
      <c r="M250" s="139" t="s">
        <v>19</v>
      </c>
      <c r="N250" s="140" t="s">
        <v>41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165</v>
      </c>
      <c r="AT250" s="143" t="s">
        <v>160</v>
      </c>
      <c r="AU250" s="143" t="s">
        <v>80</v>
      </c>
      <c r="AY250" s="18" t="s">
        <v>158</v>
      </c>
      <c r="BE250" s="144">
        <f>IF(N250="základní",J250,0)</f>
        <v>5678.84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78</v>
      </c>
      <c r="BK250" s="144">
        <f>ROUND(I250*H250,2)</f>
        <v>5678.84</v>
      </c>
      <c r="BL250" s="18" t="s">
        <v>165</v>
      </c>
      <c r="BM250" s="143" t="s">
        <v>370</v>
      </c>
    </row>
    <row r="251" spans="2:65" s="1" customFormat="1" x14ac:dyDescent="0.2">
      <c r="B251" s="33"/>
      <c r="D251" s="145" t="s">
        <v>166</v>
      </c>
      <c r="F251" s="146" t="s">
        <v>1327</v>
      </c>
      <c r="I251" s="147"/>
      <c r="L251" s="33"/>
      <c r="M251" s="148"/>
      <c r="T251" s="54"/>
      <c r="AT251" s="18" t="s">
        <v>166</v>
      </c>
      <c r="AU251" s="18" t="s">
        <v>80</v>
      </c>
    </row>
    <row r="252" spans="2:65" s="12" customFormat="1" x14ac:dyDescent="0.2">
      <c r="B252" s="149"/>
      <c r="D252" s="150" t="s">
        <v>188</v>
      </c>
      <c r="E252" s="151" t="s">
        <v>19</v>
      </c>
      <c r="F252" s="152" t="s">
        <v>1222</v>
      </c>
      <c r="H252" s="151" t="s">
        <v>19</v>
      </c>
      <c r="I252" s="153"/>
      <c r="L252" s="149"/>
      <c r="M252" s="154"/>
      <c r="T252" s="155"/>
      <c r="AT252" s="151" t="s">
        <v>188</v>
      </c>
      <c r="AU252" s="151" t="s">
        <v>80</v>
      </c>
      <c r="AV252" s="12" t="s">
        <v>78</v>
      </c>
      <c r="AW252" s="12" t="s">
        <v>31</v>
      </c>
      <c r="AX252" s="12" t="s">
        <v>70</v>
      </c>
      <c r="AY252" s="151" t="s">
        <v>158</v>
      </c>
    </row>
    <row r="253" spans="2:65" s="12" customFormat="1" x14ac:dyDescent="0.2">
      <c r="B253" s="149"/>
      <c r="D253" s="150" t="s">
        <v>188</v>
      </c>
      <c r="E253" s="151" t="s">
        <v>19</v>
      </c>
      <c r="F253" s="152" t="s">
        <v>1328</v>
      </c>
      <c r="H253" s="151" t="s">
        <v>19</v>
      </c>
      <c r="I253" s="153"/>
      <c r="L253" s="149"/>
      <c r="M253" s="154"/>
      <c r="T253" s="155"/>
      <c r="AT253" s="151" t="s">
        <v>188</v>
      </c>
      <c r="AU253" s="151" t="s">
        <v>80</v>
      </c>
      <c r="AV253" s="12" t="s">
        <v>78</v>
      </c>
      <c r="AW253" s="12" t="s">
        <v>31</v>
      </c>
      <c r="AX253" s="12" t="s">
        <v>70</v>
      </c>
      <c r="AY253" s="151" t="s">
        <v>158</v>
      </c>
    </row>
    <row r="254" spans="2:65" s="13" customFormat="1" x14ac:dyDescent="0.2">
      <c r="B254" s="156"/>
      <c r="D254" s="150" t="s">
        <v>188</v>
      </c>
      <c r="E254" s="157" t="s">
        <v>19</v>
      </c>
      <c r="F254" s="158" t="s">
        <v>1329</v>
      </c>
      <c r="H254" s="159">
        <v>340.05</v>
      </c>
      <c r="I254" s="160"/>
      <c r="L254" s="156"/>
      <c r="M254" s="161"/>
      <c r="T254" s="162"/>
      <c r="AT254" s="157" t="s">
        <v>188</v>
      </c>
      <c r="AU254" s="157" t="s">
        <v>80</v>
      </c>
      <c r="AV254" s="13" t="s">
        <v>80</v>
      </c>
      <c r="AW254" s="13" t="s">
        <v>31</v>
      </c>
      <c r="AX254" s="13" t="s">
        <v>70</v>
      </c>
      <c r="AY254" s="157" t="s">
        <v>158</v>
      </c>
    </row>
    <row r="255" spans="2:65" s="14" customFormat="1" x14ac:dyDescent="0.2">
      <c r="B255" s="163"/>
      <c r="D255" s="150" t="s">
        <v>188</v>
      </c>
      <c r="E255" s="164" t="s">
        <v>19</v>
      </c>
      <c r="F255" s="165" t="s">
        <v>191</v>
      </c>
      <c r="H255" s="166">
        <v>340.05</v>
      </c>
      <c r="I255" s="167"/>
      <c r="L255" s="163"/>
      <c r="M255" s="168"/>
      <c r="T255" s="169"/>
      <c r="AT255" s="164" t="s">
        <v>188</v>
      </c>
      <c r="AU255" s="164" t="s">
        <v>80</v>
      </c>
      <c r="AV255" s="14" t="s">
        <v>165</v>
      </c>
      <c r="AW255" s="14" t="s">
        <v>31</v>
      </c>
      <c r="AX255" s="14" t="s">
        <v>78</v>
      </c>
      <c r="AY255" s="164" t="s">
        <v>158</v>
      </c>
    </row>
    <row r="256" spans="2:65" s="1" customFormat="1" ht="16.5" customHeight="1" x14ac:dyDescent="0.2">
      <c r="B256" s="33"/>
      <c r="C256" s="177" t="s">
        <v>375</v>
      </c>
      <c r="D256" s="177" t="s">
        <v>530</v>
      </c>
      <c r="E256" s="178" t="s">
        <v>1330</v>
      </c>
      <c r="F256" s="179" t="s">
        <v>1331</v>
      </c>
      <c r="G256" s="180" t="s">
        <v>569</v>
      </c>
      <c r="H256" s="181">
        <v>6.8010000000000002</v>
      </c>
      <c r="I256" s="182">
        <v>140</v>
      </c>
      <c r="J256" s="183">
        <f>ROUND(I256*H256,2)</f>
        <v>952.14</v>
      </c>
      <c r="K256" s="179" t="s">
        <v>164</v>
      </c>
      <c r="L256" s="184"/>
      <c r="M256" s="185" t="s">
        <v>19</v>
      </c>
      <c r="N256" s="186" t="s">
        <v>41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178</v>
      </c>
      <c r="AT256" s="143" t="s">
        <v>530</v>
      </c>
      <c r="AU256" s="143" t="s">
        <v>80</v>
      </c>
      <c r="AY256" s="18" t="s">
        <v>158</v>
      </c>
      <c r="BE256" s="144">
        <f>IF(N256="základní",J256,0)</f>
        <v>952.14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78</v>
      </c>
      <c r="BK256" s="144">
        <f>ROUND(I256*H256,2)</f>
        <v>952.14</v>
      </c>
      <c r="BL256" s="18" t="s">
        <v>165</v>
      </c>
      <c r="BM256" s="143" t="s">
        <v>378</v>
      </c>
    </row>
    <row r="257" spans="2:65" s="13" customFormat="1" x14ac:dyDescent="0.2">
      <c r="B257" s="156"/>
      <c r="D257" s="150" t="s">
        <v>188</v>
      </c>
      <c r="E257" s="157" t="s">
        <v>19</v>
      </c>
      <c r="F257" s="158" t="s">
        <v>1332</v>
      </c>
      <c r="H257" s="159">
        <v>6.8010000000000002</v>
      </c>
      <c r="I257" s="160"/>
      <c r="L257" s="156"/>
      <c r="M257" s="161"/>
      <c r="T257" s="162"/>
      <c r="AT257" s="157" t="s">
        <v>188</v>
      </c>
      <c r="AU257" s="157" t="s">
        <v>80</v>
      </c>
      <c r="AV257" s="13" t="s">
        <v>80</v>
      </c>
      <c r="AW257" s="13" t="s">
        <v>31</v>
      </c>
      <c r="AX257" s="13" t="s">
        <v>70</v>
      </c>
      <c r="AY257" s="157" t="s">
        <v>158</v>
      </c>
    </row>
    <row r="258" spans="2:65" s="14" customFormat="1" x14ac:dyDescent="0.2">
      <c r="B258" s="163"/>
      <c r="D258" s="150" t="s">
        <v>188</v>
      </c>
      <c r="E258" s="164" t="s">
        <v>19</v>
      </c>
      <c r="F258" s="165" t="s">
        <v>191</v>
      </c>
      <c r="H258" s="166">
        <v>6.8010000000000002</v>
      </c>
      <c r="I258" s="167"/>
      <c r="L258" s="163"/>
      <c r="M258" s="168"/>
      <c r="T258" s="169"/>
      <c r="AT258" s="164" t="s">
        <v>188</v>
      </c>
      <c r="AU258" s="164" t="s">
        <v>80</v>
      </c>
      <c r="AV258" s="14" t="s">
        <v>165</v>
      </c>
      <c r="AW258" s="14" t="s">
        <v>31</v>
      </c>
      <c r="AX258" s="14" t="s">
        <v>78</v>
      </c>
      <c r="AY258" s="164" t="s">
        <v>158</v>
      </c>
    </row>
    <row r="259" spans="2:65" s="1" customFormat="1" ht="16.5" customHeight="1" x14ac:dyDescent="0.2">
      <c r="B259" s="33"/>
      <c r="C259" s="132" t="s">
        <v>262</v>
      </c>
      <c r="D259" s="132" t="s">
        <v>160</v>
      </c>
      <c r="E259" s="133" t="s">
        <v>1333</v>
      </c>
      <c r="F259" s="134" t="s">
        <v>1334</v>
      </c>
      <c r="G259" s="135" t="s">
        <v>195</v>
      </c>
      <c r="H259" s="136">
        <v>505.28</v>
      </c>
      <c r="I259" s="137">
        <v>33</v>
      </c>
      <c r="J259" s="138">
        <f>ROUND(I259*H259,2)</f>
        <v>16674.240000000002</v>
      </c>
      <c r="K259" s="134" t="s">
        <v>164</v>
      </c>
      <c r="L259" s="33"/>
      <c r="M259" s="139" t="s">
        <v>19</v>
      </c>
      <c r="N259" s="140" t="s">
        <v>41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165</v>
      </c>
      <c r="AT259" s="143" t="s">
        <v>160</v>
      </c>
      <c r="AU259" s="143" t="s">
        <v>80</v>
      </c>
      <c r="AY259" s="18" t="s">
        <v>158</v>
      </c>
      <c r="BE259" s="144">
        <f>IF(N259="základní",J259,0)</f>
        <v>16674.240000000002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78</v>
      </c>
      <c r="BK259" s="144">
        <f>ROUND(I259*H259,2)</f>
        <v>16674.240000000002</v>
      </c>
      <c r="BL259" s="18" t="s">
        <v>165</v>
      </c>
      <c r="BM259" s="143" t="s">
        <v>385</v>
      </c>
    </row>
    <row r="260" spans="2:65" s="1" customFormat="1" x14ac:dyDescent="0.2">
      <c r="B260" s="33"/>
      <c r="D260" s="145" t="s">
        <v>166</v>
      </c>
      <c r="F260" s="146" t="s">
        <v>1335</v>
      </c>
      <c r="I260" s="147"/>
      <c r="L260" s="33"/>
      <c r="M260" s="148"/>
      <c r="T260" s="54"/>
      <c r="AT260" s="18" t="s">
        <v>166</v>
      </c>
      <c r="AU260" s="18" t="s">
        <v>80</v>
      </c>
    </row>
    <row r="261" spans="2:65" s="12" customFormat="1" x14ac:dyDescent="0.2">
      <c r="B261" s="149"/>
      <c r="D261" s="150" t="s">
        <v>188</v>
      </c>
      <c r="E261" s="151" t="s">
        <v>19</v>
      </c>
      <c r="F261" s="152" t="s">
        <v>1220</v>
      </c>
      <c r="H261" s="151" t="s">
        <v>19</v>
      </c>
      <c r="I261" s="153"/>
      <c r="L261" s="149"/>
      <c r="M261" s="154"/>
      <c r="T261" s="155"/>
      <c r="AT261" s="151" t="s">
        <v>188</v>
      </c>
      <c r="AU261" s="151" t="s">
        <v>80</v>
      </c>
      <c r="AV261" s="12" t="s">
        <v>78</v>
      </c>
      <c r="AW261" s="12" t="s">
        <v>31</v>
      </c>
      <c r="AX261" s="12" t="s">
        <v>70</v>
      </c>
      <c r="AY261" s="151" t="s">
        <v>158</v>
      </c>
    </row>
    <row r="262" spans="2:65" s="13" customFormat="1" x14ac:dyDescent="0.2">
      <c r="B262" s="156"/>
      <c r="D262" s="150" t="s">
        <v>188</v>
      </c>
      <c r="E262" s="157" t="s">
        <v>19</v>
      </c>
      <c r="F262" s="158" t="s">
        <v>1321</v>
      </c>
      <c r="H262" s="159">
        <v>87.14</v>
      </c>
      <c r="I262" s="160"/>
      <c r="L262" s="156"/>
      <c r="M262" s="161"/>
      <c r="T262" s="162"/>
      <c r="AT262" s="157" t="s">
        <v>188</v>
      </c>
      <c r="AU262" s="157" t="s">
        <v>80</v>
      </c>
      <c r="AV262" s="13" t="s">
        <v>80</v>
      </c>
      <c r="AW262" s="13" t="s">
        <v>31</v>
      </c>
      <c r="AX262" s="13" t="s">
        <v>70</v>
      </c>
      <c r="AY262" s="157" t="s">
        <v>158</v>
      </c>
    </row>
    <row r="263" spans="2:65" s="12" customFormat="1" x14ac:dyDescent="0.2">
      <c r="B263" s="149"/>
      <c r="D263" s="150" t="s">
        <v>188</v>
      </c>
      <c r="E263" s="151" t="s">
        <v>19</v>
      </c>
      <c r="F263" s="152" t="s">
        <v>1222</v>
      </c>
      <c r="H263" s="151" t="s">
        <v>19</v>
      </c>
      <c r="I263" s="153"/>
      <c r="L263" s="149"/>
      <c r="M263" s="154"/>
      <c r="T263" s="155"/>
      <c r="AT263" s="151" t="s">
        <v>188</v>
      </c>
      <c r="AU263" s="151" t="s">
        <v>80</v>
      </c>
      <c r="AV263" s="12" t="s">
        <v>78</v>
      </c>
      <c r="AW263" s="12" t="s">
        <v>31</v>
      </c>
      <c r="AX263" s="12" t="s">
        <v>70</v>
      </c>
      <c r="AY263" s="151" t="s">
        <v>158</v>
      </c>
    </row>
    <row r="264" spans="2:65" s="13" customFormat="1" x14ac:dyDescent="0.2">
      <c r="B264" s="156"/>
      <c r="D264" s="150" t="s">
        <v>188</v>
      </c>
      <c r="E264" s="157" t="s">
        <v>19</v>
      </c>
      <c r="F264" s="158" t="s">
        <v>1329</v>
      </c>
      <c r="H264" s="159">
        <v>340.05</v>
      </c>
      <c r="I264" s="160"/>
      <c r="L264" s="156"/>
      <c r="M264" s="161"/>
      <c r="T264" s="162"/>
      <c r="AT264" s="157" t="s">
        <v>188</v>
      </c>
      <c r="AU264" s="157" t="s">
        <v>80</v>
      </c>
      <c r="AV264" s="13" t="s">
        <v>80</v>
      </c>
      <c r="AW264" s="13" t="s">
        <v>31</v>
      </c>
      <c r="AX264" s="13" t="s">
        <v>70</v>
      </c>
      <c r="AY264" s="157" t="s">
        <v>158</v>
      </c>
    </row>
    <row r="265" spans="2:65" s="12" customFormat="1" x14ac:dyDescent="0.2">
      <c r="B265" s="149"/>
      <c r="D265" s="150" t="s">
        <v>188</v>
      </c>
      <c r="E265" s="151" t="s">
        <v>19</v>
      </c>
      <c r="F265" s="152" t="s">
        <v>1224</v>
      </c>
      <c r="H265" s="151" t="s">
        <v>19</v>
      </c>
      <c r="I265" s="153"/>
      <c r="L265" s="149"/>
      <c r="M265" s="154"/>
      <c r="T265" s="155"/>
      <c r="AT265" s="151" t="s">
        <v>188</v>
      </c>
      <c r="AU265" s="151" t="s">
        <v>80</v>
      </c>
      <c r="AV265" s="12" t="s">
        <v>78</v>
      </c>
      <c r="AW265" s="12" t="s">
        <v>31</v>
      </c>
      <c r="AX265" s="12" t="s">
        <v>70</v>
      </c>
      <c r="AY265" s="151" t="s">
        <v>158</v>
      </c>
    </row>
    <row r="266" spans="2:65" s="13" customFormat="1" x14ac:dyDescent="0.2">
      <c r="B266" s="156"/>
      <c r="D266" s="150" t="s">
        <v>188</v>
      </c>
      <c r="E266" s="157" t="s">
        <v>19</v>
      </c>
      <c r="F266" s="158" t="s">
        <v>1317</v>
      </c>
      <c r="H266" s="159">
        <v>78.09</v>
      </c>
      <c r="I266" s="160"/>
      <c r="L266" s="156"/>
      <c r="M266" s="161"/>
      <c r="T266" s="162"/>
      <c r="AT266" s="157" t="s">
        <v>188</v>
      </c>
      <c r="AU266" s="157" t="s">
        <v>80</v>
      </c>
      <c r="AV266" s="13" t="s">
        <v>80</v>
      </c>
      <c r="AW266" s="13" t="s">
        <v>31</v>
      </c>
      <c r="AX266" s="13" t="s">
        <v>70</v>
      </c>
      <c r="AY266" s="157" t="s">
        <v>158</v>
      </c>
    </row>
    <row r="267" spans="2:65" s="14" customFormat="1" x14ac:dyDescent="0.2">
      <c r="B267" s="163"/>
      <c r="D267" s="150" t="s">
        <v>188</v>
      </c>
      <c r="E267" s="164" t="s">
        <v>19</v>
      </c>
      <c r="F267" s="165" t="s">
        <v>191</v>
      </c>
      <c r="H267" s="166">
        <v>505.28</v>
      </c>
      <c r="I267" s="167"/>
      <c r="L267" s="163"/>
      <c r="M267" s="168"/>
      <c r="T267" s="169"/>
      <c r="AT267" s="164" t="s">
        <v>188</v>
      </c>
      <c r="AU267" s="164" t="s">
        <v>80</v>
      </c>
      <c r="AV267" s="14" t="s">
        <v>165</v>
      </c>
      <c r="AW267" s="14" t="s">
        <v>31</v>
      </c>
      <c r="AX267" s="14" t="s">
        <v>78</v>
      </c>
      <c r="AY267" s="164" t="s">
        <v>158</v>
      </c>
    </row>
    <row r="268" spans="2:65" s="1" customFormat="1" ht="16.5" customHeight="1" x14ac:dyDescent="0.2">
      <c r="B268" s="33"/>
      <c r="C268" s="132" t="s">
        <v>390</v>
      </c>
      <c r="D268" s="132" t="s">
        <v>160</v>
      </c>
      <c r="E268" s="133" t="s">
        <v>573</v>
      </c>
      <c r="F268" s="134" t="s">
        <v>574</v>
      </c>
      <c r="G268" s="135" t="s">
        <v>195</v>
      </c>
      <c r="H268" s="136">
        <v>15.9</v>
      </c>
      <c r="I268" s="137">
        <v>52.9</v>
      </c>
      <c r="J268" s="138">
        <f>ROUND(I268*H268,2)</f>
        <v>841.11</v>
      </c>
      <c r="K268" s="134" t="s">
        <v>164</v>
      </c>
      <c r="L268" s="33"/>
      <c r="M268" s="139" t="s">
        <v>19</v>
      </c>
      <c r="N268" s="140" t="s">
        <v>41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165</v>
      </c>
      <c r="AT268" s="143" t="s">
        <v>160</v>
      </c>
      <c r="AU268" s="143" t="s">
        <v>80</v>
      </c>
      <c r="AY268" s="18" t="s">
        <v>158</v>
      </c>
      <c r="BE268" s="144">
        <f>IF(N268="základní",J268,0)</f>
        <v>841.11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78</v>
      </c>
      <c r="BK268" s="144">
        <f>ROUND(I268*H268,2)</f>
        <v>841.11</v>
      </c>
      <c r="BL268" s="18" t="s">
        <v>165</v>
      </c>
      <c r="BM268" s="143" t="s">
        <v>393</v>
      </c>
    </row>
    <row r="269" spans="2:65" s="1" customFormat="1" x14ac:dyDescent="0.2">
      <c r="B269" s="33"/>
      <c r="D269" s="145" t="s">
        <v>166</v>
      </c>
      <c r="F269" s="146" t="s">
        <v>575</v>
      </c>
      <c r="I269" s="147"/>
      <c r="L269" s="33"/>
      <c r="M269" s="148"/>
      <c r="T269" s="54"/>
      <c r="AT269" s="18" t="s">
        <v>166</v>
      </c>
      <c r="AU269" s="18" t="s">
        <v>80</v>
      </c>
    </row>
    <row r="270" spans="2:65" s="12" customFormat="1" x14ac:dyDescent="0.2">
      <c r="B270" s="149"/>
      <c r="D270" s="150" t="s">
        <v>188</v>
      </c>
      <c r="E270" s="151" t="s">
        <v>19</v>
      </c>
      <c r="F270" s="152" t="s">
        <v>1336</v>
      </c>
      <c r="H270" s="151" t="s">
        <v>19</v>
      </c>
      <c r="I270" s="153"/>
      <c r="L270" s="149"/>
      <c r="M270" s="154"/>
      <c r="T270" s="155"/>
      <c r="AT270" s="151" t="s">
        <v>188</v>
      </c>
      <c r="AU270" s="151" t="s">
        <v>80</v>
      </c>
      <c r="AV270" s="12" t="s">
        <v>78</v>
      </c>
      <c r="AW270" s="12" t="s">
        <v>31</v>
      </c>
      <c r="AX270" s="12" t="s">
        <v>70</v>
      </c>
      <c r="AY270" s="151" t="s">
        <v>158</v>
      </c>
    </row>
    <row r="271" spans="2:65" s="13" customFormat="1" x14ac:dyDescent="0.2">
      <c r="B271" s="156"/>
      <c r="D271" s="150" t="s">
        <v>188</v>
      </c>
      <c r="E271" s="157" t="s">
        <v>19</v>
      </c>
      <c r="F271" s="158" t="s">
        <v>1337</v>
      </c>
      <c r="H271" s="159">
        <v>6.7</v>
      </c>
      <c r="I271" s="160"/>
      <c r="L271" s="156"/>
      <c r="M271" s="161"/>
      <c r="T271" s="162"/>
      <c r="AT271" s="157" t="s">
        <v>188</v>
      </c>
      <c r="AU271" s="157" t="s">
        <v>80</v>
      </c>
      <c r="AV271" s="13" t="s">
        <v>80</v>
      </c>
      <c r="AW271" s="13" t="s">
        <v>31</v>
      </c>
      <c r="AX271" s="13" t="s">
        <v>70</v>
      </c>
      <c r="AY271" s="157" t="s">
        <v>158</v>
      </c>
    </row>
    <row r="272" spans="2:65" s="12" customFormat="1" x14ac:dyDescent="0.2">
      <c r="B272" s="149"/>
      <c r="D272" s="150" t="s">
        <v>188</v>
      </c>
      <c r="E272" s="151" t="s">
        <v>19</v>
      </c>
      <c r="F272" s="152" t="s">
        <v>1338</v>
      </c>
      <c r="H272" s="151" t="s">
        <v>19</v>
      </c>
      <c r="I272" s="153"/>
      <c r="L272" s="149"/>
      <c r="M272" s="154"/>
      <c r="T272" s="155"/>
      <c r="AT272" s="151" t="s">
        <v>188</v>
      </c>
      <c r="AU272" s="151" t="s">
        <v>80</v>
      </c>
      <c r="AV272" s="12" t="s">
        <v>78</v>
      </c>
      <c r="AW272" s="12" t="s">
        <v>31</v>
      </c>
      <c r="AX272" s="12" t="s">
        <v>70</v>
      </c>
      <c r="AY272" s="151" t="s">
        <v>158</v>
      </c>
    </row>
    <row r="273" spans="2:65" s="13" customFormat="1" x14ac:dyDescent="0.2">
      <c r="B273" s="156"/>
      <c r="D273" s="150" t="s">
        <v>188</v>
      </c>
      <c r="E273" s="157" t="s">
        <v>19</v>
      </c>
      <c r="F273" s="158" t="s">
        <v>1339</v>
      </c>
      <c r="H273" s="159">
        <v>0.8</v>
      </c>
      <c r="I273" s="160"/>
      <c r="L273" s="156"/>
      <c r="M273" s="161"/>
      <c r="T273" s="162"/>
      <c r="AT273" s="157" t="s">
        <v>188</v>
      </c>
      <c r="AU273" s="157" t="s">
        <v>80</v>
      </c>
      <c r="AV273" s="13" t="s">
        <v>80</v>
      </c>
      <c r="AW273" s="13" t="s">
        <v>31</v>
      </c>
      <c r="AX273" s="13" t="s">
        <v>70</v>
      </c>
      <c r="AY273" s="157" t="s">
        <v>158</v>
      </c>
    </row>
    <row r="274" spans="2:65" s="12" customFormat="1" x14ac:dyDescent="0.2">
      <c r="B274" s="149"/>
      <c r="D274" s="150" t="s">
        <v>188</v>
      </c>
      <c r="E274" s="151" t="s">
        <v>19</v>
      </c>
      <c r="F274" s="152" t="s">
        <v>1245</v>
      </c>
      <c r="H274" s="151" t="s">
        <v>19</v>
      </c>
      <c r="I274" s="153"/>
      <c r="L274" s="149"/>
      <c r="M274" s="154"/>
      <c r="T274" s="155"/>
      <c r="AT274" s="151" t="s">
        <v>188</v>
      </c>
      <c r="AU274" s="151" t="s">
        <v>80</v>
      </c>
      <c r="AV274" s="12" t="s">
        <v>78</v>
      </c>
      <c r="AW274" s="12" t="s">
        <v>31</v>
      </c>
      <c r="AX274" s="12" t="s">
        <v>70</v>
      </c>
      <c r="AY274" s="151" t="s">
        <v>158</v>
      </c>
    </row>
    <row r="275" spans="2:65" s="13" customFormat="1" x14ac:dyDescent="0.2">
      <c r="B275" s="156"/>
      <c r="D275" s="150" t="s">
        <v>188</v>
      </c>
      <c r="E275" s="157" t="s">
        <v>19</v>
      </c>
      <c r="F275" s="158" t="s">
        <v>1340</v>
      </c>
      <c r="H275" s="159">
        <v>8.4</v>
      </c>
      <c r="I275" s="160"/>
      <c r="L275" s="156"/>
      <c r="M275" s="161"/>
      <c r="T275" s="162"/>
      <c r="AT275" s="157" t="s">
        <v>188</v>
      </c>
      <c r="AU275" s="157" t="s">
        <v>80</v>
      </c>
      <c r="AV275" s="13" t="s">
        <v>80</v>
      </c>
      <c r="AW275" s="13" t="s">
        <v>31</v>
      </c>
      <c r="AX275" s="13" t="s">
        <v>70</v>
      </c>
      <c r="AY275" s="157" t="s">
        <v>158</v>
      </c>
    </row>
    <row r="276" spans="2:65" s="14" customFormat="1" x14ac:dyDescent="0.2">
      <c r="B276" s="163"/>
      <c r="D276" s="150" t="s">
        <v>188</v>
      </c>
      <c r="E276" s="164" t="s">
        <v>19</v>
      </c>
      <c r="F276" s="165" t="s">
        <v>191</v>
      </c>
      <c r="H276" s="166">
        <v>15.9</v>
      </c>
      <c r="I276" s="167"/>
      <c r="L276" s="163"/>
      <c r="M276" s="168"/>
      <c r="T276" s="169"/>
      <c r="AT276" s="164" t="s">
        <v>188</v>
      </c>
      <c r="AU276" s="164" t="s">
        <v>80</v>
      </c>
      <c r="AV276" s="14" t="s">
        <v>165</v>
      </c>
      <c r="AW276" s="14" t="s">
        <v>31</v>
      </c>
      <c r="AX276" s="14" t="s">
        <v>78</v>
      </c>
      <c r="AY276" s="164" t="s">
        <v>158</v>
      </c>
    </row>
    <row r="277" spans="2:65" s="1" customFormat="1" ht="16.5" customHeight="1" x14ac:dyDescent="0.2">
      <c r="B277" s="33"/>
      <c r="C277" s="132" t="s">
        <v>272</v>
      </c>
      <c r="D277" s="132" t="s">
        <v>160</v>
      </c>
      <c r="E277" s="133" t="s">
        <v>1341</v>
      </c>
      <c r="F277" s="134" t="s">
        <v>1342</v>
      </c>
      <c r="G277" s="135" t="s">
        <v>195</v>
      </c>
      <c r="H277" s="136">
        <v>118.77</v>
      </c>
      <c r="I277" s="137">
        <v>58.2</v>
      </c>
      <c r="J277" s="138">
        <f>ROUND(I277*H277,2)</f>
        <v>6912.41</v>
      </c>
      <c r="K277" s="134" t="s">
        <v>164</v>
      </c>
      <c r="L277" s="33"/>
      <c r="M277" s="139" t="s">
        <v>19</v>
      </c>
      <c r="N277" s="140" t="s">
        <v>41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165</v>
      </c>
      <c r="AT277" s="143" t="s">
        <v>160</v>
      </c>
      <c r="AU277" s="143" t="s">
        <v>80</v>
      </c>
      <c r="AY277" s="18" t="s">
        <v>158</v>
      </c>
      <c r="BE277" s="144">
        <f>IF(N277="základní",J277,0)</f>
        <v>6912.41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78</v>
      </c>
      <c r="BK277" s="144">
        <f>ROUND(I277*H277,2)</f>
        <v>6912.41</v>
      </c>
      <c r="BL277" s="18" t="s">
        <v>165</v>
      </c>
      <c r="BM277" s="143" t="s">
        <v>400</v>
      </c>
    </row>
    <row r="278" spans="2:65" s="1" customFormat="1" x14ac:dyDescent="0.2">
      <c r="B278" s="33"/>
      <c r="D278" s="145" t="s">
        <v>166</v>
      </c>
      <c r="F278" s="146" t="s">
        <v>1343</v>
      </c>
      <c r="I278" s="147"/>
      <c r="L278" s="33"/>
      <c r="M278" s="148"/>
      <c r="T278" s="54"/>
      <c r="AT278" s="18" t="s">
        <v>166</v>
      </c>
      <c r="AU278" s="18" t="s">
        <v>80</v>
      </c>
    </row>
    <row r="279" spans="2:65" s="12" customFormat="1" x14ac:dyDescent="0.2">
      <c r="B279" s="149"/>
      <c r="D279" s="150" t="s">
        <v>188</v>
      </c>
      <c r="E279" s="151" t="s">
        <v>19</v>
      </c>
      <c r="F279" s="152" t="s">
        <v>1344</v>
      </c>
      <c r="H279" s="151" t="s">
        <v>19</v>
      </c>
      <c r="I279" s="153"/>
      <c r="L279" s="149"/>
      <c r="M279" s="154"/>
      <c r="T279" s="155"/>
      <c r="AT279" s="151" t="s">
        <v>188</v>
      </c>
      <c r="AU279" s="151" t="s">
        <v>80</v>
      </c>
      <c r="AV279" s="12" t="s">
        <v>78</v>
      </c>
      <c r="AW279" s="12" t="s">
        <v>31</v>
      </c>
      <c r="AX279" s="12" t="s">
        <v>70</v>
      </c>
      <c r="AY279" s="151" t="s">
        <v>158</v>
      </c>
    </row>
    <row r="280" spans="2:65" s="13" customFormat="1" x14ac:dyDescent="0.2">
      <c r="B280" s="156"/>
      <c r="D280" s="150" t="s">
        <v>188</v>
      </c>
      <c r="E280" s="157" t="s">
        <v>19</v>
      </c>
      <c r="F280" s="158" t="s">
        <v>1345</v>
      </c>
      <c r="H280" s="159">
        <v>118.77</v>
      </c>
      <c r="I280" s="160"/>
      <c r="L280" s="156"/>
      <c r="M280" s="161"/>
      <c r="T280" s="162"/>
      <c r="AT280" s="157" t="s">
        <v>188</v>
      </c>
      <c r="AU280" s="157" t="s">
        <v>80</v>
      </c>
      <c r="AV280" s="13" t="s">
        <v>80</v>
      </c>
      <c r="AW280" s="13" t="s">
        <v>31</v>
      </c>
      <c r="AX280" s="13" t="s">
        <v>70</v>
      </c>
      <c r="AY280" s="157" t="s">
        <v>158</v>
      </c>
    </row>
    <row r="281" spans="2:65" s="14" customFormat="1" x14ac:dyDescent="0.2">
      <c r="B281" s="163"/>
      <c r="D281" s="150" t="s">
        <v>188</v>
      </c>
      <c r="E281" s="164" t="s">
        <v>19</v>
      </c>
      <c r="F281" s="165" t="s">
        <v>191</v>
      </c>
      <c r="H281" s="166">
        <v>118.77</v>
      </c>
      <c r="I281" s="167"/>
      <c r="L281" s="163"/>
      <c r="M281" s="168"/>
      <c r="T281" s="169"/>
      <c r="AT281" s="164" t="s">
        <v>188</v>
      </c>
      <c r="AU281" s="164" t="s">
        <v>80</v>
      </c>
      <c r="AV281" s="14" t="s">
        <v>165</v>
      </c>
      <c r="AW281" s="14" t="s">
        <v>31</v>
      </c>
      <c r="AX281" s="14" t="s">
        <v>78</v>
      </c>
      <c r="AY281" s="164" t="s">
        <v>158</v>
      </c>
    </row>
    <row r="282" spans="2:65" s="1" customFormat="1" ht="16.5" customHeight="1" x14ac:dyDescent="0.2">
      <c r="B282" s="33"/>
      <c r="C282" s="132" t="s">
        <v>403</v>
      </c>
      <c r="D282" s="132" t="s">
        <v>160</v>
      </c>
      <c r="E282" s="133" t="s">
        <v>1346</v>
      </c>
      <c r="F282" s="134" t="s">
        <v>1347</v>
      </c>
      <c r="G282" s="135" t="s">
        <v>195</v>
      </c>
      <c r="H282" s="136">
        <v>340.05</v>
      </c>
      <c r="I282" s="137">
        <v>233</v>
      </c>
      <c r="J282" s="138">
        <f>ROUND(I282*H282,2)</f>
        <v>79231.649999999994</v>
      </c>
      <c r="K282" s="134" t="s">
        <v>164</v>
      </c>
      <c r="L282" s="33"/>
      <c r="M282" s="139" t="s">
        <v>19</v>
      </c>
      <c r="N282" s="140" t="s">
        <v>41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165</v>
      </c>
      <c r="AT282" s="143" t="s">
        <v>160</v>
      </c>
      <c r="AU282" s="143" t="s">
        <v>80</v>
      </c>
      <c r="AY282" s="18" t="s">
        <v>158</v>
      </c>
      <c r="BE282" s="144">
        <f>IF(N282="základní",J282,0)</f>
        <v>79231.649999999994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78</v>
      </c>
      <c r="BK282" s="144">
        <f>ROUND(I282*H282,2)</f>
        <v>79231.649999999994</v>
      </c>
      <c r="BL282" s="18" t="s">
        <v>165</v>
      </c>
      <c r="BM282" s="143" t="s">
        <v>406</v>
      </c>
    </row>
    <row r="283" spans="2:65" s="1" customFormat="1" x14ac:dyDescent="0.2">
      <c r="B283" s="33"/>
      <c r="D283" s="145" t="s">
        <v>166</v>
      </c>
      <c r="F283" s="146" t="s">
        <v>1348</v>
      </c>
      <c r="I283" s="147"/>
      <c r="L283" s="33"/>
      <c r="M283" s="148"/>
      <c r="T283" s="54"/>
      <c r="AT283" s="18" t="s">
        <v>166</v>
      </c>
      <c r="AU283" s="18" t="s">
        <v>80</v>
      </c>
    </row>
    <row r="284" spans="2:65" s="12" customFormat="1" x14ac:dyDescent="0.2">
      <c r="B284" s="149"/>
      <c r="D284" s="150" t="s">
        <v>188</v>
      </c>
      <c r="E284" s="151" t="s">
        <v>19</v>
      </c>
      <c r="F284" s="152" t="s">
        <v>1222</v>
      </c>
      <c r="H284" s="151" t="s">
        <v>19</v>
      </c>
      <c r="I284" s="153"/>
      <c r="L284" s="149"/>
      <c r="M284" s="154"/>
      <c r="T284" s="155"/>
      <c r="AT284" s="151" t="s">
        <v>188</v>
      </c>
      <c r="AU284" s="151" t="s">
        <v>80</v>
      </c>
      <c r="AV284" s="12" t="s">
        <v>78</v>
      </c>
      <c r="AW284" s="12" t="s">
        <v>31</v>
      </c>
      <c r="AX284" s="12" t="s">
        <v>70</v>
      </c>
      <c r="AY284" s="151" t="s">
        <v>158</v>
      </c>
    </row>
    <row r="285" spans="2:65" s="12" customFormat="1" x14ac:dyDescent="0.2">
      <c r="B285" s="149"/>
      <c r="D285" s="150" t="s">
        <v>188</v>
      </c>
      <c r="E285" s="151" t="s">
        <v>19</v>
      </c>
      <c r="F285" s="152" t="s">
        <v>1328</v>
      </c>
      <c r="H285" s="151" t="s">
        <v>19</v>
      </c>
      <c r="I285" s="153"/>
      <c r="L285" s="149"/>
      <c r="M285" s="154"/>
      <c r="T285" s="155"/>
      <c r="AT285" s="151" t="s">
        <v>188</v>
      </c>
      <c r="AU285" s="151" t="s">
        <v>80</v>
      </c>
      <c r="AV285" s="12" t="s">
        <v>78</v>
      </c>
      <c r="AW285" s="12" t="s">
        <v>31</v>
      </c>
      <c r="AX285" s="12" t="s">
        <v>70</v>
      </c>
      <c r="AY285" s="151" t="s">
        <v>158</v>
      </c>
    </row>
    <row r="286" spans="2:65" s="12" customFormat="1" x14ac:dyDescent="0.2">
      <c r="B286" s="149"/>
      <c r="D286" s="150" t="s">
        <v>188</v>
      </c>
      <c r="E286" s="151" t="s">
        <v>19</v>
      </c>
      <c r="F286" s="152" t="s">
        <v>1349</v>
      </c>
      <c r="H286" s="151" t="s">
        <v>19</v>
      </c>
      <c r="I286" s="153"/>
      <c r="L286" s="149"/>
      <c r="M286" s="154"/>
      <c r="T286" s="155"/>
      <c r="AT286" s="151" t="s">
        <v>188</v>
      </c>
      <c r="AU286" s="151" t="s">
        <v>80</v>
      </c>
      <c r="AV286" s="12" t="s">
        <v>78</v>
      </c>
      <c r="AW286" s="12" t="s">
        <v>31</v>
      </c>
      <c r="AX286" s="12" t="s">
        <v>70</v>
      </c>
      <c r="AY286" s="151" t="s">
        <v>158</v>
      </c>
    </row>
    <row r="287" spans="2:65" s="13" customFormat="1" x14ac:dyDescent="0.2">
      <c r="B287" s="156"/>
      <c r="D287" s="150" t="s">
        <v>188</v>
      </c>
      <c r="E287" s="157" t="s">
        <v>19</v>
      </c>
      <c r="F287" s="158" t="s">
        <v>1329</v>
      </c>
      <c r="H287" s="159">
        <v>340.05</v>
      </c>
      <c r="I287" s="160"/>
      <c r="L287" s="156"/>
      <c r="M287" s="161"/>
      <c r="T287" s="162"/>
      <c r="AT287" s="157" t="s">
        <v>188</v>
      </c>
      <c r="AU287" s="157" t="s">
        <v>80</v>
      </c>
      <c r="AV287" s="13" t="s">
        <v>80</v>
      </c>
      <c r="AW287" s="13" t="s">
        <v>31</v>
      </c>
      <c r="AX287" s="13" t="s">
        <v>70</v>
      </c>
      <c r="AY287" s="157" t="s">
        <v>158</v>
      </c>
    </row>
    <row r="288" spans="2:65" s="14" customFormat="1" x14ac:dyDescent="0.2">
      <c r="B288" s="163"/>
      <c r="D288" s="150" t="s">
        <v>188</v>
      </c>
      <c r="E288" s="164" t="s">
        <v>19</v>
      </c>
      <c r="F288" s="165" t="s">
        <v>191</v>
      </c>
      <c r="H288" s="166">
        <v>340.05</v>
      </c>
      <c r="I288" s="167"/>
      <c r="L288" s="163"/>
      <c r="M288" s="168"/>
      <c r="T288" s="169"/>
      <c r="AT288" s="164" t="s">
        <v>188</v>
      </c>
      <c r="AU288" s="164" t="s">
        <v>80</v>
      </c>
      <c r="AV288" s="14" t="s">
        <v>165</v>
      </c>
      <c r="AW288" s="14" t="s">
        <v>31</v>
      </c>
      <c r="AX288" s="14" t="s">
        <v>78</v>
      </c>
      <c r="AY288" s="164" t="s">
        <v>158</v>
      </c>
    </row>
    <row r="289" spans="2:65" s="1" customFormat="1" ht="16.5" customHeight="1" x14ac:dyDescent="0.2">
      <c r="B289" s="33"/>
      <c r="C289" s="177" t="s">
        <v>281</v>
      </c>
      <c r="D289" s="177" t="s">
        <v>530</v>
      </c>
      <c r="E289" s="178" t="s">
        <v>1350</v>
      </c>
      <c r="F289" s="179" t="s">
        <v>1351</v>
      </c>
      <c r="G289" s="180" t="s">
        <v>195</v>
      </c>
      <c r="H289" s="181">
        <v>374.05500000000001</v>
      </c>
      <c r="I289" s="182">
        <v>44.5</v>
      </c>
      <c r="J289" s="183">
        <f>ROUND(I289*H289,2)</f>
        <v>16645.45</v>
      </c>
      <c r="K289" s="179" t="s">
        <v>164</v>
      </c>
      <c r="L289" s="184"/>
      <c r="M289" s="185" t="s">
        <v>19</v>
      </c>
      <c r="N289" s="186" t="s">
        <v>41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178</v>
      </c>
      <c r="AT289" s="143" t="s">
        <v>530</v>
      </c>
      <c r="AU289" s="143" t="s">
        <v>80</v>
      </c>
      <c r="AY289" s="18" t="s">
        <v>158</v>
      </c>
      <c r="BE289" s="144">
        <f>IF(N289="základní",J289,0)</f>
        <v>16645.45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78</v>
      </c>
      <c r="BK289" s="144">
        <f>ROUND(I289*H289,2)</f>
        <v>16645.45</v>
      </c>
      <c r="BL289" s="18" t="s">
        <v>165</v>
      </c>
      <c r="BM289" s="143" t="s">
        <v>419</v>
      </c>
    </row>
    <row r="290" spans="2:65" s="13" customFormat="1" x14ac:dyDescent="0.2">
      <c r="B290" s="156"/>
      <c r="D290" s="150" t="s">
        <v>188</v>
      </c>
      <c r="E290" s="157" t="s">
        <v>19</v>
      </c>
      <c r="F290" s="158" t="s">
        <v>1352</v>
      </c>
      <c r="H290" s="159">
        <v>374.05500000000001</v>
      </c>
      <c r="I290" s="160"/>
      <c r="L290" s="156"/>
      <c r="M290" s="161"/>
      <c r="T290" s="162"/>
      <c r="AT290" s="157" t="s">
        <v>188</v>
      </c>
      <c r="AU290" s="157" t="s">
        <v>80</v>
      </c>
      <c r="AV290" s="13" t="s">
        <v>80</v>
      </c>
      <c r="AW290" s="13" t="s">
        <v>31</v>
      </c>
      <c r="AX290" s="13" t="s">
        <v>70</v>
      </c>
      <c r="AY290" s="157" t="s">
        <v>158</v>
      </c>
    </row>
    <row r="291" spans="2:65" s="14" customFormat="1" x14ac:dyDescent="0.2">
      <c r="B291" s="163"/>
      <c r="D291" s="150" t="s">
        <v>188</v>
      </c>
      <c r="E291" s="164" t="s">
        <v>19</v>
      </c>
      <c r="F291" s="165" t="s">
        <v>191</v>
      </c>
      <c r="H291" s="166">
        <v>374.05500000000001</v>
      </c>
      <c r="I291" s="167"/>
      <c r="L291" s="163"/>
      <c r="M291" s="168"/>
      <c r="T291" s="169"/>
      <c r="AT291" s="164" t="s">
        <v>188</v>
      </c>
      <c r="AU291" s="164" t="s">
        <v>80</v>
      </c>
      <c r="AV291" s="14" t="s">
        <v>165</v>
      </c>
      <c r="AW291" s="14" t="s">
        <v>31</v>
      </c>
      <c r="AX291" s="14" t="s">
        <v>78</v>
      </c>
      <c r="AY291" s="164" t="s">
        <v>158</v>
      </c>
    </row>
    <row r="292" spans="2:65" s="1" customFormat="1" ht="16.5" customHeight="1" x14ac:dyDescent="0.2">
      <c r="B292" s="33"/>
      <c r="C292" s="132" t="s">
        <v>420</v>
      </c>
      <c r="D292" s="132" t="s">
        <v>160</v>
      </c>
      <c r="E292" s="133" t="s">
        <v>1353</v>
      </c>
      <c r="F292" s="134" t="s">
        <v>1354</v>
      </c>
      <c r="G292" s="135" t="s">
        <v>195</v>
      </c>
      <c r="H292" s="136">
        <v>152.97800000000001</v>
      </c>
      <c r="I292" s="137">
        <v>84.8</v>
      </c>
      <c r="J292" s="138">
        <f>ROUND(I292*H292,2)</f>
        <v>12972.53</v>
      </c>
      <c r="K292" s="134" t="s">
        <v>164</v>
      </c>
      <c r="L292" s="33"/>
      <c r="M292" s="139" t="s">
        <v>19</v>
      </c>
      <c r="N292" s="140" t="s">
        <v>41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165</v>
      </c>
      <c r="AT292" s="143" t="s">
        <v>160</v>
      </c>
      <c r="AU292" s="143" t="s">
        <v>80</v>
      </c>
      <c r="AY292" s="18" t="s">
        <v>158</v>
      </c>
      <c r="BE292" s="144">
        <f>IF(N292="základní",J292,0)</f>
        <v>12972.53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78</v>
      </c>
      <c r="BK292" s="144">
        <f>ROUND(I292*H292,2)</f>
        <v>12972.53</v>
      </c>
      <c r="BL292" s="18" t="s">
        <v>165</v>
      </c>
      <c r="BM292" s="143" t="s">
        <v>423</v>
      </c>
    </row>
    <row r="293" spans="2:65" s="1" customFormat="1" x14ac:dyDescent="0.2">
      <c r="B293" s="33"/>
      <c r="D293" s="145" t="s">
        <v>166</v>
      </c>
      <c r="F293" s="146" t="s">
        <v>1355</v>
      </c>
      <c r="I293" s="147"/>
      <c r="L293" s="33"/>
      <c r="M293" s="148"/>
      <c r="T293" s="54"/>
      <c r="AT293" s="18" t="s">
        <v>166</v>
      </c>
      <c r="AU293" s="18" t="s">
        <v>80</v>
      </c>
    </row>
    <row r="294" spans="2:65" s="12" customFormat="1" x14ac:dyDescent="0.2">
      <c r="B294" s="149"/>
      <c r="D294" s="150" t="s">
        <v>188</v>
      </c>
      <c r="E294" s="151" t="s">
        <v>19</v>
      </c>
      <c r="F294" s="152" t="s">
        <v>1356</v>
      </c>
      <c r="H294" s="151" t="s">
        <v>19</v>
      </c>
      <c r="I294" s="153"/>
      <c r="L294" s="149"/>
      <c r="M294" s="154"/>
      <c r="T294" s="155"/>
      <c r="AT294" s="151" t="s">
        <v>188</v>
      </c>
      <c r="AU294" s="151" t="s">
        <v>80</v>
      </c>
      <c r="AV294" s="12" t="s">
        <v>78</v>
      </c>
      <c r="AW294" s="12" t="s">
        <v>31</v>
      </c>
      <c r="AX294" s="12" t="s">
        <v>70</v>
      </c>
      <c r="AY294" s="151" t="s">
        <v>158</v>
      </c>
    </row>
    <row r="295" spans="2:65" s="13" customFormat="1" x14ac:dyDescent="0.2">
      <c r="B295" s="156"/>
      <c r="D295" s="150" t="s">
        <v>188</v>
      </c>
      <c r="E295" s="157" t="s">
        <v>19</v>
      </c>
      <c r="F295" s="158" t="s">
        <v>1357</v>
      </c>
      <c r="H295" s="159">
        <v>49.177999999999997</v>
      </c>
      <c r="I295" s="160"/>
      <c r="L295" s="156"/>
      <c r="M295" s="161"/>
      <c r="T295" s="162"/>
      <c r="AT295" s="157" t="s">
        <v>188</v>
      </c>
      <c r="AU295" s="157" t="s">
        <v>80</v>
      </c>
      <c r="AV295" s="13" t="s">
        <v>80</v>
      </c>
      <c r="AW295" s="13" t="s">
        <v>31</v>
      </c>
      <c r="AX295" s="13" t="s">
        <v>70</v>
      </c>
      <c r="AY295" s="157" t="s">
        <v>158</v>
      </c>
    </row>
    <row r="296" spans="2:65" s="13" customFormat="1" x14ac:dyDescent="0.2">
      <c r="B296" s="156"/>
      <c r="D296" s="150" t="s">
        <v>188</v>
      </c>
      <c r="E296" s="157" t="s">
        <v>19</v>
      </c>
      <c r="F296" s="158" t="s">
        <v>1358</v>
      </c>
      <c r="H296" s="159">
        <v>66</v>
      </c>
      <c r="I296" s="160"/>
      <c r="L296" s="156"/>
      <c r="M296" s="161"/>
      <c r="T296" s="162"/>
      <c r="AT296" s="157" t="s">
        <v>188</v>
      </c>
      <c r="AU296" s="157" t="s">
        <v>80</v>
      </c>
      <c r="AV296" s="13" t="s">
        <v>80</v>
      </c>
      <c r="AW296" s="13" t="s">
        <v>31</v>
      </c>
      <c r="AX296" s="13" t="s">
        <v>70</v>
      </c>
      <c r="AY296" s="157" t="s">
        <v>158</v>
      </c>
    </row>
    <row r="297" spans="2:65" s="13" customFormat="1" x14ac:dyDescent="0.2">
      <c r="B297" s="156"/>
      <c r="D297" s="150" t="s">
        <v>188</v>
      </c>
      <c r="E297" s="157" t="s">
        <v>19</v>
      </c>
      <c r="F297" s="158" t="s">
        <v>1359</v>
      </c>
      <c r="H297" s="159">
        <v>37.799999999999997</v>
      </c>
      <c r="I297" s="160"/>
      <c r="L297" s="156"/>
      <c r="M297" s="161"/>
      <c r="T297" s="162"/>
      <c r="AT297" s="157" t="s">
        <v>188</v>
      </c>
      <c r="AU297" s="157" t="s">
        <v>80</v>
      </c>
      <c r="AV297" s="13" t="s">
        <v>80</v>
      </c>
      <c r="AW297" s="13" t="s">
        <v>31</v>
      </c>
      <c r="AX297" s="13" t="s">
        <v>70</v>
      </c>
      <c r="AY297" s="157" t="s">
        <v>158</v>
      </c>
    </row>
    <row r="298" spans="2:65" s="14" customFormat="1" x14ac:dyDescent="0.2">
      <c r="B298" s="163"/>
      <c r="D298" s="150" t="s">
        <v>188</v>
      </c>
      <c r="E298" s="164" t="s">
        <v>19</v>
      </c>
      <c r="F298" s="165" t="s">
        <v>191</v>
      </c>
      <c r="H298" s="166">
        <v>152.97800000000001</v>
      </c>
      <c r="I298" s="167"/>
      <c r="L298" s="163"/>
      <c r="M298" s="168"/>
      <c r="T298" s="169"/>
      <c r="AT298" s="164" t="s">
        <v>188</v>
      </c>
      <c r="AU298" s="164" t="s">
        <v>80</v>
      </c>
      <c r="AV298" s="14" t="s">
        <v>165</v>
      </c>
      <c r="AW298" s="14" t="s">
        <v>31</v>
      </c>
      <c r="AX298" s="14" t="s">
        <v>78</v>
      </c>
      <c r="AY298" s="164" t="s">
        <v>158</v>
      </c>
    </row>
    <row r="299" spans="2:65" s="1" customFormat="1" ht="16.5" customHeight="1" x14ac:dyDescent="0.2">
      <c r="B299" s="33"/>
      <c r="C299" s="132" t="s">
        <v>287</v>
      </c>
      <c r="D299" s="132" t="s">
        <v>160</v>
      </c>
      <c r="E299" s="133" t="s">
        <v>1360</v>
      </c>
      <c r="F299" s="134" t="s">
        <v>1361</v>
      </c>
      <c r="G299" s="135" t="s">
        <v>195</v>
      </c>
      <c r="H299" s="136">
        <v>340.05</v>
      </c>
      <c r="I299" s="137">
        <v>120</v>
      </c>
      <c r="J299" s="138">
        <f>ROUND(I299*H299,2)</f>
        <v>40806</v>
      </c>
      <c r="K299" s="134" t="s">
        <v>164</v>
      </c>
      <c r="L299" s="33"/>
      <c r="M299" s="139" t="s">
        <v>19</v>
      </c>
      <c r="N299" s="140" t="s">
        <v>41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165</v>
      </c>
      <c r="AT299" s="143" t="s">
        <v>160</v>
      </c>
      <c r="AU299" s="143" t="s">
        <v>80</v>
      </c>
      <c r="AY299" s="18" t="s">
        <v>158</v>
      </c>
      <c r="BE299" s="144">
        <f>IF(N299="základní",J299,0)</f>
        <v>40806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8" t="s">
        <v>78</v>
      </c>
      <c r="BK299" s="144">
        <f>ROUND(I299*H299,2)</f>
        <v>40806</v>
      </c>
      <c r="BL299" s="18" t="s">
        <v>165</v>
      </c>
      <c r="BM299" s="143" t="s">
        <v>430</v>
      </c>
    </row>
    <row r="300" spans="2:65" s="1" customFormat="1" x14ac:dyDescent="0.2">
      <c r="B300" s="33"/>
      <c r="D300" s="145" t="s">
        <v>166</v>
      </c>
      <c r="F300" s="146" t="s">
        <v>1362</v>
      </c>
      <c r="I300" s="147"/>
      <c r="L300" s="33"/>
      <c r="M300" s="148"/>
      <c r="T300" s="54"/>
      <c r="AT300" s="18" t="s">
        <v>166</v>
      </c>
      <c r="AU300" s="18" t="s">
        <v>80</v>
      </c>
    </row>
    <row r="301" spans="2:65" s="12" customFormat="1" x14ac:dyDescent="0.2">
      <c r="B301" s="149"/>
      <c r="D301" s="150" t="s">
        <v>188</v>
      </c>
      <c r="E301" s="151" t="s">
        <v>19</v>
      </c>
      <c r="F301" s="152" t="s">
        <v>1363</v>
      </c>
      <c r="H301" s="151" t="s">
        <v>19</v>
      </c>
      <c r="I301" s="153"/>
      <c r="L301" s="149"/>
      <c r="M301" s="154"/>
      <c r="T301" s="155"/>
      <c r="AT301" s="151" t="s">
        <v>188</v>
      </c>
      <c r="AU301" s="151" t="s">
        <v>80</v>
      </c>
      <c r="AV301" s="12" t="s">
        <v>78</v>
      </c>
      <c r="AW301" s="12" t="s">
        <v>31</v>
      </c>
      <c r="AX301" s="12" t="s">
        <v>70</v>
      </c>
      <c r="AY301" s="151" t="s">
        <v>158</v>
      </c>
    </row>
    <row r="302" spans="2:65" s="13" customFormat="1" x14ac:dyDescent="0.2">
      <c r="B302" s="156"/>
      <c r="D302" s="150" t="s">
        <v>188</v>
      </c>
      <c r="E302" s="157" t="s">
        <v>19</v>
      </c>
      <c r="F302" s="158" t="s">
        <v>1329</v>
      </c>
      <c r="H302" s="159">
        <v>340.05</v>
      </c>
      <c r="I302" s="160"/>
      <c r="L302" s="156"/>
      <c r="M302" s="161"/>
      <c r="T302" s="162"/>
      <c r="AT302" s="157" t="s">
        <v>188</v>
      </c>
      <c r="AU302" s="157" t="s">
        <v>80</v>
      </c>
      <c r="AV302" s="13" t="s">
        <v>80</v>
      </c>
      <c r="AW302" s="13" t="s">
        <v>31</v>
      </c>
      <c r="AX302" s="13" t="s">
        <v>70</v>
      </c>
      <c r="AY302" s="157" t="s">
        <v>158</v>
      </c>
    </row>
    <row r="303" spans="2:65" s="14" customFormat="1" x14ac:dyDescent="0.2">
      <c r="B303" s="163"/>
      <c r="D303" s="150" t="s">
        <v>188</v>
      </c>
      <c r="E303" s="164" t="s">
        <v>19</v>
      </c>
      <c r="F303" s="165" t="s">
        <v>191</v>
      </c>
      <c r="H303" s="166">
        <v>340.05</v>
      </c>
      <c r="I303" s="167"/>
      <c r="L303" s="163"/>
      <c r="M303" s="168"/>
      <c r="T303" s="169"/>
      <c r="AT303" s="164" t="s">
        <v>188</v>
      </c>
      <c r="AU303" s="164" t="s">
        <v>80</v>
      </c>
      <c r="AV303" s="14" t="s">
        <v>165</v>
      </c>
      <c r="AW303" s="14" t="s">
        <v>31</v>
      </c>
      <c r="AX303" s="14" t="s">
        <v>78</v>
      </c>
      <c r="AY303" s="164" t="s">
        <v>158</v>
      </c>
    </row>
    <row r="304" spans="2:65" s="1" customFormat="1" ht="16.5" customHeight="1" x14ac:dyDescent="0.2">
      <c r="B304" s="33"/>
      <c r="C304" s="132" t="s">
        <v>432</v>
      </c>
      <c r="D304" s="132" t="s">
        <v>160</v>
      </c>
      <c r="E304" s="133" t="s">
        <v>1364</v>
      </c>
      <c r="F304" s="134" t="s">
        <v>1365</v>
      </c>
      <c r="G304" s="135" t="s">
        <v>195</v>
      </c>
      <c r="H304" s="136">
        <v>340.05</v>
      </c>
      <c r="I304" s="137">
        <v>291</v>
      </c>
      <c r="J304" s="138">
        <f>ROUND(I304*H304,2)</f>
        <v>98954.55</v>
      </c>
      <c r="K304" s="134" t="s">
        <v>164</v>
      </c>
      <c r="L304" s="33"/>
      <c r="M304" s="139" t="s">
        <v>19</v>
      </c>
      <c r="N304" s="140" t="s">
        <v>41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165</v>
      </c>
      <c r="AT304" s="143" t="s">
        <v>160</v>
      </c>
      <c r="AU304" s="143" t="s">
        <v>80</v>
      </c>
      <c r="AY304" s="18" t="s">
        <v>158</v>
      </c>
      <c r="BE304" s="144">
        <f>IF(N304="základní",J304,0)</f>
        <v>98954.55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8" t="s">
        <v>78</v>
      </c>
      <c r="BK304" s="144">
        <f>ROUND(I304*H304,2)</f>
        <v>98954.55</v>
      </c>
      <c r="BL304" s="18" t="s">
        <v>165</v>
      </c>
      <c r="BM304" s="143" t="s">
        <v>435</v>
      </c>
    </row>
    <row r="305" spans="2:65" s="1" customFormat="1" x14ac:dyDescent="0.2">
      <c r="B305" s="33"/>
      <c r="D305" s="145" t="s">
        <v>166</v>
      </c>
      <c r="F305" s="146" t="s">
        <v>1366</v>
      </c>
      <c r="I305" s="147"/>
      <c r="L305" s="33"/>
      <c r="M305" s="148"/>
      <c r="T305" s="54"/>
      <c r="AT305" s="18" t="s">
        <v>166</v>
      </c>
      <c r="AU305" s="18" t="s">
        <v>80</v>
      </c>
    </row>
    <row r="306" spans="2:65" s="12" customFormat="1" x14ac:dyDescent="0.2">
      <c r="B306" s="149"/>
      <c r="D306" s="150" t="s">
        <v>188</v>
      </c>
      <c r="E306" s="151" t="s">
        <v>19</v>
      </c>
      <c r="F306" s="152" t="s">
        <v>1222</v>
      </c>
      <c r="H306" s="151" t="s">
        <v>19</v>
      </c>
      <c r="I306" s="153"/>
      <c r="L306" s="149"/>
      <c r="M306" s="154"/>
      <c r="T306" s="155"/>
      <c r="AT306" s="151" t="s">
        <v>188</v>
      </c>
      <c r="AU306" s="151" t="s">
        <v>80</v>
      </c>
      <c r="AV306" s="12" t="s">
        <v>78</v>
      </c>
      <c r="AW306" s="12" t="s">
        <v>31</v>
      </c>
      <c r="AX306" s="12" t="s">
        <v>70</v>
      </c>
      <c r="AY306" s="151" t="s">
        <v>158</v>
      </c>
    </row>
    <row r="307" spans="2:65" s="12" customFormat="1" x14ac:dyDescent="0.2">
      <c r="B307" s="149"/>
      <c r="D307" s="150" t="s">
        <v>188</v>
      </c>
      <c r="E307" s="151" t="s">
        <v>19</v>
      </c>
      <c r="F307" s="152" t="s">
        <v>1328</v>
      </c>
      <c r="H307" s="151" t="s">
        <v>19</v>
      </c>
      <c r="I307" s="153"/>
      <c r="L307" s="149"/>
      <c r="M307" s="154"/>
      <c r="T307" s="155"/>
      <c r="AT307" s="151" t="s">
        <v>188</v>
      </c>
      <c r="AU307" s="151" t="s">
        <v>80</v>
      </c>
      <c r="AV307" s="12" t="s">
        <v>78</v>
      </c>
      <c r="AW307" s="12" t="s">
        <v>31</v>
      </c>
      <c r="AX307" s="12" t="s">
        <v>70</v>
      </c>
      <c r="AY307" s="151" t="s">
        <v>158</v>
      </c>
    </row>
    <row r="308" spans="2:65" s="12" customFormat="1" x14ac:dyDescent="0.2">
      <c r="B308" s="149"/>
      <c r="D308" s="150" t="s">
        <v>188</v>
      </c>
      <c r="E308" s="151" t="s">
        <v>19</v>
      </c>
      <c r="F308" s="152" t="s">
        <v>249</v>
      </c>
      <c r="H308" s="151" t="s">
        <v>19</v>
      </c>
      <c r="I308" s="153"/>
      <c r="L308" s="149"/>
      <c r="M308" s="154"/>
      <c r="T308" s="155"/>
      <c r="AT308" s="151" t="s">
        <v>188</v>
      </c>
      <c r="AU308" s="151" t="s">
        <v>80</v>
      </c>
      <c r="AV308" s="12" t="s">
        <v>78</v>
      </c>
      <c r="AW308" s="12" t="s">
        <v>31</v>
      </c>
      <c r="AX308" s="12" t="s">
        <v>70</v>
      </c>
      <c r="AY308" s="151" t="s">
        <v>158</v>
      </c>
    </row>
    <row r="309" spans="2:65" s="13" customFormat="1" x14ac:dyDescent="0.2">
      <c r="B309" s="156"/>
      <c r="D309" s="150" t="s">
        <v>188</v>
      </c>
      <c r="E309" s="157" t="s">
        <v>19</v>
      </c>
      <c r="F309" s="158" t="s">
        <v>1329</v>
      </c>
      <c r="H309" s="159">
        <v>340.05</v>
      </c>
      <c r="I309" s="160"/>
      <c r="L309" s="156"/>
      <c r="M309" s="161"/>
      <c r="T309" s="162"/>
      <c r="AT309" s="157" t="s">
        <v>188</v>
      </c>
      <c r="AU309" s="157" t="s">
        <v>80</v>
      </c>
      <c r="AV309" s="13" t="s">
        <v>80</v>
      </c>
      <c r="AW309" s="13" t="s">
        <v>31</v>
      </c>
      <c r="AX309" s="13" t="s">
        <v>70</v>
      </c>
      <c r="AY309" s="157" t="s">
        <v>158</v>
      </c>
    </row>
    <row r="310" spans="2:65" s="14" customFormat="1" x14ac:dyDescent="0.2">
      <c r="B310" s="163"/>
      <c r="D310" s="150" t="s">
        <v>188</v>
      </c>
      <c r="E310" s="164" t="s">
        <v>19</v>
      </c>
      <c r="F310" s="165" t="s">
        <v>191</v>
      </c>
      <c r="H310" s="166">
        <v>340.05</v>
      </c>
      <c r="I310" s="167"/>
      <c r="L310" s="163"/>
      <c r="M310" s="168"/>
      <c r="T310" s="169"/>
      <c r="AT310" s="164" t="s">
        <v>188</v>
      </c>
      <c r="AU310" s="164" t="s">
        <v>80</v>
      </c>
      <c r="AV310" s="14" t="s">
        <v>165</v>
      </c>
      <c r="AW310" s="14" t="s">
        <v>31</v>
      </c>
      <c r="AX310" s="14" t="s">
        <v>78</v>
      </c>
      <c r="AY310" s="164" t="s">
        <v>158</v>
      </c>
    </row>
    <row r="311" spans="2:65" s="1" customFormat="1" ht="16.5" customHeight="1" x14ac:dyDescent="0.2">
      <c r="B311" s="33"/>
      <c r="C311" s="177" t="s">
        <v>293</v>
      </c>
      <c r="D311" s="177" t="s">
        <v>530</v>
      </c>
      <c r="E311" s="178" t="s">
        <v>1367</v>
      </c>
      <c r="F311" s="179" t="s">
        <v>1368</v>
      </c>
      <c r="G311" s="180" t="s">
        <v>308</v>
      </c>
      <c r="H311" s="181">
        <v>34.005000000000003</v>
      </c>
      <c r="I311" s="182">
        <v>1270</v>
      </c>
      <c r="J311" s="183">
        <f>ROUND(I311*H311,2)</f>
        <v>43186.35</v>
      </c>
      <c r="K311" s="179" t="s">
        <v>164</v>
      </c>
      <c r="L311" s="184"/>
      <c r="M311" s="185" t="s">
        <v>19</v>
      </c>
      <c r="N311" s="186" t="s">
        <v>41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178</v>
      </c>
      <c r="AT311" s="143" t="s">
        <v>530</v>
      </c>
      <c r="AU311" s="143" t="s">
        <v>80</v>
      </c>
      <c r="AY311" s="18" t="s">
        <v>158</v>
      </c>
      <c r="BE311" s="144">
        <f>IF(N311="základní",J311,0)</f>
        <v>43186.35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8" t="s">
        <v>78</v>
      </c>
      <c r="BK311" s="144">
        <f>ROUND(I311*H311,2)</f>
        <v>43186.35</v>
      </c>
      <c r="BL311" s="18" t="s">
        <v>165</v>
      </c>
      <c r="BM311" s="143" t="s">
        <v>439</v>
      </c>
    </row>
    <row r="312" spans="2:65" s="12" customFormat="1" x14ac:dyDescent="0.2">
      <c r="B312" s="149"/>
      <c r="D312" s="150" t="s">
        <v>188</v>
      </c>
      <c r="E312" s="151" t="s">
        <v>19</v>
      </c>
      <c r="F312" s="152" t="s">
        <v>1369</v>
      </c>
      <c r="H312" s="151" t="s">
        <v>19</v>
      </c>
      <c r="I312" s="153"/>
      <c r="L312" s="149"/>
      <c r="M312" s="154"/>
      <c r="T312" s="155"/>
      <c r="AT312" s="151" t="s">
        <v>188</v>
      </c>
      <c r="AU312" s="151" t="s">
        <v>80</v>
      </c>
      <c r="AV312" s="12" t="s">
        <v>78</v>
      </c>
      <c r="AW312" s="12" t="s">
        <v>31</v>
      </c>
      <c r="AX312" s="12" t="s">
        <v>70</v>
      </c>
      <c r="AY312" s="151" t="s">
        <v>158</v>
      </c>
    </row>
    <row r="313" spans="2:65" s="13" customFormat="1" x14ac:dyDescent="0.2">
      <c r="B313" s="156"/>
      <c r="D313" s="150" t="s">
        <v>188</v>
      </c>
      <c r="E313" s="157" t="s">
        <v>19</v>
      </c>
      <c r="F313" s="158" t="s">
        <v>70</v>
      </c>
      <c r="H313" s="159">
        <v>0</v>
      </c>
      <c r="I313" s="160"/>
      <c r="L313" s="156"/>
      <c r="M313" s="161"/>
      <c r="T313" s="162"/>
      <c r="AT313" s="157" t="s">
        <v>188</v>
      </c>
      <c r="AU313" s="157" t="s">
        <v>80</v>
      </c>
      <c r="AV313" s="13" t="s">
        <v>80</v>
      </c>
      <c r="AW313" s="13" t="s">
        <v>31</v>
      </c>
      <c r="AX313" s="13" t="s">
        <v>70</v>
      </c>
      <c r="AY313" s="157" t="s">
        <v>158</v>
      </c>
    </row>
    <row r="314" spans="2:65" s="12" customFormat="1" x14ac:dyDescent="0.2">
      <c r="B314" s="149"/>
      <c r="D314" s="150" t="s">
        <v>188</v>
      </c>
      <c r="E314" s="151" t="s">
        <v>19</v>
      </c>
      <c r="F314" s="152" t="s">
        <v>1370</v>
      </c>
      <c r="H314" s="151" t="s">
        <v>19</v>
      </c>
      <c r="I314" s="153"/>
      <c r="L314" s="149"/>
      <c r="M314" s="154"/>
      <c r="T314" s="155"/>
      <c r="AT314" s="151" t="s">
        <v>188</v>
      </c>
      <c r="AU314" s="151" t="s">
        <v>80</v>
      </c>
      <c r="AV314" s="12" t="s">
        <v>78</v>
      </c>
      <c r="AW314" s="12" t="s">
        <v>31</v>
      </c>
      <c r="AX314" s="12" t="s">
        <v>70</v>
      </c>
      <c r="AY314" s="151" t="s">
        <v>158</v>
      </c>
    </row>
    <row r="315" spans="2:65" s="13" customFormat="1" x14ac:dyDescent="0.2">
      <c r="B315" s="156"/>
      <c r="D315" s="150" t="s">
        <v>188</v>
      </c>
      <c r="E315" s="157" t="s">
        <v>19</v>
      </c>
      <c r="F315" s="158" t="s">
        <v>1371</v>
      </c>
      <c r="H315" s="159">
        <v>34.005000000000003</v>
      </c>
      <c r="I315" s="160"/>
      <c r="L315" s="156"/>
      <c r="M315" s="161"/>
      <c r="T315" s="162"/>
      <c r="AT315" s="157" t="s">
        <v>188</v>
      </c>
      <c r="AU315" s="157" t="s">
        <v>80</v>
      </c>
      <c r="AV315" s="13" t="s">
        <v>80</v>
      </c>
      <c r="AW315" s="13" t="s">
        <v>31</v>
      </c>
      <c r="AX315" s="13" t="s">
        <v>70</v>
      </c>
      <c r="AY315" s="157" t="s">
        <v>158</v>
      </c>
    </row>
    <row r="316" spans="2:65" s="12" customFormat="1" x14ac:dyDescent="0.2">
      <c r="B316" s="149"/>
      <c r="D316" s="150" t="s">
        <v>188</v>
      </c>
      <c r="E316" s="151" t="s">
        <v>19</v>
      </c>
      <c r="F316" s="152" t="s">
        <v>1372</v>
      </c>
      <c r="H316" s="151" t="s">
        <v>19</v>
      </c>
      <c r="I316" s="153"/>
      <c r="L316" s="149"/>
      <c r="M316" s="154"/>
      <c r="T316" s="155"/>
      <c r="AT316" s="151" t="s">
        <v>188</v>
      </c>
      <c r="AU316" s="151" t="s">
        <v>80</v>
      </c>
      <c r="AV316" s="12" t="s">
        <v>78</v>
      </c>
      <c r="AW316" s="12" t="s">
        <v>31</v>
      </c>
      <c r="AX316" s="12" t="s">
        <v>70</v>
      </c>
      <c r="AY316" s="151" t="s">
        <v>158</v>
      </c>
    </row>
    <row r="317" spans="2:65" s="12" customFormat="1" x14ac:dyDescent="0.2">
      <c r="B317" s="149"/>
      <c r="D317" s="150" t="s">
        <v>188</v>
      </c>
      <c r="E317" s="151" t="s">
        <v>19</v>
      </c>
      <c r="F317" s="152" t="s">
        <v>1373</v>
      </c>
      <c r="H317" s="151" t="s">
        <v>19</v>
      </c>
      <c r="I317" s="153"/>
      <c r="L317" s="149"/>
      <c r="M317" s="154"/>
      <c r="T317" s="155"/>
      <c r="AT317" s="151" t="s">
        <v>188</v>
      </c>
      <c r="AU317" s="151" t="s">
        <v>80</v>
      </c>
      <c r="AV317" s="12" t="s">
        <v>78</v>
      </c>
      <c r="AW317" s="12" t="s">
        <v>31</v>
      </c>
      <c r="AX317" s="12" t="s">
        <v>70</v>
      </c>
      <c r="AY317" s="151" t="s">
        <v>158</v>
      </c>
    </row>
    <row r="318" spans="2:65" s="13" customFormat="1" x14ac:dyDescent="0.2">
      <c r="B318" s="156"/>
      <c r="D318" s="150" t="s">
        <v>188</v>
      </c>
      <c r="E318" s="157" t="s">
        <v>19</v>
      </c>
      <c r="F318" s="158" t="s">
        <v>70</v>
      </c>
      <c r="H318" s="159">
        <v>0</v>
      </c>
      <c r="I318" s="160"/>
      <c r="L318" s="156"/>
      <c r="M318" s="161"/>
      <c r="T318" s="162"/>
      <c r="AT318" s="157" t="s">
        <v>188</v>
      </c>
      <c r="AU318" s="157" t="s">
        <v>80</v>
      </c>
      <c r="AV318" s="13" t="s">
        <v>80</v>
      </c>
      <c r="AW318" s="13" t="s">
        <v>31</v>
      </c>
      <c r="AX318" s="13" t="s">
        <v>70</v>
      </c>
      <c r="AY318" s="157" t="s">
        <v>158</v>
      </c>
    </row>
    <row r="319" spans="2:65" s="14" customFormat="1" x14ac:dyDescent="0.2">
      <c r="B319" s="163"/>
      <c r="D319" s="150" t="s">
        <v>188</v>
      </c>
      <c r="E319" s="164" t="s">
        <v>19</v>
      </c>
      <c r="F319" s="165" t="s">
        <v>191</v>
      </c>
      <c r="H319" s="166">
        <v>34.005000000000003</v>
      </c>
      <c r="I319" s="167"/>
      <c r="L319" s="163"/>
      <c r="M319" s="168"/>
      <c r="T319" s="169"/>
      <c r="AT319" s="164" t="s">
        <v>188</v>
      </c>
      <c r="AU319" s="164" t="s">
        <v>80</v>
      </c>
      <c r="AV319" s="14" t="s">
        <v>165</v>
      </c>
      <c r="AW319" s="14" t="s">
        <v>31</v>
      </c>
      <c r="AX319" s="14" t="s">
        <v>78</v>
      </c>
      <c r="AY319" s="164" t="s">
        <v>158</v>
      </c>
    </row>
    <row r="320" spans="2:65" s="1" customFormat="1" ht="16.5" customHeight="1" x14ac:dyDescent="0.2">
      <c r="B320" s="33"/>
      <c r="C320" s="132" t="s">
        <v>455</v>
      </c>
      <c r="D320" s="132" t="s">
        <v>160</v>
      </c>
      <c r="E320" s="133" t="s">
        <v>1374</v>
      </c>
      <c r="F320" s="134" t="s">
        <v>1375</v>
      </c>
      <c r="G320" s="135" t="s">
        <v>519</v>
      </c>
      <c r="H320" s="136">
        <v>4.0000000000000001E-3</v>
      </c>
      <c r="I320" s="137">
        <v>8760</v>
      </c>
      <c r="J320" s="138">
        <f>ROUND(I320*H320,2)</f>
        <v>35.04</v>
      </c>
      <c r="K320" s="134" t="s">
        <v>164</v>
      </c>
      <c r="L320" s="33"/>
      <c r="M320" s="139" t="s">
        <v>19</v>
      </c>
      <c r="N320" s="140" t="s">
        <v>41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165</v>
      </c>
      <c r="AT320" s="143" t="s">
        <v>160</v>
      </c>
      <c r="AU320" s="143" t="s">
        <v>80</v>
      </c>
      <c r="AY320" s="18" t="s">
        <v>158</v>
      </c>
      <c r="BE320" s="144">
        <f>IF(N320="základní",J320,0)</f>
        <v>35.04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78</v>
      </c>
      <c r="BK320" s="144">
        <f>ROUND(I320*H320,2)</f>
        <v>35.04</v>
      </c>
      <c r="BL320" s="18" t="s">
        <v>165</v>
      </c>
      <c r="BM320" s="143" t="s">
        <v>458</v>
      </c>
    </row>
    <row r="321" spans="2:65" s="1" customFormat="1" x14ac:dyDescent="0.2">
      <c r="B321" s="33"/>
      <c r="D321" s="145" t="s">
        <v>166</v>
      </c>
      <c r="F321" s="146" t="s">
        <v>1376</v>
      </c>
      <c r="I321" s="147"/>
      <c r="L321" s="33"/>
      <c r="M321" s="148"/>
      <c r="T321" s="54"/>
      <c r="AT321" s="18" t="s">
        <v>166</v>
      </c>
      <c r="AU321" s="18" t="s">
        <v>80</v>
      </c>
    </row>
    <row r="322" spans="2:65" s="12" customFormat="1" x14ac:dyDescent="0.2">
      <c r="B322" s="149"/>
      <c r="D322" s="150" t="s">
        <v>188</v>
      </c>
      <c r="E322" s="151" t="s">
        <v>19</v>
      </c>
      <c r="F322" s="152" t="s">
        <v>1224</v>
      </c>
      <c r="H322" s="151" t="s">
        <v>19</v>
      </c>
      <c r="I322" s="153"/>
      <c r="L322" s="149"/>
      <c r="M322" s="154"/>
      <c r="T322" s="155"/>
      <c r="AT322" s="151" t="s">
        <v>188</v>
      </c>
      <c r="AU322" s="151" t="s">
        <v>80</v>
      </c>
      <c r="AV322" s="12" t="s">
        <v>78</v>
      </c>
      <c r="AW322" s="12" t="s">
        <v>31</v>
      </c>
      <c r="AX322" s="12" t="s">
        <v>70</v>
      </c>
      <c r="AY322" s="151" t="s">
        <v>158</v>
      </c>
    </row>
    <row r="323" spans="2:65" s="13" customFormat="1" x14ac:dyDescent="0.2">
      <c r="B323" s="156"/>
      <c r="D323" s="150" t="s">
        <v>188</v>
      </c>
      <c r="E323" s="157" t="s">
        <v>19</v>
      </c>
      <c r="F323" s="158" t="s">
        <v>1377</v>
      </c>
      <c r="H323" s="159">
        <v>4.0000000000000001E-3</v>
      </c>
      <c r="I323" s="160"/>
      <c r="L323" s="156"/>
      <c r="M323" s="161"/>
      <c r="T323" s="162"/>
      <c r="AT323" s="157" t="s">
        <v>188</v>
      </c>
      <c r="AU323" s="157" t="s">
        <v>80</v>
      </c>
      <c r="AV323" s="13" t="s">
        <v>80</v>
      </c>
      <c r="AW323" s="13" t="s">
        <v>31</v>
      </c>
      <c r="AX323" s="13" t="s">
        <v>70</v>
      </c>
      <c r="AY323" s="157" t="s">
        <v>158</v>
      </c>
    </row>
    <row r="324" spans="2:65" s="14" customFormat="1" x14ac:dyDescent="0.2">
      <c r="B324" s="163"/>
      <c r="D324" s="150" t="s">
        <v>188</v>
      </c>
      <c r="E324" s="164" t="s">
        <v>19</v>
      </c>
      <c r="F324" s="165" t="s">
        <v>191</v>
      </c>
      <c r="H324" s="166">
        <v>4.0000000000000001E-3</v>
      </c>
      <c r="I324" s="167"/>
      <c r="L324" s="163"/>
      <c r="M324" s="168"/>
      <c r="T324" s="169"/>
      <c r="AT324" s="164" t="s">
        <v>188</v>
      </c>
      <c r="AU324" s="164" t="s">
        <v>80</v>
      </c>
      <c r="AV324" s="14" t="s">
        <v>165</v>
      </c>
      <c r="AW324" s="14" t="s">
        <v>31</v>
      </c>
      <c r="AX324" s="14" t="s">
        <v>78</v>
      </c>
      <c r="AY324" s="164" t="s">
        <v>158</v>
      </c>
    </row>
    <row r="325" spans="2:65" s="1" customFormat="1" ht="16.5" customHeight="1" x14ac:dyDescent="0.2">
      <c r="B325" s="33"/>
      <c r="C325" s="132" t="s">
        <v>298</v>
      </c>
      <c r="D325" s="132" t="s">
        <v>160</v>
      </c>
      <c r="E325" s="133" t="s">
        <v>1378</v>
      </c>
      <c r="F325" s="134" t="s">
        <v>1379</v>
      </c>
      <c r="G325" s="135" t="s">
        <v>519</v>
      </c>
      <c r="H325" s="136">
        <v>1.7000000000000001E-2</v>
      </c>
      <c r="I325" s="137">
        <v>31500</v>
      </c>
      <c r="J325" s="138">
        <f>ROUND(I325*H325,2)</f>
        <v>535.5</v>
      </c>
      <c r="K325" s="134" t="s">
        <v>164</v>
      </c>
      <c r="L325" s="33"/>
      <c r="M325" s="139" t="s">
        <v>19</v>
      </c>
      <c r="N325" s="140" t="s">
        <v>41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165</v>
      </c>
      <c r="AT325" s="143" t="s">
        <v>160</v>
      </c>
      <c r="AU325" s="143" t="s">
        <v>80</v>
      </c>
      <c r="AY325" s="18" t="s">
        <v>158</v>
      </c>
      <c r="BE325" s="144">
        <f>IF(N325="základní",J325,0)</f>
        <v>535.5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8" t="s">
        <v>78</v>
      </c>
      <c r="BK325" s="144">
        <f>ROUND(I325*H325,2)</f>
        <v>535.5</v>
      </c>
      <c r="BL325" s="18" t="s">
        <v>165</v>
      </c>
      <c r="BM325" s="143" t="s">
        <v>476</v>
      </c>
    </row>
    <row r="326" spans="2:65" s="1" customFormat="1" x14ac:dyDescent="0.2">
      <c r="B326" s="33"/>
      <c r="D326" s="145" t="s">
        <v>166</v>
      </c>
      <c r="F326" s="146" t="s">
        <v>1380</v>
      </c>
      <c r="I326" s="147"/>
      <c r="L326" s="33"/>
      <c r="M326" s="148"/>
      <c r="T326" s="54"/>
      <c r="AT326" s="18" t="s">
        <v>166</v>
      </c>
      <c r="AU326" s="18" t="s">
        <v>80</v>
      </c>
    </row>
    <row r="327" spans="2:65" s="12" customFormat="1" x14ac:dyDescent="0.2">
      <c r="B327" s="149"/>
      <c r="D327" s="150" t="s">
        <v>188</v>
      </c>
      <c r="E327" s="151" t="s">
        <v>19</v>
      </c>
      <c r="F327" s="152" t="s">
        <v>1222</v>
      </c>
      <c r="H327" s="151" t="s">
        <v>19</v>
      </c>
      <c r="I327" s="153"/>
      <c r="L327" s="149"/>
      <c r="M327" s="154"/>
      <c r="T327" s="155"/>
      <c r="AT327" s="151" t="s">
        <v>188</v>
      </c>
      <c r="AU327" s="151" t="s">
        <v>80</v>
      </c>
      <c r="AV327" s="12" t="s">
        <v>78</v>
      </c>
      <c r="AW327" s="12" t="s">
        <v>31</v>
      </c>
      <c r="AX327" s="12" t="s">
        <v>70</v>
      </c>
      <c r="AY327" s="151" t="s">
        <v>158</v>
      </c>
    </row>
    <row r="328" spans="2:65" s="12" customFormat="1" x14ac:dyDescent="0.2">
      <c r="B328" s="149"/>
      <c r="D328" s="150" t="s">
        <v>188</v>
      </c>
      <c r="E328" s="151" t="s">
        <v>19</v>
      </c>
      <c r="F328" s="152" t="s">
        <v>1381</v>
      </c>
      <c r="H328" s="151" t="s">
        <v>19</v>
      </c>
      <c r="I328" s="153"/>
      <c r="L328" s="149"/>
      <c r="M328" s="154"/>
      <c r="T328" s="155"/>
      <c r="AT328" s="151" t="s">
        <v>188</v>
      </c>
      <c r="AU328" s="151" t="s">
        <v>80</v>
      </c>
      <c r="AV328" s="12" t="s">
        <v>78</v>
      </c>
      <c r="AW328" s="12" t="s">
        <v>31</v>
      </c>
      <c r="AX328" s="12" t="s">
        <v>70</v>
      </c>
      <c r="AY328" s="151" t="s">
        <v>158</v>
      </c>
    </row>
    <row r="329" spans="2:65" s="12" customFormat="1" x14ac:dyDescent="0.2">
      <c r="B329" s="149"/>
      <c r="D329" s="150" t="s">
        <v>188</v>
      </c>
      <c r="E329" s="151" t="s">
        <v>19</v>
      </c>
      <c r="F329" s="152" t="s">
        <v>1382</v>
      </c>
      <c r="H329" s="151" t="s">
        <v>19</v>
      </c>
      <c r="I329" s="153"/>
      <c r="L329" s="149"/>
      <c r="M329" s="154"/>
      <c r="T329" s="155"/>
      <c r="AT329" s="151" t="s">
        <v>188</v>
      </c>
      <c r="AU329" s="151" t="s">
        <v>80</v>
      </c>
      <c r="AV329" s="12" t="s">
        <v>78</v>
      </c>
      <c r="AW329" s="12" t="s">
        <v>31</v>
      </c>
      <c r="AX329" s="12" t="s">
        <v>70</v>
      </c>
      <c r="AY329" s="151" t="s">
        <v>158</v>
      </c>
    </row>
    <row r="330" spans="2:65" s="13" customFormat="1" x14ac:dyDescent="0.2">
      <c r="B330" s="156"/>
      <c r="D330" s="150" t="s">
        <v>188</v>
      </c>
      <c r="E330" s="157" t="s">
        <v>19</v>
      </c>
      <c r="F330" s="158" t="s">
        <v>1383</v>
      </c>
      <c r="H330" s="159">
        <v>1.7000000000000001E-2</v>
      </c>
      <c r="I330" s="160"/>
      <c r="L330" s="156"/>
      <c r="M330" s="161"/>
      <c r="T330" s="162"/>
      <c r="AT330" s="157" t="s">
        <v>188</v>
      </c>
      <c r="AU330" s="157" t="s">
        <v>80</v>
      </c>
      <c r="AV330" s="13" t="s">
        <v>80</v>
      </c>
      <c r="AW330" s="13" t="s">
        <v>31</v>
      </c>
      <c r="AX330" s="13" t="s">
        <v>70</v>
      </c>
      <c r="AY330" s="157" t="s">
        <v>158</v>
      </c>
    </row>
    <row r="331" spans="2:65" s="14" customFormat="1" x14ac:dyDescent="0.2">
      <c r="B331" s="163"/>
      <c r="D331" s="150" t="s">
        <v>188</v>
      </c>
      <c r="E331" s="164" t="s">
        <v>19</v>
      </c>
      <c r="F331" s="165" t="s">
        <v>191</v>
      </c>
      <c r="H331" s="166">
        <v>1.7000000000000001E-2</v>
      </c>
      <c r="I331" s="167"/>
      <c r="L331" s="163"/>
      <c r="M331" s="168"/>
      <c r="T331" s="169"/>
      <c r="AT331" s="164" t="s">
        <v>188</v>
      </c>
      <c r="AU331" s="164" t="s">
        <v>80</v>
      </c>
      <c r="AV331" s="14" t="s">
        <v>165</v>
      </c>
      <c r="AW331" s="14" t="s">
        <v>31</v>
      </c>
      <c r="AX331" s="14" t="s">
        <v>78</v>
      </c>
      <c r="AY331" s="164" t="s">
        <v>158</v>
      </c>
    </row>
    <row r="332" spans="2:65" s="1" customFormat="1" ht="16.5" customHeight="1" x14ac:dyDescent="0.2">
      <c r="B332" s="33"/>
      <c r="C332" s="177" t="s">
        <v>464</v>
      </c>
      <c r="D332" s="177" t="s">
        <v>530</v>
      </c>
      <c r="E332" s="178" t="s">
        <v>1384</v>
      </c>
      <c r="F332" s="179" t="s">
        <v>1385</v>
      </c>
      <c r="G332" s="180" t="s">
        <v>569</v>
      </c>
      <c r="H332" s="181">
        <v>20.908000000000001</v>
      </c>
      <c r="I332" s="182">
        <v>47.8</v>
      </c>
      <c r="J332" s="183">
        <f>ROUND(I332*H332,2)</f>
        <v>999.4</v>
      </c>
      <c r="K332" s="179" t="s">
        <v>164</v>
      </c>
      <c r="L332" s="184"/>
      <c r="M332" s="185" t="s">
        <v>19</v>
      </c>
      <c r="N332" s="186" t="s">
        <v>41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178</v>
      </c>
      <c r="AT332" s="143" t="s">
        <v>530</v>
      </c>
      <c r="AU332" s="143" t="s">
        <v>80</v>
      </c>
      <c r="AY332" s="18" t="s">
        <v>158</v>
      </c>
      <c r="BE332" s="144">
        <f>IF(N332="základní",J332,0)</f>
        <v>999.4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78</v>
      </c>
      <c r="BK332" s="144">
        <f>ROUND(I332*H332,2)</f>
        <v>999.4</v>
      </c>
      <c r="BL332" s="18" t="s">
        <v>165</v>
      </c>
      <c r="BM332" s="143" t="s">
        <v>481</v>
      </c>
    </row>
    <row r="333" spans="2:65" s="12" customFormat="1" x14ac:dyDescent="0.2">
      <c r="B333" s="149"/>
      <c r="D333" s="150" t="s">
        <v>188</v>
      </c>
      <c r="E333" s="151" t="s">
        <v>19</v>
      </c>
      <c r="F333" s="152" t="s">
        <v>1224</v>
      </c>
      <c r="H333" s="151" t="s">
        <v>19</v>
      </c>
      <c r="I333" s="153"/>
      <c r="L333" s="149"/>
      <c r="M333" s="154"/>
      <c r="T333" s="155"/>
      <c r="AT333" s="151" t="s">
        <v>188</v>
      </c>
      <c r="AU333" s="151" t="s">
        <v>80</v>
      </c>
      <c r="AV333" s="12" t="s">
        <v>78</v>
      </c>
      <c r="AW333" s="12" t="s">
        <v>31</v>
      </c>
      <c r="AX333" s="12" t="s">
        <v>70</v>
      </c>
      <c r="AY333" s="151" t="s">
        <v>158</v>
      </c>
    </row>
    <row r="334" spans="2:65" s="13" customFormat="1" x14ac:dyDescent="0.2">
      <c r="B334" s="156"/>
      <c r="D334" s="150" t="s">
        <v>188</v>
      </c>
      <c r="E334" s="157" t="s">
        <v>19</v>
      </c>
      <c r="F334" s="158" t="s">
        <v>1386</v>
      </c>
      <c r="H334" s="159">
        <v>3.9049999999999998</v>
      </c>
      <c r="I334" s="160"/>
      <c r="L334" s="156"/>
      <c r="M334" s="161"/>
      <c r="T334" s="162"/>
      <c r="AT334" s="157" t="s">
        <v>188</v>
      </c>
      <c r="AU334" s="157" t="s">
        <v>80</v>
      </c>
      <c r="AV334" s="13" t="s">
        <v>80</v>
      </c>
      <c r="AW334" s="13" t="s">
        <v>31</v>
      </c>
      <c r="AX334" s="13" t="s">
        <v>70</v>
      </c>
      <c r="AY334" s="157" t="s">
        <v>158</v>
      </c>
    </row>
    <row r="335" spans="2:65" s="12" customFormat="1" x14ac:dyDescent="0.2">
      <c r="B335" s="149"/>
      <c r="D335" s="150" t="s">
        <v>188</v>
      </c>
      <c r="E335" s="151" t="s">
        <v>19</v>
      </c>
      <c r="F335" s="152" t="s">
        <v>1222</v>
      </c>
      <c r="H335" s="151" t="s">
        <v>19</v>
      </c>
      <c r="I335" s="153"/>
      <c r="L335" s="149"/>
      <c r="M335" s="154"/>
      <c r="T335" s="155"/>
      <c r="AT335" s="151" t="s">
        <v>188</v>
      </c>
      <c r="AU335" s="151" t="s">
        <v>80</v>
      </c>
      <c r="AV335" s="12" t="s">
        <v>78</v>
      </c>
      <c r="AW335" s="12" t="s">
        <v>31</v>
      </c>
      <c r="AX335" s="12" t="s">
        <v>70</v>
      </c>
      <c r="AY335" s="151" t="s">
        <v>158</v>
      </c>
    </row>
    <row r="336" spans="2:65" s="13" customFormat="1" x14ac:dyDescent="0.2">
      <c r="B336" s="156"/>
      <c r="D336" s="150" t="s">
        <v>188</v>
      </c>
      <c r="E336" s="157" t="s">
        <v>19</v>
      </c>
      <c r="F336" s="158" t="s">
        <v>1387</v>
      </c>
      <c r="H336" s="159">
        <v>17.003</v>
      </c>
      <c r="I336" s="160"/>
      <c r="L336" s="156"/>
      <c r="M336" s="161"/>
      <c r="T336" s="162"/>
      <c r="AT336" s="157" t="s">
        <v>188</v>
      </c>
      <c r="AU336" s="157" t="s">
        <v>80</v>
      </c>
      <c r="AV336" s="13" t="s">
        <v>80</v>
      </c>
      <c r="AW336" s="13" t="s">
        <v>31</v>
      </c>
      <c r="AX336" s="13" t="s">
        <v>70</v>
      </c>
      <c r="AY336" s="157" t="s">
        <v>158</v>
      </c>
    </row>
    <row r="337" spans="2:65" s="14" customFormat="1" x14ac:dyDescent="0.2">
      <c r="B337" s="163"/>
      <c r="D337" s="150" t="s">
        <v>188</v>
      </c>
      <c r="E337" s="164" t="s">
        <v>19</v>
      </c>
      <c r="F337" s="165" t="s">
        <v>191</v>
      </c>
      <c r="H337" s="166">
        <v>20.908000000000001</v>
      </c>
      <c r="I337" s="167"/>
      <c r="L337" s="163"/>
      <c r="M337" s="168"/>
      <c r="T337" s="169"/>
      <c r="AT337" s="164" t="s">
        <v>188</v>
      </c>
      <c r="AU337" s="164" t="s">
        <v>80</v>
      </c>
      <c r="AV337" s="14" t="s">
        <v>165</v>
      </c>
      <c r="AW337" s="14" t="s">
        <v>31</v>
      </c>
      <c r="AX337" s="14" t="s">
        <v>78</v>
      </c>
      <c r="AY337" s="164" t="s">
        <v>158</v>
      </c>
    </row>
    <row r="338" spans="2:65" s="1" customFormat="1" ht="16.5" customHeight="1" x14ac:dyDescent="0.2">
      <c r="B338" s="33"/>
      <c r="C338" s="132" t="s">
        <v>303</v>
      </c>
      <c r="D338" s="132" t="s">
        <v>160</v>
      </c>
      <c r="E338" s="133" t="s">
        <v>591</v>
      </c>
      <c r="F338" s="134" t="s">
        <v>592</v>
      </c>
      <c r="G338" s="135" t="s">
        <v>308</v>
      </c>
      <c r="H338" s="136">
        <v>45.475000000000001</v>
      </c>
      <c r="I338" s="137">
        <v>423</v>
      </c>
      <c r="J338" s="138">
        <f>ROUND(I338*H338,2)</f>
        <v>19235.93</v>
      </c>
      <c r="K338" s="134" t="s">
        <v>164</v>
      </c>
      <c r="L338" s="33"/>
      <c r="M338" s="139" t="s">
        <v>19</v>
      </c>
      <c r="N338" s="140" t="s">
        <v>41</v>
      </c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AR338" s="143" t="s">
        <v>165</v>
      </c>
      <c r="AT338" s="143" t="s">
        <v>160</v>
      </c>
      <c r="AU338" s="143" t="s">
        <v>80</v>
      </c>
      <c r="AY338" s="18" t="s">
        <v>158</v>
      </c>
      <c r="BE338" s="144">
        <f>IF(N338="základní",J338,0)</f>
        <v>19235.93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8" t="s">
        <v>78</v>
      </c>
      <c r="BK338" s="144">
        <f>ROUND(I338*H338,2)</f>
        <v>19235.93</v>
      </c>
      <c r="BL338" s="18" t="s">
        <v>165</v>
      </c>
      <c r="BM338" s="143" t="s">
        <v>485</v>
      </c>
    </row>
    <row r="339" spans="2:65" s="1" customFormat="1" x14ac:dyDescent="0.2">
      <c r="B339" s="33"/>
      <c r="D339" s="145" t="s">
        <v>166</v>
      </c>
      <c r="F339" s="146" t="s">
        <v>594</v>
      </c>
      <c r="I339" s="147"/>
      <c r="L339" s="33"/>
      <c r="M339" s="148"/>
      <c r="T339" s="54"/>
      <c r="AT339" s="18" t="s">
        <v>166</v>
      </c>
      <c r="AU339" s="18" t="s">
        <v>80</v>
      </c>
    </row>
    <row r="340" spans="2:65" s="12" customFormat="1" x14ac:dyDescent="0.2">
      <c r="B340" s="149"/>
      <c r="D340" s="150" t="s">
        <v>188</v>
      </c>
      <c r="E340" s="151" t="s">
        <v>19</v>
      </c>
      <c r="F340" s="152" t="s">
        <v>1381</v>
      </c>
      <c r="H340" s="151" t="s">
        <v>19</v>
      </c>
      <c r="I340" s="153"/>
      <c r="L340" s="149"/>
      <c r="M340" s="154"/>
      <c r="T340" s="155"/>
      <c r="AT340" s="151" t="s">
        <v>188</v>
      </c>
      <c r="AU340" s="151" t="s">
        <v>80</v>
      </c>
      <c r="AV340" s="12" t="s">
        <v>78</v>
      </c>
      <c r="AW340" s="12" t="s">
        <v>31</v>
      </c>
      <c r="AX340" s="12" t="s">
        <v>70</v>
      </c>
      <c r="AY340" s="151" t="s">
        <v>158</v>
      </c>
    </row>
    <row r="341" spans="2:65" s="12" customFormat="1" x14ac:dyDescent="0.2">
      <c r="B341" s="149"/>
      <c r="D341" s="150" t="s">
        <v>188</v>
      </c>
      <c r="E341" s="151" t="s">
        <v>19</v>
      </c>
      <c r="F341" s="152" t="s">
        <v>1388</v>
      </c>
      <c r="H341" s="151" t="s">
        <v>19</v>
      </c>
      <c r="I341" s="153"/>
      <c r="L341" s="149"/>
      <c r="M341" s="154"/>
      <c r="T341" s="155"/>
      <c r="AT341" s="151" t="s">
        <v>188</v>
      </c>
      <c r="AU341" s="151" t="s">
        <v>80</v>
      </c>
      <c r="AV341" s="12" t="s">
        <v>78</v>
      </c>
      <c r="AW341" s="12" t="s">
        <v>31</v>
      </c>
      <c r="AX341" s="12" t="s">
        <v>70</v>
      </c>
      <c r="AY341" s="151" t="s">
        <v>158</v>
      </c>
    </row>
    <row r="342" spans="2:65" s="12" customFormat="1" x14ac:dyDescent="0.2">
      <c r="B342" s="149"/>
      <c r="D342" s="150" t="s">
        <v>188</v>
      </c>
      <c r="E342" s="151" t="s">
        <v>19</v>
      </c>
      <c r="F342" s="152" t="s">
        <v>1220</v>
      </c>
      <c r="H342" s="151" t="s">
        <v>19</v>
      </c>
      <c r="I342" s="153"/>
      <c r="L342" s="149"/>
      <c r="M342" s="154"/>
      <c r="T342" s="155"/>
      <c r="AT342" s="151" t="s">
        <v>188</v>
      </c>
      <c r="AU342" s="151" t="s">
        <v>80</v>
      </c>
      <c r="AV342" s="12" t="s">
        <v>78</v>
      </c>
      <c r="AW342" s="12" t="s">
        <v>31</v>
      </c>
      <c r="AX342" s="12" t="s">
        <v>70</v>
      </c>
      <c r="AY342" s="151" t="s">
        <v>158</v>
      </c>
    </row>
    <row r="343" spans="2:65" s="13" customFormat="1" x14ac:dyDescent="0.2">
      <c r="B343" s="156"/>
      <c r="D343" s="150" t="s">
        <v>188</v>
      </c>
      <c r="E343" s="157" t="s">
        <v>19</v>
      </c>
      <c r="F343" s="158" t="s">
        <v>1389</v>
      </c>
      <c r="H343" s="159">
        <v>784.26</v>
      </c>
      <c r="I343" s="160"/>
      <c r="L343" s="156"/>
      <c r="M343" s="161"/>
      <c r="T343" s="162"/>
      <c r="AT343" s="157" t="s">
        <v>188</v>
      </c>
      <c r="AU343" s="157" t="s">
        <v>80</v>
      </c>
      <c r="AV343" s="13" t="s">
        <v>80</v>
      </c>
      <c r="AW343" s="13" t="s">
        <v>31</v>
      </c>
      <c r="AX343" s="13" t="s">
        <v>70</v>
      </c>
      <c r="AY343" s="157" t="s">
        <v>158</v>
      </c>
    </row>
    <row r="344" spans="2:65" s="12" customFormat="1" x14ac:dyDescent="0.2">
      <c r="B344" s="149"/>
      <c r="D344" s="150" t="s">
        <v>188</v>
      </c>
      <c r="E344" s="151" t="s">
        <v>19</v>
      </c>
      <c r="F344" s="152" t="s">
        <v>1222</v>
      </c>
      <c r="H344" s="151" t="s">
        <v>19</v>
      </c>
      <c r="I344" s="153"/>
      <c r="L344" s="149"/>
      <c r="M344" s="154"/>
      <c r="T344" s="155"/>
      <c r="AT344" s="151" t="s">
        <v>188</v>
      </c>
      <c r="AU344" s="151" t="s">
        <v>80</v>
      </c>
      <c r="AV344" s="12" t="s">
        <v>78</v>
      </c>
      <c r="AW344" s="12" t="s">
        <v>31</v>
      </c>
      <c r="AX344" s="12" t="s">
        <v>70</v>
      </c>
      <c r="AY344" s="151" t="s">
        <v>158</v>
      </c>
    </row>
    <row r="345" spans="2:65" s="13" customFormat="1" x14ac:dyDescent="0.2">
      <c r="B345" s="156"/>
      <c r="D345" s="150" t="s">
        <v>188</v>
      </c>
      <c r="E345" s="157" t="s">
        <v>19</v>
      </c>
      <c r="F345" s="158" t="s">
        <v>1390</v>
      </c>
      <c r="H345" s="159">
        <v>3060.45</v>
      </c>
      <c r="I345" s="160"/>
      <c r="L345" s="156"/>
      <c r="M345" s="161"/>
      <c r="T345" s="162"/>
      <c r="AT345" s="157" t="s">
        <v>188</v>
      </c>
      <c r="AU345" s="157" t="s">
        <v>80</v>
      </c>
      <c r="AV345" s="13" t="s">
        <v>80</v>
      </c>
      <c r="AW345" s="13" t="s">
        <v>31</v>
      </c>
      <c r="AX345" s="13" t="s">
        <v>70</v>
      </c>
      <c r="AY345" s="157" t="s">
        <v>158</v>
      </c>
    </row>
    <row r="346" spans="2:65" s="12" customFormat="1" x14ac:dyDescent="0.2">
      <c r="B346" s="149"/>
      <c r="D346" s="150" t="s">
        <v>188</v>
      </c>
      <c r="E346" s="151" t="s">
        <v>19</v>
      </c>
      <c r="F346" s="152" t="s">
        <v>1224</v>
      </c>
      <c r="H346" s="151" t="s">
        <v>19</v>
      </c>
      <c r="I346" s="153"/>
      <c r="L346" s="149"/>
      <c r="M346" s="154"/>
      <c r="T346" s="155"/>
      <c r="AT346" s="151" t="s">
        <v>188</v>
      </c>
      <c r="AU346" s="151" t="s">
        <v>80</v>
      </c>
      <c r="AV346" s="12" t="s">
        <v>78</v>
      </c>
      <c r="AW346" s="12" t="s">
        <v>31</v>
      </c>
      <c r="AX346" s="12" t="s">
        <v>70</v>
      </c>
      <c r="AY346" s="151" t="s">
        <v>158</v>
      </c>
    </row>
    <row r="347" spans="2:65" s="13" customFormat="1" x14ac:dyDescent="0.2">
      <c r="B347" s="156"/>
      <c r="D347" s="150" t="s">
        <v>188</v>
      </c>
      <c r="E347" s="157" t="s">
        <v>19</v>
      </c>
      <c r="F347" s="158" t="s">
        <v>1391</v>
      </c>
      <c r="H347" s="159">
        <v>702.81</v>
      </c>
      <c r="I347" s="160"/>
      <c r="L347" s="156"/>
      <c r="M347" s="161"/>
      <c r="T347" s="162"/>
      <c r="AT347" s="157" t="s">
        <v>188</v>
      </c>
      <c r="AU347" s="157" t="s">
        <v>80</v>
      </c>
      <c r="AV347" s="13" t="s">
        <v>80</v>
      </c>
      <c r="AW347" s="13" t="s">
        <v>31</v>
      </c>
      <c r="AX347" s="13" t="s">
        <v>70</v>
      </c>
      <c r="AY347" s="157" t="s">
        <v>158</v>
      </c>
    </row>
    <row r="348" spans="2:65" s="14" customFormat="1" x14ac:dyDescent="0.2">
      <c r="B348" s="163"/>
      <c r="D348" s="150" t="s">
        <v>188</v>
      </c>
      <c r="E348" s="164" t="s">
        <v>19</v>
      </c>
      <c r="F348" s="165" t="s">
        <v>191</v>
      </c>
      <c r="H348" s="166">
        <v>4547.5200000000004</v>
      </c>
      <c r="I348" s="167"/>
      <c r="L348" s="163"/>
      <c r="M348" s="168"/>
      <c r="T348" s="169"/>
      <c r="AT348" s="164" t="s">
        <v>188</v>
      </c>
      <c r="AU348" s="164" t="s">
        <v>80</v>
      </c>
      <c r="AV348" s="14" t="s">
        <v>165</v>
      </c>
      <c r="AW348" s="14" t="s">
        <v>31</v>
      </c>
      <c r="AX348" s="14" t="s">
        <v>70</v>
      </c>
      <c r="AY348" s="164" t="s">
        <v>158</v>
      </c>
    </row>
    <row r="349" spans="2:65" s="13" customFormat="1" x14ac:dyDescent="0.2">
      <c r="B349" s="156"/>
      <c r="D349" s="150" t="s">
        <v>188</v>
      </c>
      <c r="E349" s="157" t="s">
        <v>19</v>
      </c>
      <c r="F349" s="158" t="s">
        <v>1392</v>
      </c>
      <c r="H349" s="159">
        <v>45.475000000000001</v>
      </c>
      <c r="I349" s="160"/>
      <c r="L349" s="156"/>
      <c r="M349" s="161"/>
      <c r="T349" s="162"/>
      <c r="AT349" s="157" t="s">
        <v>188</v>
      </c>
      <c r="AU349" s="157" t="s">
        <v>80</v>
      </c>
      <c r="AV349" s="13" t="s">
        <v>80</v>
      </c>
      <c r="AW349" s="13" t="s">
        <v>31</v>
      </c>
      <c r="AX349" s="13" t="s">
        <v>70</v>
      </c>
      <c r="AY349" s="157" t="s">
        <v>158</v>
      </c>
    </row>
    <row r="350" spans="2:65" s="14" customFormat="1" x14ac:dyDescent="0.2">
      <c r="B350" s="163"/>
      <c r="D350" s="150" t="s">
        <v>188</v>
      </c>
      <c r="E350" s="164" t="s">
        <v>19</v>
      </c>
      <c r="F350" s="165" t="s">
        <v>191</v>
      </c>
      <c r="H350" s="166">
        <v>45.475000000000001</v>
      </c>
      <c r="I350" s="167"/>
      <c r="L350" s="163"/>
      <c r="M350" s="168"/>
      <c r="T350" s="169"/>
      <c r="AT350" s="164" t="s">
        <v>188</v>
      </c>
      <c r="AU350" s="164" t="s">
        <v>80</v>
      </c>
      <c r="AV350" s="14" t="s">
        <v>165</v>
      </c>
      <c r="AW350" s="14" t="s">
        <v>31</v>
      </c>
      <c r="AX350" s="14" t="s">
        <v>78</v>
      </c>
      <c r="AY350" s="164" t="s">
        <v>158</v>
      </c>
    </row>
    <row r="351" spans="2:65" s="11" customFormat="1" ht="22.8" customHeight="1" x14ac:dyDescent="0.25">
      <c r="B351" s="120"/>
      <c r="D351" s="121" t="s">
        <v>69</v>
      </c>
      <c r="E351" s="130" t="s">
        <v>80</v>
      </c>
      <c r="F351" s="130" t="s">
        <v>598</v>
      </c>
      <c r="I351" s="123"/>
      <c r="J351" s="131">
        <f>BK351</f>
        <v>27116.89</v>
      </c>
      <c r="L351" s="120"/>
      <c r="M351" s="125"/>
      <c r="P351" s="126">
        <f>SUM(P352:P371)</f>
        <v>0</v>
      </c>
      <c r="R351" s="126">
        <f>SUM(R352:R371)</f>
        <v>0</v>
      </c>
      <c r="T351" s="127">
        <f>SUM(T352:T371)</f>
        <v>0</v>
      </c>
      <c r="AR351" s="121" t="s">
        <v>78</v>
      </c>
      <c r="AT351" s="128" t="s">
        <v>69</v>
      </c>
      <c r="AU351" s="128" t="s">
        <v>78</v>
      </c>
      <c r="AY351" s="121" t="s">
        <v>158</v>
      </c>
      <c r="BK351" s="129">
        <f>SUM(BK352:BK371)</f>
        <v>27116.89</v>
      </c>
    </row>
    <row r="352" spans="2:65" s="1" customFormat="1" ht="16.5" customHeight="1" x14ac:dyDescent="0.2">
      <c r="B352" s="33"/>
      <c r="C352" s="132" t="s">
        <v>478</v>
      </c>
      <c r="D352" s="132" t="s">
        <v>160</v>
      </c>
      <c r="E352" s="133" t="s">
        <v>1393</v>
      </c>
      <c r="F352" s="134" t="s">
        <v>1394</v>
      </c>
      <c r="G352" s="135" t="s">
        <v>292</v>
      </c>
      <c r="H352" s="136">
        <v>9</v>
      </c>
      <c r="I352" s="137">
        <v>1620</v>
      </c>
      <c r="J352" s="138">
        <f>ROUND(I352*H352,2)</f>
        <v>14580</v>
      </c>
      <c r="K352" s="134" t="s">
        <v>164</v>
      </c>
      <c r="L352" s="33"/>
      <c r="M352" s="139" t="s">
        <v>19</v>
      </c>
      <c r="N352" s="140" t="s">
        <v>41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165</v>
      </c>
      <c r="AT352" s="143" t="s">
        <v>160</v>
      </c>
      <c r="AU352" s="143" t="s">
        <v>80</v>
      </c>
      <c r="AY352" s="18" t="s">
        <v>158</v>
      </c>
      <c r="BE352" s="144">
        <f>IF(N352="základní",J352,0)</f>
        <v>14580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8" t="s">
        <v>78</v>
      </c>
      <c r="BK352" s="144">
        <f>ROUND(I352*H352,2)</f>
        <v>14580</v>
      </c>
      <c r="BL352" s="18" t="s">
        <v>165</v>
      </c>
      <c r="BM352" s="143" t="s">
        <v>491</v>
      </c>
    </row>
    <row r="353" spans="2:65" s="1" customFormat="1" x14ac:dyDescent="0.2">
      <c r="B353" s="33"/>
      <c r="D353" s="145" t="s">
        <v>166</v>
      </c>
      <c r="F353" s="146" t="s">
        <v>1395</v>
      </c>
      <c r="I353" s="147"/>
      <c r="L353" s="33"/>
      <c r="M353" s="148"/>
      <c r="T353" s="54"/>
      <c r="AT353" s="18" t="s">
        <v>166</v>
      </c>
      <c r="AU353" s="18" t="s">
        <v>80</v>
      </c>
    </row>
    <row r="354" spans="2:65" s="13" customFormat="1" x14ac:dyDescent="0.2">
      <c r="B354" s="156"/>
      <c r="D354" s="150" t="s">
        <v>188</v>
      </c>
      <c r="E354" s="157" t="s">
        <v>19</v>
      </c>
      <c r="F354" s="158" t="s">
        <v>1396</v>
      </c>
      <c r="H354" s="159">
        <v>9</v>
      </c>
      <c r="I354" s="160"/>
      <c r="L354" s="156"/>
      <c r="M354" s="161"/>
      <c r="T354" s="162"/>
      <c r="AT354" s="157" t="s">
        <v>188</v>
      </c>
      <c r="AU354" s="157" t="s">
        <v>80</v>
      </c>
      <c r="AV354" s="13" t="s">
        <v>80</v>
      </c>
      <c r="AW354" s="13" t="s">
        <v>31</v>
      </c>
      <c r="AX354" s="13" t="s">
        <v>70</v>
      </c>
      <c r="AY354" s="157" t="s">
        <v>158</v>
      </c>
    </row>
    <row r="355" spans="2:65" s="14" customFormat="1" x14ac:dyDescent="0.2">
      <c r="B355" s="163"/>
      <c r="D355" s="150" t="s">
        <v>188</v>
      </c>
      <c r="E355" s="164" t="s">
        <v>19</v>
      </c>
      <c r="F355" s="165" t="s">
        <v>191</v>
      </c>
      <c r="H355" s="166">
        <v>9</v>
      </c>
      <c r="I355" s="167"/>
      <c r="L355" s="163"/>
      <c r="M355" s="168"/>
      <c r="T355" s="169"/>
      <c r="AT355" s="164" t="s">
        <v>188</v>
      </c>
      <c r="AU355" s="164" t="s">
        <v>80</v>
      </c>
      <c r="AV355" s="14" t="s">
        <v>165</v>
      </c>
      <c r="AW355" s="14" t="s">
        <v>31</v>
      </c>
      <c r="AX355" s="14" t="s">
        <v>78</v>
      </c>
      <c r="AY355" s="164" t="s">
        <v>158</v>
      </c>
    </row>
    <row r="356" spans="2:65" s="1" customFormat="1" ht="16.5" customHeight="1" x14ac:dyDescent="0.2">
      <c r="B356" s="33"/>
      <c r="C356" s="132" t="s">
        <v>309</v>
      </c>
      <c r="D356" s="132" t="s">
        <v>160</v>
      </c>
      <c r="E356" s="133" t="s">
        <v>1397</v>
      </c>
      <c r="F356" s="134" t="s">
        <v>1398</v>
      </c>
      <c r="G356" s="135" t="s">
        <v>292</v>
      </c>
      <c r="H356" s="136">
        <v>3</v>
      </c>
      <c r="I356" s="137">
        <v>2210</v>
      </c>
      <c r="J356" s="138">
        <f>ROUND(I356*H356,2)</f>
        <v>6630</v>
      </c>
      <c r="K356" s="134" t="s">
        <v>164</v>
      </c>
      <c r="L356" s="33"/>
      <c r="M356" s="139" t="s">
        <v>19</v>
      </c>
      <c r="N356" s="140" t="s">
        <v>41</v>
      </c>
      <c r="P356" s="141">
        <f>O356*H356</f>
        <v>0</v>
      </c>
      <c r="Q356" s="141">
        <v>0</v>
      </c>
      <c r="R356" s="141">
        <f>Q356*H356</f>
        <v>0</v>
      </c>
      <c r="S356" s="141">
        <v>0</v>
      </c>
      <c r="T356" s="142">
        <f>S356*H356</f>
        <v>0</v>
      </c>
      <c r="AR356" s="143" t="s">
        <v>165</v>
      </c>
      <c r="AT356" s="143" t="s">
        <v>160</v>
      </c>
      <c r="AU356" s="143" t="s">
        <v>80</v>
      </c>
      <c r="AY356" s="18" t="s">
        <v>158</v>
      </c>
      <c r="BE356" s="144">
        <f>IF(N356="základní",J356,0)</f>
        <v>6630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8" t="s">
        <v>78</v>
      </c>
      <c r="BK356" s="144">
        <f>ROUND(I356*H356,2)</f>
        <v>6630</v>
      </c>
      <c r="BL356" s="18" t="s">
        <v>165</v>
      </c>
      <c r="BM356" s="143" t="s">
        <v>495</v>
      </c>
    </row>
    <row r="357" spans="2:65" s="1" customFormat="1" x14ac:dyDescent="0.2">
      <c r="B357" s="33"/>
      <c r="D357" s="145" t="s">
        <v>166</v>
      </c>
      <c r="F357" s="146" t="s">
        <v>1399</v>
      </c>
      <c r="I357" s="147"/>
      <c r="L357" s="33"/>
      <c r="M357" s="148"/>
      <c r="T357" s="54"/>
      <c r="AT357" s="18" t="s">
        <v>166</v>
      </c>
      <c r="AU357" s="18" t="s">
        <v>80</v>
      </c>
    </row>
    <row r="358" spans="2:65" s="13" customFormat="1" x14ac:dyDescent="0.2">
      <c r="B358" s="156"/>
      <c r="D358" s="150" t="s">
        <v>188</v>
      </c>
      <c r="E358" s="157" t="s">
        <v>19</v>
      </c>
      <c r="F358" s="158" t="s">
        <v>1400</v>
      </c>
      <c r="H358" s="159">
        <v>3</v>
      </c>
      <c r="I358" s="160"/>
      <c r="L358" s="156"/>
      <c r="M358" s="161"/>
      <c r="T358" s="162"/>
      <c r="AT358" s="157" t="s">
        <v>188</v>
      </c>
      <c r="AU358" s="157" t="s">
        <v>80</v>
      </c>
      <c r="AV358" s="13" t="s">
        <v>80</v>
      </c>
      <c r="AW358" s="13" t="s">
        <v>31</v>
      </c>
      <c r="AX358" s="13" t="s">
        <v>70</v>
      </c>
      <c r="AY358" s="157" t="s">
        <v>158</v>
      </c>
    </row>
    <row r="359" spans="2:65" s="14" customFormat="1" x14ac:dyDescent="0.2">
      <c r="B359" s="163"/>
      <c r="D359" s="150" t="s">
        <v>188</v>
      </c>
      <c r="E359" s="164" t="s">
        <v>19</v>
      </c>
      <c r="F359" s="165" t="s">
        <v>191</v>
      </c>
      <c r="H359" s="166">
        <v>3</v>
      </c>
      <c r="I359" s="167"/>
      <c r="L359" s="163"/>
      <c r="M359" s="168"/>
      <c r="T359" s="169"/>
      <c r="AT359" s="164" t="s">
        <v>188</v>
      </c>
      <c r="AU359" s="164" t="s">
        <v>80</v>
      </c>
      <c r="AV359" s="14" t="s">
        <v>165</v>
      </c>
      <c r="AW359" s="14" t="s">
        <v>31</v>
      </c>
      <c r="AX359" s="14" t="s">
        <v>78</v>
      </c>
      <c r="AY359" s="164" t="s">
        <v>158</v>
      </c>
    </row>
    <row r="360" spans="2:65" s="1" customFormat="1" ht="21.75" customHeight="1" x14ac:dyDescent="0.2">
      <c r="B360" s="33"/>
      <c r="C360" s="132" t="s">
        <v>488</v>
      </c>
      <c r="D360" s="132" t="s">
        <v>160</v>
      </c>
      <c r="E360" s="133" t="s">
        <v>1401</v>
      </c>
      <c r="F360" s="134" t="s">
        <v>1402</v>
      </c>
      <c r="G360" s="135" t="s">
        <v>292</v>
      </c>
      <c r="H360" s="136">
        <v>3</v>
      </c>
      <c r="I360" s="137">
        <v>321</v>
      </c>
      <c r="J360" s="138">
        <f>ROUND(I360*H360,2)</f>
        <v>963</v>
      </c>
      <c r="K360" s="134" t="s">
        <v>164</v>
      </c>
      <c r="L360" s="33"/>
      <c r="M360" s="139" t="s">
        <v>19</v>
      </c>
      <c r="N360" s="140" t="s">
        <v>41</v>
      </c>
      <c r="P360" s="141">
        <f>O360*H360</f>
        <v>0</v>
      </c>
      <c r="Q360" s="141">
        <v>0</v>
      </c>
      <c r="R360" s="141">
        <f>Q360*H360</f>
        <v>0</v>
      </c>
      <c r="S360" s="141">
        <v>0</v>
      </c>
      <c r="T360" s="142">
        <f>S360*H360</f>
        <v>0</v>
      </c>
      <c r="AR360" s="143" t="s">
        <v>165</v>
      </c>
      <c r="AT360" s="143" t="s">
        <v>160</v>
      </c>
      <c r="AU360" s="143" t="s">
        <v>80</v>
      </c>
      <c r="AY360" s="18" t="s">
        <v>158</v>
      </c>
      <c r="BE360" s="144">
        <f>IF(N360="základní",J360,0)</f>
        <v>963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8" t="s">
        <v>78</v>
      </c>
      <c r="BK360" s="144">
        <f>ROUND(I360*H360,2)</f>
        <v>963</v>
      </c>
      <c r="BL360" s="18" t="s">
        <v>165</v>
      </c>
      <c r="BM360" s="143" t="s">
        <v>501</v>
      </c>
    </row>
    <row r="361" spans="2:65" s="1" customFormat="1" x14ac:dyDescent="0.2">
      <c r="B361" s="33"/>
      <c r="D361" s="145" t="s">
        <v>166</v>
      </c>
      <c r="F361" s="146" t="s">
        <v>1403</v>
      </c>
      <c r="I361" s="147"/>
      <c r="L361" s="33"/>
      <c r="M361" s="148"/>
      <c r="T361" s="54"/>
      <c r="AT361" s="18" t="s">
        <v>166</v>
      </c>
      <c r="AU361" s="18" t="s">
        <v>80</v>
      </c>
    </row>
    <row r="362" spans="2:65" s="13" customFormat="1" x14ac:dyDescent="0.2">
      <c r="B362" s="156"/>
      <c r="D362" s="150" t="s">
        <v>188</v>
      </c>
      <c r="E362" s="157" t="s">
        <v>19</v>
      </c>
      <c r="F362" s="158" t="s">
        <v>1400</v>
      </c>
      <c r="H362" s="159">
        <v>3</v>
      </c>
      <c r="I362" s="160"/>
      <c r="L362" s="156"/>
      <c r="M362" s="161"/>
      <c r="T362" s="162"/>
      <c r="AT362" s="157" t="s">
        <v>188</v>
      </c>
      <c r="AU362" s="157" t="s">
        <v>80</v>
      </c>
      <c r="AV362" s="13" t="s">
        <v>80</v>
      </c>
      <c r="AW362" s="13" t="s">
        <v>31</v>
      </c>
      <c r="AX362" s="13" t="s">
        <v>70</v>
      </c>
      <c r="AY362" s="157" t="s">
        <v>158</v>
      </c>
    </row>
    <row r="363" spans="2:65" s="14" customFormat="1" x14ac:dyDescent="0.2">
      <c r="B363" s="163"/>
      <c r="D363" s="150" t="s">
        <v>188</v>
      </c>
      <c r="E363" s="164" t="s">
        <v>19</v>
      </c>
      <c r="F363" s="165" t="s">
        <v>191</v>
      </c>
      <c r="H363" s="166">
        <v>3</v>
      </c>
      <c r="I363" s="167"/>
      <c r="L363" s="163"/>
      <c r="M363" s="168"/>
      <c r="T363" s="169"/>
      <c r="AT363" s="164" t="s">
        <v>188</v>
      </c>
      <c r="AU363" s="164" t="s">
        <v>80</v>
      </c>
      <c r="AV363" s="14" t="s">
        <v>165</v>
      </c>
      <c r="AW363" s="14" t="s">
        <v>31</v>
      </c>
      <c r="AX363" s="14" t="s">
        <v>78</v>
      </c>
      <c r="AY363" s="164" t="s">
        <v>158</v>
      </c>
    </row>
    <row r="364" spans="2:65" s="1" customFormat="1" ht="16.5" customHeight="1" x14ac:dyDescent="0.2">
      <c r="B364" s="33"/>
      <c r="C364" s="177" t="s">
        <v>321</v>
      </c>
      <c r="D364" s="177" t="s">
        <v>530</v>
      </c>
      <c r="E364" s="178" t="s">
        <v>1404</v>
      </c>
      <c r="F364" s="179" t="s">
        <v>1405</v>
      </c>
      <c r="G364" s="180" t="s">
        <v>308</v>
      </c>
      <c r="H364" s="181">
        <v>0.219</v>
      </c>
      <c r="I364" s="182">
        <v>4310</v>
      </c>
      <c r="J364" s="183">
        <f>ROUND(I364*H364,2)</f>
        <v>943.89</v>
      </c>
      <c r="K364" s="179" t="s">
        <v>164</v>
      </c>
      <c r="L364" s="184"/>
      <c r="M364" s="185" t="s">
        <v>19</v>
      </c>
      <c r="N364" s="186" t="s">
        <v>41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178</v>
      </c>
      <c r="AT364" s="143" t="s">
        <v>530</v>
      </c>
      <c r="AU364" s="143" t="s">
        <v>80</v>
      </c>
      <c r="AY364" s="18" t="s">
        <v>158</v>
      </c>
      <c r="BE364" s="144">
        <f>IF(N364="základní",J364,0)</f>
        <v>943.89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78</v>
      </c>
      <c r="BK364" s="144">
        <f>ROUND(I364*H364,2)</f>
        <v>943.89</v>
      </c>
      <c r="BL364" s="18" t="s">
        <v>165</v>
      </c>
      <c r="BM364" s="143" t="s">
        <v>505</v>
      </c>
    </row>
    <row r="365" spans="2:65" s="1" customFormat="1" ht="21.75" customHeight="1" x14ac:dyDescent="0.2">
      <c r="B365" s="33"/>
      <c r="C365" s="132" t="s">
        <v>498</v>
      </c>
      <c r="D365" s="132" t="s">
        <v>160</v>
      </c>
      <c r="E365" s="133" t="s">
        <v>1406</v>
      </c>
      <c r="F365" s="134" t="s">
        <v>1407</v>
      </c>
      <c r="G365" s="135" t="s">
        <v>195</v>
      </c>
      <c r="H365" s="136">
        <v>2</v>
      </c>
      <c r="I365" s="137">
        <v>2000</v>
      </c>
      <c r="J365" s="138">
        <f>ROUND(I365*H365,2)</f>
        <v>4000</v>
      </c>
      <c r="K365" s="134" t="s">
        <v>164</v>
      </c>
      <c r="L365" s="33"/>
      <c r="M365" s="139" t="s">
        <v>19</v>
      </c>
      <c r="N365" s="140" t="s">
        <v>41</v>
      </c>
      <c r="P365" s="141">
        <f>O365*H365</f>
        <v>0</v>
      </c>
      <c r="Q365" s="141">
        <v>0</v>
      </c>
      <c r="R365" s="141">
        <f>Q365*H365</f>
        <v>0</v>
      </c>
      <c r="S365" s="141">
        <v>0</v>
      </c>
      <c r="T365" s="142">
        <f>S365*H365</f>
        <v>0</v>
      </c>
      <c r="AR365" s="143" t="s">
        <v>165</v>
      </c>
      <c r="AT365" s="143" t="s">
        <v>160</v>
      </c>
      <c r="AU365" s="143" t="s">
        <v>80</v>
      </c>
      <c r="AY365" s="18" t="s">
        <v>158</v>
      </c>
      <c r="BE365" s="144">
        <f>IF(N365="základní",J365,0)</f>
        <v>4000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8" t="s">
        <v>78</v>
      </c>
      <c r="BK365" s="144">
        <f>ROUND(I365*H365,2)</f>
        <v>4000</v>
      </c>
      <c r="BL365" s="18" t="s">
        <v>165</v>
      </c>
      <c r="BM365" s="143" t="s">
        <v>510</v>
      </c>
    </row>
    <row r="366" spans="2:65" s="1" customFormat="1" x14ac:dyDescent="0.2">
      <c r="B366" s="33"/>
      <c r="D366" s="145" t="s">
        <v>166</v>
      </c>
      <c r="F366" s="146" t="s">
        <v>1408</v>
      </c>
      <c r="I366" s="147"/>
      <c r="L366" s="33"/>
      <c r="M366" s="148"/>
      <c r="T366" s="54"/>
      <c r="AT366" s="18" t="s">
        <v>166</v>
      </c>
      <c r="AU366" s="18" t="s">
        <v>80</v>
      </c>
    </row>
    <row r="367" spans="2:65" s="12" customFormat="1" x14ac:dyDescent="0.2">
      <c r="B367" s="149"/>
      <c r="D367" s="150" t="s">
        <v>188</v>
      </c>
      <c r="E367" s="151" t="s">
        <v>19</v>
      </c>
      <c r="F367" s="152" t="s">
        <v>1409</v>
      </c>
      <c r="H367" s="151" t="s">
        <v>19</v>
      </c>
      <c r="I367" s="153"/>
      <c r="L367" s="149"/>
      <c r="M367" s="154"/>
      <c r="T367" s="155"/>
      <c r="AT367" s="151" t="s">
        <v>188</v>
      </c>
      <c r="AU367" s="151" t="s">
        <v>80</v>
      </c>
      <c r="AV367" s="12" t="s">
        <v>78</v>
      </c>
      <c r="AW367" s="12" t="s">
        <v>31</v>
      </c>
      <c r="AX367" s="12" t="s">
        <v>70</v>
      </c>
      <c r="AY367" s="151" t="s">
        <v>158</v>
      </c>
    </row>
    <row r="368" spans="2:65" s="12" customFormat="1" x14ac:dyDescent="0.2">
      <c r="B368" s="149"/>
      <c r="D368" s="150" t="s">
        <v>188</v>
      </c>
      <c r="E368" s="151" t="s">
        <v>19</v>
      </c>
      <c r="F368" s="152" t="s">
        <v>1410</v>
      </c>
      <c r="H368" s="151" t="s">
        <v>19</v>
      </c>
      <c r="I368" s="153"/>
      <c r="L368" s="149"/>
      <c r="M368" s="154"/>
      <c r="T368" s="155"/>
      <c r="AT368" s="151" t="s">
        <v>188</v>
      </c>
      <c r="AU368" s="151" t="s">
        <v>80</v>
      </c>
      <c r="AV368" s="12" t="s">
        <v>78</v>
      </c>
      <c r="AW368" s="12" t="s">
        <v>31</v>
      </c>
      <c r="AX368" s="12" t="s">
        <v>70</v>
      </c>
      <c r="AY368" s="151" t="s">
        <v>158</v>
      </c>
    </row>
    <row r="369" spans="2:65" s="12" customFormat="1" x14ac:dyDescent="0.2">
      <c r="B369" s="149"/>
      <c r="D369" s="150" t="s">
        <v>188</v>
      </c>
      <c r="E369" s="151" t="s">
        <v>19</v>
      </c>
      <c r="F369" s="152" t="s">
        <v>1411</v>
      </c>
      <c r="H369" s="151" t="s">
        <v>19</v>
      </c>
      <c r="I369" s="153"/>
      <c r="L369" s="149"/>
      <c r="M369" s="154"/>
      <c r="T369" s="155"/>
      <c r="AT369" s="151" t="s">
        <v>188</v>
      </c>
      <c r="AU369" s="151" t="s">
        <v>80</v>
      </c>
      <c r="AV369" s="12" t="s">
        <v>78</v>
      </c>
      <c r="AW369" s="12" t="s">
        <v>31</v>
      </c>
      <c r="AX369" s="12" t="s">
        <v>70</v>
      </c>
      <c r="AY369" s="151" t="s">
        <v>158</v>
      </c>
    </row>
    <row r="370" spans="2:65" s="13" customFormat="1" x14ac:dyDescent="0.2">
      <c r="B370" s="156"/>
      <c r="D370" s="150" t="s">
        <v>188</v>
      </c>
      <c r="E370" s="157" t="s">
        <v>19</v>
      </c>
      <c r="F370" s="158" t="s">
        <v>1412</v>
      </c>
      <c r="H370" s="159">
        <v>2</v>
      </c>
      <c r="I370" s="160"/>
      <c r="L370" s="156"/>
      <c r="M370" s="161"/>
      <c r="T370" s="162"/>
      <c r="AT370" s="157" t="s">
        <v>188</v>
      </c>
      <c r="AU370" s="157" t="s">
        <v>80</v>
      </c>
      <c r="AV370" s="13" t="s">
        <v>80</v>
      </c>
      <c r="AW370" s="13" t="s">
        <v>31</v>
      </c>
      <c r="AX370" s="13" t="s">
        <v>70</v>
      </c>
      <c r="AY370" s="157" t="s">
        <v>158</v>
      </c>
    </row>
    <row r="371" spans="2:65" s="14" customFormat="1" x14ac:dyDescent="0.2">
      <c r="B371" s="163"/>
      <c r="D371" s="150" t="s">
        <v>188</v>
      </c>
      <c r="E371" s="164" t="s">
        <v>19</v>
      </c>
      <c r="F371" s="165" t="s">
        <v>191</v>
      </c>
      <c r="H371" s="166">
        <v>2</v>
      </c>
      <c r="I371" s="167"/>
      <c r="L371" s="163"/>
      <c r="M371" s="168"/>
      <c r="T371" s="169"/>
      <c r="AT371" s="164" t="s">
        <v>188</v>
      </c>
      <c r="AU371" s="164" t="s">
        <v>80</v>
      </c>
      <c r="AV371" s="14" t="s">
        <v>165</v>
      </c>
      <c r="AW371" s="14" t="s">
        <v>31</v>
      </c>
      <c r="AX371" s="14" t="s">
        <v>78</v>
      </c>
      <c r="AY371" s="164" t="s">
        <v>158</v>
      </c>
    </row>
    <row r="372" spans="2:65" s="11" customFormat="1" ht="22.8" customHeight="1" x14ac:dyDescent="0.25">
      <c r="B372" s="120"/>
      <c r="D372" s="121" t="s">
        <v>69</v>
      </c>
      <c r="E372" s="130" t="s">
        <v>171</v>
      </c>
      <c r="F372" s="130" t="s">
        <v>624</v>
      </c>
      <c r="I372" s="123"/>
      <c r="J372" s="131">
        <f>BK372</f>
        <v>2083581.9799999997</v>
      </c>
      <c r="L372" s="120"/>
      <c r="M372" s="125"/>
      <c r="P372" s="126">
        <f>SUM(P373:P518)</f>
        <v>0</v>
      </c>
      <c r="R372" s="126">
        <f>SUM(R373:R518)</f>
        <v>0</v>
      </c>
      <c r="T372" s="127">
        <f>SUM(T373:T518)</f>
        <v>0</v>
      </c>
      <c r="AR372" s="121" t="s">
        <v>78</v>
      </c>
      <c r="AT372" s="128" t="s">
        <v>69</v>
      </c>
      <c r="AU372" s="128" t="s">
        <v>78</v>
      </c>
      <c r="AY372" s="121" t="s">
        <v>158</v>
      </c>
      <c r="BK372" s="129">
        <f>SUM(BK373:BK518)</f>
        <v>2083581.9799999997</v>
      </c>
    </row>
    <row r="373" spans="2:65" s="1" customFormat="1" ht="16.5" customHeight="1" x14ac:dyDescent="0.2">
      <c r="B373" s="33"/>
      <c r="C373" s="132" t="s">
        <v>328</v>
      </c>
      <c r="D373" s="132" t="s">
        <v>160</v>
      </c>
      <c r="E373" s="133" t="s">
        <v>1413</v>
      </c>
      <c r="F373" s="134" t="s">
        <v>1414</v>
      </c>
      <c r="G373" s="135" t="s">
        <v>195</v>
      </c>
      <c r="H373" s="136">
        <v>436.46</v>
      </c>
      <c r="I373" s="137">
        <v>238</v>
      </c>
      <c r="J373" s="138">
        <f>ROUND(I373*H373,2)</f>
        <v>103877.48</v>
      </c>
      <c r="K373" s="134" t="s">
        <v>164</v>
      </c>
      <c r="L373" s="33"/>
      <c r="M373" s="139" t="s">
        <v>19</v>
      </c>
      <c r="N373" s="140" t="s">
        <v>41</v>
      </c>
      <c r="P373" s="141">
        <f>O373*H373</f>
        <v>0</v>
      </c>
      <c r="Q373" s="141">
        <v>0</v>
      </c>
      <c r="R373" s="141">
        <f>Q373*H373</f>
        <v>0</v>
      </c>
      <c r="S373" s="141">
        <v>0</v>
      </c>
      <c r="T373" s="142">
        <f>S373*H373</f>
        <v>0</v>
      </c>
      <c r="AR373" s="143" t="s">
        <v>165</v>
      </c>
      <c r="AT373" s="143" t="s">
        <v>160</v>
      </c>
      <c r="AU373" s="143" t="s">
        <v>80</v>
      </c>
      <c r="AY373" s="18" t="s">
        <v>158</v>
      </c>
      <c r="BE373" s="144">
        <f>IF(N373="základní",J373,0)</f>
        <v>103877.48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78</v>
      </c>
      <c r="BK373" s="144">
        <f>ROUND(I373*H373,2)</f>
        <v>103877.48</v>
      </c>
      <c r="BL373" s="18" t="s">
        <v>165</v>
      </c>
      <c r="BM373" s="143" t="s">
        <v>514</v>
      </c>
    </row>
    <row r="374" spans="2:65" s="1" customFormat="1" x14ac:dyDescent="0.2">
      <c r="B374" s="33"/>
      <c r="D374" s="145" t="s">
        <v>166</v>
      </c>
      <c r="F374" s="146" t="s">
        <v>1415</v>
      </c>
      <c r="I374" s="147"/>
      <c r="L374" s="33"/>
      <c r="M374" s="148"/>
      <c r="T374" s="54"/>
      <c r="AT374" s="18" t="s">
        <v>166</v>
      </c>
      <c r="AU374" s="18" t="s">
        <v>80</v>
      </c>
    </row>
    <row r="375" spans="2:65" s="12" customFormat="1" x14ac:dyDescent="0.2">
      <c r="B375" s="149"/>
      <c r="D375" s="150" t="s">
        <v>188</v>
      </c>
      <c r="E375" s="151" t="s">
        <v>19</v>
      </c>
      <c r="F375" s="152" t="s">
        <v>1416</v>
      </c>
      <c r="H375" s="151" t="s">
        <v>19</v>
      </c>
      <c r="I375" s="153"/>
      <c r="L375" s="149"/>
      <c r="M375" s="154"/>
      <c r="T375" s="155"/>
      <c r="AT375" s="151" t="s">
        <v>188</v>
      </c>
      <c r="AU375" s="151" t="s">
        <v>80</v>
      </c>
      <c r="AV375" s="12" t="s">
        <v>78</v>
      </c>
      <c r="AW375" s="12" t="s">
        <v>31</v>
      </c>
      <c r="AX375" s="12" t="s">
        <v>70</v>
      </c>
      <c r="AY375" s="151" t="s">
        <v>158</v>
      </c>
    </row>
    <row r="376" spans="2:65" s="12" customFormat="1" x14ac:dyDescent="0.2">
      <c r="B376" s="149"/>
      <c r="D376" s="150" t="s">
        <v>188</v>
      </c>
      <c r="E376" s="151" t="s">
        <v>19</v>
      </c>
      <c r="F376" s="152" t="s">
        <v>1417</v>
      </c>
      <c r="H376" s="151" t="s">
        <v>19</v>
      </c>
      <c r="I376" s="153"/>
      <c r="L376" s="149"/>
      <c r="M376" s="154"/>
      <c r="T376" s="155"/>
      <c r="AT376" s="151" t="s">
        <v>188</v>
      </c>
      <c r="AU376" s="151" t="s">
        <v>80</v>
      </c>
      <c r="AV376" s="12" t="s">
        <v>78</v>
      </c>
      <c r="AW376" s="12" t="s">
        <v>31</v>
      </c>
      <c r="AX376" s="12" t="s">
        <v>70</v>
      </c>
      <c r="AY376" s="151" t="s">
        <v>158</v>
      </c>
    </row>
    <row r="377" spans="2:65" s="12" customFormat="1" x14ac:dyDescent="0.2">
      <c r="B377" s="149"/>
      <c r="D377" s="150" t="s">
        <v>188</v>
      </c>
      <c r="E377" s="151" t="s">
        <v>19</v>
      </c>
      <c r="F377" s="152" t="s">
        <v>1418</v>
      </c>
      <c r="H377" s="151" t="s">
        <v>19</v>
      </c>
      <c r="I377" s="153"/>
      <c r="L377" s="149"/>
      <c r="M377" s="154"/>
      <c r="T377" s="155"/>
      <c r="AT377" s="151" t="s">
        <v>188</v>
      </c>
      <c r="AU377" s="151" t="s">
        <v>80</v>
      </c>
      <c r="AV377" s="12" t="s">
        <v>78</v>
      </c>
      <c r="AW377" s="12" t="s">
        <v>31</v>
      </c>
      <c r="AX377" s="12" t="s">
        <v>70</v>
      </c>
      <c r="AY377" s="151" t="s">
        <v>158</v>
      </c>
    </row>
    <row r="378" spans="2:65" s="12" customFormat="1" x14ac:dyDescent="0.2">
      <c r="B378" s="149"/>
      <c r="D378" s="150" t="s">
        <v>188</v>
      </c>
      <c r="E378" s="151" t="s">
        <v>19</v>
      </c>
      <c r="F378" s="152" t="s">
        <v>1419</v>
      </c>
      <c r="H378" s="151" t="s">
        <v>19</v>
      </c>
      <c r="I378" s="153"/>
      <c r="L378" s="149"/>
      <c r="M378" s="154"/>
      <c r="T378" s="155"/>
      <c r="AT378" s="151" t="s">
        <v>188</v>
      </c>
      <c r="AU378" s="151" t="s">
        <v>80</v>
      </c>
      <c r="AV378" s="12" t="s">
        <v>78</v>
      </c>
      <c r="AW378" s="12" t="s">
        <v>31</v>
      </c>
      <c r="AX378" s="12" t="s">
        <v>70</v>
      </c>
      <c r="AY378" s="151" t="s">
        <v>158</v>
      </c>
    </row>
    <row r="379" spans="2:65" s="12" customFormat="1" x14ac:dyDescent="0.2">
      <c r="B379" s="149"/>
      <c r="D379" s="150" t="s">
        <v>188</v>
      </c>
      <c r="E379" s="151" t="s">
        <v>19</v>
      </c>
      <c r="F379" s="152" t="s">
        <v>1420</v>
      </c>
      <c r="H379" s="151" t="s">
        <v>19</v>
      </c>
      <c r="I379" s="153"/>
      <c r="L379" s="149"/>
      <c r="M379" s="154"/>
      <c r="T379" s="155"/>
      <c r="AT379" s="151" t="s">
        <v>188</v>
      </c>
      <c r="AU379" s="151" t="s">
        <v>80</v>
      </c>
      <c r="AV379" s="12" t="s">
        <v>78</v>
      </c>
      <c r="AW379" s="12" t="s">
        <v>31</v>
      </c>
      <c r="AX379" s="12" t="s">
        <v>70</v>
      </c>
      <c r="AY379" s="151" t="s">
        <v>158</v>
      </c>
    </row>
    <row r="380" spans="2:65" s="13" customFormat="1" x14ac:dyDescent="0.2">
      <c r="B380" s="156"/>
      <c r="D380" s="150" t="s">
        <v>188</v>
      </c>
      <c r="E380" s="157" t="s">
        <v>19</v>
      </c>
      <c r="F380" s="158" t="s">
        <v>1421</v>
      </c>
      <c r="H380" s="159">
        <v>170.28</v>
      </c>
      <c r="I380" s="160"/>
      <c r="L380" s="156"/>
      <c r="M380" s="161"/>
      <c r="T380" s="162"/>
      <c r="AT380" s="157" t="s">
        <v>188</v>
      </c>
      <c r="AU380" s="157" t="s">
        <v>80</v>
      </c>
      <c r="AV380" s="13" t="s">
        <v>80</v>
      </c>
      <c r="AW380" s="13" t="s">
        <v>31</v>
      </c>
      <c r="AX380" s="13" t="s">
        <v>70</v>
      </c>
      <c r="AY380" s="157" t="s">
        <v>158</v>
      </c>
    </row>
    <row r="381" spans="2:65" s="13" customFormat="1" x14ac:dyDescent="0.2">
      <c r="B381" s="156"/>
      <c r="D381" s="150" t="s">
        <v>188</v>
      </c>
      <c r="E381" s="157" t="s">
        <v>19</v>
      </c>
      <c r="F381" s="158" t="s">
        <v>1422</v>
      </c>
      <c r="H381" s="159">
        <v>9.25</v>
      </c>
      <c r="I381" s="160"/>
      <c r="L381" s="156"/>
      <c r="M381" s="161"/>
      <c r="T381" s="162"/>
      <c r="AT381" s="157" t="s">
        <v>188</v>
      </c>
      <c r="AU381" s="157" t="s">
        <v>80</v>
      </c>
      <c r="AV381" s="13" t="s">
        <v>80</v>
      </c>
      <c r="AW381" s="13" t="s">
        <v>31</v>
      </c>
      <c r="AX381" s="13" t="s">
        <v>70</v>
      </c>
      <c r="AY381" s="157" t="s">
        <v>158</v>
      </c>
    </row>
    <row r="382" spans="2:65" s="12" customFormat="1" x14ac:dyDescent="0.2">
      <c r="B382" s="149"/>
      <c r="D382" s="150" t="s">
        <v>188</v>
      </c>
      <c r="E382" s="151" t="s">
        <v>19</v>
      </c>
      <c r="F382" s="152" t="s">
        <v>1423</v>
      </c>
      <c r="H382" s="151" t="s">
        <v>19</v>
      </c>
      <c r="I382" s="153"/>
      <c r="L382" s="149"/>
      <c r="M382" s="154"/>
      <c r="T382" s="155"/>
      <c r="AT382" s="151" t="s">
        <v>188</v>
      </c>
      <c r="AU382" s="151" t="s">
        <v>80</v>
      </c>
      <c r="AV382" s="12" t="s">
        <v>78</v>
      </c>
      <c r="AW382" s="12" t="s">
        <v>31</v>
      </c>
      <c r="AX382" s="12" t="s">
        <v>70</v>
      </c>
      <c r="AY382" s="151" t="s">
        <v>158</v>
      </c>
    </row>
    <row r="383" spans="2:65" s="13" customFormat="1" x14ac:dyDescent="0.2">
      <c r="B383" s="156"/>
      <c r="D383" s="150" t="s">
        <v>188</v>
      </c>
      <c r="E383" s="157" t="s">
        <v>19</v>
      </c>
      <c r="F383" s="158" t="s">
        <v>1424</v>
      </c>
      <c r="H383" s="159">
        <v>62.4</v>
      </c>
      <c r="I383" s="160"/>
      <c r="L383" s="156"/>
      <c r="M383" s="161"/>
      <c r="T383" s="162"/>
      <c r="AT383" s="157" t="s">
        <v>188</v>
      </c>
      <c r="AU383" s="157" t="s">
        <v>80</v>
      </c>
      <c r="AV383" s="13" t="s">
        <v>80</v>
      </c>
      <c r="AW383" s="13" t="s">
        <v>31</v>
      </c>
      <c r="AX383" s="13" t="s">
        <v>70</v>
      </c>
      <c r="AY383" s="157" t="s">
        <v>158</v>
      </c>
    </row>
    <row r="384" spans="2:65" s="13" customFormat="1" x14ac:dyDescent="0.2">
      <c r="B384" s="156"/>
      <c r="D384" s="150" t="s">
        <v>188</v>
      </c>
      <c r="E384" s="157" t="s">
        <v>19</v>
      </c>
      <c r="F384" s="158" t="s">
        <v>1425</v>
      </c>
      <c r="H384" s="159">
        <v>44.72</v>
      </c>
      <c r="I384" s="160"/>
      <c r="L384" s="156"/>
      <c r="M384" s="161"/>
      <c r="T384" s="162"/>
      <c r="AT384" s="157" t="s">
        <v>188</v>
      </c>
      <c r="AU384" s="157" t="s">
        <v>80</v>
      </c>
      <c r="AV384" s="13" t="s">
        <v>80</v>
      </c>
      <c r="AW384" s="13" t="s">
        <v>31</v>
      </c>
      <c r="AX384" s="13" t="s">
        <v>70</v>
      </c>
      <c r="AY384" s="157" t="s">
        <v>158</v>
      </c>
    </row>
    <row r="385" spans="2:65" s="13" customFormat="1" x14ac:dyDescent="0.2">
      <c r="B385" s="156"/>
      <c r="D385" s="150" t="s">
        <v>188</v>
      </c>
      <c r="E385" s="157" t="s">
        <v>19</v>
      </c>
      <c r="F385" s="158" t="s">
        <v>1426</v>
      </c>
      <c r="H385" s="159">
        <v>101.48</v>
      </c>
      <c r="I385" s="160"/>
      <c r="L385" s="156"/>
      <c r="M385" s="161"/>
      <c r="T385" s="162"/>
      <c r="AT385" s="157" t="s">
        <v>188</v>
      </c>
      <c r="AU385" s="157" t="s">
        <v>80</v>
      </c>
      <c r="AV385" s="13" t="s">
        <v>80</v>
      </c>
      <c r="AW385" s="13" t="s">
        <v>31</v>
      </c>
      <c r="AX385" s="13" t="s">
        <v>70</v>
      </c>
      <c r="AY385" s="157" t="s">
        <v>158</v>
      </c>
    </row>
    <row r="386" spans="2:65" s="13" customFormat="1" x14ac:dyDescent="0.2">
      <c r="B386" s="156"/>
      <c r="D386" s="150" t="s">
        <v>188</v>
      </c>
      <c r="E386" s="157" t="s">
        <v>19</v>
      </c>
      <c r="F386" s="158" t="s">
        <v>1427</v>
      </c>
      <c r="H386" s="159">
        <v>35.4</v>
      </c>
      <c r="I386" s="160"/>
      <c r="L386" s="156"/>
      <c r="M386" s="161"/>
      <c r="T386" s="162"/>
      <c r="AT386" s="157" t="s">
        <v>188</v>
      </c>
      <c r="AU386" s="157" t="s">
        <v>80</v>
      </c>
      <c r="AV386" s="13" t="s">
        <v>80</v>
      </c>
      <c r="AW386" s="13" t="s">
        <v>31</v>
      </c>
      <c r="AX386" s="13" t="s">
        <v>70</v>
      </c>
      <c r="AY386" s="157" t="s">
        <v>158</v>
      </c>
    </row>
    <row r="387" spans="2:65" s="13" customFormat="1" x14ac:dyDescent="0.2">
      <c r="B387" s="156"/>
      <c r="D387" s="150" t="s">
        <v>188</v>
      </c>
      <c r="E387" s="157" t="s">
        <v>19</v>
      </c>
      <c r="F387" s="158" t="s">
        <v>1428</v>
      </c>
      <c r="H387" s="159">
        <v>5.7</v>
      </c>
      <c r="I387" s="160"/>
      <c r="L387" s="156"/>
      <c r="M387" s="161"/>
      <c r="T387" s="162"/>
      <c r="AT387" s="157" t="s">
        <v>188</v>
      </c>
      <c r="AU387" s="157" t="s">
        <v>80</v>
      </c>
      <c r="AV387" s="13" t="s">
        <v>80</v>
      </c>
      <c r="AW387" s="13" t="s">
        <v>31</v>
      </c>
      <c r="AX387" s="13" t="s">
        <v>70</v>
      </c>
      <c r="AY387" s="157" t="s">
        <v>158</v>
      </c>
    </row>
    <row r="388" spans="2:65" s="13" customFormat="1" x14ac:dyDescent="0.2">
      <c r="B388" s="156"/>
      <c r="D388" s="150" t="s">
        <v>188</v>
      </c>
      <c r="E388" s="157" t="s">
        <v>19</v>
      </c>
      <c r="F388" s="158" t="s">
        <v>1429</v>
      </c>
      <c r="H388" s="159">
        <v>3</v>
      </c>
      <c r="I388" s="160"/>
      <c r="L388" s="156"/>
      <c r="M388" s="161"/>
      <c r="T388" s="162"/>
      <c r="AT388" s="157" t="s">
        <v>188</v>
      </c>
      <c r="AU388" s="157" t="s">
        <v>80</v>
      </c>
      <c r="AV388" s="13" t="s">
        <v>80</v>
      </c>
      <c r="AW388" s="13" t="s">
        <v>31</v>
      </c>
      <c r="AX388" s="13" t="s">
        <v>70</v>
      </c>
      <c r="AY388" s="157" t="s">
        <v>158</v>
      </c>
    </row>
    <row r="389" spans="2:65" s="13" customFormat="1" x14ac:dyDescent="0.2">
      <c r="B389" s="156"/>
      <c r="D389" s="150" t="s">
        <v>188</v>
      </c>
      <c r="E389" s="157" t="s">
        <v>19</v>
      </c>
      <c r="F389" s="158" t="s">
        <v>1430</v>
      </c>
      <c r="H389" s="159">
        <v>1.8</v>
      </c>
      <c r="I389" s="160"/>
      <c r="L389" s="156"/>
      <c r="M389" s="161"/>
      <c r="T389" s="162"/>
      <c r="AT389" s="157" t="s">
        <v>188</v>
      </c>
      <c r="AU389" s="157" t="s">
        <v>80</v>
      </c>
      <c r="AV389" s="13" t="s">
        <v>80</v>
      </c>
      <c r="AW389" s="13" t="s">
        <v>31</v>
      </c>
      <c r="AX389" s="13" t="s">
        <v>70</v>
      </c>
      <c r="AY389" s="157" t="s">
        <v>158</v>
      </c>
    </row>
    <row r="390" spans="2:65" s="13" customFormat="1" x14ac:dyDescent="0.2">
      <c r="B390" s="156"/>
      <c r="D390" s="150" t="s">
        <v>188</v>
      </c>
      <c r="E390" s="157" t="s">
        <v>19</v>
      </c>
      <c r="F390" s="158" t="s">
        <v>1431</v>
      </c>
      <c r="H390" s="159">
        <v>1.35</v>
      </c>
      <c r="I390" s="160"/>
      <c r="L390" s="156"/>
      <c r="M390" s="161"/>
      <c r="T390" s="162"/>
      <c r="AT390" s="157" t="s">
        <v>188</v>
      </c>
      <c r="AU390" s="157" t="s">
        <v>80</v>
      </c>
      <c r="AV390" s="13" t="s">
        <v>80</v>
      </c>
      <c r="AW390" s="13" t="s">
        <v>31</v>
      </c>
      <c r="AX390" s="13" t="s">
        <v>70</v>
      </c>
      <c r="AY390" s="157" t="s">
        <v>158</v>
      </c>
    </row>
    <row r="391" spans="2:65" s="13" customFormat="1" x14ac:dyDescent="0.2">
      <c r="B391" s="156"/>
      <c r="D391" s="150" t="s">
        <v>188</v>
      </c>
      <c r="E391" s="157" t="s">
        <v>19</v>
      </c>
      <c r="F391" s="158" t="s">
        <v>1432</v>
      </c>
      <c r="H391" s="159">
        <v>1.08</v>
      </c>
      <c r="I391" s="160"/>
      <c r="L391" s="156"/>
      <c r="M391" s="161"/>
      <c r="T391" s="162"/>
      <c r="AT391" s="157" t="s">
        <v>188</v>
      </c>
      <c r="AU391" s="157" t="s">
        <v>80</v>
      </c>
      <c r="AV391" s="13" t="s">
        <v>80</v>
      </c>
      <c r="AW391" s="13" t="s">
        <v>31</v>
      </c>
      <c r="AX391" s="13" t="s">
        <v>70</v>
      </c>
      <c r="AY391" s="157" t="s">
        <v>158</v>
      </c>
    </row>
    <row r="392" spans="2:65" s="14" customFormat="1" x14ac:dyDescent="0.2">
      <c r="B392" s="163"/>
      <c r="D392" s="150" t="s">
        <v>188</v>
      </c>
      <c r="E392" s="164" t="s">
        <v>19</v>
      </c>
      <c r="F392" s="165" t="s">
        <v>191</v>
      </c>
      <c r="H392" s="166">
        <v>436.46</v>
      </c>
      <c r="I392" s="167"/>
      <c r="L392" s="163"/>
      <c r="M392" s="168"/>
      <c r="T392" s="169"/>
      <c r="AT392" s="164" t="s">
        <v>188</v>
      </c>
      <c r="AU392" s="164" t="s">
        <v>80</v>
      </c>
      <c r="AV392" s="14" t="s">
        <v>165</v>
      </c>
      <c r="AW392" s="14" t="s">
        <v>31</v>
      </c>
      <c r="AX392" s="14" t="s">
        <v>78</v>
      </c>
      <c r="AY392" s="164" t="s">
        <v>158</v>
      </c>
    </row>
    <row r="393" spans="2:65" s="1" customFormat="1" ht="21.75" customHeight="1" x14ac:dyDescent="0.2">
      <c r="B393" s="33"/>
      <c r="C393" s="132" t="s">
        <v>507</v>
      </c>
      <c r="D393" s="132" t="s">
        <v>160</v>
      </c>
      <c r="E393" s="133" t="s">
        <v>1433</v>
      </c>
      <c r="F393" s="134" t="s">
        <v>1434</v>
      </c>
      <c r="G393" s="135" t="s">
        <v>308</v>
      </c>
      <c r="H393" s="136">
        <v>8.3030000000000008</v>
      </c>
      <c r="I393" s="137">
        <v>5280</v>
      </c>
      <c r="J393" s="138">
        <f>ROUND(I393*H393,2)</f>
        <v>43839.839999999997</v>
      </c>
      <c r="K393" s="134" t="s">
        <v>164</v>
      </c>
      <c r="L393" s="33"/>
      <c r="M393" s="139" t="s">
        <v>19</v>
      </c>
      <c r="N393" s="140" t="s">
        <v>41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165</v>
      </c>
      <c r="AT393" s="143" t="s">
        <v>160</v>
      </c>
      <c r="AU393" s="143" t="s">
        <v>80</v>
      </c>
      <c r="AY393" s="18" t="s">
        <v>158</v>
      </c>
      <c r="BE393" s="144">
        <f>IF(N393="základní",J393,0)</f>
        <v>43839.839999999997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8" t="s">
        <v>78</v>
      </c>
      <c r="BK393" s="144">
        <f>ROUND(I393*H393,2)</f>
        <v>43839.839999999997</v>
      </c>
      <c r="BL393" s="18" t="s">
        <v>165</v>
      </c>
      <c r="BM393" s="143" t="s">
        <v>520</v>
      </c>
    </row>
    <row r="394" spans="2:65" s="1" customFormat="1" x14ac:dyDescent="0.2">
      <c r="B394" s="33"/>
      <c r="D394" s="145" t="s">
        <v>166</v>
      </c>
      <c r="F394" s="146" t="s">
        <v>1435</v>
      </c>
      <c r="I394" s="147"/>
      <c r="L394" s="33"/>
      <c r="M394" s="148"/>
      <c r="T394" s="54"/>
      <c r="AT394" s="18" t="s">
        <v>166</v>
      </c>
      <c r="AU394" s="18" t="s">
        <v>80</v>
      </c>
    </row>
    <row r="395" spans="2:65" s="12" customFormat="1" x14ac:dyDescent="0.2">
      <c r="B395" s="149"/>
      <c r="D395" s="150" t="s">
        <v>188</v>
      </c>
      <c r="E395" s="151" t="s">
        <v>19</v>
      </c>
      <c r="F395" s="152" t="s">
        <v>1436</v>
      </c>
      <c r="H395" s="151" t="s">
        <v>19</v>
      </c>
      <c r="I395" s="153"/>
      <c r="L395" s="149"/>
      <c r="M395" s="154"/>
      <c r="T395" s="155"/>
      <c r="AT395" s="151" t="s">
        <v>188</v>
      </c>
      <c r="AU395" s="151" t="s">
        <v>80</v>
      </c>
      <c r="AV395" s="12" t="s">
        <v>78</v>
      </c>
      <c r="AW395" s="12" t="s">
        <v>31</v>
      </c>
      <c r="AX395" s="12" t="s">
        <v>70</v>
      </c>
      <c r="AY395" s="151" t="s">
        <v>158</v>
      </c>
    </row>
    <row r="396" spans="2:65" s="12" customFormat="1" x14ac:dyDescent="0.2">
      <c r="B396" s="149"/>
      <c r="D396" s="150" t="s">
        <v>188</v>
      </c>
      <c r="E396" s="151" t="s">
        <v>19</v>
      </c>
      <c r="F396" s="152" t="s">
        <v>1437</v>
      </c>
      <c r="H396" s="151" t="s">
        <v>19</v>
      </c>
      <c r="I396" s="153"/>
      <c r="L396" s="149"/>
      <c r="M396" s="154"/>
      <c r="T396" s="155"/>
      <c r="AT396" s="151" t="s">
        <v>188</v>
      </c>
      <c r="AU396" s="151" t="s">
        <v>80</v>
      </c>
      <c r="AV396" s="12" t="s">
        <v>78</v>
      </c>
      <c r="AW396" s="12" t="s">
        <v>31</v>
      </c>
      <c r="AX396" s="12" t="s">
        <v>70</v>
      </c>
      <c r="AY396" s="151" t="s">
        <v>158</v>
      </c>
    </row>
    <row r="397" spans="2:65" s="12" customFormat="1" x14ac:dyDescent="0.2">
      <c r="B397" s="149"/>
      <c r="D397" s="150" t="s">
        <v>188</v>
      </c>
      <c r="E397" s="151" t="s">
        <v>19</v>
      </c>
      <c r="F397" s="152" t="s">
        <v>1438</v>
      </c>
      <c r="H397" s="151" t="s">
        <v>19</v>
      </c>
      <c r="I397" s="153"/>
      <c r="L397" s="149"/>
      <c r="M397" s="154"/>
      <c r="T397" s="155"/>
      <c r="AT397" s="151" t="s">
        <v>188</v>
      </c>
      <c r="AU397" s="151" t="s">
        <v>80</v>
      </c>
      <c r="AV397" s="12" t="s">
        <v>78</v>
      </c>
      <c r="AW397" s="12" t="s">
        <v>31</v>
      </c>
      <c r="AX397" s="12" t="s">
        <v>70</v>
      </c>
      <c r="AY397" s="151" t="s">
        <v>158</v>
      </c>
    </row>
    <row r="398" spans="2:65" s="12" customFormat="1" x14ac:dyDescent="0.2">
      <c r="B398" s="149"/>
      <c r="D398" s="150" t="s">
        <v>188</v>
      </c>
      <c r="E398" s="151" t="s">
        <v>19</v>
      </c>
      <c r="F398" s="152" t="s">
        <v>1439</v>
      </c>
      <c r="H398" s="151" t="s">
        <v>19</v>
      </c>
      <c r="I398" s="153"/>
      <c r="L398" s="149"/>
      <c r="M398" s="154"/>
      <c r="T398" s="155"/>
      <c r="AT398" s="151" t="s">
        <v>188</v>
      </c>
      <c r="AU398" s="151" t="s">
        <v>80</v>
      </c>
      <c r="AV398" s="12" t="s">
        <v>78</v>
      </c>
      <c r="AW398" s="12" t="s">
        <v>31</v>
      </c>
      <c r="AX398" s="12" t="s">
        <v>70</v>
      </c>
      <c r="AY398" s="151" t="s">
        <v>158</v>
      </c>
    </row>
    <row r="399" spans="2:65" s="13" customFormat="1" x14ac:dyDescent="0.2">
      <c r="B399" s="156"/>
      <c r="D399" s="150" t="s">
        <v>188</v>
      </c>
      <c r="E399" s="157" t="s">
        <v>19</v>
      </c>
      <c r="F399" s="158" t="s">
        <v>1440</v>
      </c>
      <c r="H399" s="159">
        <v>8.8249999999999993</v>
      </c>
      <c r="I399" s="160"/>
      <c r="L399" s="156"/>
      <c r="M399" s="161"/>
      <c r="T399" s="162"/>
      <c r="AT399" s="157" t="s">
        <v>188</v>
      </c>
      <c r="AU399" s="157" t="s">
        <v>80</v>
      </c>
      <c r="AV399" s="13" t="s">
        <v>80</v>
      </c>
      <c r="AW399" s="13" t="s">
        <v>31</v>
      </c>
      <c r="AX399" s="13" t="s">
        <v>70</v>
      </c>
      <c r="AY399" s="157" t="s">
        <v>158</v>
      </c>
    </row>
    <row r="400" spans="2:65" s="13" customFormat="1" x14ac:dyDescent="0.2">
      <c r="B400" s="156"/>
      <c r="D400" s="150" t="s">
        <v>188</v>
      </c>
      <c r="E400" s="157" t="s">
        <v>19</v>
      </c>
      <c r="F400" s="158" t="s">
        <v>1441</v>
      </c>
      <c r="H400" s="159">
        <v>-0.80300000000000005</v>
      </c>
      <c r="I400" s="160"/>
      <c r="L400" s="156"/>
      <c r="M400" s="161"/>
      <c r="T400" s="162"/>
      <c r="AT400" s="157" t="s">
        <v>188</v>
      </c>
      <c r="AU400" s="157" t="s">
        <v>80</v>
      </c>
      <c r="AV400" s="13" t="s">
        <v>80</v>
      </c>
      <c r="AW400" s="13" t="s">
        <v>31</v>
      </c>
      <c r="AX400" s="13" t="s">
        <v>70</v>
      </c>
      <c r="AY400" s="157" t="s">
        <v>158</v>
      </c>
    </row>
    <row r="401" spans="2:65" s="14" customFormat="1" x14ac:dyDescent="0.2">
      <c r="B401" s="163"/>
      <c r="D401" s="150" t="s">
        <v>188</v>
      </c>
      <c r="E401" s="164" t="s">
        <v>19</v>
      </c>
      <c r="F401" s="165" t="s">
        <v>191</v>
      </c>
      <c r="H401" s="166">
        <v>8.0219999999999985</v>
      </c>
      <c r="I401" s="167"/>
      <c r="L401" s="163"/>
      <c r="M401" s="168"/>
      <c r="T401" s="169"/>
      <c r="AT401" s="164" t="s">
        <v>188</v>
      </c>
      <c r="AU401" s="164" t="s">
        <v>80</v>
      </c>
      <c r="AV401" s="14" t="s">
        <v>165</v>
      </c>
      <c r="AW401" s="14" t="s">
        <v>31</v>
      </c>
      <c r="AX401" s="14" t="s">
        <v>70</v>
      </c>
      <c r="AY401" s="164" t="s">
        <v>158</v>
      </c>
    </row>
    <row r="402" spans="2:65" s="13" customFormat="1" x14ac:dyDescent="0.2">
      <c r="B402" s="156"/>
      <c r="D402" s="150" t="s">
        <v>188</v>
      </c>
      <c r="E402" s="157" t="s">
        <v>19</v>
      </c>
      <c r="F402" s="158" t="s">
        <v>1442</v>
      </c>
      <c r="H402" s="159">
        <v>8.3030000000000008</v>
      </c>
      <c r="I402" s="160"/>
      <c r="L402" s="156"/>
      <c r="M402" s="161"/>
      <c r="T402" s="162"/>
      <c r="AT402" s="157" t="s">
        <v>188</v>
      </c>
      <c r="AU402" s="157" t="s">
        <v>80</v>
      </c>
      <c r="AV402" s="13" t="s">
        <v>80</v>
      </c>
      <c r="AW402" s="13" t="s">
        <v>31</v>
      </c>
      <c r="AX402" s="13" t="s">
        <v>70</v>
      </c>
      <c r="AY402" s="157" t="s">
        <v>158</v>
      </c>
    </row>
    <row r="403" spans="2:65" s="14" customFormat="1" x14ac:dyDescent="0.2">
      <c r="B403" s="163"/>
      <c r="D403" s="150" t="s">
        <v>188</v>
      </c>
      <c r="E403" s="164" t="s">
        <v>19</v>
      </c>
      <c r="F403" s="165" t="s">
        <v>191</v>
      </c>
      <c r="H403" s="166">
        <v>8.3030000000000008</v>
      </c>
      <c r="I403" s="167"/>
      <c r="L403" s="163"/>
      <c r="M403" s="168"/>
      <c r="T403" s="169"/>
      <c r="AT403" s="164" t="s">
        <v>188</v>
      </c>
      <c r="AU403" s="164" t="s">
        <v>80</v>
      </c>
      <c r="AV403" s="14" t="s">
        <v>165</v>
      </c>
      <c r="AW403" s="14" t="s">
        <v>31</v>
      </c>
      <c r="AX403" s="14" t="s">
        <v>78</v>
      </c>
      <c r="AY403" s="164" t="s">
        <v>158</v>
      </c>
    </row>
    <row r="404" spans="2:65" s="1" customFormat="1" ht="21.75" customHeight="1" x14ac:dyDescent="0.2">
      <c r="B404" s="33"/>
      <c r="C404" s="132" t="s">
        <v>336</v>
      </c>
      <c r="D404" s="132" t="s">
        <v>160</v>
      </c>
      <c r="E404" s="133" t="s">
        <v>1443</v>
      </c>
      <c r="F404" s="134" t="s">
        <v>1444</v>
      </c>
      <c r="G404" s="135" t="s">
        <v>308</v>
      </c>
      <c r="H404" s="136">
        <v>41.601999999999997</v>
      </c>
      <c r="I404" s="137">
        <v>4390</v>
      </c>
      <c r="J404" s="138">
        <f>ROUND(I404*H404,2)</f>
        <v>182632.78</v>
      </c>
      <c r="K404" s="134" t="s">
        <v>164</v>
      </c>
      <c r="L404" s="33"/>
      <c r="M404" s="139" t="s">
        <v>19</v>
      </c>
      <c r="N404" s="140" t="s">
        <v>41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165</v>
      </c>
      <c r="AT404" s="143" t="s">
        <v>160</v>
      </c>
      <c r="AU404" s="143" t="s">
        <v>80</v>
      </c>
      <c r="AY404" s="18" t="s">
        <v>158</v>
      </c>
      <c r="BE404" s="144">
        <f>IF(N404="základní",J404,0)</f>
        <v>182632.78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8" t="s">
        <v>78</v>
      </c>
      <c r="BK404" s="144">
        <f>ROUND(I404*H404,2)</f>
        <v>182632.78</v>
      </c>
      <c r="BL404" s="18" t="s">
        <v>165</v>
      </c>
      <c r="BM404" s="143" t="s">
        <v>527</v>
      </c>
    </row>
    <row r="405" spans="2:65" s="1" customFormat="1" x14ac:dyDescent="0.2">
      <c r="B405" s="33"/>
      <c r="D405" s="145" t="s">
        <v>166</v>
      </c>
      <c r="F405" s="146" t="s">
        <v>1445</v>
      </c>
      <c r="I405" s="147"/>
      <c r="L405" s="33"/>
      <c r="M405" s="148"/>
      <c r="T405" s="54"/>
      <c r="AT405" s="18" t="s">
        <v>166</v>
      </c>
      <c r="AU405" s="18" t="s">
        <v>80</v>
      </c>
    </row>
    <row r="406" spans="2:65" s="12" customFormat="1" x14ac:dyDescent="0.2">
      <c r="B406" s="149"/>
      <c r="D406" s="150" t="s">
        <v>188</v>
      </c>
      <c r="E406" s="151" t="s">
        <v>19</v>
      </c>
      <c r="F406" s="152" t="s">
        <v>1436</v>
      </c>
      <c r="H406" s="151" t="s">
        <v>19</v>
      </c>
      <c r="I406" s="153"/>
      <c r="L406" s="149"/>
      <c r="M406" s="154"/>
      <c r="T406" s="155"/>
      <c r="AT406" s="151" t="s">
        <v>188</v>
      </c>
      <c r="AU406" s="151" t="s">
        <v>80</v>
      </c>
      <c r="AV406" s="12" t="s">
        <v>78</v>
      </c>
      <c r="AW406" s="12" t="s">
        <v>31</v>
      </c>
      <c r="AX406" s="12" t="s">
        <v>70</v>
      </c>
      <c r="AY406" s="151" t="s">
        <v>158</v>
      </c>
    </row>
    <row r="407" spans="2:65" s="12" customFormat="1" x14ac:dyDescent="0.2">
      <c r="B407" s="149"/>
      <c r="D407" s="150" t="s">
        <v>188</v>
      </c>
      <c r="E407" s="151" t="s">
        <v>19</v>
      </c>
      <c r="F407" s="152" t="s">
        <v>1437</v>
      </c>
      <c r="H407" s="151" t="s">
        <v>19</v>
      </c>
      <c r="I407" s="153"/>
      <c r="L407" s="149"/>
      <c r="M407" s="154"/>
      <c r="T407" s="155"/>
      <c r="AT407" s="151" t="s">
        <v>188</v>
      </c>
      <c r="AU407" s="151" t="s">
        <v>80</v>
      </c>
      <c r="AV407" s="12" t="s">
        <v>78</v>
      </c>
      <c r="AW407" s="12" t="s">
        <v>31</v>
      </c>
      <c r="AX407" s="12" t="s">
        <v>70</v>
      </c>
      <c r="AY407" s="151" t="s">
        <v>158</v>
      </c>
    </row>
    <row r="408" spans="2:65" s="12" customFormat="1" x14ac:dyDescent="0.2">
      <c r="B408" s="149"/>
      <c r="D408" s="150" t="s">
        <v>188</v>
      </c>
      <c r="E408" s="151" t="s">
        <v>19</v>
      </c>
      <c r="F408" s="152" t="s">
        <v>1446</v>
      </c>
      <c r="H408" s="151" t="s">
        <v>19</v>
      </c>
      <c r="I408" s="153"/>
      <c r="L408" s="149"/>
      <c r="M408" s="154"/>
      <c r="T408" s="155"/>
      <c r="AT408" s="151" t="s">
        <v>188</v>
      </c>
      <c r="AU408" s="151" t="s">
        <v>80</v>
      </c>
      <c r="AV408" s="12" t="s">
        <v>78</v>
      </c>
      <c r="AW408" s="12" t="s">
        <v>31</v>
      </c>
      <c r="AX408" s="12" t="s">
        <v>70</v>
      </c>
      <c r="AY408" s="151" t="s">
        <v>158</v>
      </c>
    </row>
    <row r="409" spans="2:65" s="12" customFormat="1" x14ac:dyDescent="0.2">
      <c r="B409" s="149"/>
      <c r="D409" s="150" t="s">
        <v>188</v>
      </c>
      <c r="E409" s="151" t="s">
        <v>19</v>
      </c>
      <c r="F409" s="152" t="s">
        <v>1439</v>
      </c>
      <c r="H409" s="151" t="s">
        <v>19</v>
      </c>
      <c r="I409" s="153"/>
      <c r="L409" s="149"/>
      <c r="M409" s="154"/>
      <c r="T409" s="155"/>
      <c r="AT409" s="151" t="s">
        <v>188</v>
      </c>
      <c r="AU409" s="151" t="s">
        <v>80</v>
      </c>
      <c r="AV409" s="12" t="s">
        <v>78</v>
      </c>
      <c r="AW409" s="12" t="s">
        <v>31</v>
      </c>
      <c r="AX409" s="12" t="s">
        <v>70</v>
      </c>
      <c r="AY409" s="151" t="s">
        <v>158</v>
      </c>
    </row>
    <row r="410" spans="2:65" s="13" customFormat="1" x14ac:dyDescent="0.2">
      <c r="B410" s="156"/>
      <c r="D410" s="150" t="s">
        <v>188</v>
      </c>
      <c r="E410" s="157" t="s">
        <v>19</v>
      </c>
      <c r="F410" s="158" t="s">
        <v>1447</v>
      </c>
      <c r="H410" s="159">
        <v>41.23</v>
      </c>
      <c r="I410" s="160"/>
      <c r="L410" s="156"/>
      <c r="M410" s="161"/>
      <c r="T410" s="162"/>
      <c r="AT410" s="157" t="s">
        <v>188</v>
      </c>
      <c r="AU410" s="157" t="s">
        <v>80</v>
      </c>
      <c r="AV410" s="13" t="s">
        <v>80</v>
      </c>
      <c r="AW410" s="13" t="s">
        <v>31</v>
      </c>
      <c r="AX410" s="13" t="s">
        <v>70</v>
      </c>
      <c r="AY410" s="157" t="s">
        <v>158</v>
      </c>
    </row>
    <row r="411" spans="2:65" s="13" customFormat="1" x14ac:dyDescent="0.2">
      <c r="B411" s="156"/>
      <c r="D411" s="150" t="s">
        <v>188</v>
      </c>
      <c r="E411" s="157" t="s">
        <v>19</v>
      </c>
      <c r="F411" s="158" t="s">
        <v>1448</v>
      </c>
      <c r="H411" s="159">
        <v>-1.0349999999999999</v>
      </c>
      <c r="I411" s="160"/>
      <c r="L411" s="156"/>
      <c r="M411" s="161"/>
      <c r="T411" s="162"/>
      <c r="AT411" s="157" t="s">
        <v>188</v>
      </c>
      <c r="AU411" s="157" t="s">
        <v>80</v>
      </c>
      <c r="AV411" s="13" t="s">
        <v>80</v>
      </c>
      <c r="AW411" s="13" t="s">
        <v>31</v>
      </c>
      <c r="AX411" s="13" t="s">
        <v>70</v>
      </c>
      <c r="AY411" s="157" t="s">
        <v>158</v>
      </c>
    </row>
    <row r="412" spans="2:65" s="14" customFormat="1" x14ac:dyDescent="0.2">
      <c r="B412" s="163"/>
      <c r="D412" s="150" t="s">
        <v>188</v>
      </c>
      <c r="E412" s="164" t="s">
        <v>19</v>
      </c>
      <c r="F412" s="165" t="s">
        <v>191</v>
      </c>
      <c r="H412" s="166">
        <v>40.195</v>
      </c>
      <c r="I412" s="167"/>
      <c r="L412" s="163"/>
      <c r="M412" s="168"/>
      <c r="T412" s="169"/>
      <c r="AT412" s="164" t="s">
        <v>188</v>
      </c>
      <c r="AU412" s="164" t="s">
        <v>80</v>
      </c>
      <c r="AV412" s="14" t="s">
        <v>165</v>
      </c>
      <c r="AW412" s="14" t="s">
        <v>31</v>
      </c>
      <c r="AX412" s="14" t="s">
        <v>70</v>
      </c>
      <c r="AY412" s="164" t="s">
        <v>158</v>
      </c>
    </row>
    <row r="413" spans="2:65" s="13" customFormat="1" x14ac:dyDescent="0.2">
      <c r="B413" s="156"/>
      <c r="D413" s="150" t="s">
        <v>188</v>
      </c>
      <c r="E413" s="157" t="s">
        <v>19</v>
      </c>
      <c r="F413" s="158" t="s">
        <v>1449</v>
      </c>
      <c r="H413" s="159">
        <v>41.601999999999997</v>
      </c>
      <c r="I413" s="160"/>
      <c r="L413" s="156"/>
      <c r="M413" s="161"/>
      <c r="T413" s="162"/>
      <c r="AT413" s="157" t="s">
        <v>188</v>
      </c>
      <c r="AU413" s="157" t="s">
        <v>80</v>
      </c>
      <c r="AV413" s="13" t="s">
        <v>80</v>
      </c>
      <c r="AW413" s="13" t="s">
        <v>31</v>
      </c>
      <c r="AX413" s="13" t="s">
        <v>70</v>
      </c>
      <c r="AY413" s="157" t="s">
        <v>158</v>
      </c>
    </row>
    <row r="414" spans="2:65" s="14" customFormat="1" x14ac:dyDescent="0.2">
      <c r="B414" s="163"/>
      <c r="D414" s="150" t="s">
        <v>188</v>
      </c>
      <c r="E414" s="164" t="s">
        <v>19</v>
      </c>
      <c r="F414" s="165" t="s">
        <v>191</v>
      </c>
      <c r="H414" s="166">
        <v>41.601999999999997</v>
      </c>
      <c r="I414" s="167"/>
      <c r="L414" s="163"/>
      <c r="M414" s="168"/>
      <c r="T414" s="169"/>
      <c r="AT414" s="164" t="s">
        <v>188</v>
      </c>
      <c r="AU414" s="164" t="s">
        <v>80</v>
      </c>
      <c r="AV414" s="14" t="s">
        <v>165</v>
      </c>
      <c r="AW414" s="14" t="s">
        <v>31</v>
      </c>
      <c r="AX414" s="14" t="s">
        <v>78</v>
      </c>
      <c r="AY414" s="164" t="s">
        <v>158</v>
      </c>
    </row>
    <row r="415" spans="2:65" s="1" customFormat="1" ht="21.75" customHeight="1" x14ac:dyDescent="0.2">
      <c r="B415" s="33"/>
      <c r="C415" s="132" t="s">
        <v>516</v>
      </c>
      <c r="D415" s="132" t="s">
        <v>160</v>
      </c>
      <c r="E415" s="133" t="s">
        <v>1450</v>
      </c>
      <c r="F415" s="134" t="s">
        <v>1451</v>
      </c>
      <c r="G415" s="135" t="s">
        <v>308</v>
      </c>
      <c r="H415" s="136">
        <v>57.48</v>
      </c>
      <c r="I415" s="137">
        <v>6610</v>
      </c>
      <c r="J415" s="138">
        <f>ROUND(I415*H415,2)</f>
        <v>379942.8</v>
      </c>
      <c r="K415" s="134" t="s">
        <v>164</v>
      </c>
      <c r="L415" s="33"/>
      <c r="M415" s="139" t="s">
        <v>19</v>
      </c>
      <c r="N415" s="140" t="s">
        <v>41</v>
      </c>
      <c r="P415" s="141">
        <f>O415*H415</f>
        <v>0</v>
      </c>
      <c r="Q415" s="141">
        <v>0</v>
      </c>
      <c r="R415" s="141">
        <f>Q415*H415</f>
        <v>0</v>
      </c>
      <c r="S415" s="141">
        <v>0</v>
      </c>
      <c r="T415" s="142">
        <f>S415*H415</f>
        <v>0</v>
      </c>
      <c r="AR415" s="143" t="s">
        <v>165</v>
      </c>
      <c r="AT415" s="143" t="s">
        <v>160</v>
      </c>
      <c r="AU415" s="143" t="s">
        <v>80</v>
      </c>
      <c r="AY415" s="18" t="s">
        <v>158</v>
      </c>
      <c r="BE415" s="144">
        <f>IF(N415="základní",J415,0)</f>
        <v>379942.8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8" t="s">
        <v>78</v>
      </c>
      <c r="BK415" s="144">
        <f>ROUND(I415*H415,2)</f>
        <v>379942.8</v>
      </c>
      <c r="BL415" s="18" t="s">
        <v>165</v>
      </c>
      <c r="BM415" s="143" t="s">
        <v>533</v>
      </c>
    </row>
    <row r="416" spans="2:65" s="1" customFormat="1" x14ac:dyDescent="0.2">
      <c r="B416" s="33"/>
      <c r="D416" s="145" t="s">
        <v>166</v>
      </c>
      <c r="F416" s="146" t="s">
        <v>1452</v>
      </c>
      <c r="I416" s="147"/>
      <c r="L416" s="33"/>
      <c r="M416" s="148"/>
      <c r="T416" s="54"/>
      <c r="AT416" s="18" t="s">
        <v>166</v>
      </c>
      <c r="AU416" s="18" t="s">
        <v>80</v>
      </c>
    </row>
    <row r="417" spans="2:65" s="12" customFormat="1" x14ac:dyDescent="0.2">
      <c r="B417" s="149"/>
      <c r="D417" s="150" t="s">
        <v>188</v>
      </c>
      <c r="E417" s="151" t="s">
        <v>19</v>
      </c>
      <c r="F417" s="152" t="s">
        <v>1416</v>
      </c>
      <c r="H417" s="151" t="s">
        <v>19</v>
      </c>
      <c r="I417" s="153"/>
      <c r="L417" s="149"/>
      <c r="M417" s="154"/>
      <c r="T417" s="155"/>
      <c r="AT417" s="151" t="s">
        <v>188</v>
      </c>
      <c r="AU417" s="151" t="s">
        <v>80</v>
      </c>
      <c r="AV417" s="12" t="s">
        <v>78</v>
      </c>
      <c r="AW417" s="12" t="s">
        <v>31</v>
      </c>
      <c r="AX417" s="12" t="s">
        <v>70</v>
      </c>
      <c r="AY417" s="151" t="s">
        <v>158</v>
      </c>
    </row>
    <row r="418" spans="2:65" s="12" customFormat="1" x14ac:dyDescent="0.2">
      <c r="B418" s="149"/>
      <c r="D418" s="150" t="s">
        <v>188</v>
      </c>
      <c r="E418" s="151" t="s">
        <v>19</v>
      </c>
      <c r="F418" s="152" t="s">
        <v>1417</v>
      </c>
      <c r="H418" s="151" t="s">
        <v>19</v>
      </c>
      <c r="I418" s="153"/>
      <c r="L418" s="149"/>
      <c r="M418" s="154"/>
      <c r="T418" s="155"/>
      <c r="AT418" s="151" t="s">
        <v>188</v>
      </c>
      <c r="AU418" s="151" t="s">
        <v>80</v>
      </c>
      <c r="AV418" s="12" t="s">
        <v>78</v>
      </c>
      <c r="AW418" s="12" t="s">
        <v>31</v>
      </c>
      <c r="AX418" s="12" t="s">
        <v>70</v>
      </c>
      <c r="AY418" s="151" t="s">
        <v>158</v>
      </c>
    </row>
    <row r="419" spans="2:65" s="12" customFormat="1" x14ac:dyDescent="0.2">
      <c r="B419" s="149"/>
      <c r="D419" s="150" t="s">
        <v>188</v>
      </c>
      <c r="E419" s="151" t="s">
        <v>19</v>
      </c>
      <c r="F419" s="152" t="s">
        <v>1418</v>
      </c>
      <c r="H419" s="151" t="s">
        <v>19</v>
      </c>
      <c r="I419" s="153"/>
      <c r="L419" s="149"/>
      <c r="M419" s="154"/>
      <c r="T419" s="155"/>
      <c r="AT419" s="151" t="s">
        <v>188</v>
      </c>
      <c r="AU419" s="151" t="s">
        <v>80</v>
      </c>
      <c r="AV419" s="12" t="s">
        <v>78</v>
      </c>
      <c r="AW419" s="12" t="s">
        <v>31</v>
      </c>
      <c r="AX419" s="12" t="s">
        <v>70</v>
      </c>
      <c r="AY419" s="151" t="s">
        <v>158</v>
      </c>
    </row>
    <row r="420" spans="2:65" s="12" customFormat="1" x14ac:dyDescent="0.2">
      <c r="B420" s="149"/>
      <c r="D420" s="150" t="s">
        <v>188</v>
      </c>
      <c r="E420" s="151" t="s">
        <v>19</v>
      </c>
      <c r="F420" s="152" t="s">
        <v>1419</v>
      </c>
      <c r="H420" s="151" t="s">
        <v>19</v>
      </c>
      <c r="I420" s="153"/>
      <c r="L420" s="149"/>
      <c r="M420" s="154"/>
      <c r="T420" s="155"/>
      <c r="AT420" s="151" t="s">
        <v>188</v>
      </c>
      <c r="AU420" s="151" t="s">
        <v>80</v>
      </c>
      <c r="AV420" s="12" t="s">
        <v>78</v>
      </c>
      <c r="AW420" s="12" t="s">
        <v>31</v>
      </c>
      <c r="AX420" s="12" t="s">
        <v>70</v>
      </c>
      <c r="AY420" s="151" t="s">
        <v>158</v>
      </c>
    </row>
    <row r="421" spans="2:65" s="12" customFormat="1" x14ac:dyDescent="0.2">
      <c r="B421" s="149"/>
      <c r="D421" s="150" t="s">
        <v>188</v>
      </c>
      <c r="E421" s="151" t="s">
        <v>19</v>
      </c>
      <c r="F421" s="152" t="s">
        <v>1420</v>
      </c>
      <c r="H421" s="151" t="s">
        <v>19</v>
      </c>
      <c r="I421" s="153"/>
      <c r="L421" s="149"/>
      <c r="M421" s="154"/>
      <c r="T421" s="155"/>
      <c r="AT421" s="151" t="s">
        <v>188</v>
      </c>
      <c r="AU421" s="151" t="s">
        <v>80</v>
      </c>
      <c r="AV421" s="12" t="s">
        <v>78</v>
      </c>
      <c r="AW421" s="12" t="s">
        <v>31</v>
      </c>
      <c r="AX421" s="12" t="s">
        <v>70</v>
      </c>
      <c r="AY421" s="151" t="s">
        <v>158</v>
      </c>
    </row>
    <row r="422" spans="2:65" s="13" customFormat="1" x14ac:dyDescent="0.2">
      <c r="B422" s="156"/>
      <c r="D422" s="150" t="s">
        <v>188</v>
      </c>
      <c r="E422" s="157" t="s">
        <v>19</v>
      </c>
      <c r="F422" s="158" t="s">
        <v>1453</v>
      </c>
      <c r="H422" s="159">
        <v>21.285</v>
      </c>
      <c r="I422" s="160"/>
      <c r="L422" s="156"/>
      <c r="M422" s="161"/>
      <c r="T422" s="162"/>
      <c r="AT422" s="157" t="s">
        <v>188</v>
      </c>
      <c r="AU422" s="157" t="s">
        <v>80</v>
      </c>
      <c r="AV422" s="13" t="s">
        <v>80</v>
      </c>
      <c r="AW422" s="13" t="s">
        <v>31</v>
      </c>
      <c r="AX422" s="13" t="s">
        <v>70</v>
      </c>
      <c r="AY422" s="157" t="s">
        <v>158</v>
      </c>
    </row>
    <row r="423" spans="2:65" s="13" customFormat="1" x14ac:dyDescent="0.2">
      <c r="B423" s="156"/>
      <c r="D423" s="150" t="s">
        <v>188</v>
      </c>
      <c r="E423" s="157" t="s">
        <v>19</v>
      </c>
      <c r="F423" s="158" t="s">
        <v>1454</v>
      </c>
      <c r="H423" s="159">
        <v>-0.40500000000000003</v>
      </c>
      <c r="I423" s="160"/>
      <c r="L423" s="156"/>
      <c r="M423" s="161"/>
      <c r="T423" s="162"/>
      <c r="AT423" s="157" t="s">
        <v>188</v>
      </c>
      <c r="AU423" s="157" t="s">
        <v>80</v>
      </c>
      <c r="AV423" s="13" t="s">
        <v>80</v>
      </c>
      <c r="AW423" s="13" t="s">
        <v>31</v>
      </c>
      <c r="AX423" s="13" t="s">
        <v>70</v>
      </c>
      <c r="AY423" s="157" t="s">
        <v>158</v>
      </c>
    </row>
    <row r="424" spans="2:65" s="12" customFormat="1" x14ac:dyDescent="0.2">
      <c r="B424" s="149"/>
      <c r="D424" s="150" t="s">
        <v>188</v>
      </c>
      <c r="E424" s="151" t="s">
        <v>19</v>
      </c>
      <c r="F424" s="152" t="s">
        <v>1423</v>
      </c>
      <c r="H424" s="151" t="s">
        <v>19</v>
      </c>
      <c r="I424" s="153"/>
      <c r="L424" s="149"/>
      <c r="M424" s="154"/>
      <c r="T424" s="155"/>
      <c r="AT424" s="151" t="s">
        <v>188</v>
      </c>
      <c r="AU424" s="151" t="s">
        <v>80</v>
      </c>
      <c r="AV424" s="12" t="s">
        <v>78</v>
      </c>
      <c r="AW424" s="12" t="s">
        <v>31</v>
      </c>
      <c r="AX424" s="12" t="s">
        <v>70</v>
      </c>
      <c r="AY424" s="151" t="s">
        <v>158</v>
      </c>
    </row>
    <row r="425" spans="2:65" s="13" customFormat="1" x14ac:dyDescent="0.2">
      <c r="B425" s="156"/>
      <c r="D425" s="150" t="s">
        <v>188</v>
      </c>
      <c r="E425" s="157" t="s">
        <v>19</v>
      </c>
      <c r="F425" s="158" t="s">
        <v>1455</v>
      </c>
      <c r="H425" s="159">
        <v>9.36</v>
      </c>
      <c r="I425" s="160"/>
      <c r="L425" s="156"/>
      <c r="M425" s="161"/>
      <c r="T425" s="162"/>
      <c r="AT425" s="157" t="s">
        <v>188</v>
      </c>
      <c r="AU425" s="157" t="s">
        <v>80</v>
      </c>
      <c r="AV425" s="13" t="s">
        <v>80</v>
      </c>
      <c r="AW425" s="13" t="s">
        <v>31</v>
      </c>
      <c r="AX425" s="13" t="s">
        <v>70</v>
      </c>
      <c r="AY425" s="157" t="s">
        <v>158</v>
      </c>
    </row>
    <row r="426" spans="2:65" s="13" customFormat="1" x14ac:dyDescent="0.2">
      <c r="B426" s="156"/>
      <c r="D426" s="150" t="s">
        <v>188</v>
      </c>
      <c r="E426" s="157" t="s">
        <v>19</v>
      </c>
      <c r="F426" s="158" t="s">
        <v>1456</v>
      </c>
      <c r="H426" s="159">
        <v>6.7080000000000002</v>
      </c>
      <c r="I426" s="160"/>
      <c r="L426" s="156"/>
      <c r="M426" s="161"/>
      <c r="T426" s="162"/>
      <c r="AT426" s="157" t="s">
        <v>188</v>
      </c>
      <c r="AU426" s="157" t="s">
        <v>80</v>
      </c>
      <c r="AV426" s="13" t="s">
        <v>80</v>
      </c>
      <c r="AW426" s="13" t="s">
        <v>31</v>
      </c>
      <c r="AX426" s="13" t="s">
        <v>70</v>
      </c>
      <c r="AY426" s="157" t="s">
        <v>158</v>
      </c>
    </row>
    <row r="427" spans="2:65" s="13" customFormat="1" x14ac:dyDescent="0.2">
      <c r="B427" s="156"/>
      <c r="D427" s="150" t="s">
        <v>188</v>
      </c>
      <c r="E427" s="157" t="s">
        <v>19</v>
      </c>
      <c r="F427" s="158" t="s">
        <v>1457</v>
      </c>
      <c r="H427" s="159">
        <v>15.222</v>
      </c>
      <c r="I427" s="160"/>
      <c r="L427" s="156"/>
      <c r="M427" s="161"/>
      <c r="T427" s="162"/>
      <c r="AT427" s="157" t="s">
        <v>188</v>
      </c>
      <c r="AU427" s="157" t="s">
        <v>80</v>
      </c>
      <c r="AV427" s="13" t="s">
        <v>80</v>
      </c>
      <c r="AW427" s="13" t="s">
        <v>31</v>
      </c>
      <c r="AX427" s="13" t="s">
        <v>70</v>
      </c>
      <c r="AY427" s="157" t="s">
        <v>158</v>
      </c>
    </row>
    <row r="428" spans="2:65" s="13" customFormat="1" x14ac:dyDescent="0.2">
      <c r="B428" s="156"/>
      <c r="D428" s="150" t="s">
        <v>188</v>
      </c>
      <c r="E428" s="157" t="s">
        <v>19</v>
      </c>
      <c r="F428" s="158" t="s">
        <v>1458</v>
      </c>
      <c r="H428" s="159">
        <v>5.31</v>
      </c>
      <c r="I428" s="160"/>
      <c r="L428" s="156"/>
      <c r="M428" s="161"/>
      <c r="T428" s="162"/>
      <c r="AT428" s="157" t="s">
        <v>188</v>
      </c>
      <c r="AU428" s="157" t="s">
        <v>80</v>
      </c>
      <c r="AV428" s="13" t="s">
        <v>80</v>
      </c>
      <c r="AW428" s="13" t="s">
        <v>31</v>
      </c>
      <c r="AX428" s="13" t="s">
        <v>70</v>
      </c>
      <c r="AY428" s="157" t="s">
        <v>158</v>
      </c>
    </row>
    <row r="429" spans="2:65" s="14" customFormat="1" x14ac:dyDescent="0.2">
      <c r="B429" s="163"/>
      <c r="D429" s="150" t="s">
        <v>188</v>
      </c>
      <c r="E429" s="164" t="s">
        <v>19</v>
      </c>
      <c r="F429" s="165" t="s">
        <v>191</v>
      </c>
      <c r="H429" s="166">
        <v>57.480000000000004</v>
      </c>
      <c r="I429" s="167"/>
      <c r="L429" s="163"/>
      <c r="M429" s="168"/>
      <c r="T429" s="169"/>
      <c r="AT429" s="164" t="s">
        <v>188</v>
      </c>
      <c r="AU429" s="164" t="s">
        <v>80</v>
      </c>
      <c r="AV429" s="14" t="s">
        <v>165</v>
      </c>
      <c r="AW429" s="14" t="s">
        <v>31</v>
      </c>
      <c r="AX429" s="14" t="s">
        <v>78</v>
      </c>
      <c r="AY429" s="164" t="s">
        <v>158</v>
      </c>
    </row>
    <row r="430" spans="2:65" s="1" customFormat="1" ht="21.75" customHeight="1" x14ac:dyDescent="0.2">
      <c r="B430" s="33"/>
      <c r="C430" s="132" t="s">
        <v>343</v>
      </c>
      <c r="D430" s="132" t="s">
        <v>160</v>
      </c>
      <c r="E430" s="133" t="s">
        <v>1459</v>
      </c>
      <c r="F430" s="134" t="s">
        <v>1460</v>
      </c>
      <c r="G430" s="135" t="s">
        <v>308</v>
      </c>
      <c r="H430" s="136">
        <v>30.963000000000001</v>
      </c>
      <c r="I430" s="137">
        <v>5760</v>
      </c>
      <c r="J430" s="138">
        <f>ROUND(I430*H430,2)</f>
        <v>178346.88</v>
      </c>
      <c r="K430" s="134" t="s">
        <v>164</v>
      </c>
      <c r="L430" s="33"/>
      <c r="M430" s="139" t="s">
        <v>19</v>
      </c>
      <c r="N430" s="140" t="s">
        <v>41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165</v>
      </c>
      <c r="AT430" s="143" t="s">
        <v>160</v>
      </c>
      <c r="AU430" s="143" t="s">
        <v>80</v>
      </c>
      <c r="AY430" s="18" t="s">
        <v>158</v>
      </c>
      <c r="BE430" s="144">
        <f>IF(N430="základní",J430,0)</f>
        <v>178346.88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78</v>
      </c>
      <c r="BK430" s="144">
        <f>ROUND(I430*H430,2)</f>
        <v>178346.88</v>
      </c>
      <c r="BL430" s="18" t="s">
        <v>165</v>
      </c>
      <c r="BM430" s="143" t="s">
        <v>536</v>
      </c>
    </row>
    <row r="431" spans="2:65" s="1" customFormat="1" x14ac:dyDescent="0.2">
      <c r="B431" s="33"/>
      <c r="D431" s="145" t="s">
        <v>166</v>
      </c>
      <c r="F431" s="146" t="s">
        <v>1461</v>
      </c>
      <c r="I431" s="147"/>
      <c r="L431" s="33"/>
      <c r="M431" s="148"/>
      <c r="T431" s="54"/>
      <c r="AT431" s="18" t="s">
        <v>166</v>
      </c>
      <c r="AU431" s="18" t="s">
        <v>80</v>
      </c>
    </row>
    <row r="432" spans="2:65" s="12" customFormat="1" x14ac:dyDescent="0.2">
      <c r="B432" s="149"/>
      <c r="D432" s="150" t="s">
        <v>188</v>
      </c>
      <c r="E432" s="151" t="s">
        <v>19</v>
      </c>
      <c r="F432" s="152" t="s">
        <v>1462</v>
      </c>
      <c r="H432" s="151" t="s">
        <v>19</v>
      </c>
      <c r="I432" s="153"/>
      <c r="L432" s="149"/>
      <c r="M432" s="154"/>
      <c r="T432" s="155"/>
      <c r="AT432" s="151" t="s">
        <v>188</v>
      </c>
      <c r="AU432" s="151" t="s">
        <v>80</v>
      </c>
      <c r="AV432" s="12" t="s">
        <v>78</v>
      </c>
      <c r="AW432" s="12" t="s">
        <v>31</v>
      </c>
      <c r="AX432" s="12" t="s">
        <v>70</v>
      </c>
      <c r="AY432" s="151" t="s">
        <v>158</v>
      </c>
    </row>
    <row r="433" spans="2:65" s="12" customFormat="1" x14ac:dyDescent="0.2">
      <c r="B433" s="149"/>
      <c r="D433" s="150" t="s">
        <v>188</v>
      </c>
      <c r="E433" s="151" t="s">
        <v>19</v>
      </c>
      <c r="F433" s="152" t="s">
        <v>1418</v>
      </c>
      <c r="H433" s="151" t="s">
        <v>19</v>
      </c>
      <c r="I433" s="153"/>
      <c r="L433" s="149"/>
      <c r="M433" s="154"/>
      <c r="T433" s="155"/>
      <c r="AT433" s="151" t="s">
        <v>188</v>
      </c>
      <c r="AU433" s="151" t="s">
        <v>80</v>
      </c>
      <c r="AV433" s="12" t="s">
        <v>78</v>
      </c>
      <c r="AW433" s="12" t="s">
        <v>31</v>
      </c>
      <c r="AX433" s="12" t="s">
        <v>70</v>
      </c>
      <c r="AY433" s="151" t="s">
        <v>158</v>
      </c>
    </row>
    <row r="434" spans="2:65" s="12" customFormat="1" x14ac:dyDescent="0.2">
      <c r="B434" s="149"/>
      <c r="D434" s="150" t="s">
        <v>188</v>
      </c>
      <c r="E434" s="151" t="s">
        <v>19</v>
      </c>
      <c r="F434" s="152" t="s">
        <v>1463</v>
      </c>
      <c r="H434" s="151" t="s">
        <v>19</v>
      </c>
      <c r="I434" s="153"/>
      <c r="L434" s="149"/>
      <c r="M434" s="154"/>
      <c r="T434" s="155"/>
      <c r="AT434" s="151" t="s">
        <v>188</v>
      </c>
      <c r="AU434" s="151" t="s">
        <v>80</v>
      </c>
      <c r="AV434" s="12" t="s">
        <v>78</v>
      </c>
      <c r="AW434" s="12" t="s">
        <v>31</v>
      </c>
      <c r="AX434" s="12" t="s">
        <v>70</v>
      </c>
      <c r="AY434" s="151" t="s">
        <v>158</v>
      </c>
    </row>
    <row r="435" spans="2:65" s="12" customFormat="1" x14ac:dyDescent="0.2">
      <c r="B435" s="149"/>
      <c r="D435" s="150" t="s">
        <v>188</v>
      </c>
      <c r="E435" s="151" t="s">
        <v>19</v>
      </c>
      <c r="F435" s="152" t="s">
        <v>1464</v>
      </c>
      <c r="H435" s="151" t="s">
        <v>19</v>
      </c>
      <c r="I435" s="153"/>
      <c r="L435" s="149"/>
      <c r="M435" s="154"/>
      <c r="T435" s="155"/>
      <c r="AT435" s="151" t="s">
        <v>188</v>
      </c>
      <c r="AU435" s="151" t="s">
        <v>80</v>
      </c>
      <c r="AV435" s="12" t="s">
        <v>78</v>
      </c>
      <c r="AW435" s="12" t="s">
        <v>31</v>
      </c>
      <c r="AX435" s="12" t="s">
        <v>70</v>
      </c>
      <c r="AY435" s="151" t="s">
        <v>158</v>
      </c>
    </row>
    <row r="436" spans="2:65" s="13" customFormat="1" x14ac:dyDescent="0.2">
      <c r="B436" s="156"/>
      <c r="D436" s="150" t="s">
        <v>188</v>
      </c>
      <c r="E436" s="157" t="s">
        <v>19</v>
      </c>
      <c r="F436" s="158" t="s">
        <v>1465</v>
      </c>
      <c r="H436" s="159">
        <v>19.141999999999999</v>
      </c>
      <c r="I436" s="160"/>
      <c r="L436" s="156"/>
      <c r="M436" s="161"/>
      <c r="T436" s="162"/>
      <c r="AT436" s="157" t="s">
        <v>188</v>
      </c>
      <c r="AU436" s="157" t="s">
        <v>80</v>
      </c>
      <c r="AV436" s="13" t="s">
        <v>80</v>
      </c>
      <c r="AW436" s="13" t="s">
        <v>31</v>
      </c>
      <c r="AX436" s="13" t="s">
        <v>70</v>
      </c>
      <c r="AY436" s="157" t="s">
        <v>158</v>
      </c>
    </row>
    <row r="437" spans="2:65" s="12" customFormat="1" x14ac:dyDescent="0.2">
      <c r="B437" s="149"/>
      <c r="D437" s="150" t="s">
        <v>188</v>
      </c>
      <c r="E437" s="151" t="s">
        <v>19</v>
      </c>
      <c r="F437" s="152" t="s">
        <v>1466</v>
      </c>
      <c r="H437" s="151" t="s">
        <v>19</v>
      </c>
      <c r="I437" s="153"/>
      <c r="L437" s="149"/>
      <c r="M437" s="154"/>
      <c r="T437" s="155"/>
      <c r="AT437" s="151" t="s">
        <v>188</v>
      </c>
      <c r="AU437" s="151" t="s">
        <v>80</v>
      </c>
      <c r="AV437" s="12" t="s">
        <v>78</v>
      </c>
      <c r="AW437" s="12" t="s">
        <v>31</v>
      </c>
      <c r="AX437" s="12" t="s">
        <v>70</v>
      </c>
      <c r="AY437" s="151" t="s">
        <v>158</v>
      </c>
    </row>
    <row r="438" spans="2:65" s="13" customFormat="1" x14ac:dyDescent="0.2">
      <c r="B438" s="156"/>
      <c r="D438" s="150" t="s">
        <v>188</v>
      </c>
      <c r="E438" s="157" t="s">
        <v>19</v>
      </c>
      <c r="F438" s="158" t="s">
        <v>1467</v>
      </c>
      <c r="H438" s="159">
        <v>11.821</v>
      </c>
      <c r="I438" s="160"/>
      <c r="L438" s="156"/>
      <c r="M438" s="161"/>
      <c r="T438" s="162"/>
      <c r="AT438" s="157" t="s">
        <v>188</v>
      </c>
      <c r="AU438" s="157" t="s">
        <v>80</v>
      </c>
      <c r="AV438" s="13" t="s">
        <v>80</v>
      </c>
      <c r="AW438" s="13" t="s">
        <v>31</v>
      </c>
      <c r="AX438" s="13" t="s">
        <v>70</v>
      </c>
      <c r="AY438" s="157" t="s">
        <v>158</v>
      </c>
    </row>
    <row r="439" spans="2:65" s="14" customFormat="1" x14ac:dyDescent="0.2">
      <c r="B439" s="163"/>
      <c r="D439" s="150" t="s">
        <v>188</v>
      </c>
      <c r="E439" s="164" t="s">
        <v>19</v>
      </c>
      <c r="F439" s="165" t="s">
        <v>191</v>
      </c>
      <c r="H439" s="166">
        <v>30.963000000000001</v>
      </c>
      <c r="I439" s="167"/>
      <c r="L439" s="163"/>
      <c r="M439" s="168"/>
      <c r="T439" s="169"/>
      <c r="AT439" s="164" t="s">
        <v>188</v>
      </c>
      <c r="AU439" s="164" t="s">
        <v>80</v>
      </c>
      <c r="AV439" s="14" t="s">
        <v>165</v>
      </c>
      <c r="AW439" s="14" t="s">
        <v>31</v>
      </c>
      <c r="AX439" s="14" t="s">
        <v>78</v>
      </c>
      <c r="AY439" s="164" t="s">
        <v>158</v>
      </c>
    </row>
    <row r="440" spans="2:65" s="1" customFormat="1" ht="21.75" customHeight="1" x14ac:dyDescent="0.2">
      <c r="B440" s="33"/>
      <c r="C440" s="132" t="s">
        <v>529</v>
      </c>
      <c r="D440" s="132" t="s">
        <v>160</v>
      </c>
      <c r="E440" s="133" t="s">
        <v>1468</v>
      </c>
      <c r="F440" s="134" t="s">
        <v>1469</v>
      </c>
      <c r="G440" s="135" t="s">
        <v>308</v>
      </c>
      <c r="H440" s="136">
        <v>1.8859999999999999</v>
      </c>
      <c r="I440" s="137">
        <v>6820</v>
      </c>
      <c r="J440" s="138">
        <f>ROUND(I440*H440,2)</f>
        <v>12862.52</v>
      </c>
      <c r="K440" s="134" t="s">
        <v>164</v>
      </c>
      <c r="L440" s="33"/>
      <c r="M440" s="139" t="s">
        <v>19</v>
      </c>
      <c r="N440" s="140" t="s">
        <v>41</v>
      </c>
      <c r="P440" s="141">
        <f>O440*H440</f>
        <v>0</v>
      </c>
      <c r="Q440" s="141">
        <v>0</v>
      </c>
      <c r="R440" s="141">
        <f>Q440*H440</f>
        <v>0</v>
      </c>
      <c r="S440" s="141">
        <v>0</v>
      </c>
      <c r="T440" s="142">
        <f>S440*H440</f>
        <v>0</v>
      </c>
      <c r="AR440" s="143" t="s">
        <v>165</v>
      </c>
      <c r="AT440" s="143" t="s">
        <v>160</v>
      </c>
      <c r="AU440" s="143" t="s">
        <v>80</v>
      </c>
      <c r="AY440" s="18" t="s">
        <v>158</v>
      </c>
      <c r="BE440" s="144">
        <f>IF(N440="základní",J440,0)</f>
        <v>12862.52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8" t="s">
        <v>78</v>
      </c>
      <c r="BK440" s="144">
        <f>ROUND(I440*H440,2)</f>
        <v>12862.52</v>
      </c>
      <c r="BL440" s="18" t="s">
        <v>165</v>
      </c>
      <c r="BM440" s="143" t="s">
        <v>541</v>
      </c>
    </row>
    <row r="441" spans="2:65" s="1" customFormat="1" x14ac:dyDescent="0.2">
      <c r="B441" s="33"/>
      <c r="D441" s="145" t="s">
        <v>166</v>
      </c>
      <c r="F441" s="146" t="s">
        <v>1470</v>
      </c>
      <c r="I441" s="147"/>
      <c r="L441" s="33"/>
      <c r="M441" s="148"/>
      <c r="T441" s="54"/>
      <c r="AT441" s="18" t="s">
        <v>166</v>
      </c>
      <c r="AU441" s="18" t="s">
        <v>80</v>
      </c>
    </row>
    <row r="442" spans="2:65" s="12" customFormat="1" x14ac:dyDescent="0.2">
      <c r="B442" s="149"/>
      <c r="D442" s="150" t="s">
        <v>188</v>
      </c>
      <c r="E442" s="151" t="s">
        <v>19</v>
      </c>
      <c r="F442" s="152" t="s">
        <v>1416</v>
      </c>
      <c r="H442" s="151" t="s">
        <v>19</v>
      </c>
      <c r="I442" s="153"/>
      <c r="L442" s="149"/>
      <c r="M442" s="154"/>
      <c r="T442" s="155"/>
      <c r="AT442" s="151" t="s">
        <v>188</v>
      </c>
      <c r="AU442" s="151" t="s">
        <v>80</v>
      </c>
      <c r="AV442" s="12" t="s">
        <v>78</v>
      </c>
      <c r="AW442" s="12" t="s">
        <v>31</v>
      </c>
      <c r="AX442" s="12" t="s">
        <v>70</v>
      </c>
      <c r="AY442" s="151" t="s">
        <v>158</v>
      </c>
    </row>
    <row r="443" spans="2:65" s="12" customFormat="1" x14ac:dyDescent="0.2">
      <c r="B443" s="149"/>
      <c r="D443" s="150" t="s">
        <v>188</v>
      </c>
      <c r="E443" s="151" t="s">
        <v>19</v>
      </c>
      <c r="F443" s="152" t="s">
        <v>1417</v>
      </c>
      <c r="H443" s="151" t="s">
        <v>19</v>
      </c>
      <c r="I443" s="153"/>
      <c r="L443" s="149"/>
      <c r="M443" s="154"/>
      <c r="T443" s="155"/>
      <c r="AT443" s="151" t="s">
        <v>188</v>
      </c>
      <c r="AU443" s="151" t="s">
        <v>80</v>
      </c>
      <c r="AV443" s="12" t="s">
        <v>78</v>
      </c>
      <c r="AW443" s="12" t="s">
        <v>31</v>
      </c>
      <c r="AX443" s="12" t="s">
        <v>70</v>
      </c>
      <c r="AY443" s="151" t="s">
        <v>158</v>
      </c>
    </row>
    <row r="444" spans="2:65" s="12" customFormat="1" x14ac:dyDescent="0.2">
      <c r="B444" s="149"/>
      <c r="D444" s="150" t="s">
        <v>188</v>
      </c>
      <c r="E444" s="151" t="s">
        <v>19</v>
      </c>
      <c r="F444" s="152" t="s">
        <v>1471</v>
      </c>
      <c r="H444" s="151" t="s">
        <v>19</v>
      </c>
      <c r="I444" s="153"/>
      <c r="L444" s="149"/>
      <c r="M444" s="154"/>
      <c r="T444" s="155"/>
      <c r="AT444" s="151" t="s">
        <v>188</v>
      </c>
      <c r="AU444" s="151" t="s">
        <v>80</v>
      </c>
      <c r="AV444" s="12" t="s">
        <v>78</v>
      </c>
      <c r="AW444" s="12" t="s">
        <v>31</v>
      </c>
      <c r="AX444" s="12" t="s">
        <v>70</v>
      </c>
      <c r="AY444" s="151" t="s">
        <v>158</v>
      </c>
    </row>
    <row r="445" spans="2:65" s="12" customFormat="1" x14ac:dyDescent="0.2">
      <c r="B445" s="149"/>
      <c r="D445" s="150" t="s">
        <v>188</v>
      </c>
      <c r="E445" s="151" t="s">
        <v>19</v>
      </c>
      <c r="F445" s="152" t="s">
        <v>1419</v>
      </c>
      <c r="H445" s="151" t="s">
        <v>19</v>
      </c>
      <c r="I445" s="153"/>
      <c r="L445" s="149"/>
      <c r="M445" s="154"/>
      <c r="T445" s="155"/>
      <c r="AT445" s="151" t="s">
        <v>188</v>
      </c>
      <c r="AU445" s="151" t="s">
        <v>80</v>
      </c>
      <c r="AV445" s="12" t="s">
        <v>78</v>
      </c>
      <c r="AW445" s="12" t="s">
        <v>31</v>
      </c>
      <c r="AX445" s="12" t="s">
        <v>70</v>
      </c>
      <c r="AY445" s="151" t="s">
        <v>158</v>
      </c>
    </row>
    <row r="446" spans="2:65" s="13" customFormat="1" x14ac:dyDescent="0.2">
      <c r="B446" s="156"/>
      <c r="D446" s="150" t="s">
        <v>188</v>
      </c>
      <c r="E446" s="157" t="s">
        <v>19</v>
      </c>
      <c r="F446" s="158" t="s">
        <v>1472</v>
      </c>
      <c r="H446" s="159">
        <v>0.85499999999999998</v>
      </c>
      <c r="I446" s="160"/>
      <c r="L446" s="156"/>
      <c r="M446" s="161"/>
      <c r="T446" s="162"/>
      <c r="AT446" s="157" t="s">
        <v>188</v>
      </c>
      <c r="AU446" s="157" t="s">
        <v>80</v>
      </c>
      <c r="AV446" s="13" t="s">
        <v>80</v>
      </c>
      <c r="AW446" s="13" t="s">
        <v>31</v>
      </c>
      <c r="AX446" s="13" t="s">
        <v>70</v>
      </c>
      <c r="AY446" s="157" t="s">
        <v>158</v>
      </c>
    </row>
    <row r="447" spans="2:65" s="13" customFormat="1" x14ac:dyDescent="0.2">
      <c r="B447" s="156"/>
      <c r="D447" s="150" t="s">
        <v>188</v>
      </c>
      <c r="E447" s="157" t="s">
        <v>19</v>
      </c>
      <c r="F447" s="158" t="s">
        <v>1473</v>
      </c>
      <c r="H447" s="159">
        <v>0.45</v>
      </c>
      <c r="I447" s="160"/>
      <c r="L447" s="156"/>
      <c r="M447" s="161"/>
      <c r="T447" s="162"/>
      <c r="AT447" s="157" t="s">
        <v>188</v>
      </c>
      <c r="AU447" s="157" t="s">
        <v>80</v>
      </c>
      <c r="AV447" s="13" t="s">
        <v>80</v>
      </c>
      <c r="AW447" s="13" t="s">
        <v>31</v>
      </c>
      <c r="AX447" s="13" t="s">
        <v>70</v>
      </c>
      <c r="AY447" s="157" t="s">
        <v>158</v>
      </c>
    </row>
    <row r="448" spans="2:65" s="13" customFormat="1" x14ac:dyDescent="0.2">
      <c r="B448" s="156"/>
      <c r="D448" s="150" t="s">
        <v>188</v>
      </c>
      <c r="E448" s="157" t="s">
        <v>19</v>
      </c>
      <c r="F448" s="158" t="s">
        <v>1474</v>
      </c>
      <c r="H448" s="159">
        <v>0.27</v>
      </c>
      <c r="I448" s="160"/>
      <c r="L448" s="156"/>
      <c r="M448" s="161"/>
      <c r="T448" s="162"/>
      <c r="AT448" s="157" t="s">
        <v>188</v>
      </c>
      <c r="AU448" s="157" t="s">
        <v>80</v>
      </c>
      <c r="AV448" s="13" t="s">
        <v>80</v>
      </c>
      <c r="AW448" s="13" t="s">
        <v>31</v>
      </c>
      <c r="AX448" s="13" t="s">
        <v>70</v>
      </c>
      <c r="AY448" s="157" t="s">
        <v>158</v>
      </c>
    </row>
    <row r="449" spans="2:65" s="13" customFormat="1" x14ac:dyDescent="0.2">
      <c r="B449" s="156"/>
      <c r="D449" s="150" t="s">
        <v>188</v>
      </c>
      <c r="E449" s="157" t="s">
        <v>19</v>
      </c>
      <c r="F449" s="158" t="s">
        <v>1475</v>
      </c>
      <c r="H449" s="159">
        <v>0.20300000000000001</v>
      </c>
      <c r="I449" s="160"/>
      <c r="L449" s="156"/>
      <c r="M449" s="161"/>
      <c r="T449" s="162"/>
      <c r="AT449" s="157" t="s">
        <v>188</v>
      </c>
      <c r="AU449" s="157" t="s">
        <v>80</v>
      </c>
      <c r="AV449" s="13" t="s">
        <v>80</v>
      </c>
      <c r="AW449" s="13" t="s">
        <v>31</v>
      </c>
      <c r="AX449" s="13" t="s">
        <v>70</v>
      </c>
      <c r="AY449" s="157" t="s">
        <v>158</v>
      </c>
    </row>
    <row r="450" spans="2:65" s="13" customFormat="1" x14ac:dyDescent="0.2">
      <c r="B450" s="156"/>
      <c r="D450" s="150" t="s">
        <v>188</v>
      </c>
      <c r="E450" s="157" t="s">
        <v>19</v>
      </c>
      <c r="F450" s="158" t="s">
        <v>1476</v>
      </c>
      <c r="H450" s="159">
        <v>0.108</v>
      </c>
      <c r="I450" s="160"/>
      <c r="L450" s="156"/>
      <c r="M450" s="161"/>
      <c r="T450" s="162"/>
      <c r="AT450" s="157" t="s">
        <v>188</v>
      </c>
      <c r="AU450" s="157" t="s">
        <v>80</v>
      </c>
      <c r="AV450" s="13" t="s">
        <v>80</v>
      </c>
      <c r="AW450" s="13" t="s">
        <v>31</v>
      </c>
      <c r="AX450" s="13" t="s">
        <v>70</v>
      </c>
      <c r="AY450" s="157" t="s">
        <v>158</v>
      </c>
    </row>
    <row r="451" spans="2:65" s="14" customFormat="1" x14ac:dyDescent="0.2">
      <c r="B451" s="163"/>
      <c r="D451" s="150" t="s">
        <v>188</v>
      </c>
      <c r="E451" s="164" t="s">
        <v>19</v>
      </c>
      <c r="F451" s="165" t="s">
        <v>191</v>
      </c>
      <c r="H451" s="166">
        <v>1.8860000000000001</v>
      </c>
      <c r="I451" s="167"/>
      <c r="L451" s="163"/>
      <c r="M451" s="168"/>
      <c r="T451" s="169"/>
      <c r="AT451" s="164" t="s">
        <v>188</v>
      </c>
      <c r="AU451" s="164" t="s">
        <v>80</v>
      </c>
      <c r="AV451" s="14" t="s">
        <v>165</v>
      </c>
      <c r="AW451" s="14" t="s">
        <v>31</v>
      </c>
      <c r="AX451" s="14" t="s">
        <v>78</v>
      </c>
      <c r="AY451" s="164" t="s">
        <v>158</v>
      </c>
    </row>
    <row r="452" spans="2:65" s="1" customFormat="1" ht="16.5" customHeight="1" x14ac:dyDescent="0.2">
      <c r="B452" s="33"/>
      <c r="C452" s="132" t="s">
        <v>350</v>
      </c>
      <c r="D452" s="132" t="s">
        <v>160</v>
      </c>
      <c r="E452" s="133" t="s">
        <v>1477</v>
      </c>
      <c r="F452" s="134" t="s">
        <v>1478</v>
      </c>
      <c r="G452" s="135" t="s">
        <v>195</v>
      </c>
      <c r="H452" s="136">
        <v>371.16500000000002</v>
      </c>
      <c r="I452" s="137">
        <v>1070</v>
      </c>
      <c r="J452" s="138">
        <f>ROUND(I452*H452,2)</f>
        <v>397146.55</v>
      </c>
      <c r="K452" s="134" t="s">
        <v>164</v>
      </c>
      <c r="L452" s="33"/>
      <c r="M452" s="139" t="s">
        <v>19</v>
      </c>
      <c r="N452" s="140" t="s">
        <v>41</v>
      </c>
      <c r="P452" s="141">
        <f>O452*H452</f>
        <v>0</v>
      </c>
      <c r="Q452" s="141">
        <v>0</v>
      </c>
      <c r="R452" s="141">
        <f>Q452*H452</f>
        <v>0</v>
      </c>
      <c r="S452" s="141">
        <v>0</v>
      </c>
      <c r="T452" s="142">
        <f>S452*H452</f>
        <v>0</v>
      </c>
      <c r="AR452" s="143" t="s">
        <v>165</v>
      </c>
      <c r="AT452" s="143" t="s">
        <v>160</v>
      </c>
      <c r="AU452" s="143" t="s">
        <v>80</v>
      </c>
      <c r="AY452" s="18" t="s">
        <v>158</v>
      </c>
      <c r="BE452" s="144">
        <f>IF(N452="základní",J452,0)</f>
        <v>397146.55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8" t="s">
        <v>78</v>
      </c>
      <c r="BK452" s="144">
        <f>ROUND(I452*H452,2)</f>
        <v>397146.55</v>
      </c>
      <c r="BL452" s="18" t="s">
        <v>165</v>
      </c>
      <c r="BM452" s="143" t="s">
        <v>545</v>
      </c>
    </row>
    <row r="453" spans="2:65" s="1" customFormat="1" x14ac:dyDescent="0.2">
      <c r="B453" s="33"/>
      <c r="D453" s="145" t="s">
        <v>166</v>
      </c>
      <c r="F453" s="146" t="s">
        <v>1479</v>
      </c>
      <c r="I453" s="147"/>
      <c r="L453" s="33"/>
      <c r="M453" s="148"/>
      <c r="T453" s="54"/>
      <c r="AT453" s="18" t="s">
        <v>166</v>
      </c>
      <c r="AU453" s="18" t="s">
        <v>80</v>
      </c>
    </row>
    <row r="454" spans="2:65" s="12" customFormat="1" x14ac:dyDescent="0.2">
      <c r="B454" s="149"/>
      <c r="D454" s="150" t="s">
        <v>188</v>
      </c>
      <c r="E454" s="151" t="s">
        <v>19</v>
      </c>
      <c r="F454" s="152" t="s">
        <v>1463</v>
      </c>
      <c r="H454" s="151" t="s">
        <v>19</v>
      </c>
      <c r="I454" s="153"/>
      <c r="L454" s="149"/>
      <c r="M454" s="154"/>
      <c r="T454" s="155"/>
      <c r="AT454" s="151" t="s">
        <v>188</v>
      </c>
      <c r="AU454" s="151" t="s">
        <v>80</v>
      </c>
      <c r="AV454" s="12" t="s">
        <v>78</v>
      </c>
      <c r="AW454" s="12" t="s">
        <v>31</v>
      </c>
      <c r="AX454" s="12" t="s">
        <v>70</v>
      </c>
      <c r="AY454" s="151" t="s">
        <v>158</v>
      </c>
    </row>
    <row r="455" spans="2:65" s="12" customFormat="1" x14ac:dyDescent="0.2">
      <c r="B455" s="149"/>
      <c r="D455" s="150" t="s">
        <v>188</v>
      </c>
      <c r="E455" s="151" t="s">
        <v>19</v>
      </c>
      <c r="F455" s="152" t="s">
        <v>1464</v>
      </c>
      <c r="H455" s="151" t="s">
        <v>19</v>
      </c>
      <c r="I455" s="153"/>
      <c r="L455" s="149"/>
      <c r="M455" s="154"/>
      <c r="T455" s="155"/>
      <c r="AT455" s="151" t="s">
        <v>188</v>
      </c>
      <c r="AU455" s="151" t="s">
        <v>80</v>
      </c>
      <c r="AV455" s="12" t="s">
        <v>78</v>
      </c>
      <c r="AW455" s="12" t="s">
        <v>31</v>
      </c>
      <c r="AX455" s="12" t="s">
        <v>70</v>
      </c>
      <c r="AY455" s="151" t="s">
        <v>158</v>
      </c>
    </row>
    <row r="456" spans="2:65" s="13" customFormat="1" x14ac:dyDescent="0.2">
      <c r="B456" s="156"/>
      <c r="D456" s="150" t="s">
        <v>188</v>
      </c>
      <c r="E456" s="157" t="s">
        <v>19</v>
      </c>
      <c r="F456" s="158" t="s">
        <v>1480</v>
      </c>
      <c r="H456" s="159">
        <v>10.64</v>
      </c>
      <c r="I456" s="160"/>
      <c r="L456" s="156"/>
      <c r="M456" s="161"/>
      <c r="T456" s="162"/>
      <c r="AT456" s="157" t="s">
        <v>188</v>
      </c>
      <c r="AU456" s="157" t="s">
        <v>80</v>
      </c>
      <c r="AV456" s="13" t="s">
        <v>80</v>
      </c>
      <c r="AW456" s="13" t="s">
        <v>31</v>
      </c>
      <c r="AX456" s="13" t="s">
        <v>70</v>
      </c>
      <c r="AY456" s="157" t="s">
        <v>158</v>
      </c>
    </row>
    <row r="457" spans="2:65" s="12" customFormat="1" x14ac:dyDescent="0.2">
      <c r="B457" s="149"/>
      <c r="D457" s="150" t="s">
        <v>188</v>
      </c>
      <c r="E457" s="151" t="s">
        <v>19</v>
      </c>
      <c r="F457" s="152" t="s">
        <v>1466</v>
      </c>
      <c r="H457" s="151" t="s">
        <v>19</v>
      </c>
      <c r="I457" s="153"/>
      <c r="L457" s="149"/>
      <c r="M457" s="154"/>
      <c r="T457" s="155"/>
      <c r="AT457" s="151" t="s">
        <v>188</v>
      </c>
      <c r="AU457" s="151" t="s">
        <v>80</v>
      </c>
      <c r="AV457" s="12" t="s">
        <v>78</v>
      </c>
      <c r="AW457" s="12" t="s">
        <v>31</v>
      </c>
      <c r="AX457" s="12" t="s">
        <v>70</v>
      </c>
      <c r="AY457" s="151" t="s">
        <v>158</v>
      </c>
    </row>
    <row r="458" spans="2:65" s="13" customFormat="1" x14ac:dyDescent="0.2">
      <c r="B458" s="156"/>
      <c r="D458" s="150" t="s">
        <v>188</v>
      </c>
      <c r="E458" s="157" t="s">
        <v>19</v>
      </c>
      <c r="F458" s="158" t="s">
        <v>1481</v>
      </c>
      <c r="H458" s="159">
        <v>9.2050000000000001</v>
      </c>
      <c r="I458" s="160"/>
      <c r="L458" s="156"/>
      <c r="M458" s="161"/>
      <c r="T458" s="162"/>
      <c r="AT458" s="157" t="s">
        <v>188</v>
      </c>
      <c r="AU458" s="157" t="s">
        <v>80</v>
      </c>
      <c r="AV458" s="13" t="s">
        <v>80</v>
      </c>
      <c r="AW458" s="13" t="s">
        <v>31</v>
      </c>
      <c r="AX458" s="13" t="s">
        <v>70</v>
      </c>
      <c r="AY458" s="157" t="s">
        <v>158</v>
      </c>
    </row>
    <row r="459" spans="2:65" s="12" customFormat="1" x14ac:dyDescent="0.2">
      <c r="B459" s="149"/>
      <c r="D459" s="150" t="s">
        <v>188</v>
      </c>
      <c r="E459" s="151" t="s">
        <v>19</v>
      </c>
      <c r="F459" s="152" t="s">
        <v>1420</v>
      </c>
      <c r="H459" s="151" t="s">
        <v>19</v>
      </c>
      <c r="I459" s="153"/>
      <c r="L459" s="149"/>
      <c r="M459" s="154"/>
      <c r="T459" s="155"/>
      <c r="AT459" s="151" t="s">
        <v>188</v>
      </c>
      <c r="AU459" s="151" t="s">
        <v>80</v>
      </c>
      <c r="AV459" s="12" t="s">
        <v>78</v>
      </c>
      <c r="AW459" s="12" t="s">
        <v>31</v>
      </c>
      <c r="AX459" s="12" t="s">
        <v>70</v>
      </c>
      <c r="AY459" s="151" t="s">
        <v>158</v>
      </c>
    </row>
    <row r="460" spans="2:65" s="13" customFormat="1" x14ac:dyDescent="0.2">
      <c r="B460" s="156"/>
      <c r="D460" s="150" t="s">
        <v>188</v>
      </c>
      <c r="E460" s="157" t="s">
        <v>19</v>
      </c>
      <c r="F460" s="158" t="s">
        <v>1482</v>
      </c>
      <c r="H460" s="159">
        <v>85.14</v>
      </c>
      <c r="I460" s="160"/>
      <c r="L460" s="156"/>
      <c r="M460" s="161"/>
      <c r="T460" s="162"/>
      <c r="AT460" s="157" t="s">
        <v>188</v>
      </c>
      <c r="AU460" s="157" t="s">
        <v>80</v>
      </c>
      <c r="AV460" s="13" t="s">
        <v>80</v>
      </c>
      <c r="AW460" s="13" t="s">
        <v>31</v>
      </c>
      <c r="AX460" s="13" t="s">
        <v>70</v>
      </c>
      <c r="AY460" s="157" t="s">
        <v>158</v>
      </c>
    </row>
    <row r="461" spans="2:65" s="13" customFormat="1" x14ac:dyDescent="0.2">
      <c r="B461" s="156"/>
      <c r="D461" s="150" t="s">
        <v>188</v>
      </c>
      <c r="E461" s="157" t="s">
        <v>19</v>
      </c>
      <c r="F461" s="158" t="s">
        <v>1422</v>
      </c>
      <c r="H461" s="159">
        <v>9.25</v>
      </c>
      <c r="I461" s="160"/>
      <c r="L461" s="156"/>
      <c r="M461" s="161"/>
      <c r="T461" s="162"/>
      <c r="AT461" s="157" t="s">
        <v>188</v>
      </c>
      <c r="AU461" s="157" t="s">
        <v>80</v>
      </c>
      <c r="AV461" s="13" t="s">
        <v>80</v>
      </c>
      <c r="AW461" s="13" t="s">
        <v>31</v>
      </c>
      <c r="AX461" s="13" t="s">
        <v>70</v>
      </c>
      <c r="AY461" s="157" t="s">
        <v>158</v>
      </c>
    </row>
    <row r="462" spans="2:65" s="12" customFormat="1" x14ac:dyDescent="0.2">
      <c r="B462" s="149"/>
      <c r="D462" s="150" t="s">
        <v>188</v>
      </c>
      <c r="E462" s="151" t="s">
        <v>19</v>
      </c>
      <c r="F462" s="152" t="s">
        <v>1423</v>
      </c>
      <c r="H462" s="151" t="s">
        <v>19</v>
      </c>
      <c r="I462" s="153"/>
      <c r="L462" s="149"/>
      <c r="M462" s="154"/>
      <c r="T462" s="155"/>
      <c r="AT462" s="151" t="s">
        <v>188</v>
      </c>
      <c r="AU462" s="151" t="s">
        <v>80</v>
      </c>
      <c r="AV462" s="12" t="s">
        <v>78</v>
      </c>
      <c r="AW462" s="12" t="s">
        <v>31</v>
      </c>
      <c r="AX462" s="12" t="s">
        <v>70</v>
      </c>
      <c r="AY462" s="151" t="s">
        <v>158</v>
      </c>
    </row>
    <row r="463" spans="2:65" s="13" customFormat="1" x14ac:dyDescent="0.2">
      <c r="B463" s="156"/>
      <c r="D463" s="150" t="s">
        <v>188</v>
      </c>
      <c r="E463" s="157" t="s">
        <v>19</v>
      </c>
      <c r="F463" s="158" t="s">
        <v>1424</v>
      </c>
      <c r="H463" s="159">
        <v>62.4</v>
      </c>
      <c r="I463" s="160"/>
      <c r="L463" s="156"/>
      <c r="M463" s="161"/>
      <c r="T463" s="162"/>
      <c r="AT463" s="157" t="s">
        <v>188</v>
      </c>
      <c r="AU463" s="157" t="s">
        <v>80</v>
      </c>
      <c r="AV463" s="13" t="s">
        <v>80</v>
      </c>
      <c r="AW463" s="13" t="s">
        <v>31</v>
      </c>
      <c r="AX463" s="13" t="s">
        <v>70</v>
      </c>
      <c r="AY463" s="157" t="s">
        <v>158</v>
      </c>
    </row>
    <row r="464" spans="2:65" s="13" customFormat="1" x14ac:dyDescent="0.2">
      <c r="B464" s="156"/>
      <c r="D464" s="150" t="s">
        <v>188</v>
      </c>
      <c r="E464" s="157" t="s">
        <v>19</v>
      </c>
      <c r="F464" s="158" t="s">
        <v>1425</v>
      </c>
      <c r="H464" s="159">
        <v>44.72</v>
      </c>
      <c r="I464" s="160"/>
      <c r="L464" s="156"/>
      <c r="M464" s="161"/>
      <c r="T464" s="162"/>
      <c r="AT464" s="157" t="s">
        <v>188</v>
      </c>
      <c r="AU464" s="157" t="s">
        <v>80</v>
      </c>
      <c r="AV464" s="13" t="s">
        <v>80</v>
      </c>
      <c r="AW464" s="13" t="s">
        <v>31</v>
      </c>
      <c r="AX464" s="13" t="s">
        <v>70</v>
      </c>
      <c r="AY464" s="157" t="s">
        <v>158</v>
      </c>
    </row>
    <row r="465" spans="2:65" s="13" customFormat="1" x14ac:dyDescent="0.2">
      <c r="B465" s="156"/>
      <c r="D465" s="150" t="s">
        <v>188</v>
      </c>
      <c r="E465" s="157" t="s">
        <v>19</v>
      </c>
      <c r="F465" s="158" t="s">
        <v>1426</v>
      </c>
      <c r="H465" s="159">
        <v>101.48</v>
      </c>
      <c r="I465" s="160"/>
      <c r="L465" s="156"/>
      <c r="M465" s="161"/>
      <c r="T465" s="162"/>
      <c r="AT465" s="157" t="s">
        <v>188</v>
      </c>
      <c r="AU465" s="157" t="s">
        <v>80</v>
      </c>
      <c r="AV465" s="13" t="s">
        <v>80</v>
      </c>
      <c r="AW465" s="13" t="s">
        <v>31</v>
      </c>
      <c r="AX465" s="13" t="s">
        <v>70</v>
      </c>
      <c r="AY465" s="157" t="s">
        <v>158</v>
      </c>
    </row>
    <row r="466" spans="2:65" s="13" customFormat="1" x14ac:dyDescent="0.2">
      <c r="B466" s="156"/>
      <c r="D466" s="150" t="s">
        <v>188</v>
      </c>
      <c r="E466" s="157" t="s">
        <v>19</v>
      </c>
      <c r="F466" s="158" t="s">
        <v>1427</v>
      </c>
      <c r="H466" s="159">
        <v>35.4</v>
      </c>
      <c r="I466" s="160"/>
      <c r="L466" s="156"/>
      <c r="M466" s="161"/>
      <c r="T466" s="162"/>
      <c r="AT466" s="157" t="s">
        <v>188</v>
      </c>
      <c r="AU466" s="157" t="s">
        <v>80</v>
      </c>
      <c r="AV466" s="13" t="s">
        <v>80</v>
      </c>
      <c r="AW466" s="13" t="s">
        <v>31</v>
      </c>
      <c r="AX466" s="13" t="s">
        <v>70</v>
      </c>
      <c r="AY466" s="157" t="s">
        <v>158</v>
      </c>
    </row>
    <row r="467" spans="2:65" s="13" customFormat="1" x14ac:dyDescent="0.2">
      <c r="B467" s="156"/>
      <c r="D467" s="150" t="s">
        <v>188</v>
      </c>
      <c r="E467" s="157" t="s">
        <v>19</v>
      </c>
      <c r="F467" s="158" t="s">
        <v>1428</v>
      </c>
      <c r="H467" s="159">
        <v>5.7</v>
      </c>
      <c r="I467" s="160"/>
      <c r="L467" s="156"/>
      <c r="M467" s="161"/>
      <c r="T467" s="162"/>
      <c r="AT467" s="157" t="s">
        <v>188</v>
      </c>
      <c r="AU467" s="157" t="s">
        <v>80</v>
      </c>
      <c r="AV467" s="13" t="s">
        <v>80</v>
      </c>
      <c r="AW467" s="13" t="s">
        <v>31</v>
      </c>
      <c r="AX467" s="13" t="s">
        <v>70</v>
      </c>
      <c r="AY467" s="157" t="s">
        <v>158</v>
      </c>
    </row>
    <row r="468" spans="2:65" s="13" customFormat="1" x14ac:dyDescent="0.2">
      <c r="B468" s="156"/>
      <c r="D468" s="150" t="s">
        <v>188</v>
      </c>
      <c r="E468" s="157" t="s">
        <v>19</v>
      </c>
      <c r="F468" s="158" t="s">
        <v>1429</v>
      </c>
      <c r="H468" s="159">
        <v>3</v>
      </c>
      <c r="I468" s="160"/>
      <c r="L468" s="156"/>
      <c r="M468" s="161"/>
      <c r="T468" s="162"/>
      <c r="AT468" s="157" t="s">
        <v>188</v>
      </c>
      <c r="AU468" s="157" t="s">
        <v>80</v>
      </c>
      <c r="AV468" s="13" t="s">
        <v>80</v>
      </c>
      <c r="AW468" s="13" t="s">
        <v>31</v>
      </c>
      <c r="AX468" s="13" t="s">
        <v>70</v>
      </c>
      <c r="AY468" s="157" t="s">
        <v>158</v>
      </c>
    </row>
    <row r="469" spans="2:65" s="13" customFormat="1" x14ac:dyDescent="0.2">
      <c r="B469" s="156"/>
      <c r="D469" s="150" t="s">
        <v>188</v>
      </c>
      <c r="E469" s="157" t="s">
        <v>19</v>
      </c>
      <c r="F469" s="158" t="s">
        <v>1430</v>
      </c>
      <c r="H469" s="159">
        <v>1.8</v>
      </c>
      <c r="I469" s="160"/>
      <c r="L469" s="156"/>
      <c r="M469" s="161"/>
      <c r="T469" s="162"/>
      <c r="AT469" s="157" t="s">
        <v>188</v>
      </c>
      <c r="AU469" s="157" t="s">
        <v>80</v>
      </c>
      <c r="AV469" s="13" t="s">
        <v>80</v>
      </c>
      <c r="AW469" s="13" t="s">
        <v>31</v>
      </c>
      <c r="AX469" s="13" t="s">
        <v>70</v>
      </c>
      <c r="AY469" s="157" t="s">
        <v>158</v>
      </c>
    </row>
    <row r="470" spans="2:65" s="13" customFormat="1" x14ac:dyDescent="0.2">
      <c r="B470" s="156"/>
      <c r="D470" s="150" t="s">
        <v>188</v>
      </c>
      <c r="E470" s="157" t="s">
        <v>19</v>
      </c>
      <c r="F470" s="158" t="s">
        <v>1431</v>
      </c>
      <c r="H470" s="159">
        <v>1.35</v>
      </c>
      <c r="I470" s="160"/>
      <c r="L470" s="156"/>
      <c r="M470" s="161"/>
      <c r="T470" s="162"/>
      <c r="AT470" s="157" t="s">
        <v>188</v>
      </c>
      <c r="AU470" s="157" t="s">
        <v>80</v>
      </c>
      <c r="AV470" s="13" t="s">
        <v>80</v>
      </c>
      <c r="AW470" s="13" t="s">
        <v>31</v>
      </c>
      <c r="AX470" s="13" t="s">
        <v>70</v>
      </c>
      <c r="AY470" s="157" t="s">
        <v>158</v>
      </c>
    </row>
    <row r="471" spans="2:65" s="13" customFormat="1" x14ac:dyDescent="0.2">
      <c r="B471" s="156"/>
      <c r="D471" s="150" t="s">
        <v>188</v>
      </c>
      <c r="E471" s="157" t="s">
        <v>19</v>
      </c>
      <c r="F471" s="158" t="s">
        <v>1432</v>
      </c>
      <c r="H471" s="159">
        <v>1.08</v>
      </c>
      <c r="I471" s="160"/>
      <c r="L471" s="156"/>
      <c r="M471" s="161"/>
      <c r="T471" s="162"/>
      <c r="AT471" s="157" t="s">
        <v>188</v>
      </c>
      <c r="AU471" s="157" t="s">
        <v>80</v>
      </c>
      <c r="AV471" s="13" t="s">
        <v>80</v>
      </c>
      <c r="AW471" s="13" t="s">
        <v>31</v>
      </c>
      <c r="AX471" s="13" t="s">
        <v>70</v>
      </c>
      <c r="AY471" s="157" t="s">
        <v>158</v>
      </c>
    </row>
    <row r="472" spans="2:65" s="14" customFormat="1" x14ac:dyDescent="0.2">
      <c r="B472" s="163"/>
      <c r="D472" s="150" t="s">
        <v>188</v>
      </c>
      <c r="E472" s="164" t="s">
        <v>19</v>
      </c>
      <c r="F472" s="165" t="s">
        <v>191</v>
      </c>
      <c r="H472" s="166">
        <v>371.16499999999996</v>
      </c>
      <c r="I472" s="167"/>
      <c r="L472" s="163"/>
      <c r="M472" s="168"/>
      <c r="T472" s="169"/>
      <c r="AT472" s="164" t="s">
        <v>188</v>
      </c>
      <c r="AU472" s="164" t="s">
        <v>80</v>
      </c>
      <c r="AV472" s="14" t="s">
        <v>165</v>
      </c>
      <c r="AW472" s="14" t="s">
        <v>31</v>
      </c>
      <c r="AX472" s="14" t="s">
        <v>78</v>
      </c>
      <c r="AY472" s="164" t="s">
        <v>158</v>
      </c>
    </row>
    <row r="473" spans="2:65" s="1" customFormat="1" ht="21.75" customHeight="1" x14ac:dyDescent="0.2">
      <c r="B473" s="33"/>
      <c r="C473" s="132" t="s">
        <v>538</v>
      </c>
      <c r="D473" s="132" t="s">
        <v>160</v>
      </c>
      <c r="E473" s="133" t="s">
        <v>1483</v>
      </c>
      <c r="F473" s="134" t="s">
        <v>1484</v>
      </c>
      <c r="G473" s="135" t="s">
        <v>195</v>
      </c>
      <c r="H473" s="136">
        <v>371.16500000000002</v>
      </c>
      <c r="I473" s="137">
        <v>231</v>
      </c>
      <c r="J473" s="138">
        <f>ROUND(I473*H473,2)</f>
        <v>85739.12</v>
      </c>
      <c r="K473" s="134" t="s">
        <v>164</v>
      </c>
      <c r="L473" s="33"/>
      <c r="M473" s="139" t="s">
        <v>19</v>
      </c>
      <c r="N473" s="140" t="s">
        <v>41</v>
      </c>
      <c r="P473" s="141">
        <f>O473*H473</f>
        <v>0</v>
      </c>
      <c r="Q473" s="141">
        <v>0</v>
      </c>
      <c r="R473" s="141">
        <f>Q473*H473</f>
        <v>0</v>
      </c>
      <c r="S473" s="141">
        <v>0</v>
      </c>
      <c r="T473" s="142">
        <f>S473*H473</f>
        <v>0</v>
      </c>
      <c r="AR473" s="143" t="s">
        <v>165</v>
      </c>
      <c r="AT473" s="143" t="s">
        <v>160</v>
      </c>
      <c r="AU473" s="143" t="s">
        <v>80</v>
      </c>
      <c r="AY473" s="18" t="s">
        <v>158</v>
      </c>
      <c r="BE473" s="144">
        <f>IF(N473="základní",J473,0)</f>
        <v>85739.12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8" t="s">
        <v>78</v>
      </c>
      <c r="BK473" s="144">
        <f>ROUND(I473*H473,2)</f>
        <v>85739.12</v>
      </c>
      <c r="BL473" s="18" t="s">
        <v>165</v>
      </c>
      <c r="BM473" s="143" t="s">
        <v>552</v>
      </c>
    </row>
    <row r="474" spans="2:65" s="1" customFormat="1" x14ac:dyDescent="0.2">
      <c r="B474" s="33"/>
      <c r="D474" s="145" t="s">
        <v>166</v>
      </c>
      <c r="F474" s="146" t="s">
        <v>1485</v>
      </c>
      <c r="I474" s="147"/>
      <c r="L474" s="33"/>
      <c r="M474" s="148"/>
      <c r="T474" s="54"/>
      <c r="AT474" s="18" t="s">
        <v>166</v>
      </c>
      <c r="AU474" s="18" t="s">
        <v>80</v>
      </c>
    </row>
    <row r="475" spans="2:65" s="1" customFormat="1" ht="24.15" customHeight="1" x14ac:dyDescent="0.2">
      <c r="B475" s="33"/>
      <c r="C475" s="132" t="s">
        <v>370</v>
      </c>
      <c r="D475" s="132" t="s">
        <v>160</v>
      </c>
      <c r="E475" s="133" t="s">
        <v>1486</v>
      </c>
      <c r="F475" s="134" t="s">
        <v>1487</v>
      </c>
      <c r="G475" s="135" t="s">
        <v>195</v>
      </c>
      <c r="H475" s="136">
        <v>371.16500000000002</v>
      </c>
      <c r="I475" s="137">
        <v>561</v>
      </c>
      <c r="J475" s="138">
        <f>ROUND(I475*H475,2)</f>
        <v>208223.57</v>
      </c>
      <c r="K475" s="134" t="s">
        <v>164</v>
      </c>
      <c r="L475" s="33"/>
      <c r="M475" s="139" t="s">
        <v>19</v>
      </c>
      <c r="N475" s="140" t="s">
        <v>41</v>
      </c>
      <c r="P475" s="141">
        <f>O475*H475</f>
        <v>0</v>
      </c>
      <c r="Q475" s="141">
        <v>0</v>
      </c>
      <c r="R475" s="141">
        <f>Q475*H475</f>
        <v>0</v>
      </c>
      <c r="S475" s="141">
        <v>0</v>
      </c>
      <c r="T475" s="142">
        <f>S475*H475</f>
        <v>0</v>
      </c>
      <c r="AR475" s="143" t="s">
        <v>165</v>
      </c>
      <c r="AT475" s="143" t="s">
        <v>160</v>
      </c>
      <c r="AU475" s="143" t="s">
        <v>80</v>
      </c>
      <c r="AY475" s="18" t="s">
        <v>158</v>
      </c>
      <c r="BE475" s="144">
        <f>IF(N475="základní",J475,0)</f>
        <v>208223.57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8" t="s">
        <v>78</v>
      </c>
      <c r="BK475" s="144">
        <f>ROUND(I475*H475,2)</f>
        <v>208223.57</v>
      </c>
      <c r="BL475" s="18" t="s">
        <v>165</v>
      </c>
      <c r="BM475" s="143" t="s">
        <v>558</v>
      </c>
    </row>
    <row r="476" spans="2:65" s="1" customFormat="1" x14ac:dyDescent="0.2">
      <c r="B476" s="33"/>
      <c r="D476" s="145" t="s">
        <v>166</v>
      </c>
      <c r="F476" s="146" t="s">
        <v>1488</v>
      </c>
      <c r="I476" s="147"/>
      <c r="L476" s="33"/>
      <c r="M476" s="148"/>
      <c r="T476" s="54"/>
      <c r="AT476" s="18" t="s">
        <v>166</v>
      </c>
      <c r="AU476" s="18" t="s">
        <v>80</v>
      </c>
    </row>
    <row r="477" spans="2:65" s="1" customFormat="1" ht="24.15" customHeight="1" x14ac:dyDescent="0.2">
      <c r="B477" s="33"/>
      <c r="C477" s="132" t="s">
        <v>549</v>
      </c>
      <c r="D477" s="132" t="s">
        <v>160</v>
      </c>
      <c r="E477" s="133" t="s">
        <v>1489</v>
      </c>
      <c r="F477" s="134" t="s">
        <v>1490</v>
      </c>
      <c r="G477" s="135" t="s">
        <v>163</v>
      </c>
      <c r="H477" s="136">
        <v>12.88</v>
      </c>
      <c r="I477" s="137">
        <v>80</v>
      </c>
      <c r="J477" s="138">
        <f>ROUND(I477*H477,2)</f>
        <v>1030.4000000000001</v>
      </c>
      <c r="K477" s="134" t="s">
        <v>164</v>
      </c>
      <c r="L477" s="33"/>
      <c r="M477" s="139" t="s">
        <v>19</v>
      </c>
      <c r="N477" s="140" t="s">
        <v>41</v>
      </c>
      <c r="P477" s="141">
        <f>O477*H477</f>
        <v>0</v>
      </c>
      <c r="Q477" s="141">
        <v>0</v>
      </c>
      <c r="R477" s="141">
        <f>Q477*H477</f>
        <v>0</v>
      </c>
      <c r="S477" s="141">
        <v>0</v>
      </c>
      <c r="T477" s="142">
        <f>S477*H477</f>
        <v>0</v>
      </c>
      <c r="AR477" s="143" t="s">
        <v>165</v>
      </c>
      <c r="AT477" s="143" t="s">
        <v>160</v>
      </c>
      <c r="AU477" s="143" t="s">
        <v>80</v>
      </c>
      <c r="AY477" s="18" t="s">
        <v>158</v>
      </c>
      <c r="BE477" s="144">
        <f>IF(N477="základní",J477,0)</f>
        <v>1030.4000000000001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8" t="s">
        <v>78</v>
      </c>
      <c r="BK477" s="144">
        <f>ROUND(I477*H477,2)</f>
        <v>1030.4000000000001</v>
      </c>
      <c r="BL477" s="18" t="s">
        <v>165</v>
      </c>
      <c r="BM477" s="143" t="s">
        <v>564</v>
      </c>
    </row>
    <row r="478" spans="2:65" s="1" customFormat="1" x14ac:dyDescent="0.2">
      <c r="B478" s="33"/>
      <c r="D478" s="145" t="s">
        <v>166</v>
      </c>
      <c r="F478" s="146" t="s">
        <v>1491</v>
      </c>
      <c r="I478" s="147"/>
      <c r="L478" s="33"/>
      <c r="M478" s="148"/>
      <c r="T478" s="54"/>
      <c r="AT478" s="18" t="s">
        <v>166</v>
      </c>
      <c r="AU478" s="18" t="s">
        <v>80</v>
      </c>
    </row>
    <row r="479" spans="2:65" s="1" customFormat="1" ht="24.15" customHeight="1" x14ac:dyDescent="0.2">
      <c r="B479" s="33"/>
      <c r="C479" s="132" t="s">
        <v>378</v>
      </c>
      <c r="D479" s="132" t="s">
        <v>160</v>
      </c>
      <c r="E479" s="133" t="s">
        <v>1492</v>
      </c>
      <c r="F479" s="134" t="s">
        <v>1493</v>
      </c>
      <c r="G479" s="135" t="s">
        <v>163</v>
      </c>
      <c r="H479" s="136">
        <v>24.931999999999999</v>
      </c>
      <c r="I479" s="137">
        <v>120</v>
      </c>
      <c r="J479" s="138">
        <f>ROUND(I479*H479,2)</f>
        <v>2991.84</v>
      </c>
      <c r="K479" s="134" t="s">
        <v>164</v>
      </c>
      <c r="L479" s="33"/>
      <c r="M479" s="139" t="s">
        <v>19</v>
      </c>
      <c r="N479" s="140" t="s">
        <v>41</v>
      </c>
      <c r="P479" s="141">
        <f>O479*H479</f>
        <v>0</v>
      </c>
      <c r="Q479" s="141">
        <v>0</v>
      </c>
      <c r="R479" s="141">
        <f>Q479*H479</f>
        <v>0</v>
      </c>
      <c r="S479" s="141">
        <v>0</v>
      </c>
      <c r="T479" s="142">
        <f>S479*H479</f>
        <v>0</v>
      </c>
      <c r="AR479" s="143" t="s">
        <v>165</v>
      </c>
      <c r="AT479" s="143" t="s">
        <v>160</v>
      </c>
      <c r="AU479" s="143" t="s">
        <v>80</v>
      </c>
      <c r="AY479" s="18" t="s">
        <v>158</v>
      </c>
      <c r="BE479" s="144">
        <f>IF(N479="základní",J479,0)</f>
        <v>2991.84</v>
      </c>
      <c r="BF479" s="144">
        <f>IF(N479="snížená",J479,0)</f>
        <v>0</v>
      </c>
      <c r="BG479" s="144">
        <f>IF(N479="zákl. přenesená",J479,0)</f>
        <v>0</v>
      </c>
      <c r="BH479" s="144">
        <f>IF(N479="sníž. přenesená",J479,0)</f>
        <v>0</v>
      </c>
      <c r="BI479" s="144">
        <f>IF(N479="nulová",J479,0)</f>
        <v>0</v>
      </c>
      <c r="BJ479" s="18" t="s">
        <v>78</v>
      </c>
      <c r="BK479" s="144">
        <f>ROUND(I479*H479,2)</f>
        <v>2991.84</v>
      </c>
      <c r="BL479" s="18" t="s">
        <v>165</v>
      </c>
      <c r="BM479" s="143" t="s">
        <v>570</v>
      </c>
    </row>
    <row r="480" spans="2:65" s="1" customFormat="1" x14ac:dyDescent="0.2">
      <c r="B480" s="33"/>
      <c r="D480" s="145" t="s">
        <v>166</v>
      </c>
      <c r="F480" s="146" t="s">
        <v>1494</v>
      </c>
      <c r="I480" s="147"/>
      <c r="L480" s="33"/>
      <c r="M480" s="148"/>
      <c r="T480" s="54"/>
      <c r="AT480" s="18" t="s">
        <v>166</v>
      </c>
      <c r="AU480" s="18" t="s">
        <v>80</v>
      </c>
    </row>
    <row r="481" spans="2:65" s="12" customFormat="1" x14ac:dyDescent="0.2">
      <c r="B481" s="149"/>
      <c r="D481" s="150" t="s">
        <v>188</v>
      </c>
      <c r="E481" s="151" t="s">
        <v>19</v>
      </c>
      <c r="F481" s="152" t="s">
        <v>1495</v>
      </c>
      <c r="H481" s="151" t="s">
        <v>19</v>
      </c>
      <c r="I481" s="153"/>
      <c r="L481" s="149"/>
      <c r="M481" s="154"/>
      <c r="T481" s="155"/>
      <c r="AT481" s="151" t="s">
        <v>188</v>
      </c>
      <c r="AU481" s="151" t="s">
        <v>80</v>
      </c>
      <c r="AV481" s="12" t="s">
        <v>78</v>
      </c>
      <c r="AW481" s="12" t="s">
        <v>31</v>
      </c>
      <c r="AX481" s="12" t="s">
        <v>70</v>
      </c>
      <c r="AY481" s="151" t="s">
        <v>158</v>
      </c>
    </row>
    <row r="482" spans="2:65" s="13" customFormat="1" x14ac:dyDescent="0.2">
      <c r="B482" s="156"/>
      <c r="D482" s="150" t="s">
        <v>188</v>
      </c>
      <c r="E482" s="157" t="s">
        <v>19</v>
      </c>
      <c r="F482" s="158" t="s">
        <v>1496</v>
      </c>
      <c r="H482" s="159">
        <v>11.68</v>
      </c>
      <c r="I482" s="160"/>
      <c r="L482" s="156"/>
      <c r="M482" s="161"/>
      <c r="T482" s="162"/>
      <c r="AT482" s="157" t="s">
        <v>188</v>
      </c>
      <c r="AU482" s="157" t="s">
        <v>80</v>
      </c>
      <c r="AV482" s="13" t="s">
        <v>80</v>
      </c>
      <c r="AW482" s="13" t="s">
        <v>31</v>
      </c>
      <c r="AX482" s="13" t="s">
        <v>70</v>
      </c>
      <c r="AY482" s="157" t="s">
        <v>158</v>
      </c>
    </row>
    <row r="483" spans="2:65" s="12" customFormat="1" x14ac:dyDescent="0.2">
      <c r="B483" s="149"/>
      <c r="D483" s="150" t="s">
        <v>188</v>
      </c>
      <c r="E483" s="151" t="s">
        <v>19</v>
      </c>
      <c r="F483" s="152" t="s">
        <v>1497</v>
      </c>
      <c r="H483" s="151" t="s">
        <v>19</v>
      </c>
      <c r="I483" s="153"/>
      <c r="L483" s="149"/>
      <c r="M483" s="154"/>
      <c r="T483" s="155"/>
      <c r="AT483" s="151" t="s">
        <v>188</v>
      </c>
      <c r="AU483" s="151" t="s">
        <v>80</v>
      </c>
      <c r="AV483" s="12" t="s">
        <v>78</v>
      </c>
      <c r="AW483" s="12" t="s">
        <v>31</v>
      </c>
      <c r="AX483" s="12" t="s">
        <v>70</v>
      </c>
      <c r="AY483" s="151" t="s">
        <v>158</v>
      </c>
    </row>
    <row r="484" spans="2:65" s="13" customFormat="1" x14ac:dyDescent="0.2">
      <c r="B484" s="156"/>
      <c r="D484" s="150" t="s">
        <v>188</v>
      </c>
      <c r="E484" s="157" t="s">
        <v>19</v>
      </c>
      <c r="F484" s="158" t="s">
        <v>1498</v>
      </c>
      <c r="H484" s="159">
        <v>6.4</v>
      </c>
      <c r="I484" s="160"/>
      <c r="L484" s="156"/>
      <c r="M484" s="161"/>
      <c r="T484" s="162"/>
      <c r="AT484" s="157" t="s">
        <v>188</v>
      </c>
      <c r="AU484" s="157" t="s">
        <v>80</v>
      </c>
      <c r="AV484" s="13" t="s">
        <v>80</v>
      </c>
      <c r="AW484" s="13" t="s">
        <v>31</v>
      </c>
      <c r="AX484" s="13" t="s">
        <v>70</v>
      </c>
      <c r="AY484" s="157" t="s">
        <v>158</v>
      </c>
    </row>
    <row r="485" spans="2:65" s="12" customFormat="1" x14ac:dyDescent="0.2">
      <c r="B485" s="149"/>
      <c r="D485" s="150" t="s">
        <v>188</v>
      </c>
      <c r="E485" s="151" t="s">
        <v>19</v>
      </c>
      <c r="F485" s="152" t="s">
        <v>1499</v>
      </c>
      <c r="H485" s="151" t="s">
        <v>19</v>
      </c>
      <c r="I485" s="153"/>
      <c r="L485" s="149"/>
      <c r="M485" s="154"/>
      <c r="T485" s="155"/>
      <c r="AT485" s="151" t="s">
        <v>188</v>
      </c>
      <c r="AU485" s="151" t="s">
        <v>80</v>
      </c>
      <c r="AV485" s="12" t="s">
        <v>78</v>
      </c>
      <c r="AW485" s="12" t="s">
        <v>31</v>
      </c>
      <c r="AX485" s="12" t="s">
        <v>70</v>
      </c>
      <c r="AY485" s="151" t="s">
        <v>158</v>
      </c>
    </row>
    <row r="486" spans="2:65" s="13" customFormat="1" x14ac:dyDescent="0.2">
      <c r="B486" s="156"/>
      <c r="D486" s="150" t="s">
        <v>188</v>
      </c>
      <c r="E486" s="157" t="s">
        <v>19</v>
      </c>
      <c r="F486" s="158" t="s">
        <v>1500</v>
      </c>
      <c r="H486" s="159">
        <v>3.6</v>
      </c>
      <c r="I486" s="160"/>
      <c r="L486" s="156"/>
      <c r="M486" s="161"/>
      <c r="T486" s="162"/>
      <c r="AT486" s="157" t="s">
        <v>188</v>
      </c>
      <c r="AU486" s="157" t="s">
        <v>80</v>
      </c>
      <c r="AV486" s="13" t="s">
        <v>80</v>
      </c>
      <c r="AW486" s="13" t="s">
        <v>31</v>
      </c>
      <c r="AX486" s="13" t="s">
        <v>70</v>
      </c>
      <c r="AY486" s="157" t="s">
        <v>158</v>
      </c>
    </row>
    <row r="487" spans="2:65" s="14" customFormat="1" x14ac:dyDescent="0.2">
      <c r="B487" s="163"/>
      <c r="D487" s="150" t="s">
        <v>188</v>
      </c>
      <c r="E487" s="164" t="s">
        <v>19</v>
      </c>
      <c r="F487" s="165" t="s">
        <v>191</v>
      </c>
      <c r="H487" s="166">
        <v>21.68</v>
      </c>
      <c r="I487" s="167"/>
      <c r="L487" s="163"/>
      <c r="M487" s="168"/>
      <c r="T487" s="169"/>
      <c r="AT487" s="164" t="s">
        <v>188</v>
      </c>
      <c r="AU487" s="164" t="s">
        <v>80</v>
      </c>
      <c r="AV487" s="14" t="s">
        <v>165</v>
      </c>
      <c r="AW487" s="14" t="s">
        <v>31</v>
      </c>
      <c r="AX487" s="14" t="s">
        <v>70</v>
      </c>
      <c r="AY487" s="164" t="s">
        <v>158</v>
      </c>
    </row>
    <row r="488" spans="2:65" s="13" customFormat="1" x14ac:dyDescent="0.2">
      <c r="B488" s="156"/>
      <c r="D488" s="150" t="s">
        <v>188</v>
      </c>
      <c r="E488" s="157" t="s">
        <v>19</v>
      </c>
      <c r="F488" s="158" t="s">
        <v>1501</v>
      </c>
      <c r="H488" s="159">
        <v>24.931999999999999</v>
      </c>
      <c r="I488" s="160"/>
      <c r="L488" s="156"/>
      <c r="M488" s="161"/>
      <c r="T488" s="162"/>
      <c r="AT488" s="157" t="s">
        <v>188</v>
      </c>
      <c r="AU488" s="157" t="s">
        <v>80</v>
      </c>
      <c r="AV488" s="13" t="s">
        <v>80</v>
      </c>
      <c r="AW488" s="13" t="s">
        <v>31</v>
      </c>
      <c r="AX488" s="13" t="s">
        <v>70</v>
      </c>
      <c r="AY488" s="157" t="s">
        <v>158</v>
      </c>
    </row>
    <row r="489" spans="2:65" s="14" customFormat="1" x14ac:dyDescent="0.2">
      <c r="B489" s="163"/>
      <c r="D489" s="150" t="s">
        <v>188</v>
      </c>
      <c r="E489" s="164" t="s">
        <v>19</v>
      </c>
      <c r="F489" s="165" t="s">
        <v>191</v>
      </c>
      <c r="H489" s="166">
        <v>24.931999999999999</v>
      </c>
      <c r="I489" s="167"/>
      <c r="L489" s="163"/>
      <c r="M489" s="168"/>
      <c r="T489" s="169"/>
      <c r="AT489" s="164" t="s">
        <v>188</v>
      </c>
      <c r="AU489" s="164" t="s">
        <v>80</v>
      </c>
      <c r="AV489" s="14" t="s">
        <v>165</v>
      </c>
      <c r="AW489" s="14" t="s">
        <v>31</v>
      </c>
      <c r="AX489" s="14" t="s">
        <v>78</v>
      </c>
      <c r="AY489" s="164" t="s">
        <v>158</v>
      </c>
    </row>
    <row r="490" spans="2:65" s="1" customFormat="1" ht="16.5" customHeight="1" x14ac:dyDescent="0.2">
      <c r="B490" s="33"/>
      <c r="C490" s="132" t="s">
        <v>561</v>
      </c>
      <c r="D490" s="132" t="s">
        <v>160</v>
      </c>
      <c r="E490" s="133" t="s">
        <v>1502</v>
      </c>
      <c r="F490" s="134" t="s">
        <v>1503</v>
      </c>
      <c r="G490" s="135" t="s">
        <v>519</v>
      </c>
      <c r="H490" s="136">
        <v>8.5449999999999999</v>
      </c>
      <c r="I490" s="137">
        <v>55400</v>
      </c>
      <c r="J490" s="138">
        <f>ROUND(I490*H490,2)</f>
        <v>473393</v>
      </c>
      <c r="K490" s="134" t="s">
        <v>164</v>
      </c>
      <c r="L490" s="33"/>
      <c r="M490" s="139" t="s">
        <v>19</v>
      </c>
      <c r="N490" s="140" t="s">
        <v>41</v>
      </c>
      <c r="P490" s="141">
        <f>O490*H490</f>
        <v>0</v>
      </c>
      <c r="Q490" s="141">
        <v>0</v>
      </c>
      <c r="R490" s="141">
        <f>Q490*H490</f>
        <v>0</v>
      </c>
      <c r="S490" s="141">
        <v>0</v>
      </c>
      <c r="T490" s="142">
        <f>S490*H490</f>
        <v>0</v>
      </c>
      <c r="AR490" s="143" t="s">
        <v>165</v>
      </c>
      <c r="AT490" s="143" t="s">
        <v>160</v>
      </c>
      <c r="AU490" s="143" t="s">
        <v>80</v>
      </c>
      <c r="AY490" s="18" t="s">
        <v>158</v>
      </c>
      <c r="BE490" s="144">
        <f>IF(N490="základní",J490,0)</f>
        <v>473393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8" t="s">
        <v>78</v>
      </c>
      <c r="BK490" s="144">
        <f>ROUND(I490*H490,2)</f>
        <v>473393</v>
      </c>
      <c r="BL490" s="18" t="s">
        <v>165</v>
      </c>
      <c r="BM490" s="143" t="s">
        <v>431</v>
      </c>
    </row>
    <row r="491" spans="2:65" s="1" customFormat="1" x14ac:dyDescent="0.2">
      <c r="B491" s="33"/>
      <c r="D491" s="145" t="s">
        <v>166</v>
      </c>
      <c r="F491" s="146" t="s">
        <v>1504</v>
      </c>
      <c r="I491" s="147"/>
      <c r="L491" s="33"/>
      <c r="M491" s="148"/>
      <c r="T491" s="54"/>
      <c r="AT491" s="18" t="s">
        <v>166</v>
      </c>
      <c r="AU491" s="18" t="s">
        <v>80</v>
      </c>
    </row>
    <row r="492" spans="2:65" s="12" customFormat="1" x14ac:dyDescent="0.2">
      <c r="B492" s="149"/>
      <c r="D492" s="150" t="s">
        <v>188</v>
      </c>
      <c r="E492" s="151" t="s">
        <v>19</v>
      </c>
      <c r="F492" s="152" t="s">
        <v>1505</v>
      </c>
      <c r="H492" s="151" t="s">
        <v>19</v>
      </c>
      <c r="I492" s="153"/>
      <c r="L492" s="149"/>
      <c r="M492" s="154"/>
      <c r="T492" s="155"/>
      <c r="AT492" s="151" t="s">
        <v>188</v>
      </c>
      <c r="AU492" s="151" t="s">
        <v>80</v>
      </c>
      <c r="AV492" s="12" t="s">
        <v>78</v>
      </c>
      <c r="AW492" s="12" t="s">
        <v>31</v>
      </c>
      <c r="AX492" s="12" t="s">
        <v>70</v>
      </c>
      <c r="AY492" s="151" t="s">
        <v>158</v>
      </c>
    </row>
    <row r="493" spans="2:65" s="13" customFormat="1" x14ac:dyDescent="0.2">
      <c r="B493" s="156"/>
      <c r="D493" s="150" t="s">
        <v>188</v>
      </c>
      <c r="E493" s="157" t="s">
        <v>19</v>
      </c>
      <c r="F493" s="158" t="s">
        <v>1506</v>
      </c>
      <c r="H493" s="159">
        <v>1.915</v>
      </c>
      <c r="I493" s="160"/>
      <c r="L493" s="156"/>
      <c r="M493" s="161"/>
      <c r="T493" s="162"/>
      <c r="AT493" s="157" t="s">
        <v>188</v>
      </c>
      <c r="AU493" s="157" t="s">
        <v>80</v>
      </c>
      <c r="AV493" s="13" t="s">
        <v>80</v>
      </c>
      <c r="AW493" s="13" t="s">
        <v>31</v>
      </c>
      <c r="AX493" s="13" t="s">
        <v>70</v>
      </c>
      <c r="AY493" s="157" t="s">
        <v>158</v>
      </c>
    </row>
    <row r="494" spans="2:65" s="12" customFormat="1" x14ac:dyDescent="0.2">
      <c r="B494" s="149"/>
      <c r="D494" s="150" t="s">
        <v>188</v>
      </c>
      <c r="E494" s="151" t="s">
        <v>19</v>
      </c>
      <c r="F494" s="152" t="s">
        <v>1507</v>
      </c>
      <c r="H494" s="151" t="s">
        <v>19</v>
      </c>
      <c r="I494" s="153"/>
      <c r="L494" s="149"/>
      <c r="M494" s="154"/>
      <c r="T494" s="155"/>
      <c r="AT494" s="151" t="s">
        <v>188</v>
      </c>
      <c r="AU494" s="151" t="s">
        <v>80</v>
      </c>
      <c r="AV494" s="12" t="s">
        <v>78</v>
      </c>
      <c r="AW494" s="12" t="s">
        <v>31</v>
      </c>
      <c r="AX494" s="12" t="s">
        <v>70</v>
      </c>
      <c r="AY494" s="151" t="s">
        <v>158</v>
      </c>
    </row>
    <row r="495" spans="2:65" s="13" customFormat="1" x14ac:dyDescent="0.2">
      <c r="B495" s="156"/>
      <c r="D495" s="150" t="s">
        <v>188</v>
      </c>
      <c r="E495" s="157" t="s">
        <v>19</v>
      </c>
      <c r="F495" s="158" t="s">
        <v>1508</v>
      </c>
      <c r="H495" s="159">
        <v>2.7869999999999999</v>
      </c>
      <c r="I495" s="160"/>
      <c r="L495" s="156"/>
      <c r="M495" s="161"/>
      <c r="T495" s="162"/>
      <c r="AT495" s="157" t="s">
        <v>188</v>
      </c>
      <c r="AU495" s="157" t="s">
        <v>80</v>
      </c>
      <c r="AV495" s="13" t="s">
        <v>80</v>
      </c>
      <c r="AW495" s="13" t="s">
        <v>31</v>
      </c>
      <c r="AX495" s="13" t="s">
        <v>70</v>
      </c>
      <c r="AY495" s="157" t="s">
        <v>158</v>
      </c>
    </row>
    <row r="496" spans="2:65" s="12" customFormat="1" x14ac:dyDescent="0.2">
      <c r="B496" s="149"/>
      <c r="D496" s="150" t="s">
        <v>188</v>
      </c>
      <c r="E496" s="151" t="s">
        <v>19</v>
      </c>
      <c r="F496" s="152" t="s">
        <v>1509</v>
      </c>
      <c r="H496" s="151" t="s">
        <v>19</v>
      </c>
      <c r="I496" s="153"/>
      <c r="L496" s="149"/>
      <c r="M496" s="154"/>
      <c r="T496" s="155"/>
      <c r="AT496" s="151" t="s">
        <v>188</v>
      </c>
      <c r="AU496" s="151" t="s">
        <v>80</v>
      </c>
      <c r="AV496" s="12" t="s">
        <v>78</v>
      </c>
      <c r="AW496" s="12" t="s">
        <v>31</v>
      </c>
      <c r="AX496" s="12" t="s">
        <v>70</v>
      </c>
      <c r="AY496" s="151" t="s">
        <v>158</v>
      </c>
    </row>
    <row r="497" spans="2:65" s="13" customFormat="1" x14ac:dyDescent="0.2">
      <c r="B497" s="156"/>
      <c r="D497" s="150" t="s">
        <v>188</v>
      </c>
      <c r="E497" s="157" t="s">
        <v>19</v>
      </c>
      <c r="F497" s="158" t="s">
        <v>1510</v>
      </c>
      <c r="H497" s="159">
        <v>0.98299999999999998</v>
      </c>
      <c r="I497" s="160"/>
      <c r="L497" s="156"/>
      <c r="M497" s="161"/>
      <c r="T497" s="162"/>
      <c r="AT497" s="157" t="s">
        <v>188</v>
      </c>
      <c r="AU497" s="157" t="s">
        <v>80</v>
      </c>
      <c r="AV497" s="13" t="s">
        <v>80</v>
      </c>
      <c r="AW497" s="13" t="s">
        <v>31</v>
      </c>
      <c r="AX497" s="13" t="s">
        <v>70</v>
      </c>
      <c r="AY497" s="157" t="s">
        <v>158</v>
      </c>
    </row>
    <row r="498" spans="2:65" s="13" customFormat="1" x14ac:dyDescent="0.2">
      <c r="B498" s="156"/>
      <c r="D498" s="150" t="s">
        <v>188</v>
      </c>
      <c r="E498" s="157" t="s">
        <v>19</v>
      </c>
      <c r="F498" s="158" t="s">
        <v>1511</v>
      </c>
      <c r="H498" s="159">
        <v>0.70399999999999996</v>
      </c>
      <c r="I498" s="160"/>
      <c r="L498" s="156"/>
      <c r="M498" s="161"/>
      <c r="T498" s="162"/>
      <c r="AT498" s="157" t="s">
        <v>188</v>
      </c>
      <c r="AU498" s="157" t="s">
        <v>80</v>
      </c>
      <c r="AV498" s="13" t="s">
        <v>80</v>
      </c>
      <c r="AW498" s="13" t="s">
        <v>31</v>
      </c>
      <c r="AX498" s="13" t="s">
        <v>70</v>
      </c>
      <c r="AY498" s="157" t="s">
        <v>158</v>
      </c>
    </row>
    <row r="499" spans="2:65" s="13" customFormat="1" x14ac:dyDescent="0.2">
      <c r="B499" s="156"/>
      <c r="D499" s="150" t="s">
        <v>188</v>
      </c>
      <c r="E499" s="157" t="s">
        <v>19</v>
      </c>
      <c r="F499" s="158" t="s">
        <v>1512</v>
      </c>
      <c r="H499" s="159">
        <v>1.5980000000000001</v>
      </c>
      <c r="I499" s="160"/>
      <c r="L499" s="156"/>
      <c r="M499" s="161"/>
      <c r="T499" s="162"/>
      <c r="AT499" s="157" t="s">
        <v>188</v>
      </c>
      <c r="AU499" s="157" t="s">
        <v>80</v>
      </c>
      <c r="AV499" s="13" t="s">
        <v>80</v>
      </c>
      <c r="AW499" s="13" t="s">
        <v>31</v>
      </c>
      <c r="AX499" s="13" t="s">
        <v>70</v>
      </c>
      <c r="AY499" s="157" t="s">
        <v>158</v>
      </c>
    </row>
    <row r="500" spans="2:65" s="13" customFormat="1" x14ac:dyDescent="0.2">
      <c r="B500" s="156"/>
      <c r="D500" s="150" t="s">
        <v>188</v>
      </c>
      <c r="E500" s="157" t="s">
        <v>19</v>
      </c>
      <c r="F500" s="158" t="s">
        <v>1513</v>
      </c>
      <c r="H500" s="159">
        <v>0.55800000000000005</v>
      </c>
      <c r="I500" s="160"/>
      <c r="L500" s="156"/>
      <c r="M500" s="161"/>
      <c r="T500" s="162"/>
      <c r="AT500" s="157" t="s">
        <v>188</v>
      </c>
      <c r="AU500" s="157" t="s">
        <v>80</v>
      </c>
      <c r="AV500" s="13" t="s">
        <v>80</v>
      </c>
      <c r="AW500" s="13" t="s">
        <v>31</v>
      </c>
      <c r="AX500" s="13" t="s">
        <v>70</v>
      </c>
      <c r="AY500" s="157" t="s">
        <v>158</v>
      </c>
    </row>
    <row r="501" spans="2:65" s="14" customFormat="1" x14ac:dyDescent="0.2">
      <c r="B501" s="163"/>
      <c r="D501" s="150" t="s">
        <v>188</v>
      </c>
      <c r="E501" s="164" t="s">
        <v>19</v>
      </c>
      <c r="F501" s="165" t="s">
        <v>191</v>
      </c>
      <c r="H501" s="166">
        <v>8.5449999999999999</v>
      </c>
      <c r="I501" s="167"/>
      <c r="L501" s="163"/>
      <c r="M501" s="168"/>
      <c r="T501" s="169"/>
      <c r="AT501" s="164" t="s">
        <v>188</v>
      </c>
      <c r="AU501" s="164" t="s">
        <v>80</v>
      </c>
      <c r="AV501" s="14" t="s">
        <v>165</v>
      </c>
      <c r="AW501" s="14" t="s">
        <v>31</v>
      </c>
      <c r="AX501" s="14" t="s">
        <v>78</v>
      </c>
      <c r="AY501" s="164" t="s">
        <v>158</v>
      </c>
    </row>
    <row r="502" spans="2:65" s="1" customFormat="1" ht="16.5" customHeight="1" x14ac:dyDescent="0.2">
      <c r="B502" s="33"/>
      <c r="C502" s="132" t="s">
        <v>385</v>
      </c>
      <c r="D502" s="132" t="s">
        <v>160</v>
      </c>
      <c r="E502" s="133" t="s">
        <v>1514</v>
      </c>
      <c r="F502" s="134" t="s">
        <v>1515</v>
      </c>
      <c r="G502" s="135" t="s">
        <v>519</v>
      </c>
      <c r="H502" s="136">
        <v>0.35299999999999998</v>
      </c>
      <c r="I502" s="137">
        <v>38400</v>
      </c>
      <c r="J502" s="138">
        <f>ROUND(I502*H502,2)</f>
        <v>13555.2</v>
      </c>
      <c r="K502" s="134" t="s">
        <v>164</v>
      </c>
      <c r="L502" s="33"/>
      <c r="M502" s="139" t="s">
        <v>19</v>
      </c>
      <c r="N502" s="140" t="s">
        <v>41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165</v>
      </c>
      <c r="AT502" s="143" t="s">
        <v>160</v>
      </c>
      <c r="AU502" s="143" t="s">
        <v>80</v>
      </c>
      <c r="AY502" s="18" t="s">
        <v>158</v>
      </c>
      <c r="BE502" s="144">
        <f>IF(N502="základní",J502,0)</f>
        <v>13555.2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78</v>
      </c>
      <c r="BK502" s="144">
        <f>ROUND(I502*H502,2)</f>
        <v>13555.2</v>
      </c>
      <c r="BL502" s="18" t="s">
        <v>165</v>
      </c>
      <c r="BM502" s="143" t="s">
        <v>580</v>
      </c>
    </row>
    <row r="503" spans="2:65" s="1" customFormat="1" x14ac:dyDescent="0.2">
      <c r="B503" s="33"/>
      <c r="D503" s="145" t="s">
        <v>166</v>
      </c>
      <c r="F503" s="146" t="s">
        <v>1516</v>
      </c>
      <c r="I503" s="147"/>
      <c r="L503" s="33"/>
      <c r="M503" s="148"/>
      <c r="T503" s="54"/>
      <c r="AT503" s="18" t="s">
        <v>166</v>
      </c>
      <c r="AU503" s="18" t="s">
        <v>80</v>
      </c>
    </row>
    <row r="504" spans="2:65" s="12" customFormat="1" x14ac:dyDescent="0.2">
      <c r="B504" s="149"/>
      <c r="D504" s="150" t="s">
        <v>188</v>
      </c>
      <c r="E504" s="151" t="s">
        <v>19</v>
      </c>
      <c r="F504" s="152" t="s">
        <v>1517</v>
      </c>
      <c r="H504" s="151" t="s">
        <v>19</v>
      </c>
      <c r="I504" s="153"/>
      <c r="L504" s="149"/>
      <c r="M504" s="154"/>
      <c r="T504" s="155"/>
      <c r="AT504" s="151" t="s">
        <v>188</v>
      </c>
      <c r="AU504" s="151" t="s">
        <v>80</v>
      </c>
      <c r="AV504" s="12" t="s">
        <v>78</v>
      </c>
      <c r="AW504" s="12" t="s">
        <v>31</v>
      </c>
      <c r="AX504" s="12" t="s">
        <v>70</v>
      </c>
      <c r="AY504" s="151" t="s">
        <v>158</v>
      </c>
    </row>
    <row r="505" spans="2:65" s="12" customFormat="1" x14ac:dyDescent="0.2">
      <c r="B505" s="149"/>
      <c r="D505" s="150" t="s">
        <v>188</v>
      </c>
      <c r="E505" s="151" t="s">
        <v>19</v>
      </c>
      <c r="F505" s="152" t="s">
        <v>1518</v>
      </c>
      <c r="H505" s="151" t="s">
        <v>19</v>
      </c>
      <c r="I505" s="153"/>
      <c r="L505" s="149"/>
      <c r="M505" s="154"/>
      <c r="T505" s="155"/>
      <c r="AT505" s="151" t="s">
        <v>188</v>
      </c>
      <c r="AU505" s="151" t="s">
        <v>80</v>
      </c>
      <c r="AV505" s="12" t="s">
        <v>78</v>
      </c>
      <c r="AW505" s="12" t="s">
        <v>31</v>
      </c>
      <c r="AX505" s="12" t="s">
        <v>70</v>
      </c>
      <c r="AY505" s="151" t="s">
        <v>158</v>
      </c>
    </row>
    <row r="506" spans="2:65" s="13" customFormat="1" x14ac:dyDescent="0.2">
      <c r="B506" s="156"/>
      <c r="D506" s="150" t="s">
        <v>188</v>
      </c>
      <c r="E506" s="157" t="s">
        <v>19</v>
      </c>
      <c r="F506" s="158" t="s">
        <v>1519</v>
      </c>
      <c r="H506" s="159">
        <v>0.11799999999999999</v>
      </c>
      <c r="I506" s="160"/>
      <c r="L506" s="156"/>
      <c r="M506" s="161"/>
      <c r="T506" s="162"/>
      <c r="AT506" s="157" t="s">
        <v>188</v>
      </c>
      <c r="AU506" s="157" t="s">
        <v>80</v>
      </c>
      <c r="AV506" s="13" t="s">
        <v>80</v>
      </c>
      <c r="AW506" s="13" t="s">
        <v>31</v>
      </c>
      <c r="AX506" s="13" t="s">
        <v>70</v>
      </c>
      <c r="AY506" s="157" t="s">
        <v>158</v>
      </c>
    </row>
    <row r="507" spans="2:65" s="13" customFormat="1" x14ac:dyDescent="0.2">
      <c r="B507" s="156"/>
      <c r="D507" s="150" t="s">
        <v>188</v>
      </c>
      <c r="E507" s="157" t="s">
        <v>19</v>
      </c>
      <c r="F507" s="158" t="s">
        <v>1520</v>
      </c>
      <c r="H507" s="159">
        <v>-1.0999999999999999E-2</v>
      </c>
      <c r="I507" s="160"/>
      <c r="L507" s="156"/>
      <c r="M507" s="161"/>
      <c r="T507" s="162"/>
      <c r="AT507" s="157" t="s">
        <v>188</v>
      </c>
      <c r="AU507" s="157" t="s">
        <v>80</v>
      </c>
      <c r="AV507" s="13" t="s">
        <v>80</v>
      </c>
      <c r="AW507" s="13" t="s">
        <v>31</v>
      </c>
      <c r="AX507" s="13" t="s">
        <v>70</v>
      </c>
      <c r="AY507" s="157" t="s">
        <v>158</v>
      </c>
    </row>
    <row r="508" spans="2:65" s="13" customFormat="1" x14ac:dyDescent="0.2">
      <c r="B508" s="156"/>
      <c r="D508" s="150" t="s">
        <v>188</v>
      </c>
      <c r="E508" s="157" t="s">
        <v>19</v>
      </c>
      <c r="F508" s="158" t="s">
        <v>1521</v>
      </c>
      <c r="H508" s="159">
        <v>0.16500000000000001</v>
      </c>
      <c r="I508" s="160"/>
      <c r="L508" s="156"/>
      <c r="M508" s="161"/>
      <c r="T508" s="162"/>
      <c r="AT508" s="157" t="s">
        <v>188</v>
      </c>
      <c r="AU508" s="157" t="s">
        <v>80</v>
      </c>
      <c r="AV508" s="13" t="s">
        <v>80</v>
      </c>
      <c r="AW508" s="13" t="s">
        <v>31</v>
      </c>
      <c r="AX508" s="13" t="s">
        <v>70</v>
      </c>
      <c r="AY508" s="157" t="s">
        <v>158</v>
      </c>
    </row>
    <row r="509" spans="2:65" s="13" customFormat="1" x14ac:dyDescent="0.2">
      <c r="B509" s="156"/>
      <c r="D509" s="150" t="s">
        <v>188</v>
      </c>
      <c r="E509" s="157" t="s">
        <v>19</v>
      </c>
      <c r="F509" s="158" t="s">
        <v>1522</v>
      </c>
      <c r="H509" s="159">
        <v>-4.0000000000000001E-3</v>
      </c>
      <c r="I509" s="160"/>
      <c r="L509" s="156"/>
      <c r="M509" s="161"/>
      <c r="T509" s="162"/>
      <c r="AT509" s="157" t="s">
        <v>188</v>
      </c>
      <c r="AU509" s="157" t="s">
        <v>80</v>
      </c>
      <c r="AV509" s="13" t="s">
        <v>80</v>
      </c>
      <c r="AW509" s="13" t="s">
        <v>31</v>
      </c>
      <c r="AX509" s="13" t="s">
        <v>70</v>
      </c>
      <c r="AY509" s="157" t="s">
        <v>158</v>
      </c>
    </row>
    <row r="510" spans="2:65" s="15" customFormat="1" x14ac:dyDescent="0.2">
      <c r="B510" s="170"/>
      <c r="D510" s="150" t="s">
        <v>188</v>
      </c>
      <c r="E510" s="171" t="s">
        <v>19</v>
      </c>
      <c r="F510" s="172" t="s">
        <v>315</v>
      </c>
      <c r="H510" s="173">
        <v>0.26800000000000002</v>
      </c>
      <c r="I510" s="174"/>
      <c r="L510" s="170"/>
      <c r="M510" s="175"/>
      <c r="T510" s="176"/>
      <c r="AT510" s="171" t="s">
        <v>188</v>
      </c>
      <c r="AU510" s="171" t="s">
        <v>80</v>
      </c>
      <c r="AV510" s="15" t="s">
        <v>171</v>
      </c>
      <c r="AW510" s="15" t="s">
        <v>31</v>
      </c>
      <c r="AX510" s="15" t="s">
        <v>70</v>
      </c>
      <c r="AY510" s="171" t="s">
        <v>158</v>
      </c>
    </row>
    <row r="511" spans="2:65" s="12" customFormat="1" x14ac:dyDescent="0.2">
      <c r="B511" s="149"/>
      <c r="D511" s="150" t="s">
        <v>188</v>
      </c>
      <c r="E511" s="151" t="s">
        <v>19</v>
      </c>
      <c r="F511" s="152" t="s">
        <v>1499</v>
      </c>
      <c r="H511" s="151" t="s">
        <v>19</v>
      </c>
      <c r="I511" s="153"/>
      <c r="L511" s="149"/>
      <c r="M511" s="154"/>
      <c r="T511" s="155"/>
      <c r="AT511" s="151" t="s">
        <v>188</v>
      </c>
      <c r="AU511" s="151" t="s">
        <v>80</v>
      </c>
      <c r="AV511" s="12" t="s">
        <v>78</v>
      </c>
      <c r="AW511" s="12" t="s">
        <v>31</v>
      </c>
      <c r="AX511" s="12" t="s">
        <v>70</v>
      </c>
      <c r="AY511" s="151" t="s">
        <v>158</v>
      </c>
    </row>
    <row r="512" spans="2:65" s="12" customFormat="1" x14ac:dyDescent="0.2">
      <c r="B512" s="149"/>
      <c r="D512" s="150" t="s">
        <v>188</v>
      </c>
      <c r="E512" s="151" t="s">
        <v>19</v>
      </c>
      <c r="F512" s="152" t="s">
        <v>1523</v>
      </c>
      <c r="H512" s="151" t="s">
        <v>19</v>
      </c>
      <c r="I512" s="153"/>
      <c r="L512" s="149"/>
      <c r="M512" s="154"/>
      <c r="T512" s="155"/>
      <c r="AT512" s="151" t="s">
        <v>188</v>
      </c>
      <c r="AU512" s="151" t="s">
        <v>80</v>
      </c>
      <c r="AV512" s="12" t="s">
        <v>78</v>
      </c>
      <c r="AW512" s="12" t="s">
        <v>31</v>
      </c>
      <c r="AX512" s="12" t="s">
        <v>70</v>
      </c>
      <c r="AY512" s="151" t="s">
        <v>158</v>
      </c>
    </row>
    <row r="513" spans="2:65" s="12" customFormat="1" x14ac:dyDescent="0.2">
      <c r="B513" s="149"/>
      <c r="D513" s="150" t="s">
        <v>188</v>
      </c>
      <c r="E513" s="151" t="s">
        <v>19</v>
      </c>
      <c r="F513" s="152" t="s">
        <v>1524</v>
      </c>
      <c r="H513" s="151" t="s">
        <v>19</v>
      </c>
      <c r="I513" s="153"/>
      <c r="L513" s="149"/>
      <c r="M513" s="154"/>
      <c r="T513" s="155"/>
      <c r="AT513" s="151" t="s">
        <v>188</v>
      </c>
      <c r="AU513" s="151" t="s">
        <v>80</v>
      </c>
      <c r="AV513" s="12" t="s">
        <v>78</v>
      </c>
      <c r="AW513" s="12" t="s">
        <v>31</v>
      </c>
      <c r="AX513" s="12" t="s">
        <v>70</v>
      </c>
      <c r="AY513" s="151" t="s">
        <v>158</v>
      </c>
    </row>
    <row r="514" spans="2:65" s="13" customFormat="1" x14ac:dyDescent="0.2">
      <c r="B514" s="156"/>
      <c r="D514" s="150" t="s">
        <v>188</v>
      </c>
      <c r="E514" s="157" t="s">
        <v>19</v>
      </c>
      <c r="F514" s="158" t="s">
        <v>1525</v>
      </c>
      <c r="H514" s="159">
        <v>5.2999999999999999E-2</v>
      </c>
      <c r="I514" s="160"/>
      <c r="L514" s="156"/>
      <c r="M514" s="161"/>
      <c r="T514" s="162"/>
      <c r="AT514" s="157" t="s">
        <v>188</v>
      </c>
      <c r="AU514" s="157" t="s">
        <v>80</v>
      </c>
      <c r="AV514" s="13" t="s">
        <v>80</v>
      </c>
      <c r="AW514" s="13" t="s">
        <v>31</v>
      </c>
      <c r="AX514" s="13" t="s">
        <v>70</v>
      </c>
      <c r="AY514" s="157" t="s">
        <v>158</v>
      </c>
    </row>
    <row r="515" spans="2:65" s="15" customFormat="1" x14ac:dyDescent="0.2">
      <c r="B515" s="170"/>
      <c r="D515" s="150" t="s">
        <v>188</v>
      </c>
      <c r="E515" s="171" t="s">
        <v>19</v>
      </c>
      <c r="F515" s="172" t="s">
        <v>315</v>
      </c>
      <c r="H515" s="173">
        <v>5.2999999999999999E-2</v>
      </c>
      <c r="I515" s="174"/>
      <c r="L515" s="170"/>
      <c r="M515" s="175"/>
      <c r="T515" s="176"/>
      <c r="AT515" s="171" t="s">
        <v>188</v>
      </c>
      <c r="AU515" s="171" t="s">
        <v>80</v>
      </c>
      <c r="AV515" s="15" t="s">
        <v>171</v>
      </c>
      <c r="AW515" s="15" t="s">
        <v>31</v>
      </c>
      <c r="AX515" s="15" t="s">
        <v>70</v>
      </c>
      <c r="AY515" s="171" t="s">
        <v>158</v>
      </c>
    </row>
    <row r="516" spans="2:65" s="14" customFormat="1" x14ac:dyDescent="0.2">
      <c r="B516" s="163"/>
      <c r="D516" s="150" t="s">
        <v>188</v>
      </c>
      <c r="E516" s="164" t="s">
        <v>19</v>
      </c>
      <c r="F516" s="165" t="s">
        <v>191</v>
      </c>
      <c r="H516" s="166">
        <v>0.32100000000000001</v>
      </c>
      <c r="I516" s="167"/>
      <c r="L516" s="163"/>
      <c r="M516" s="168"/>
      <c r="T516" s="169"/>
      <c r="AT516" s="164" t="s">
        <v>188</v>
      </c>
      <c r="AU516" s="164" t="s">
        <v>80</v>
      </c>
      <c r="AV516" s="14" t="s">
        <v>165</v>
      </c>
      <c r="AW516" s="14" t="s">
        <v>31</v>
      </c>
      <c r="AX516" s="14" t="s">
        <v>70</v>
      </c>
      <c r="AY516" s="164" t="s">
        <v>158</v>
      </c>
    </row>
    <row r="517" spans="2:65" s="13" customFormat="1" x14ac:dyDescent="0.2">
      <c r="B517" s="156"/>
      <c r="D517" s="150" t="s">
        <v>188</v>
      </c>
      <c r="E517" s="157" t="s">
        <v>19</v>
      </c>
      <c r="F517" s="158" t="s">
        <v>1526</v>
      </c>
      <c r="H517" s="159">
        <v>0.35299999999999998</v>
      </c>
      <c r="I517" s="160"/>
      <c r="L517" s="156"/>
      <c r="M517" s="161"/>
      <c r="T517" s="162"/>
      <c r="AT517" s="157" t="s">
        <v>188</v>
      </c>
      <c r="AU517" s="157" t="s">
        <v>80</v>
      </c>
      <c r="AV517" s="13" t="s">
        <v>80</v>
      </c>
      <c r="AW517" s="13" t="s">
        <v>31</v>
      </c>
      <c r="AX517" s="13" t="s">
        <v>70</v>
      </c>
      <c r="AY517" s="157" t="s">
        <v>158</v>
      </c>
    </row>
    <row r="518" spans="2:65" s="14" customFormat="1" x14ac:dyDescent="0.2">
      <c r="B518" s="163"/>
      <c r="D518" s="150" t="s">
        <v>188</v>
      </c>
      <c r="E518" s="164" t="s">
        <v>19</v>
      </c>
      <c r="F518" s="165" t="s">
        <v>191</v>
      </c>
      <c r="H518" s="166">
        <v>0.35299999999999998</v>
      </c>
      <c r="I518" s="167"/>
      <c r="L518" s="163"/>
      <c r="M518" s="168"/>
      <c r="T518" s="169"/>
      <c r="AT518" s="164" t="s">
        <v>188</v>
      </c>
      <c r="AU518" s="164" t="s">
        <v>80</v>
      </c>
      <c r="AV518" s="14" t="s">
        <v>165</v>
      </c>
      <c r="AW518" s="14" t="s">
        <v>31</v>
      </c>
      <c r="AX518" s="14" t="s">
        <v>78</v>
      </c>
      <c r="AY518" s="164" t="s">
        <v>158</v>
      </c>
    </row>
    <row r="519" spans="2:65" s="11" customFormat="1" ht="22.8" customHeight="1" x14ac:dyDescent="0.25">
      <c r="B519" s="120"/>
      <c r="D519" s="121" t="s">
        <v>69</v>
      </c>
      <c r="E519" s="130" t="s">
        <v>165</v>
      </c>
      <c r="F519" s="130" t="s">
        <v>664</v>
      </c>
      <c r="I519" s="123"/>
      <c r="J519" s="131">
        <f>BK519</f>
        <v>46449.619999999995</v>
      </c>
      <c r="L519" s="120"/>
      <c r="M519" s="125"/>
      <c r="P519" s="126">
        <f>SUM(P520:P563)</f>
        <v>0</v>
      </c>
      <c r="R519" s="126">
        <f>SUM(R520:R563)</f>
        <v>0</v>
      </c>
      <c r="T519" s="127">
        <f>SUM(T520:T563)</f>
        <v>0</v>
      </c>
      <c r="AR519" s="121" t="s">
        <v>78</v>
      </c>
      <c r="AT519" s="128" t="s">
        <v>69</v>
      </c>
      <c r="AU519" s="128" t="s">
        <v>78</v>
      </c>
      <c r="AY519" s="121" t="s">
        <v>158</v>
      </c>
      <c r="BK519" s="129">
        <f>SUM(BK520:BK563)</f>
        <v>46449.619999999995</v>
      </c>
    </row>
    <row r="520" spans="2:65" s="1" customFormat="1" ht="16.5" customHeight="1" x14ac:dyDescent="0.2">
      <c r="B520" s="33"/>
      <c r="C520" s="132" t="s">
        <v>572</v>
      </c>
      <c r="D520" s="132" t="s">
        <v>160</v>
      </c>
      <c r="E520" s="133" t="s">
        <v>1527</v>
      </c>
      <c r="F520" s="134" t="s">
        <v>1528</v>
      </c>
      <c r="G520" s="135" t="s">
        <v>163</v>
      </c>
      <c r="H520" s="136">
        <v>1</v>
      </c>
      <c r="I520" s="137">
        <v>1850</v>
      </c>
      <c r="J520" s="138">
        <f>ROUND(I520*H520,2)</f>
        <v>1850</v>
      </c>
      <c r="K520" s="134" t="s">
        <v>164</v>
      </c>
      <c r="L520" s="33"/>
      <c r="M520" s="139" t="s">
        <v>19</v>
      </c>
      <c r="N520" s="140" t="s">
        <v>41</v>
      </c>
      <c r="P520" s="141">
        <f>O520*H520</f>
        <v>0</v>
      </c>
      <c r="Q520" s="141">
        <v>0</v>
      </c>
      <c r="R520" s="141">
        <f>Q520*H520</f>
        <v>0</v>
      </c>
      <c r="S520" s="141">
        <v>0</v>
      </c>
      <c r="T520" s="142">
        <f>S520*H520</f>
        <v>0</v>
      </c>
      <c r="AR520" s="143" t="s">
        <v>165</v>
      </c>
      <c r="AT520" s="143" t="s">
        <v>160</v>
      </c>
      <c r="AU520" s="143" t="s">
        <v>80</v>
      </c>
      <c r="AY520" s="18" t="s">
        <v>158</v>
      </c>
      <c r="BE520" s="144">
        <f>IF(N520="základní",J520,0)</f>
        <v>1850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8" t="s">
        <v>78</v>
      </c>
      <c r="BK520" s="144">
        <f>ROUND(I520*H520,2)</f>
        <v>1850</v>
      </c>
      <c r="BL520" s="18" t="s">
        <v>165</v>
      </c>
      <c r="BM520" s="143" t="s">
        <v>589</v>
      </c>
    </row>
    <row r="521" spans="2:65" s="1" customFormat="1" x14ac:dyDescent="0.2">
      <c r="B521" s="33"/>
      <c r="D521" s="145" t="s">
        <v>166</v>
      </c>
      <c r="F521" s="146" t="s">
        <v>1529</v>
      </c>
      <c r="I521" s="147"/>
      <c r="L521" s="33"/>
      <c r="M521" s="148"/>
      <c r="T521" s="54"/>
      <c r="AT521" s="18" t="s">
        <v>166</v>
      </c>
      <c r="AU521" s="18" t="s">
        <v>80</v>
      </c>
    </row>
    <row r="522" spans="2:65" s="12" customFormat="1" x14ac:dyDescent="0.2">
      <c r="B522" s="149"/>
      <c r="D522" s="150" t="s">
        <v>188</v>
      </c>
      <c r="E522" s="151" t="s">
        <v>19</v>
      </c>
      <c r="F522" s="152" t="s">
        <v>1409</v>
      </c>
      <c r="H522" s="151" t="s">
        <v>19</v>
      </c>
      <c r="I522" s="153"/>
      <c r="L522" s="149"/>
      <c r="M522" s="154"/>
      <c r="T522" s="155"/>
      <c r="AT522" s="151" t="s">
        <v>188</v>
      </c>
      <c r="AU522" s="151" t="s">
        <v>80</v>
      </c>
      <c r="AV522" s="12" t="s">
        <v>78</v>
      </c>
      <c r="AW522" s="12" t="s">
        <v>31</v>
      </c>
      <c r="AX522" s="12" t="s">
        <v>70</v>
      </c>
      <c r="AY522" s="151" t="s">
        <v>158</v>
      </c>
    </row>
    <row r="523" spans="2:65" s="12" customFormat="1" x14ac:dyDescent="0.2">
      <c r="B523" s="149"/>
      <c r="D523" s="150" t="s">
        <v>188</v>
      </c>
      <c r="E523" s="151" t="s">
        <v>19</v>
      </c>
      <c r="F523" s="152" t="s">
        <v>1530</v>
      </c>
      <c r="H523" s="151" t="s">
        <v>19</v>
      </c>
      <c r="I523" s="153"/>
      <c r="L523" s="149"/>
      <c r="M523" s="154"/>
      <c r="T523" s="155"/>
      <c r="AT523" s="151" t="s">
        <v>188</v>
      </c>
      <c r="AU523" s="151" t="s">
        <v>80</v>
      </c>
      <c r="AV523" s="12" t="s">
        <v>78</v>
      </c>
      <c r="AW523" s="12" t="s">
        <v>31</v>
      </c>
      <c r="AX523" s="12" t="s">
        <v>70</v>
      </c>
      <c r="AY523" s="151" t="s">
        <v>158</v>
      </c>
    </row>
    <row r="524" spans="2:65" s="12" customFormat="1" x14ac:dyDescent="0.2">
      <c r="B524" s="149"/>
      <c r="D524" s="150" t="s">
        <v>188</v>
      </c>
      <c r="E524" s="151" t="s">
        <v>19</v>
      </c>
      <c r="F524" s="152" t="s">
        <v>1531</v>
      </c>
      <c r="H524" s="151" t="s">
        <v>19</v>
      </c>
      <c r="I524" s="153"/>
      <c r="L524" s="149"/>
      <c r="M524" s="154"/>
      <c r="T524" s="155"/>
      <c r="AT524" s="151" t="s">
        <v>188</v>
      </c>
      <c r="AU524" s="151" t="s">
        <v>80</v>
      </c>
      <c r="AV524" s="12" t="s">
        <v>78</v>
      </c>
      <c r="AW524" s="12" t="s">
        <v>31</v>
      </c>
      <c r="AX524" s="12" t="s">
        <v>70</v>
      </c>
      <c r="AY524" s="151" t="s">
        <v>158</v>
      </c>
    </row>
    <row r="525" spans="2:65" s="12" customFormat="1" x14ac:dyDescent="0.2">
      <c r="B525" s="149"/>
      <c r="D525" s="150" t="s">
        <v>188</v>
      </c>
      <c r="E525" s="151" t="s">
        <v>19</v>
      </c>
      <c r="F525" s="152" t="s">
        <v>1532</v>
      </c>
      <c r="H525" s="151" t="s">
        <v>19</v>
      </c>
      <c r="I525" s="153"/>
      <c r="L525" s="149"/>
      <c r="M525" s="154"/>
      <c r="T525" s="155"/>
      <c r="AT525" s="151" t="s">
        <v>188</v>
      </c>
      <c r="AU525" s="151" t="s">
        <v>80</v>
      </c>
      <c r="AV525" s="12" t="s">
        <v>78</v>
      </c>
      <c r="AW525" s="12" t="s">
        <v>31</v>
      </c>
      <c r="AX525" s="12" t="s">
        <v>70</v>
      </c>
      <c r="AY525" s="151" t="s">
        <v>158</v>
      </c>
    </row>
    <row r="526" spans="2:65" s="12" customFormat="1" x14ac:dyDescent="0.2">
      <c r="B526" s="149"/>
      <c r="D526" s="150" t="s">
        <v>188</v>
      </c>
      <c r="E526" s="151" t="s">
        <v>19</v>
      </c>
      <c r="F526" s="152" t="s">
        <v>1533</v>
      </c>
      <c r="H526" s="151" t="s">
        <v>19</v>
      </c>
      <c r="I526" s="153"/>
      <c r="L526" s="149"/>
      <c r="M526" s="154"/>
      <c r="T526" s="155"/>
      <c r="AT526" s="151" t="s">
        <v>188</v>
      </c>
      <c r="AU526" s="151" t="s">
        <v>80</v>
      </c>
      <c r="AV526" s="12" t="s">
        <v>78</v>
      </c>
      <c r="AW526" s="12" t="s">
        <v>31</v>
      </c>
      <c r="AX526" s="12" t="s">
        <v>70</v>
      </c>
      <c r="AY526" s="151" t="s">
        <v>158</v>
      </c>
    </row>
    <row r="527" spans="2:65" s="12" customFormat="1" ht="20.399999999999999" x14ac:dyDescent="0.2">
      <c r="B527" s="149"/>
      <c r="D527" s="150" t="s">
        <v>188</v>
      </c>
      <c r="E527" s="151" t="s">
        <v>19</v>
      </c>
      <c r="F527" s="152" t="s">
        <v>1534</v>
      </c>
      <c r="H527" s="151" t="s">
        <v>19</v>
      </c>
      <c r="I527" s="153"/>
      <c r="L527" s="149"/>
      <c r="M527" s="154"/>
      <c r="T527" s="155"/>
      <c r="AT527" s="151" t="s">
        <v>188</v>
      </c>
      <c r="AU527" s="151" t="s">
        <v>80</v>
      </c>
      <c r="AV527" s="12" t="s">
        <v>78</v>
      </c>
      <c r="AW527" s="12" t="s">
        <v>31</v>
      </c>
      <c r="AX527" s="12" t="s">
        <v>70</v>
      </c>
      <c r="AY527" s="151" t="s">
        <v>158</v>
      </c>
    </row>
    <row r="528" spans="2:65" s="13" customFormat="1" x14ac:dyDescent="0.2">
      <c r="B528" s="156"/>
      <c r="D528" s="150" t="s">
        <v>188</v>
      </c>
      <c r="E528" s="157" t="s">
        <v>19</v>
      </c>
      <c r="F528" s="158" t="s">
        <v>78</v>
      </c>
      <c r="H528" s="159">
        <v>1</v>
      </c>
      <c r="I528" s="160"/>
      <c r="L528" s="156"/>
      <c r="M528" s="161"/>
      <c r="T528" s="162"/>
      <c r="AT528" s="157" t="s">
        <v>188</v>
      </c>
      <c r="AU528" s="157" t="s">
        <v>80</v>
      </c>
      <c r="AV528" s="13" t="s">
        <v>80</v>
      </c>
      <c r="AW528" s="13" t="s">
        <v>31</v>
      </c>
      <c r="AX528" s="13" t="s">
        <v>70</v>
      </c>
      <c r="AY528" s="157" t="s">
        <v>158</v>
      </c>
    </row>
    <row r="529" spans="2:65" s="14" customFormat="1" x14ac:dyDescent="0.2">
      <c r="B529" s="163"/>
      <c r="D529" s="150" t="s">
        <v>188</v>
      </c>
      <c r="E529" s="164" t="s">
        <v>19</v>
      </c>
      <c r="F529" s="165" t="s">
        <v>191</v>
      </c>
      <c r="H529" s="166">
        <v>1</v>
      </c>
      <c r="I529" s="167"/>
      <c r="L529" s="163"/>
      <c r="M529" s="168"/>
      <c r="T529" s="169"/>
      <c r="AT529" s="164" t="s">
        <v>188</v>
      </c>
      <c r="AU529" s="164" t="s">
        <v>80</v>
      </c>
      <c r="AV529" s="14" t="s">
        <v>165</v>
      </c>
      <c r="AW529" s="14" t="s">
        <v>31</v>
      </c>
      <c r="AX529" s="14" t="s">
        <v>78</v>
      </c>
      <c r="AY529" s="164" t="s">
        <v>158</v>
      </c>
    </row>
    <row r="530" spans="2:65" s="1" customFormat="1" ht="16.5" customHeight="1" x14ac:dyDescent="0.2">
      <c r="B530" s="33"/>
      <c r="C530" s="177" t="s">
        <v>393</v>
      </c>
      <c r="D530" s="177" t="s">
        <v>530</v>
      </c>
      <c r="E530" s="178" t="s">
        <v>1535</v>
      </c>
      <c r="F530" s="179" t="s">
        <v>1536</v>
      </c>
      <c r="G530" s="180" t="s">
        <v>308</v>
      </c>
      <c r="H530" s="181">
        <v>0.747</v>
      </c>
      <c r="I530" s="182">
        <v>22200</v>
      </c>
      <c r="J530" s="183">
        <f>ROUND(I530*H530,2)</f>
        <v>16583.400000000001</v>
      </c>
      <c r="K530" s="179" t="s">
        <v>164</v>
      </c>
      <c r="L530" s="184"/>
      <c r="M530" s="185" t="s">
        <v>19</v>
      </c>
      <c r="N530" s="186" t="s">
        <v>41</v>
      </c>
      <c r="P530" s="141">
        <f>O530*H530</f>
        <v>0</v>
      </c>
      <c r="Q530" s="141">
        <v>0</v>
      </c>
      <c r="R530" s="141">
        <f>Q530*H530</f>
        <v>0</v>
      </c>
      <c r="S530" s="141">
        <v>0</v>
      </c>
      <c r="T530" s="142">
        <f>S530*H530</f>
        <v>0</v>
      </c>
      <c r="AR530" s="143" t="s">
        <v>178</v>
      </c>
      <c r="AT530" s="143" t="s">
        <v>530</v>
      </c>
      <c r="AU530" s="143" t="s">
        <v>80</v>
      </c>
      <c r="AY530" s="18" t="s">
        <v>158</v>
      </c>
      <c r="BE530" s="144">
        <f>IF(N530="základní",J530,0)</f>
        <v>16583.400000000001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8" t="s">
        <v>78</v>
      </c>
      <c r="BK530" s="144">
        <f>ROUND(I530*H530,2)</f>
        <v>16583.400000000001</v>
      </c>
      <c r="BL530" s="18" t="s">
        <v>165</v>
      </c>
      <c r="BM530" s="143" t="s">
        <v>593</v>
      </c>
    </row>
    <row r="531" spans="2:65" s="12" customFormat="1" x14ac:dyDescent="0.2">
      <c r="B531" s="149"/>
      <c r="D531" s="150" t="s">
        <v>188</v>
      </c>
      <c r="E531" s="151" t="s">
        <v>19</v>
      </c>
      <c r="F531" s="152" t="s">
        <v>1409</v>
      </c>
      <c r="H531" s="151" t="s">
        <v>19</v>
      </c>
      <c r="I531" s="153"/>
      <c r="L531" s="149"/>
      <c r="M531" s="154"/>
      <c r="T531" s="155"/>
      <c r="AT531" s="151" t="s">
        <v>188</v>
      </c>
      <c r="AU531" s="151" t="s">
        <v>80</v>
      </c>
      <c r="AV531" s="12" t="s">
        <v>78</v>
      </c>
      <c r="AW531" s="12" t="s">
        <v>31</v>
      </c>
      <c r="AX531" s="12" t="s">
        <v>70</v>
      </c>
      <c r="AY531" s="151" t="s">
        <v>158</v>
      </c>
    </row>
    <row r="532" spans="2:65" s="12" customFormat="1" x14ac:dyDescent="0.2">
      <c r="B532" s="149"/>
      <c r="D532" s="150" t="s">
        <v>188</v>
      </c>
      <c r="E532" s="151" t="s">
        <v>19</v>
      </c>
      <c r="F532" s="152" t="s">
        <v>1530</v>
      </c>
      <c r="H532" s="151" t="s">
        <v>19</v>
      </c>
      <c r="I532" s="153"/>
      <c r="L532" s="149"/>
      <c r="M532" s="154"/>
      <c r="T532" s="155"/>
      <c r="AT532" s="151" t="s">
        <v>188</v>
      </c>
      <c r="AU532" s="151" t="s">
        <v>80</v>
      </c>
      <c r="AV532" s="12" t="s">
        <v>78</v>
      </c>
      <c r="AW532" s="12" t="s">
        <v>31</v>
      </c>
      <c r="AX532" s="12" t="s">
        <v>70</v>
      </c>
      <c r="AY532" s="151" t="s">
        <v>158</v>
      </c>
    </row>
    <row r="533" spans="2:65" s="12" customFormat="1" x14ac:dyDescent="0.2">
      <c r="B533" s="149"/>
      <c r="D533" s="150" t="s">
        <v>188</v>
      </c>
      <c r="E533" s="151" t="s">
        <v>19</v>
      </c>
      <c r="F533" s="152" t="s">
        <v>1537</v>
      </c>
      <c r="H533" s="151" t="s">
        <v>19</v>
      </c>
      <c r="I533" s="153"/>
      <c r="L533" s="149"/>
      <c r="M533" s="154"/>
      <c r="T533" s="155"/>
      <c r="AT533" s="151" t="s">
        <v>188</v>
      </c>
      <c r="AU533" s="151" t="s">
        <v>80</v>
      </c>
      <c r="AV533" s="12" t="s">
        <v>78</v>
      </c>
      <c r="AW533" s="12" t="s">
        <v>31</v>
      </c>
      <c r="AX533" s="12" t="s">
        <v>70</v>
      </c>
      <c r="AY533" s="151" t="s">
        <v>158</v>
      </c>
    </row>
    <row r="534" spans="2:65" s="12" customFormat="1" x14ac:dyDescent="0.2">
      <c r="B534" s="149"/>
      <c r="D534" s="150" t="s">
        <v>188</v>
      </c>
      <c r="E534" s="151" t="s">
        <v>19</v>
      </c>
      <c r="F534" s="152" t="s">
        <v>1538</v>
      </c>
      <c r="H534" s="151" t="s">
        <v>19</v>
      </c>
      <c r="I534" s="153"/>
      <c r="L534" s="149"/>
      <c r="M534" s="154"/>
      <c r="T534" s="155"/>
      <c r="AT534" s="151" t="s">
        <v>188</v>
      </c>
      <c r="AU534" s="151" t="s">
        <v>80</v>
      </c>
      <c r="AV534" s="12" t="s">
        <v>78</v>
      </c>
      <c r="AW534" s="12" t="s">
        <v>31</v>
      </c>
      <c r="AX534" s="12" t="s">
        <v>70</v>
      </c>
      <c r="AY534" s="151" t="s">
        <v>158</v>
      </c>
    </row>
    <row r="535" spans="2:65" s="12" customFormat="1" x14ac:dyDescent="0.2">
      <c r="B535" s="149"/>
      <c r="D535" s="150" t="s">
        <v>188</v>
      </c>
      <c r="E535" s="151" t="s">
        <v>19</v>
      </c>
      <c r="F535" s="152" t="s">
        <v>1531</v>
      </c>
      <c r="H535" s="151" t="s">
        <v>19</v>
      </c>
      <c r="I535" s="153"/>
      <c r="L535" s="149"/>
      <c r="M535" s="154"/>
      <c r="T535" s="155"/>
      <c r="AT535" s="151" t="s">
        <v>188</v>
      </c>
      <c r="AU535" s="151" t="s">
        <v>80</v>
      </c>
      <c r="AV535" s="12" t="s">
        <v>78</v>
      </c>
      <c r="AW535" s="12" t="s">
        <v>31</v>
      </c>
      <c r="AX535" s="12" t="s">
        <v>70</v>
      </c>
      <c r="AY535" s="151" t="s">
        <v>158</v>
      </c>
    </row>
    <row r="536" spans="2:65" s="12" customFormat="1" x14ac:dyDescent="0.2">
      <c r="B536" s="149"/>
      <c r="D536" s="150" t="s">
        <v>188</v>
      </c>
      <c r="E536" s="151" t="s">
        <v>19</v>
      </c>
      <c r="F536" s="152" t="s">
        <v>1532</v>
      </c>
      <c r="H536" s="151" t="s">
        <v>19</v>
      </c>
      <c r="I536" s="153"/>
      <c r="L536" s="149"/>
      <c r="M536" s="154"/>
      <c r="T536" s="155"/>
      <c r="AT536" s="151" t="s">
        <v>188</v>
      </c>
      <c r="AU536" s="151" t="s">
        <v>80</v>
      </c>
      <c r="AV536" s="12" t="s">
        <v>78</v>
      </c>
      <c r="AW536" s="12" t="s">
        <v>31</v>
      </c>
      <c r="AX536" s="12" t="s">
        <v>70</v>
      </c>
      <c r="AY536" s="151" t="s">
        <v>158</v>
      </c>
    </row>
    <row r="537" spans="2:65" s="12" customFormat="1" x14ac:dyDescent="0.2">
      <c r="B537" s="149"/>
      <c r="D537" s="150" t="s">
        <v>188</v>
      </c>
      <c r="E537" s="151" t="s">
        <v>19</v>
      </c>
      <c r="F537" s="152" t="s">
        <v>1533</v>
      </c>
      <c r="H537" s="151" t="s">
        <v>19</v>
      </c>
      <c r="I537" s="153"/>
      <c r="L537" s="149"/>
      <c r="M537" s="154"/>
      <c r="T537" s="155"/>
      <c r="AT537" s="151" t="s">
        <v>188</v>
      </c>
      <c r="AU537" s="151" t="s">
        <v>80</v>
      </c>
      <c r="AV537" s="12" t="s">
        <v>78</v>
      </c>
      <c r="AW537" s="12" t="s">
        <v>31</v>
      </c>
      <c r="AX537" s="12" t="s">
        <v>70</v>
      </c>
      <c r="AY537" s="151" t="s">
        <v>158</v>
      </c>
    </row>
    <row r="538" spans="2:65" s="12" customFormat="1" x14ac:dyDescent="0.2">
      <c r="B538" s="149"/>
      <c r="D538" s="150" t="s">
        <v>188</v>
      </c>
      <c r="E538" s="151" t="s">
        <v>19</v>
      </c>
      <c r="F538" s="152" t="s">
        <v>1539</v>
      </c>
      <c r="H538" s="151" t="s">
        <v>19</v>
      </c>
      <c r="I538" s="153"/>
      <c r="L538" s="149"/>
      <c r="M538" s="154"/>
      <c r="T538" s="155"/>
      <c r="AT538" s="151" t="s">
        <v>188</v>
      </c>
      <c r="AU538" s="151" t="s">
        <v>80</v>
      </c>
      <c r="AV538" s="12" t="s">
        <v>78</v>
      </c>
      <c r="AW538" s="12" t="s">
        <v>31</v>
      </c>
      <c r="AX538" s="12" t="s">
        <v>70</v>
      </c>
      <c r="AY538" s="151" t="s">
        <v>158</v>
      </c>
    </row>
    <row r="539" spans="2:65" s="13" customFormat="1" x14ac:dyDescent="0.2">
      <c r="B539" s="156"/>
      <c r="D539" s="150" t="s">
        <v>188</v>
      </c>
      <c r="E539" s="157" t="s">
        <v>19</v>
      </c>
      <c r="F539" s="158" t="s">
        <v>1540</v>
      </c>
      <c r="H539" s="159">
        <v>0.747</v>
      </c>
      <c r="I539" s="160"/>
      <c r="L539" s="156"/>
      <c r="M539" s="161"/>
      <c r="T539" s="162"/>
      <c r="AT539" s="157" t="s">
        <v>188</v>
      </c>
      <c r="AU539" s="157" t="s">
        <v>80</v>
      </c>
      <c r="AV539" s="13" t="s">
        <v>80</v>
      </c>
      <c r="AW539" s="13" t="s">
        <v>31</v>
      </c>
      <c r="AX539" s="13" t="s">
        <v>70</v>
      </c>
      <c r="AY539" s="157" t="s">
        <v>158</v>
      </c>
    </row>
    <row r="540" spans="2:65" s="14" customFormat="1" x14ac:dyDescent="0.2">
      <c r="B540" s="163"/>
      <c r="D540" s="150" t="s">
        <v>188</v>
      </c>
      <c r="E540" s="164" t="s">
        <v>19</v>
      </c>
      <c r="F540" s="165" t="s">
        <v>191</v>
      </c>
      <c r="H540" s="166">
        <v>0.747</v>
      </c>
      <c r="I540" s="167"/>
      <c r="L540" s="163"/>
      <c r="M540" s="168"/>
      <c r="T540" s="169"/>
      <c r="AT540" s="164" t="s">
        <v>188</v>
      </c>
      <c r="AU540" s="164" t="s">
        <v>80</v>
      </c>
      <c r="AV540" s="14" t="s">
        <v>165</v>
      </c>
      <c r="AW540" s="14" t="s">
        <v>31</v>
      </c>
      <c r="AX540" s="14" t="s">
        <v>78</v>
      </c>
      <c r="AY540" s="164" t="s">
        <v>158</v>
      </c>
    </row>
    <row r="541" spans="2:65" s="1" customFormat="1" ht="24.15" customHeight="1" x14ac:dyDescent="0.2">
      <c r="B541" s="33"/>
      <c r="C541" s="132" t="s">
        <v>586</v>
      </c>
      <c r="D541" s="132" t="s">
        <v>160</v>
      </c>
      <c r="E541" s="133" t="s">
        <v>1541</v>
      </c>
      <c r="F541" s="134" t="s">
        <v>1542</v>
      </c>
      <c r="G541" s="135" t="s">
        <v>195</v>
      </c>
      <c r="H541" s="136">
        <v>0.8</v>
      </c>
      <c r="I541" s="137">
        <v>500</v>
      </c>
      <c r="J541" s="138">
        <f>ROUND(I541*H541,2)</f>
        <v>400</v>
      </c>
      <c r="K541" s="134" t="s">
        <v>164</v>
      </c>
      <c r="L541" s="33"/>
      <c r="M541" s="139" t="s">
        <v>19</v>
      </c>
      <c r="N541" s="140" t="s">
        <v>41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165</v>
      </c>
      <c r="AT541" s="143" t="s">
        <v>160</v>
      </c>
      <c r="AU541" s="143" t="s">
        <v>80</v>
      </c>
      <c r="AY541" s="18" t="s">
        <v>158</v>
      </c>
      <c r="BE541" s="144">
        <f>IF(N541="základní",J541,0)</f>
        <v>400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8" t="s">
        <v>78</v>
      </c>
      <c r="BK541" s="144">
        <f>ROUND(I541*H541,2)</f>
        <v>400</v>
      </c>
      <c r="BL541" s="18" t="s">
        <v>165</v>
      </c>
      <c r="BM541" s="143" t="s">
        <v>619</v>
      </c>
    </row>
    <row r="542" spans="2:65" s="1" customFormat="1" x14ac:dyDescent="0.2">
      <c r="B542" s="33"/>
      <c r="D542" s="145" t="s">
        <v>166</v>
      </c>
      <c r="F542" s="146" t="s">
        <v>1543</v>
      </c>
      <c r="I542" s="147"/>
      <c r="L542" s="33"/>
      <c r="M542" s="148"/>
      <c r="T542" s="54"/>
      <c r="AT542" s="18" t="s">
        <v>166</v>
      </c>
      <c r="AU542" s="18" t="s">
        <v>80</v>
      </c>
    </row>
    <row r="543" spans="2:65" s="12" customFormat="1" x14ac:dyDescent="0.2">
      <c r="B543" s="149"/>
      <c r="D543" s="150" t="s">
        <v>188</v>
      </c>
      <c r="E543" s="151" t="s">
        <v>19</v>
      </c>
      <c r="F543" s="152" t="s">
        <v>1338</v>
      </c>
      <c r="H543" s="151" t="s">
        <v>19</v>
      </c>
      <c r="I543" s="153"/>
      <c r="L543" s="149"/>
      <c r="M543" s="154"/>
      <c r="T543" s="155"/>
      <c r="AT543" s="151" t="s">
        <v>188</v>
      </c>
      <c r="AU543" s="151" t="s">
        <v>80</v>
      </c>
      <c r="AV543" s="12" t="s">
        <v>78</v>
      </c>
      <c r="AW543" s="12" t="s">
        <v>31</v>
      </c>
      <c r="AX543" s="12" t="s">
        <v>70</v>
      </c>
      <c r="AY543" s="151" t="s">
        <v>158</v>
      </c>
    </row>
    <row r="544" spans="2:65" s="12" customFormat="1" x14ac:dyDescent="0.2">
      <c r="B544" s="149"/>
      <c r="D544" s="150" t="s">
        <v>188</v>
      </c>
      <c r="E544" s="151" t="s">
        <v>19</v>
      </c>
      <c r="F544" s="152" t="s">
        <v>1544</v>
      </c>
      <c r="H544" s="151" t="s">
        <v>19</v>
      </c>
      <c r="I544" s="153"/>
      <c r="L544" s="149"/>
      <c r="M544" s="154"/>
      <c r="T544" s="155"/>
      <c r="AT544" s="151" t="s">
        <v>188</v>
      </c>
      <c r="AU544" s="151" t="s">
        <v>80</v>
      </c>
      <c r="AV544" s="12" t="s">
        <v>78</v>
      </c>
      <c r="AW544" s="12" t="s">
        <v>31</v>
      </c>
      <c r="AX544" s="12" t="s">
        <v>70</v>
      </c>
      <c r="AY544" s="151" t="s">
        <v>158</v>
      </c>
    </row>
    <row r="545" spans="2:65" s="12" customFormat="1" x14ac:dyDescent="0.2">
      <c r="B545" s="149"/>
      <c r="D545" s="150" t="s">
        <v>188</v>
      </c>
      <c r="E545" s="151" t="s">
        <v>19</v>
      </c>
      <c r="F545" s="152" t="s">
        <v>1545</v>
      </c>
      <c r="H545" s="151" t="s">
        <v>19</v>
      </c>
      <c r="I545" s="153"/>
      <c r="L545" s="149"/>
      <c r="M545" s="154"/>
      <c r="T545" s="155"/>
      <c r="AT545" s="151" t="s">
        <v>188</v>
      </c>
      <c r="AU545" s="151" t="s">
        <v>80</v>
      </c>
      <c r="AV545" s="12" t="s">
        <v>78</v>
      </c>
      <c r="AW545" s="12" t="s">
        <v>31</v>
      </c>
      <c r="AX545" s="12" t="s">
        <v>70</v>
      </c>
      <c r="AY545" s="151" t="s">
        <v>158</v>
      </c>
    </row>
    <row r="546" spans="2:65" s="13" customFormat="1" x14ac:dyDescent="0.2">
      <c r="B546" s="156"/>
      <c r="D546" s="150" t="s">
        <v>188</v>
      </c>
      <c r="E546" s="157" t="s">
        <v>19</v>
      </c>
      <c r="F546" s="158" t="s">
        <v>1339</v>
      </c>
      <c r="H546" s="159">
        <v>0.8</v>
      </c>
      <c r="I546" s="160"/>
      <c r="L546" s="156"/>
      <c r="M546" s="161"/>
      <c r="T546" s="162"/>
      <c r="AT546" s="157" t="s">
        <v>188</v>
      </c>
      <c r="AU546" s="157" t="s">
        <v>80</v>
      </c>
      <c r="AV546" s="13" t="s">
        <v>80</v>
      </c>
      <c r="AW546" s="13" t="s">
        <v>31</v>
      </c>
      <c r="AX546" s="13" t="s">
        <v>70</v>
      </c>
      <c r="AY546" s="157" t="s">
        <v>158</v>
      </c>
    </row>
    <row r="547" spans="2:65" s="14" customFormat="1" x14ac:dyDescent="0.2">
      <c r="B547" s="163"/>
      <c r="D547" s="150" t="s">
        <v>188</v>
      </c>
      <c r="E547" s="164" t="s">
        <v>19</v>
      </c>
      <c r="F547" s="165" t="s">
        <v>191</v>
      </c>
      <c r="H547" s="166">
        <v>0.8</v>
      </c>
      <c r="I547" s="167"/>
      <c r="L547" s="163"/>
      <c r="M547" s="168"/>
      <c r="T547" s="169"/>
      <c r="AT547" s="164" t="s">
        <v>188</v>
      </c>
      <c r="AU547" s="164" t="s">
        <v>80</v>
      </c>
      <c r="AV547" s="14" t="s">
        <v>165</v>
      </c>
      <c r="AW547" s="14" t="s">
        <v>31</v>
      </c>
      <c r="AX547" s="14" t="s">
        <v>78</v>
      </c>
      <c r="AY547" s="164" t="s">
        <v>158</v>
      </c>
    </row>
    <row r="548" spans="2:65" s="1" customFormat="1" ht="16.5" customHeight="1" x14ac:dyDescent="0.2">
      <c r="B548" s="33"/>
      <c r="C548" s="132" t="s">
        <v>400</v>
      </c>
      <c r="D548" s="132" t="s">
        <v>160</v>
      </c>
      <c r="E548" s="133" t="s">
        <v>1546</v>
      </c>
      <c r="F548" s="134" t="s">
        <v>1547</v>
      </c>
      <c r="G548" s="135" t="s">
        <v>308</v>
      </c>
      <c r="H548" s="136">
        <v>3.4940000000000002</v>
      </c>
      <c r="I548" s="137">
        <v>7200</v>
      </c>
      <c r="J548" s="138">
        <f>ROUND(I548*H548,2)</f>
        <v>25156.799999999999</v>
      </c>
      <c r="K548" s="134" t="s">
        <v>164</v>
      </c>
      <c r="L548" s="33"/>
      <c r="M548" s="139" t="s">
        <v>19</v>
      </c>
      <c r="N548" s="140" t="s">
        <v>41</v>
      </c>
      <c r="P548" s="141">
        <f>O548*H548</f>
        <v>0</v>
      </c>
      <c r="Q548" s="141">
        <v>0</v>
      </c>
      <c r="R548" s="141">
        <f>Q548*H548</f>
        <v>0</v>
      </c>
      <c r="S548" s="141">
        <v>0</v>
      </c>
      <c r="T548" s="142">
        <f>S548*H548</f>
        <v>0</v>
      </c>
      <c r="AR548" s="143" t="s">
        <v>165</v>
      </c>
      <c r="AT548" s="143" t="s">
        <v>160</v>
      </c>
      <c r="AU548" s="143" t="s">
        <v>80</v>
      </c>
      <c r="AY548" s="18" t="s">
        <v>158</v>
      </c>
      <c r="BE548" s="144">
        <f>IF(N548="základní",J548,0)</f>
        <v>25156.799999999999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8" t="s">
        <v>78</v>
      </c>
      <c r="BK548" s="144">
        <f>ROUND(I548*H548,2)</f>
        <v>25156.799999999999</v>
      </c>
      <c r="BL548" s="18" t="s">
        <v>165</v>
      </c>
      <c r="BM548" s="143" t="s">
        <v>628</v>
      </c>
    </row>
    <row r="549" spans="2:65" s="1" customFormat="1" x14ac:dyDescent="0.2">
      <c r="B549" s="33"/>
      <c r="D549" s="145" t="s">
        <v>166</v>
      </c>
      <c r="F549" s="146" t="s">
        <v>1548</v>
      </c>
      <c r="I549" s="147"/>
      <c r="L549" s="33"/>
      <c r="M549" s="148"/>
      <c r="T549" s="54"/>
      <c r="AT549" s="18" t="s">
        <v>166</v>
      </c>
      <c r="AU549" s="18" t="s">
        <v>80</v>
      </c>
    </row>
    <row r="550" spans="2:65" s="12" customFormat="1" x14ac:dyDescent="0.2">
      <c r="B550" s="149"/>
      <c r="D550" s="150" t="s">
        <v>188</v>
      </c>
      <c r="E550" s="151" t="s">
        <v>19</v>
      </c>
      <c r="F550" s="152" t="s">
        <v>1244</v>
      </c>
      <c r="H550" s="151" t="s">
        <v>19</v>
      </c>
      <c r="I550" s="153"/>
      <c r="L550" s="149"/>
      <c r="M550" s="154"/>
      <c r="T550" s="155"/>
      <c r="AT550" s="151" t="s">
        <v>188</v>
      </c>
      <c r="AU550" s="151" t="s">
        <v>80</v>
      </c>
      <c r="AV550" s="12" t="s">
        <v>78</v>
      </c>
      <c r="AW550" s="12" t="s">
        <v>31</v>
      </c>
      <c r="AX550" s="12" t="s">
        <v>70</v>
      </c>
      <c r="AY550" s="151" t="s">
        <v>158</v>
      </c>
    </row>
    <row r="551" spans="2:65" s="12" customFormat="1" x14ac:dyDescent="0.2">
      <c r="B551" s="149"/>
      <c r="D551" s="150" t="s">
        <v>188</v>
      </c>
      <c r="E551" s="151" t="s">
        <v>19</v>
      </c>
      <c r="F551" s="152" t="s">
        <v>1549</v>
      </c>
      <c r="H551" s="151" t="s">
        <v>19</v>
      </c>
      <c r="I551" s="153"/>
      <c r="L551" s="149"/>
      <c r="M551" s="154"/>
      <c r="T551" s="155"/>
      <c r="AT551" s="151" t="s">
        <v>188</v>
      </c>
      <c r="AU551" s="151" t="s">
        <v>80</v>
      </c>
      <c r="AV551" s="12" t="s">
        <v>78</v>
      </c>
      <c r="AW551" s="12" t="s">
        <v>31</v>
      </c>
      <c r="AX551" s="12" t="s">
        <v>70</v>
      </c>
      <c r="AY551" s="151" t="s">
        <v>158</v>
      </c>
    </row>
    <row r="552" spans="2:65" s="12" customFormat="1" x14ac:dyDescent="0.2">
      <c r="B552" s="149"/>
      <c r="D552" s="150" t="s">
        <v>188</v>
      </c>
      <c r="E552" s="151" t="s">
        <v>19</v>
      </c>
      <c r="F552" s="152" t="s">
        <v>1550</v>
      </c>
      <c r="H552" s="151" t="s">
        <v>19</v>
      </c>
      <c r="I552" s="153"/>
      <c r="L552" s="149"/>
      <c r="M552" s="154"/>
      <c r="T552" s="155"/>
      <c r="AT552" s="151" t="s">
        <v>188</v>
      </c>
      <c r="AU552" s="151" t="s">
        <v>80</v>
      </c>
      <c r="AV552" s="12" t="s">
        <v>78</v>
      </c>
      <c r="AW552" s="12" t="s">
        <v>31</v>
      </c>
      <c r="AX552" s="12" t="s">
        <v>70</v>
      </c>
      <c r="AY552" s="151" t="s">
        <v>158</v>
      </c>
    </row>
    <row r="553" spans="2:65" s="12" customFormat="1" x14ac:dyDescent="0.2">
      <c r="B553" s="149"/>
      <c r="D553" s="150" t="s">
        <v>188</v>
      </c>
      <c r="E553" s="151" t="s">
        <v>19</v>
      </c>
      <c r="F553" s="152" t="s">
        <v>1551</v>
      </c>
      <c r="H553" s="151" t="s">
        <v>19</v>
      </c>
      <c r="I553" s="153"/>
      <c r="L553" s="149"/>
      <c r="M553" s="154"/>
      <c r="T553" s="155"/>
      <c r="AT553" s="151" t="s">
        <v>188</v>
      </c>
      <c r="AU553" s="151" t="s">
        <v>80</v>
      </c>
      <c r="AV553" s="12" t="s">
        <v>78</v>
      </c>
      <c r="AW553" s="12" t="s">
        <v>31</v>
      </c>
      <c r="AX553" s="12" t="s">
        <v>70</v>
      </c>
      <c r="AY553" s="151" t="s">
        <v>158</v>
      </c>
    </row>
    <row r="554" spans="2:65" s="13" customFormat="1" x14ac:dyDescent="0.2">
      <c r="B554" s="156"/>
      <c r="D554" s="150" t="s">
        <v>188</v>
      </c>
      <c r="E554" s="157" t="s">
        <v>19</v>
      </c>
      <c r="F554" s="158" t="s">
        <v>1552</v>
      </c>
      <c r="H554" s="159">
        <v>3.4940000000000002</v>
      </c>
      <c r="I554" s="160"/>
      <c r="L554" s="156"/>
      <c r="M554" s="161"/>
      <c r="T554" s="162"/>
      <c r="AT554" s="157" t="s">
        <v>188</v>
      </c>
      <c r="AU554" s="157" t="s">
        <v>80</v>
      </c>
      <c r="AV554" s="13" t="s">
        <v>80</v>
      </c>
      <c r="AW554" s="13" t="s">
        <v>31</v>
      </c>
      <c r="AX554" s="13" t="s">
        <v>70</v>
      </c>
      <c r="AY554" s="157" t="s">
        <v>158</v>
      </c>
    </row>
    <row r="555" spans="2:65" s="14" customFormat="1" x14ac:dyDescent="0.2">
      <c r="B555" s="163"/>
      <c r="D555" s="150" t="s">
        <v>188</v>
      </c>
      <c r="E555" s="164" t="s">
        <v>19</v>
      </c>
      <c r="F555" s="165" t="s">
        <v>191</v>
      </c>
      <c r="H555" s="166">
        <v>3.4940000000000002</v>
      </c>
      <c r="I555" s="167"/>
      <c r="L555" s="163"/>
      <c r="M555" s="168"/>
      <c r="T555" s="169"/>
      <c r="AT555" s="164" t="s">
        <v>188</v>
      </c>
      <c r="AU555" s="164" t="s">
        <v>80</v>
      </c>
      <c r="AV555" s="14" t="s">
        <v>165</v>
      </c>
      <c r="AW555" s="14" t="s">
        <v>31</v>
      </c>
      <c r="AX555" s="14" t="s">
        <v>78</v>
      </c>
      <c r="AY555" s="164" t="s">
        <v>158</v>
      </c>
    </row>
    <row r="556" spans="2:65" s="1" customFormat="1" ht="16.5" customHeight="1" x14ac:dyDescent="0.2">
      <c r="B556" s="33"/>
      <c r="C556" s="132" t="s">
        <v>599</v>
      </c>
      <c r="D556" s="132" t="s">
        <v>160</v>
      </c>
      <c r="E556" s="133" t="s">
        <v>1553</v>
      </c>
      <c r="F556" s="134" t="s">
        <v>1554</v>
      </c>
      <c r="G556" s="135" t="s">
        <v>195</v>
      </c>
      <c r="H556" s="136">
        <v>46.58</v>
      </c>
      <c r="I556" s="137">
        <v>52.8</v>
      </c>
      <c r="J556" s="138">
        <f>ROUND(I556*H556,2)</f>
        <v>2459.42</v>
      </c>
      <c r="K556" s="134" t="s">
        <v>164</v>
      </c>
      <c r="L556" s="33"/>
      <c r="M556" s="139" t="s">
        <v>19</v>
      </c>
      <c r="N556" s="140" t="s">
        <v>41</v>
      </c>
      <c r="P556" s="141">
        <f>O556*H556</f>
        <v>0</v>
      </c>
      <c r="Q556" s="141">
        <v>0</v>
      </c>
      <c r="R556" s="141">
        <f>Q556*H556</f>
        <v>0</v>
      </c>
      <c r="S556" s="141">
        <v>0</v>
      </c>
      <c r="T556" s="142">
        <f>S556*H556</f>
        <v>0</v>
      </c>
      <c r="AR556" s="143" t="s">
        <v>165</v>
      </c>
      <c r="AT556" s="143" t="s">
        <v>160</v>
      </c>
      <c r="AU556" s="143" t="s">
        <v>80</v>
      </c>
      <c r="AY556" s="18" t="s">
        <v>158</v>
      </c>
      <c r="BE556" s="144">
        <f>IF(N556="základní",J556,0)</f>
        <v>2459.42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8" t="s">
        <v>78</v>
      </c>
      <c r="BK556" s="144">
        <f>ROUND(I556*H556,2)</f>
        <v>2459.42</v>
      </c>
      <c r="BL556" s="18" t="s">
        <v>165</v>
      </c>
      <c r="BM556" s="143" t="s">
        <v>636</v>
      </c>
    </row>
    <row r="557" spans="2:65" s="1" customFormat="1" x14ac:dyDescent="0.2">
      <c r="B557" s="33"/>
      <c r="D557" s="145" t="s">
        <v>166</v>
      </c>
      <c r="F557" s="146" t="s">
        <v>1555</v>
      </c>
      <c r="I557" s="147"/>
      <c r="L557" s="33"/>
      <c r="M557" s="148"/>
      <c r="T557" s="54"/>
      <c r="AT557" s="18" t="s">
        <v>166</v>
      </c>
      <c r="AU557" s="18" t="s">
        <v>80</v>
      </c>
    </row>
    <row r="558" spans="2:65" s="12" customFormat="1" x14ac:dyDescent="0.2">
      <c r="B558" s="149"/>
      <c r="D558" s="150" t="s">
        <v>188</v>
      </c>
      <c r="E558" s="151" t="s">
        <v>19</v>
      </c>
      <c r="F558" s="152" t="s">
        <v>1244</v>
      </c>
      <c r="H558" s="151" t="s">
        <v>19</v>
      </c>
      <c r="I558" s="153"/>
      <c r="L558" s="149"/>
      <c r="M558" s="154"/>
      <c r="T558" s="155"/>
      <c r="AT558" s="151" t="s">
        <v>188</v>
      </c>
      <c r="AU558" s="151" t="s">
        <v>80</v>
      </c>
      <c r="AV558" s="12" t="s">
        <v>78</v>
      </c>
      <c r="AW558" s="12" t="s">
        <v>31</v>
      </c>
      <c r="AX558" s="12" t="s">
        <v>70</v>
      </c>
      <c r="AY558" s="151" t="s">
        <v>158</v>
      </c>
    </row>
    <row r="559" spans="2:65" s="12" customFormat="1" x14ac:dyDescent="0.2">
      <c r="B559" s="149"/>
      <c r="D559" s="150" t="s">
        <v>188</v>
      </c>
      <c r="E559" s="151" t="s">
        <v>19</v>
      </c>
      <c r="F559" s="152" t="s">
        <v>1549</v>
      </c>
      <c r="H559" s="151" t="s">
        <v>19</v>
      </c>
      <c r="I559" s="153"/>
      <c r="L559" s="149"/>
      <c r="M559" s="154"/>
      <c r="T559" s="155"/>
      <c r="AT559" s="151" t="s">
        <v>188</v>
      </c>
      <c r="AU559" s="151" t="s">
        <v>80</v>
      </c>
      <c r="AV559" s="12" t="s">
        <v>78</v>
      </c>
      <c r="AW559" s="12" t="s">
        <v>31</v>
      </c>
      <c r="AX559" s="12" t="s">
        <v>70</v>
      </c>
      <c r="AY559" s="151" t="s">
        <v>158</v>
      </c>
    </row>
    <row r="560" spans="2:65" s="12" customFormat="1" x14ac:dyDescent="0.2">
      <c r="B560" s="149"/>
      <c r="D560" s="150" t="s">
        <v>188</v>
      </c>
      <c r="E560" s="151" t="s">
        <v>19</v>
      </c>
      <c r="F560" s="152" t="s">
        <v>1550</v>
      </c>
      <c r="H560" s="151" t="s">
        <v>19</v>
      </c>
      <c r="I560" s="153"/>
      <c r="L560" s="149"/>
      <c r="M560" s="154"/>
      <c r="T560" s="155"/>
      <c r="AT560" s="151" t="s">
        <v>188</v>
      </c>
      <c r="AU560" s="151" t="s">
        <v>80</v>
      </c>
      <c r="AV560" s="12" t="s">
        <v>78</v>
      </c>
      <c r="AW560" s="12" t="s">
        <v>31</v>
      </c>
      <c r="AX560" s="12" t="s">
        <v>70</v>
      </c>
      <c r="AY560" s="151" t="s">
        <v>158</v>
      </c>
    </row>
    <row r="561" spans="2:65" s="12" customFormat="1" x14ac:dyDescent="0.2">
      <c r="B561" s="149"/>
      <c r="D561" s="150" t="s">
        <v>188</v>
      </c>
      <c r="E561" s="151" t="s">
        <v>19</v>
      </c>
      <c r="F561" s="152" t="s">
        <v>1551</v>
      </c>
      <c r="H561" s="151" t="s">
        <v>19</v>
      </c>
      <c r="I561" s="153"/>
      <c r="L561" s="149"/>
      <c r="M561" s="154"/>
      <c r="T561" s="155"/>
      <c r="AT561" s="151" t="s">
        <v>188</v>
      </c>
      <c r="AU561" s="151" t="s">
        <v>80</v>
      </c>
      <c r="AV561" s="12" t="s">
        <v>78</v>
      </c>
      <c r="AW561" s="12" t="s">
        <v>31</v>
      </c>
      <c r="AX561" s="12" t="s">
        <v>70</v>
      </c>
      <c r="AY561" s="151" t="s">
        <v>158</v>
      </c>
    </row>
    <row r="562" spans="2:65" s="13" customFormat="1" x14ac:dyDescent="0.2">
      <c r="B562" s="156"/>
      <c r="D562" s="150" t="s">
        <v>188</v>
      </c>
      <c r="E562" s="157" t="s">
        <v>19</v>
      </c>
      <c r="F562" s="158" t="s">
        <v>1556</v>
      </c>
      <c r="H562" s="159">
        <v>46.58</v>
      </c>
      <c r="I562" s="160"/>
      <c r="L562" s="156"/>
      <c r="M562" s="161"/>
      <c r="T562" s="162"/>
      <c r="AT562" s="157" t="s">
        <v>188</v>
      </c>
      <c r="AU562" s="157" t="s">
        <v>80</v>
      </c>
      <c r="AV562" s="13" t="s">
        <v>80</v>
      </c>
      <c r="AW562" s="13" t="s">
        <v>31</v>
      </c>
      <c r="AX562" s="13" t="s">
        <v>70</v>
      </c>
      <c r="AY562" s="157" t="s">
        <v>158</v>
      </c>
    </row>
    <row r="563" spans="2:65" s="14" customFormat="1" x14ac:dyDescent="0.2">
      <c r="B563" s="163"/>
      <c r="D563" s="150" t="s">
        <v>188</v>
      </c>
      <c r="E563" s="164" t="s">
        <v>19</v>
      </c>
      <c r="F563" s="165" t="s">
        <v>191</v>
      </c>
      <c r="H563" s="166">
        <v>46.58</v>
      </c>
      <c r="I563" s="167"/>
      <c r="L563" s="163"/>
      <c r="M563" s="168"/>
      <c r="T563" s="169"/>
      <c r="AT563" s="164" t="s">
        <v>188</v>
      </c>
      <c r="AU563" s="164" t="s">
        <v>80</v>
      </c>
      <c r="AV563" s="14" t="s">
        <v>165</v>
      </c>
      <c r="AW563" s="14" t="s">
        <v>31</v>
      </c>
      <c r="AX563" s="14" t="s">
        <v>78</v>
      </c>
      <c r="AY563" s="164" t="s">
        <v>158</v>
      </c>
    </row>
    <row r="564" spans="2:65" s="11" customFormat="1" ht="22.8" customHeight="1" x14ac:dyDescent="0.25">
      <c r="B564" s="120"/>
      <c r="D564" s="121" t="s">
        <v>69</v>
      </c>
      <c r="E564" s="130" t="s">
        <v>180</v>
      </c>
      <c r="F564" s="130" t="s">
        <v>707</v>
      </c>
      <c r="I564" s="123"/>
      <c r="J564" s="131">
        <f>BK564</f>
        <v>26681.95</v>
      </c>
      <c r="L564" s="120"/>
      <c r="M564" s="125"/>
      <c r="P564" s="126">
        <f>SUM(P565:P613)</f>
        <v>0</v>
      </c>
      <c r="R564" s="126">
        <f>SUM(R565:R613)</f>
        <v>0</v>
      </c>
      <c r="T564" s="127">
        <f>SUM(T565:T613)</f>
        <v>0</v>
      </c>
      <c r="AR564" s="121" t="s">
        <v>78</v>
      </c>
      <c r="AT564" s="128" t="s">
        <v>69</v>
      </c>
      <c r="AU564" s="128" t="s">
        <v>78</v>
      </c>
      <c r="AY564" s="121" t="s">
        <v>158</v>
      </c>
      <c r="BK564" s="129">
        <f>SUM(BK565:BK613)</f>
        <v>26681.95</v>
      </c>
    </row>
    <row r="565" spans="2:65" s="1" customFormat="1" ht="16.5" customHeight="1" x14ac:dyDescent="0.2">
      <c r="B565" s="33"/>
      <c r="C565" s="132" t="s">
        <v>406</v>
      </c>
      <c r="D565" s="132" t="s">
        <v>160</v>
      </c>
      <c r="E565" s="133" t="s">
        <v>1557</v>
      </c>
      <c r="F565" s="134" t="s">
        <v>1558</v>
      </c>
      <c r="G565" s="135" t="s">
        <v>195</v>
      </c>
      <c r="H565" s="136">
        <v>24.3</v>
      </c>
      <c r="I565" s="137">
        <v>310</v>
      </c>
      <c r="J565" s="138">
        <f>ROUND(I565*H565,2)</f>
        <v>7533</v>
      </c>
      <c r="K565" s="134" t="s">
        <v>164</v>
      </c>
      <c r="L565" s="33"/>
      <c r="M565" s="139" t="s">
        <v>19</v>
      </c>
      <c r="N565" s="140" t="s">
        <v>41</v>
      </c>
      <c r="P565" s="141">
        <f>O565*H565</f>
        <v>0</v>
      </c>
      <c r="Q565" s="141">
        <v>0</v>
      </c>
      <c r="R565" s="141">
        <f>Q565*H565</f>
        <v>0</v>
      </c>
      <c r="S565" s="141">
        <v>0</v>
      </c>
      <c r="T565" s="142">
        <f>S565*H565</f>
        <v>0</v>
      </c>
      <c r="AR565" s="143" t="s">
        <v>165</v>
      </c>
      <c r="AT565" s="143" t="s">
        <v>160</v>
      </c>
      <c r="AU565" s="143" t="s">
        <v>80</v>
      </c>
      <c r="AY565" s="18" t="s">
        <v>158</v>
      </c>
      <c r="BE565" s="144">
        <f>IF(N565="základní",J565,0)</f>
        <v>7533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8" t="s">
        <v>78</v>
      </c>
      <c r="BK565" s="144">
        <f>ROUND(I565*H565,2)</f>
        <v>7533</v>
      </c>
      <c r="BL565" s="18" t="s">
        <v>165</v>
      </c>
      <c r="BM565" s="143" t="s">
        <v>640</v>
      </c>
    </row>
    <row r="566" spans="2:65" s="1" customFormat="1" x14ac:dyDescent="0.2">
      <c r="B566" s="33"/>
      <c r="D566" s="145" t="s">
        <v>166</v>
      </c>
      <c r="F566" s="146" t="s">
        <v>1559</v>
      </c>
      <c r="I566" s="147"/>
      <c r="L566" s="33"/>
      <c r="M566" s="148"/>
      <c r="T566" s="54"/>
      <c r="AT566" s="18" t="s">
        <v>166</v>
      </c>
      <c r="AU566" s="18" t="s">
        <v>80</v>
      </c>
    </row>
    <row r="567" spans="2:65" s="12" customFormat="1" x14ac:dyDescent="0.2">
      <c r="B567" s="149"/>
      <c r="D567" s="150" t="s">
        <v>188</v>
      </c>
      <c r="E567" s="151" t="s">
        <v>19</v>
      </c>
      <c r="F567" s="152" t="s">
        <v>1336</v>
      </c>
      <c r="H567" s="151" t="s">
        <v>19</v>
      </c>
      <c r="I567" s="153"/>
      <c r="L567" s="149"/>
      <c r="M567" s="154"/>
      <c r="T567" s="155"/>
      <c r="AT567" s="151" t="s">
        <v>188</v>
      </c>
      <c r="AU567" s="151" t="s">
        <v>80</v>
      </c>
      <c r="AV567" s="12" t="s">
        <v>78</v>
      </c>
      <c r="AW567" s="12" t="s">
        <v>31</v>
      </c>
      <c r="AX567" s="12" t="s">
        <v>70</v>
      </c>
      <c r="AY567" s="151" t="s">
        <v>158</v>
      </c>
    </row>
    <row r="568" spans="2:65" s="12" customFormat="1" x14ac:dyDescent="0.2">
      <c r="B568" s="149"/>
      <c r="D568" s="150" t="s">
        <v>188</v>
      </c>
      <c r="E568" s="151" t="s">
        <v>19</v>
      </c>
      <c r="F568" s="152" t="s">
        <v>1240</v>
      </c>
      <c r="H568" s="151" t="s">
        <v>19</v>
      </c>
      <c r="I568" s="153"/>
      <c r="L568" s="149"/>
      <c r="M568" s="154"/>
      <c r="T568" s="155"/>
      <c r="AT568" s="151" t="s">
        <v>188</v>
      </c>
      <c r="AU568" s="151" t="s">
        <v>80</v>
      </c>
      <c r="AV568" s="12" t="s">
        <v>78</v>
      </c>
      <c r="AW568" s="12" t="s">
        <v>31</v>
      </c>
      <c r="AX568" s="12" t="s">
        <v>70</v>
      </c>
      <c r="AY568" s="151" t="s">
        <v>158</v>
      </c>
    </row>
    <row r="569" spans="2:65" s="13" customFormat="1" x14ac:dyDescent="0.2">
      <c r="B569" s="156"/>
      <c r="D569" s="150" t="s">
        <v>188</v>
      </c>
      <c r="E569" s="157" t="s">
        <v>19</v>
      </c>
      <c r="F569" s="158" t="s">
        <v>1560</v>
      </c>
      <c r="H569" s="159">
        <v>6.7</v>
      </c>
      <c r="I569" s="160"/>
      <c r="L569" s="156"/>
      <c r="M569" s="161"/>
      <c r="T569" s="162"/>
      <c r="AT569" s="157" t="s">
        <v>188</v>
      </c>
      <c r="AU569" s="157" t="s">
        <v>80</v>
      </c>
      <c r="AV569" s="13" t="s">
        <v>80</v>
      </c>
      <c r="AW569" s="13" t="s">
        <v>31</v>
      </c>
      <c r="AX569" s="13" t="s">
        <v>70</v>
      </c>
      <c r="AY569" s="157" t="s">
        <v>158</v>
      </c>
    </row>
    <row r="570" spans="2:65" s="12" customFormat="1" x14ac:dyDescent="0.2">
      <c r="B570" s="149"/>
      <c r="D570" s="150" t="s">
        <v>188</v>
      </c>
      <c r="E570" s="151" t="s">
        <v>19</v>
      </c>
      <c r="F570" s="152" t="s">
        <v>1338</v>
      </c>
      <c r="H570" s="151" t="s">
        <v>19</v>
      </c>
      <c r="I570" s="153"/>
      <c r="L570" s="149"/>
      <c r="M570" s="154"/>
      <c r="T570" s="155"/>
      <c r="AT570" s="151" t="s">
        <v>188</v>
      </c>
      <c r="AU570" s="151" t="s">
        <v>80</v>
      </c>
      <c r="AV570" s="12" t="s">
        <v>78</v>
      </c>
      <c r="AW570" s="12" t="s">
        <v>31</v>
      </c>
      <c r="AX570" s="12" t="s">
        <v>70</v>
      </c>
      <c r="AY570" s="151" t="s">
        <v>158</v>
      </c>
    </row>
    <row r="571" spans="2:65" s="12" customFormat="1" x14ac:dyDescent="0.2">
      <c r="B571" s="149"/>
      <c r="D571" s="150" t="s">
        <v>188</v>
      </c>
      <c r="E571" s="151" t="s">
        <v>19</v>
      </c>
      <c r="F571" s="152" t="s">
        <v>1240</v>
      </c>
      <c r="H571" s="151" t="s">
        <v>19</v>
      </c>
      <c r="I571" s="153"/>
      <c r="L571" s="149"/>
      <c r="M571" s="154"/>
      <c r="T571" s="155"/>
      <c r="AT571" s="151" t="s">
        <v>188</v>
      </c>
      <c r="AU571" s="151" t="s">
        <v>80</v>
      </c>
      <c r="AV571" s="12" t="s">
        <v>78</v>
      </c>
      <c r="AW571" s="12" t="s">
        <v>31</v>
      </c>
      <c r="AX571" s="12" t="s">
        <v>70</v>
      </c>
      <c r="AY571" s="151" t="s">
        <v>158</v>
      </c>
    </row>
    <row r="572" spans="2:65" s="13" customFormat="1" x14ac:dyDescent="0.2">
      <c r="B572" s="156"/>
      <c r="D572" s="150" t="s">
        <v>188</v>
      </c>
      <c r="E572" s="157" t="s">
        <v>19</v>
      </c>
      <c r="F572" s="158" t="s">
        <v>1339</v>
      </c>
      <c r="H572" s="159">
        <v>0.8</v>
      </c>
      <c r="I572" s="160"/>
      <c r="L572" s="156"/>
      <c r="M572" s="161"/>
      <c r="T572" s="162"/>
      <c r="AT572" s="157" t="s">
        <v>188</v>
      </c>
      <c r="AU572" s="157" t="s">
        <v>80</v>
      </c>
      <c r="AV572" s="13" t="s">
        <v>80</v>
      </c>
      <c r="AW572" s="13" t="s">
        <v>31</v>
      </c>
      <c r="AX572" s="13" t="s">
        <v>70</v>
      </c>
      <c r="AY572" s="157" t="s">
        <v>158</v>
      </c>
    </row>
    <row r="573" spans="2:65" s="15" customFormat="1" x14ac:dyDescent="0.2">
      <c r="B573" s="170"/>
      <c r="D573" s="150" t="s">
        <v>188</v>
      </c>
      <c r="E573" s="171" t="s">
        <v>19</v>
      </c>
      <c r="F573" s="172" t="s">
        <v>315</v>
      </c>
      <c r="H573" s="173">
        <v>7.5</v>
      </c>
      <c r="I573" s="174"/>
      <c r="L573" s="170"/>
      <c r="M573" s="175"/>
      <c r="T573" s="176"/>
      <c r="AT573" s="171" t="s">
        <v>188</v>
      </c>
      <c r="AU573" s="171" t="s">
        <v>80</v>
      </c>
      <c r="AV573" s="15" t="s">
        <v>171</v>
      </c>
      <c r="AW573" s="15" t="s">
        <v>31</v>
      </c>
      <c r="AX573" s="15" t="s">
        <v>70</v>
      </c>
      <c r="AY573" s="171" t="s">
        <v>158</v>
      </c>
    </row>
    <row r="574" spans="2:65" s="12" customFormat="1" x14ac:dyDescent="0.2">
      <c r="B574" s="149"/>
      <c r="D574" s="150" t="s">
        <v>188</v>
      </c>
      <c r="E574" s="151" t="s">
        <v>19</v>
      </c>
      <c r="F574" s="152" t="s">
        <v>1245</v>
      </c>
      <c r="H574" s="151" t="s">
        <v>19</v>
      </c>
      <c r="I574" s="153"/>
      <c r="L574" s="149"/>
      <c r="M574" s="154"/>
      <c r="T574" s="155"/>
      <c r="AT574" s="151" t="s">
        <v>188</v>
      </c>
      <c r="AU574" s="151" t="s">
        <v>80</v>
      </c>
      <c r="AV574" s="12" t="s">
        <v>78</v>
      </c>
      <c r="AW574" s="12" t="s">
        <v>31</v>
      </c>
      <c r="AX574" s="12" t="s">
        <v>70</v>
      </c>
      <c r="AY574" s="151" t="s">
        <v>158</v>
      </c>
    </row>
    <row r="575" spans="2:65" s="12" customFormat="1" ht="20.399999999999999" x14ac:dyDescent="0.2">
      <c r="B575" s="149"/>
      <c r="D575" s="150" t="s">
        <v>188</v>
      </c>
      <c r="E575" s="151" t="s">
        <v>19</v>
      </c>
      <c r="F575" s="152" t="s">
        <v>1561</v>
      </c>
      <c r="H575" s="151" t="s">
        <v>19</v>
      </c>
      <c r="I575" s="153"/>
      <c r="L575" s="149"/>
      <c r="M575" s="154"/>
      <c r="T575" s="155"/>
      <c r="AT575" s="151" t="s">
        <v>188</v>
      </c>
      <c r="AU575" s="151" t="s">
        <v>80</v>
      </c>
      <c r="AV575" s="12" t="s">
        <v>78</v>
      </c>
      <c r="AW575" s="12" t="s">
        <v>31</v>
      </c>
      <c r="AX575" s="12" t="s">
        <v>70</v>
      </c>
      <c r="AY575" s="151" t="s">
        <v>158</v>
      </c>
    </row>
    <row r="576" spans="2:65" s="12" customFormat="1" x14ac:dyDescent="0.2">
      <c r="B576" s="149"/>
      <c r="D576" s="150" t="s">
        <v>188</v>
      </c>
      <c r="E576" s="151" t="s">
        <v>19</v>
      </c>
      <c r="F576" s="152" t="s">
        <v>1562</v>
      </c>
      <c r="H576" s="151" t="s">
        <v>19</v>
      </c>
      <c r="I576" s="153"/>
      <c r="L576" s="149"/>
      <c r="M576" s="154"/>
      <c r="T576" s="155"/>
      <c r="AT576" s="151" t="s">
        <v>188</v>
      </c>
      <c r="AU576" s="151" t="s">
        <v>80</v>
      </c>
      <c r="AV576" s="12" t="s">
        <v>78</v>
      </c>
      <c r="AW576" s="12" t="s">
        <v>31</v>
      </c>
      <c r="AX576" s="12" t="s">
        <v>70</v>
      </c>
      <c r="AY576" s="151" t="s">
        <v>158</v>
      </c>
    </row>
    <row r="577" spans="2:65" s="13" customFormat="1" x14ac:dyDescent="0.2">
      <c r="B577" s="156"/>
      <c r="D577" s="150" t="s">
        <v>188</v>
      </c>
      <c r="E577" s="157" t="s">
        <v>19</v>
      </c>
      <c r="F577" s="158" t="s">
        <v>1563</v>
      </c>
      <c r="H577" s="159">
        <v>16.8</v>
      </c>
      <c r="I577" s="160"/>
      <c r="L577" s="156"/>
      <c r="M577" s="161"/>
      <c r="T577" s="162"/>
      <c r="AT577" s="157" t="s">
        <v>188</v>
      </c>
      <c r="AU577" s="157" t="s">
        <v>80</v>
      </c>
      <c r="AV577" s="13" t="s">
        <v>80</v>
      </c>
      <c r="AW577" s="13" t="s">
        <v>31</v>
      </c>
      <c r="AX577" s="13" t="s">
        <v>70</v>
      </c>
      <c r="AY577" s="157" t="s">
        <v>158</v>
      </c>
    </row>
    <row r="578" spans="2:65" s="15" customFormat="1" x14ac:dyDescent="0.2">
      <c r="B578" s="170"/>
      <c r="D578" s="150" t="s">
        <v>188</v>
      </c>
      <c r="E578" s="171" t="s">
        <v>19</v>
      </c>
      <c r="F578" s="172" t="s">
        <v>315</v>
      </c>
      <c r="H578" s="173">
        <v>16.8</v>
      </c>
      <c r="I578" s="174"/>
      <c r="L578" s="170"/>
      <c r="M578" s="175"/>
      <c r="T578" s="176"/>
      <c r="AT578" s="171" t="s">
        <v>188</v>
      </c>
      <c r="AU578" s="171" t="s">
        <v>80</v>
      </c>
      <c r="AV578" s="15" t="s">
        <v>171</v>
      </c>
      <c r="AW578" s="15" t="s">
        <v>31</v>
      </c>
      <c r="AX578" s="15" t="s">
        <v>70</v>
      </c>
      <c r="AY578" s="171" t="s">
        <v>158</v>
      </c>
    </row>
    <row r="579" spans="2:65" s="14" customFormat="1" x14ac:dyDescent="0.2">
      <c r="B579" s="163"/>
      <c r="D579" s="150" t="s">
        <v>188</v>
      </c>
      <c r="E579" s="164" t="s">
        <v>19</v>
      </c>
      <c r="F579" s="165" t="s">
        <v>191</v>
      </c>
      <c r="H579" s="166">
        <v>24.3</v>
      </c>
      <c r="I579" s="167"/>
      <c r="L579" s="163"/>
      <c r="M579" s="168"/>
      <c r="T579" s="169"/>
      <c r="AT579" s="164" t="s">
        <v>188</v>
      </c>
      <c r="AU579" s="164" t="s">
        <v>80</v>
      </c>
      <c r="AV579" s="14" t="s">
        <v>165</v>
      </c>
      <c r="AW579" s="14" t="s">
        <v>31</v>
      </c>
      <c r="AX579" s="14" t="s">
        <v>78</v>
      </c>
      <c r="AY579" s="164" t="s">
        <v>158</v>
      </c>
    </row>
    <row r="580" spans="2:65" s="1" customFormat="1" ht="16.5" customHeight="1" x14ac:dyDescent="0.2">
      <c r="B580" s="33"/>
      <c r="C580" s="132" t="s">
        <v>611</v>
      </c>
      <c r="D580" s="132" t="s">
        <v>160</v>
      </c>
      <c r="E580" s="133" t="s">
        <v>1564</v>
      </c>
      <c r="F580" s="134" t="s">
        <v>1565</v>
      </c>
      <c r="G580" s="135" t="s">
        <v>195</v>
      </c>
      <c r="H580" s="136">
        <v>8.4</v>
      </c>
      <c r="I580" s="137">
        <v>377</v>
      </c>
      <c r="J580" s="138">
        <f>ROUND(I580*H580,2)</f>
        <v>3166.8</v>
      </c>
      <c r="K580" s="134" t="s">
        <v>164</v>
      </c>
      <c r="L580" s="33"/>
      <c r="M580" s="139" t="s">
        <v>19</v>
      </c>
      <c r="N580" s="140" t="s">
        <v>41</v>
      </c>
      <c r="P580" s="141">
        <f>O580*H580</f>
        <v>0</v>
      </c>
      <c r="Q580" s="141">
        <v>0</v>
      </c>
      <c r="R580" s="141">
        <f>Q580*H580</f>
        <v>0</v>
      </c>
      <c r="S580" s="141">
        <v>0</v>
      </c>
      <c r="T580" s="142">
        <f>S580*H580</f>
        <v>0</v>
      </c>
      <c r="AR580" s="143" t="s">
        <v>165</v>
      </c>
      <c r="AT580" s="143" t="s">
        <v>160</v>
      </c>
      <c r="AU580" s="143" t="s">
        <v>80</v>
      </c>
      <c r="AY580" s="18" t="s">
        <v>158</v>
      </c>
      <c r="BE580" s="144">
        <f>IF(N580="základní",J580,0)</f>
        <v>3166.8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8" t="s">
        <v>78</v>
      </c>
      <c r="BK580" s="144">
        <f>ROUND(I580*H580,2)</f>
        <v>3166.8</v>
      </c>
      <c r="BL580" s="18" t="s">
        <v>165</v>
      </c>
      <c r="BM580" s="143" t="s">
        <v>643</v>
      </c>
    </row>
    <row r="581" spans="2:65" s="1" customFormat="1" x14ac:dyDescent="0.2">
      <c r="B581" s="33"/>
      <c r="D581" s="145" t="s">
        <v>166</v>
      </c>
      <c r="F581" s="146" t="s">
        <v>1566</v>
      </c>
      <c r="I581" s="147"/>
      <c r="L581" s="33"/>
      <c r="M581" s="148"/>
      <c r="T581" s="54"/>
      <c r="AT581" s="18" t="s">
        <v>166</v>
      </c>
      <c r="AU581" s="18" t="s">
        <v>80</v>
      </c>
    </row>
    <row r="582" spans="2:65" s="12" customFormat="1" x14ac:dyDescent="0.2">
      <c r="B582" s="149"/>
      <c r="D582" s="150" t="s">
        <v>188</v>
      </c>
      <c r="E582" s="151" t="s">
        <v>19</v>
      </c>
      <c r="F582" s="152" t="s">
        <v>1244</v>
      </c>
      <c r="H582" s="151" t="s">
        <v>19</v>
      </c>
      <c r="I582" s="153"/>
      <c r="L582" s="149"/>
      <c r="M582" s="154"/>
      <c r="T582" s="155"/>
      <c r="AT582" s="151" t="s">
        <v>188</v>
      </c>
      <c r="AU582" s="151" t="s">
        <v>80</v>
      </c>
      <c r="AV582" s="12" t="s">
        <v>78</v>
      </c>
      <c r="AW582" s="12" t="s">
        <v>31</v>
      </c>
      <c r="AX582" s="12" t="s">
        <v>70</v>
      </c>
      <c r="AY582" s="151" t="s">
        <v>158</v>
      </c>
    </row>
    <row r="583" spans="2:65" s="12" customFormat="1" x14ac:dyDescent="0.2">
      <c r="B583" s="149"/>
      <c r="D583" s="150" t="s">
        <v>188</v>
      </c>
      <c r="E583" s="151" t="s">
        <v>19</v>
      </c>
      <c r="F583" s="152" t="s">
        <v>1245</v>
      </c>
      <c r="H583" s="151" t="s">
        <v>19</v>
      </c>
      <c r="I583" s="153"/>
      <c r="L583" s="149"/>
      <c r="M583" s="154"/>
      <c r="T583" s="155"/>
      <c r="AT583" s="151" t="s">
        <v>188</v>
      </c>
      <c r="AU583" s="151" t="s">
        <v>80</v>
      </c>
      <c r="AV583" s="12" t="s">
        <v>78</v>
      </c>
      <c r="AW583" s="12" t="s">
        <v>31</v>
      </c>
      <c r="AX583" s="12" t="s">
        <v>70</v>
      </c>
      <c r="AY583" s="151" t="s">
        <v>158</v>
      </c>
    </row>
    <row r="584" spans="2:65" s="12" customFormat="1" x14ac:dyDescent="0.2">
      <c r="B584" s="149"/>
      <c r="D584" s="150" t="s">
        <v>188</v>
      </c>
      <c r="E584" s="151" t="s">
        <v>19</v>
      </c>
      <c r="F584" s="152" t="s">
        <v>1567</v>
      </c>
      <c r="H584" s="151" t="s">
        <v>19</v>
      </c>
      <c r="I584" s="153"/>
      <c r="L584" s="149"/>
      <c r="M584" s="154"/>
      <c r="T584" s="155"/>
      <c r="AT584" s="151" t="s">
        <v>188</v>
      </c>
      <c r="AU584" s="151" t="s">
        <v>80</v>
      </c>
      <c r="AV584" s="12" t="s">
        <v>78</v>
      </c>
      <c r="AW584" s="12" t="s">
        <v>31</v>
      </c>
      <c r="AX584" s="12" t="s">
        <v>70</v>
      </c>
      <c r="AY584" s="151" t="s">
        <v>158</v>
      </c>
    </row>
    <row r="585" spans="2:65" s="13" customFormat="1" x14ac:dyDescent="0.2">
      <c r="B585" s="156"/>
      <c r="D585" s="150" t="s">
        <v>188</v>
      </c>
      <c r="E585" s="157" t="s">
        <v>19</v>
      </c>
      <c r="F585" s="158" t="s">
        <v>1340</v>
      </c>
      <c r="H585" s="159">
        <v>8.4</v>
      </c>
      <c r="I585" s="160"/>
      <c r="L585" s="156"/>
      <c r="M585" s="161"/>
      <c r="T585" s="162"/>
      <c r="AT585" s="157" t="s">
        <v>188</v>
      </c>
      <c r="AU585" s="157" t="s">
        <v>80</v>
      </c>
      <c r="AV585" s="13" t="s">
        <v>80</v>
      </c>
      <c r="AW585" s="13" t="s">
        <v>31</v>
      </c>
      <c r="AX585" s="13" t="s">
        <v>70</v>
      </c>
      <c r="AY585" s="157" t="s">
        <v>158</v>
      </c>
    </row>
    <row r="586" spans="2:65" s="14" customFormat="1" x14ac:dyDescent="0.2">
      <c r="B586" s="163"/>
      <c r="D586" s="150" t="s">
        <v>188</v>
      </c>
      <c r="E586" s="164" t="s">
        <v>19</v>
      </c>
      <c r="F586" s="165" t="s">
        <v>191</v>
      </c>
      <c r="H586" s="166">
        <v>8.4</v>
      </c>
      <c r="I586" s="167"/>
      <c r="L586" s="163"/>
      <c r="M586" s="168"/>
      <c r="T586" s="169"/>
      <c r="AT586" s="164" t="s">
        <v>188</v>
      </c>
      <c r="AU586" s="164" t="s">
        <v>80</v>
      </c>
      <c r="AV586" s="14" t="s">
        <v>165</v>
      </c>
      <c r="AW586" s="14" t="s">
        <v>31</v>
      </c>
      <c r="AX586" s="14" t="s">
        <v>78</v>
      </c>
      <c r="AY586" s="164" t="s">
        <v>158</v>
      </c>
    </row>
    <row r="587" spans="2:65" s="1" customFormat="1" ht="16.5" customHeight="1" x14ac:dyDescent="0.2">
      <c r="B587" s="33"/>
      <c r="C587" s="132" t="s">
        <v>419</v>
      </c>
      <c r="D587" s="132" t="s">
        <v>160</v>
      </c>
      <c r="E587" s="133" t="s">
        <v>1568</v>
      </c>
      <c r="F587" s="134" t="s">
        <v>1569</v>
      </c>
      <c r="G587" s="135" t="s">
        <v>195</v>
      </c>
      <c r="H587" s="136">
        <v>0.8</v>
      </c>
      <c r="I587" s="137">
        <v>768</v>
      </c>
      <c r="J587" s="138">
        <f>ROUND(I587*H587,2)</f>
        <v>614.4</v>
      </c>
      <c r="K587" s="134" t="s">
        <v>164</v>
      </c>
      <c r="L587" s="33"/>
      <c r="M587" s="139" t="s">
        <v>19</v>
      </c>
      <c r="N587" s="140" t="s">
        <v>41</v>
      </c>
      <c r="P587" s="141">
        <f>O587*H587</f>
        <v>0</v>
      </c>
      <c r="Q587" s="141">
        <v>0</v>
      </c>
      <c r="R587" s="141">
        <f>Q587*H587</f>
        <v>0</v>
      </c>
      <c r="S587" s="141">
        <v>0</v>
      </c>
      <c r="T587" s="142">
        <f>S587*H587</f>
        <v>0</v>
      </c>
      <c r="AR587" s="143" t="s">
        <v>165</v>
      </c>
      <c r="AT587" s="143" t="s">
        <v>160</v>
      </c>
      <c r="AU587" s="143" t="s">
        <v>80</v>
      </c>
      <c r="AY587" s="18" t="s">
        <v>158</v>
      </c>
      <c r="BE587" s="144">
        <f>IF(N587="základní",J587,0)</f>
        <v>614.4</v>
      </c>
      <c r="BF587" s="144">
        <f>IF(N587="snížená",J587,0)</f>
        <v>0</v>
      </c>
      <c r="BG587" s="144">
        <f>IF(N587="zákl. přenesená",J587,0)</f>
        <v>0</v>
      </c>
      <c r="BH587" s="144">
        <f>IF(N587="sníž. přenesená",J587,0)</f>
        <v>0</v>
      </c>
      <c r="BI587" s="144">
        <f>IF(N587="nulová",J587,0)</f>
        <v>0</v>
      </c>
      <c r="BJ587" s="18" t="s">
        <v>78</v>
      </c>
      <c r="BK587" s="144">
        <f>ROUND(I587*H587,2)</f>
        <v>614.4</v>
      </c>
      <c r="BL587" s="18" t="s">
        <v>165</v>
      </c>
      <c r="BM587" s="143" t="s">
        <v>647</v>
      </c>
    </row>
    <row r="588" spans="2:65" s="1" customFormat="1" x14ac:dyDescent="0.2">
      <c r="B588" s="33"/>
      <c r="D588" s="145" t="s">
        <v>166</v>
      </c>
      <c r="F588" s="146" t="s">
        <v>1570</v>
      </c>
      <c r="I588" s="147"/>
      <c r="L588" s="33"/>
      <c r="M588" s="148"/>
      <c r="T588" s="54"/>
      <c r="AT588" s="18" t="s">
        <v>166</v>
      </c>
      <c r="AU588" s="18" t="s">
        <v>80</v>
      </c>
    </row>
    <row r="589" spans="2:65" s="12" customFormat="1" x14ac:dyDescent="0.2">
      <c r="B589" s="149"/>
      <c r="D589" s="150" t="s">
        <v>188</v>
      </c>
      <c r="E589" s="151" t="s">
        <v>19</v>
      </c>
      <c r="F589" s="152" t="s">
        <v>1338</v>
      </c>
      <c r="H589" s="151" t="s">
        <v>19</v>
      </c>
      <c r="I589" s="153"/>
      <c r="L589" s="149"/>
      <c r="M589" s="154"/>
      <c r="T589" s="155"/>
      <c r="AT589" s="151" t="s">
        <v>188</v>
      </c>
      <c r="AU589" s="151" t="s">
        <v>80</v>
      </c>
      <c r="AV589" s="12" t="s">
        <v>78</v>
      </c>
      <c r="AW589" s="12" t="s">
        <v>31</v>
      </c>
      <c r="AX589" s="12" t="s">
        <v>70</v>
      </c>
      <c r="AY589" s="151" t="s">
        <v>158</v>
      </c>
    </row>
    <row r="590" spans="2:65" s="12" customFormat="1" x14ac:dyDescent="0.2">
      <c r="B590" s="149"/>
      <c r="D590" s="150" t="s">
        <v>188</v>
      </c>
      <c r="E590" s="151" t="s">
        <v>19</v>
      </c>
      <c r="F590" s="152" t="s">
        <v>1571</v>
      </c>
      <c r="H590" s="151" t="s">
        <v>19</v>
      </c>
      <c r="I590" s="153"/>
      <c r="L590" s="149"/>
      <c r="M590" s="154"/>
      <c r="T590" s="155"/>
      <c r="AT590" s="151" t="s">
        <v>188</v>
      </c>
      <c r="AU590" s="151" t="s">
        <v>80</v>
      </c>
      <c r="AV590" s="12" t="s">
        <v>78</v>
      </c>
      <c r="AW590" s="12" t="s">
        <v>31</v>
      </c>
      <c r="AX590" s="12" t="s">
        <v>70</v>
      </c>
      <c r="AY590" s="151" t="s">
        <v>158</v>
      </c>
    </row>
    <row r="591" spans="2:65" s="13" customFormat="1" x14ac:dyDescent="0.2">
      <c r="B591" s="156"/>
      <c r="D591" s="150" t="s">
        <v>188</v>
      </c>
      <c r="E591" s="157" t="s">
        <v>19</v>
      </c>
      <c r="F591" s="158" t="s">
        <v>1339</v>
      </c>
      <c r="H591" s="159">
        <v>0.8</v>
      </c>
      <c r="I591" s="160"/>
      <c r="L591" s="156"/>
      <c r="M591" s="161"/>
      <c r="T591" s="162"/>
      <c r="AT591" s="157" t="s">
        <v>188</v>
      </c>
      <c r="AU591" s="157" t="s">
        <v>80</v>
      </c>
      <c r="AV591" s="13" t="s">
        <v>80</v>
      </c>
      <c r="AW591" s="13" t="s">
        <v>31</v>
      </c>
      <c r="AX591" s="13" t="s">
        <v>70</v>
      </c>
      <c r="AY591" s="157" t="s">
        <v>158</v>
      </c>
    </row>
    <row r="592" spans="2:65" s="14" customFormat="1" x14ac:dyDescent="0.2">
      <c r="B592" s="163"/>
      <c r="D592" s="150" t="s">
        <v>188</v>
      </c>
      <c r="E592" s="164" t="s">
        <v>19</v>
      </c>
      <c r="F592" s="165" t="s">
        <v>191</v>
      </c>
      <c r="H592" s="166">
        <v>0.8</v>
      </c>
      <c r="I592" s="167"/>
      <c r="L592" s="163"/>
      <c r="M592" s="168"/>
      <c r="T592" s="169"/>
      <c r="AT592" s="164" t="s">
        <v>188</v>
      </c>
      <c r="AU592" s="164" t="s">
        <v>80</v>
      </c>
      <c r="AV592" s="14" t="s">
        <v>165</v>
      </c>
      <c r="AW592" s="14" t="s">
        <v>31</v>
      </c>
      <c r="AX592" s="14" t="s">
        <v>78</v>
      </c>
      <c r="AY592" s="164" t="s">
        <v>158</v>
      </c>
    </row>
    <row r="593" spans="2:65" s="1" customFormat="1" ht="16.5" customHeight="1" x14ac:dyDescent="0.2">
      <c r="B593" s="33"/>
      <c r="C593" s="177" t="s">
        <v>625</v>
      </c>
      <c r="D593" s="177" t="s">
        <v>530</v>
      </c>
      <c r="E593" s="178" t="s">
        <v>1572</v>
      </c>
      <c r="F593" s="179" t="s">
        <v>1573</v>
      </c>
      <c r="G593" s="180" t="s">
        <v>195</v>
      </c>
      <c r="H593" s="181">
        <v>0.80800000000000005</v>
      </c>
      <c r="I593" s="182">
        <v>3080</v>
      </c>
      <c r="J593" s="183">
        <f>ROUND(I593*H593,2)</f>
        <v>2488.64</v>
      </c>
      <c r="K593" s="179" t="s">
        <v>164</v>
      </c>
      <c r="L593" s="184"/>
      <c r="M593" s="185" t="s">
        <v>19</v>
      </c>
      <c r="N593" s="186" t="s">
        <v>41</v>
      </c>
      <c r="P593" s="141">
        <f>O593*H593</f>
        <v>0</v>
      </c>
      <c r="Q593" s="141">
        <v>0</v>
      </c>
      <c r="R593" s="141">
        <f>Q593*H593</f>
        <v>0</v>
      </c>
      <c r="S593" s="141">
        <v>0</v>
      </c>
      <c r="T593" s="142">
        <f>S593*H593</f>
        <v>0</v>
      </c>
      <c r="AR593" s="143" t="s">
        <v>178</v>
      </c>
      <c r="AT593" s="143" t="s">
        <v>530</v>
      </c>
      <c r="AU593" s="143" t="s">
        <v>80</v>
      </c>
      <c r="AY593" s="18" t="s">
        <v>158</v>
      </c>
      <c r="BE593" s="144">
        <f>IF(N593="základní",J593,0)</f>
        <v>2488.64</v>
      </c>
      <c r="BF593" s="144">
        <f>IF(N593="snížená",J593,0)</f>
        <v>0</v>
      </c>
      <c r="BG593" s="144">
        <f>IF(N593="zákl. přenesená",J593,0)</f>
        <v>0</v>
      </c>
      <c r="BH593" s="144">
        <f>IF(N593="sníž. přenesená",J593,0)</f>
        <v>0</v>
      </c>
      <c r="BI593" s="144">
        <f>IF(N593="nulová",J593,0)</f>
        <v>0</v>
      </c>
      <c r="BJ593" s="18" t="s">
        <v>78</v>
      </c>
      <c r="BK593" s="144">
        <f>ROUND(I593*H593,2)</f>
        <v>2488.64</v>
      </c>
      <c r="BL593" s="18" t="s">
        <v>165</v>
      </c>
      <c r="BM593" s="143" t="s">
        <v>650</v>
      </c>
    </row>
    <row r="594" spans="2:65" s="13" customFormat="1" x14ac:dyDescent="0.2">
      <c r="B594" s="156"/>
      <c r="D594" s="150" t="s">
        <v>188</v>
      </c>
      <c r="E594" s="157" t="s">
        <v>19</v>
      </c>
      <c r="F594" s="158" t="s">
        <v>1574</v>
      </c>
      <c r="H594" s="159">
        <v>0.80800000000000005</v>
      </c>
      <c r="I594" s="160"/>
      <c r="L594" s="156"/>
      <c r="M594" s="161"/>
      <c r="T594" s="162"/>
      <c r="AT594" s="157" t="s">
        <v>188</v>
      </c>
      <c r="AU594" s="157" t="s">
        <v>80</v>
      </c>
      <c r="AV594" s="13" t="s">
        <v>80</v>
      </c>
      <c r="AW594" s="13" t="s">
        <v>31</v>
      </c>
      <c r="AX594" s="13" t="s">
        <v>70</v>
      </c>
      <c r="AY594" s="157" t="s">
        <v>158</v>
      </c>
    </row>
    <row r="595" spans="2:65" s="14" customFormat="1" x14ac:dyDescent="0.2">
      <c r="B595" s="163"/>
      <c r="D595" s="150" t="s">
        <v>188</v>
      </c>
      <c r="E595" s="164" t="s">
        <v>19</v>
      </c>
      <c r="F595" s="165" t="s">
        <v>191</v>
      </c>
      <c r="H595" s="166">
        <v>0.80800000000000005</v>
      </c>
      <c r="I595" s="167"/>
      <c r="L595" s="163"/>
      <c r="M595" s="168"/>
      <c r="T595" s="169"/>
      <c r="AT595" s="164" t="s">
        <v>188</v>
      </c>
      <c r="AU595" s="164" t="s">
        <v>80</v>
      </c>
      <c r="AV595" s="14" t="s">
        <v>165</v>
      </c>
      <c r="AW595" s="14" t="s">
        <v>31</v>
      </c>
      <c r="AX595" s="14" t="s">
        <v>78</v>
      </c>
      <c r="AY595" s="164" t="s">
        <v>158</v>
      </c>
    </row>
    <row r="596" spans="2:65" s="1" customFormat="1" ht="16.5" customHeight="1" x14ac:dyDescent="0.2">
      <c r="B596" s="33"/>
      <c r="C596" s="132" t="s">
        <v>423</v>
      </c>
      <c r="D596" s="132" t="s">
        <v>160</v>
      </c>
      <c r="E596" s="133" t="s">
        <v>1575</v>
      </c>
      <c r="F596" s="134" t="s">
        <v>1576</v>
      </c>
      <c r="G596" s="135" t="s">
        <v>195</v>
      </c>
      <c r="H596" s="136">
        <v>8.4</v>
      </c>
      <c r="I596" s="137">
        <v>451</v>
      </c>
      <c r="J596" s="138">
        <f>ROUND(I596*H596,2)</f>
        <v>3788.4</v>
      </c>
      <c r="K596" s="134" t="s">
        <v>164</v>
      </c>
      <c r="L596" s="33"/>
      <c r="M596" s="139" t="s">
        <v>19</v>
      </c>
      <c r="N596" s="140" t="s">
        <v>41</v>
      </c>
      <c r="P596" s="141">
        <f>O596*H596</f>
        <v>0</v>
      </c>
      <c r="Q596" s="141">
        <v>0</v>
      </c>
      <c r="R596" s="141">
        <f>Q596*H596</f>
        <v>0</v>
      </c>
      <c r="S596" s="141">
        <v>0</v>
      </c>
      <c r="T596" s="142">
        <f>S596*H596</f>
        <v>0</v>
      </c>
      <c r="AR596" s="143" t="s">
        <v>165</v>
      </c>
      <c r="AT596" s="143" t="s">
        <v>160</v>
      </c>
      <c r="AU596" s="143" t="s">
        <v>80</v>
      </c>
      <c r="AY596" s="18" t="s">
        <v>158</v>
      </c>
      <c r="BE596" s="144">
        <f>IF(N596="základní",J596,0)</f>
        <v>3788.4</v>
      </c>
      <c r="BF596" s="144">
        <f>IF(N596="snížená",J596,0)</f>
        <v>0</v>
      </c>
      <c r="BG596" s="144">
        <f>IF(N596="zákl. přenesená",J596,0)</f>
        <v>0</v>
      </c>
      <c r="BH596" s="144">
        <f>IF(N596="sníž. přenesená",J596,0)</f>
        <v>0</v>
      </c>
      <c r="BI596" s="144">
        <f>IF(N596="nulová",J596,0)</f>
        <v>0</v>
      </c>
      <c r="BJ596" s="18" t="s">
        <v>78</v>
      </c>
      <c r="BK596" s="144">
        <f>ROUND(I596*H596,2)</f>
        <v>3788.4</v>
      </c>
      <c r="BL596" s="18" t="s">
        <v>165</v>
      </c>
      <c r="BM596" s="143" t="s">
        <v>655</v>
      </c>
    </row>
    <row r="597" spans="2:65" s="1" customFormat="1" x14ac:dyDescent="0.2">
      <c r="B597" s="33"/>
      <c r="D597" s="145" t="s">
        <v>166</v>
      </c>
      <c r="F597" s="146" t="s">
        <v>1577</v>
      </c>
      <c r="I597" s="147"/>
      <c r="L597" s="33"/>
      <c r="M597" s="148"/>
      <c r="T597" s="54"/>
      <c r="AT597" s="18" t="s">
        <v>166</v>
      </c>
      <c r="AU597" s="18" t="s">
        <v>80</v>
      </c>
    </row>
    <row r="598" spans="2:65" s="12" customFormat="1" x14ac:dyDescent="0.2">
      <c r="B598" s="149"/>
      <c r="D598" s="150" t="s">
        <v>188</v>
      </c>
      <c r="E598" s="151" t="s">
        <v>19</v>
      </c>
      <c r="F598" s="152" t="s">
        <v>1578</v>
      </c>
      <c r="H598" s="151" t="s">
        <v>19</v>
      </c>
      <c r="I598" s="153"/>
      <c r="L598" s="149"/>
      <c r="M598" s="154"/>
      <c r="T598" s="155"/>
      <c r="AT598" s="151" t="s">
        <v>188</v>
      </c>
      <c r="AU598" s="151" t="s">
        <v>80</v>
      </c>
      <c r="AV598" s="12" t="s">
        <v>78</v>
      </c>
      <c r="AW598" s="12" t="s">
        <v>31</v>
      </c>
      <c r="AX598" s="12" t="s">
        <v>70</v>
      </c>
      <c r="AY598" s="151" t="s">
        <v>158</v>
      </c>
    </row>
    <row r="599" spans="2:65" s="13" customFormat="1" x14ac:dyDescent="0.2">
      <c r="B599" s="156"/>
      <c r="D599" s="150" t="s">
        <v>188</v>
      </c>
      <c r="E599" s="157" t="s">
        <v>19</v>
      </c>
      <c r="F599" s="158" t="s">
        <v>1579</v>
      </c>
      <c r="H599" s="159">
        <v>8.4</v>
      </c>
      <c r="I599" s="160"/>
      <c r="L599" s="156"/>
      <c r="M599" s="161"/>
      <c r="T599" s="162"/>
      <c r="AT599" s="157" t="s">
        <v>188</v>
      </c>
      <c r="AU599" s="157" t="s">
        <v>80</v>
      </c>
      <c r="AV599" s="13" t="s">
        <v>80</v>
      </c>
      <c r="AW599" s="13" t="s">
        <v>31</v>
      </c>
      <c r="AX599" s="13" t="s">
        <v>70</v>
      </c>
      <c r="AY599" s="157" t="s">
        <v>158</v>
      </c>
    </row>
    <row r="600" spans="2:65" s="14" customFormat="1" x14ac:dyDescent="0.2">
      <c r="B600" s="163"/>
      <c r="D600" s="150" t="s">
        <v>188</v>
      </c>
      <c r="E600" s="164" t="s">
        <v>19</v>
      </c>
      <c r="F600" s="165" t="s">
        <v>191</v>
      </c>
      <c r="H600" s="166">
        <v>8.4</v>
      </c>
      <c r="I600" s="167"/>
      <c r="L600" s="163"/>
      <c r="M600" s="168"/>
      <c r="T600" s="169"/>
      <c r="AT600" s="164" t="s">
        <v>188</v>
      </c>
      <c r="AU600" s="164" t="s">
        <v>80</v>
      </c>
      <c r="AV600" s="14" t="s">
        <v>165</v>
      </c>
      <c r="AW600" s="14" t="s">
        <v>31</v>
      </c>
      <c r="AX600" s="14" t="s">
        <v>78</v>
      </c>
      <c r="AY600" s="164" t="s">
        <v>158</v>
      </c>
    </row>
    <row r="601" spans="2:65" s="1" customFormat="1" ht="16.5" customHeight="1" x14ac:dyDescent="0.2">
      <c r="B601" s="33"/>
      <c r="C601" s="177" t="s">
        <v>637</v>
      </c>
      <c r="D601" s="177" t="s">
        <v>530</v>
      </c>
      <c r="E601" s="178" t="s">
        <v>1580</v>
      </c>
      <c r="F601" s="179" t="s">
        <v>1581</v>
      </c>
      <c r="G601" s="180" t="s">
        <v>195</v>
      </c>
      <c r="H601" s="181">
        <v>8.6519999999999992</v>
      </c>
      <c r="I601" s="182">
        <v>403</v>
      </c>
      <c r="J601" s="183">
        <f>ROUND(I601*H601,2)</f>
        <v>3486.76</v>
      </c>
      <c r="K601" s="179" t="s">
        <v>164</v>
      </c>
      <c r="L601" s="184"/>
      <c r="M601" s="185" t="s">
        <v>19</v>
      </c>
      <c r="N601" s="186" t="s">
        <v>41</v>
      </c>
      <c r="P601" s="141">
        <f>O601*H601</f>
        <v>0</v>
      </c>
      <c r="Q601" s="141">
        <v>0</v>
      </c>
      <c r="R601" s="141">
        <f>Q601*H601</f>
        <v>0</v>
      </c>
      <c r="S601" s="141">
        <v>0</v>
      </c>
      <c r="T601" s="142">
        <f>S601*H601</f>
        <v>0</v>
      </c>
      <c r="AR601" s="143" t="s">
        <v>178</v>
      </c>
      <c r="AT601" s="143" t="s">
        <v>530</v>
      </c>
      <c r="AU601" s="143" t="s">
        <v>80</v>
      </c>
      <c r="AY601" s="18" t="s">
        <v>158</v>
      </c>
      <c r="BE601" s="144">
        <f>IF(N601="základní",J601,0)</f>
        <v>3486.76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8" t="s">
        <v>78</v>
      </c>
      <c r="BK601" s="144">
        <f>ROUND(I601*H601,2)</f>
        <v>3486.76</v>
      </c>
      <c r="BL601" s="18" t="s">
        <v>165</v>
      </c>
      <c r="BM601" s="143" t="s">
        <v>658</v>
      </c>
    </row>
    <row r="602" spans="2:65" s="13" customFormat="1" x14ac:dyDescent="0.2">
      <c r="B602" s="156"/>
      <c r="D602" s="150" t="s">
        <v>188</v>
      </c>
      <c r="E602" s="157" t="s">
        <v>19</v>
      </c>
      <c r="F602" s="158" t="s">
        <v>1582</v>
      </c>
      <c r="H602" s="159">
        <v>8.6519999999999992</v>
      </c>
      <c r="I602" s="160"/>
      <c r="L602" s="156"/>
      <c r="M602" s="161"/>
      <c r="T602" s="162"/>
      <c r="AT602" s="157" t="s">
        <v>188</v>
      </c>
      <c r="AU602" s="157" t="s">
        <v>80</v>
      </c>
      <c r="AV602" s="13" t="s">
        <v>80</v>
      </c>
      <c r="AW602" s="13" t="s">
        <v>31</v>
      </c>
      <c r="AX602" s="13" t="s">
        <v>70</v>
      </c>
      <c r="AY602" s="157" t="s">
        <v>158</v>
      </c>
    </row>
    <row r="603" spans="2:65" s="14" customFormat="1" x14ac:dyDescent="0.2">
      <c r="B603" s="163"/>
      <c r="D603" s="150" t="s">
        <v>188</v>
      </c>
      <c r="E603" s="164" t="s">
        <v>19</v>
      </c>
      <c r="F603" s="165" t="s">
        <v>191</v>
      </c>
      <c r="H603" s="166">
        <v>8.6519999999999992</v>
      </c>
      <c r="I603" s="167"/>
      <c r="L603" s="163"/>
      <c r="M603" s="168"/>
      <c r="T603" s="169"/>
      <c r="AT603" s="164" t="s">
        <v>188</v>
      </c>
      <c r="AU603" s="164" t="s">
        <v>80</v>
      </c>
      <c r="AV603" s="14" t="s">
        <v>165</v>
      </c>
      <c r="AW603" s="14" t="s">
        <v>31</v>
      </c>
      <c r="AX603" s="14" t="s">
        <v>78</v>
      </c>
      <c r="AY603" s="164" t="s">
        <v>158</v>
      </c>
    </row>
    <row r="604" spans="2:65" s="1" customFormat="1" ht="21.75" customHeight="1" x14ac:dyDescent="0.2">
      <c r="B604" s="33"/>
      <c r="C604" s="132" t="s">
        <v>430</v>
      </c>
      <c r="D604" s="132" t="s">
        <v>160</v>
      </c>
      <c r="E604" s="133" t="s">
        <v>1583</v>
      </c>
      <c r="F604" s="134" t="s">
        <v>1584</v>
      </c>
      <c r="G604" s="135" t="s">
        <v>195</v>
      </c>
      <c r="H604" s="136">
        <v>6.7</v>
      </c>
      <c r="I604" s="137">
        <v>376</v>
      </c>
      <c r="J604" s="138">
        <f>ROUND(I604*H604,2)</f>
        <v>2519.1999999999998</v>
      </c>
      <c r="K604" s="134" t="s">
        <v>164</v>
      </c>
      <c r="L604" s="33"/>
      <c r="M604" s="139" t="s">
        <v>19</v>
      </c>
      <c r="N604" s="140" t="s">
        <v>41</v>
      </c>
      <c r="P604" s="141">
        <f>O604*H604</f>
        <v>0</v>
      </c>
      <c r="Q604" s="141">
        <v>0</v>
      </c>
      <c r="R604" s="141">
        <f>Q604*H604</f>
        <v>0</v>
      </c>
      <c r="S604" s="141">
        <v>0</v>
      </c>
      <c r="T604" s="142">
        <f>S604*H604</f>
        <v>0</v>
      </c>
      <c r="AR604" s="143" t="s">
        <v>165</v>
      </c>
      <c r="AT604" s="143" t="s">
        <v>160</v>
      </c>
      <c r="AU604" s="143" t="s">
        <v>80</v>
      </c>
      <c r="AY604" s="18" t="s">
        <v>158</v>
      </c>
      <c r="BE604" s="144">
        <f>IF(N604="základní",J604,0)</f>
        <v>2519.1999999999998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8" t="s">
        <v>78</v>
      </c>
      <c r="BK604" s="144">
        <f>ROUND(I604*H604,2)</f>
        <v>2519.1999999999998</v>
      </c>
      <c r="BL604" s="18" t="s">
        <v>165</v>
      </c>
      <c r="BM604" s="143" t="s">
        <v>663</v>
      </c>
    </row>
    <row r="605" spans="2:65" s="1" customFormat="1" x14ac:dyDescent="0.2">
      <c r="B605" s="33"/>
      <c r="D605" s="145" t="s">
        <v>166</v>
      </c>
      <c r="F605" s="146" t="s">
        <v>1585</v>
      </c>
      <c r="I605" s="147"/>
      <c r="L605" s="33"/>
      <c r="M605" s="148"/>
      <c r="T605" s="54"/>
      <c r="AT605" s="18" t="s">
        <v>166</v>
      </c>
      <c r="AU605" s="18" t="s">
        <v>80</v>
      </c>
    </row>
    <row r="606" spans="2:65" s="12" customFormat="1" x14ac:dyDescent="0.2">
      <c r="B606" s="149"/>
      <c r="D606" s="150" t="s">
        <v>188</v>
      </c>
      <c r="E606" s="151" t="s">
        <v>19</v>
      </c>
      <c r="F606" s="152" t="s">
        <v>1336</v>
      </c>
      <c r="H606" s="151" t="s">
        <v>19</v>
      </c>
      <c r="I606" s="153"/>
      <c r="L606" s="149"/>
      <c r="M606" s="154"/>
      <c r="T606" s="155"/>
      <c r="AT606" s="151" t="s">
        <v>188</v>
      </c>
      <c r="AU606" s="151" t="s">
        <v>80</v>
      </c>
      <c r="AV606" s="12" t="s">
        <v>78</v>
      </c>
      <c r="AW606" s="12" t="s">
        <v>31</v>
      </c>
      <c r="AX606" s="12" t="s">
        <v>70</v>
      </c>
      <c r="AY606" s="151" t="s">
        <v>158</v>
      </c>
    </row>
    <row r="607" spans="2:65" s="12" customFormat="1" x14ac:dyDescent="0.2">
      <c r="B607" s="149"/>
      <c r="D607" s="150" t="s">
        <v>188</v>
      </c>
      <c r="E607" s="151" t="s">
        <v>19</v>
      </c>
      <c r="F607" s="152" t="s">
        <v>1586</v>
      </c>
      <c r="H607" s="151" t="s">
        <v>19</v>
      </c>
      <c r="I607" s="153"/>
      <c r="L607" s="149"/>
      <c r="M607" s="154"/>
      <c r="T607" s="155"/>
      <c r="AT607" s="151" t="s">
        <v>188</v>
      </c>
      <c r="AU607" s="151" t="s">
        <v>80</v>
      </c>
      <c r="AV607" s="12" t="s">
        <v>78</v>
      </c>
      <c r="AW607" s="12" t="s">
        <v>31</v>
      </c>
      <c r="AX607" s="12" t="s">
        <v>70</v>
      </c>
      <c r="AY607" s="151" t="s">
        <v>158</v>
      </c>
    </row>
    <row r="608" spans="2:65" s="12" customFormat="1" x14ac:dyDescent="0.2">
      <c r="B608" s="149"/>
      <c r="D608" s="150" t="s">
        <v>188</v>
      </c>
      <c r="E608" s="151" t="s">
        <v>19</v>
      </c>
      <c r="F608" s="152" t="s">
        <v>1587</v>
      </c>
      <c r="H608" s="151" t="s">
        <v>19</v>
      </c>
      <c r="I608" s="153"/>
      <c r="L608" s="149"/>
      <c r="M608" s="154"/>
      <c r="T608" s="155"/>
      <c r="AT608" s="151" t="s">
        <v>188</v>
      </c>
      <c r="AU608" s="151" t="s">
        <v>80</v>
      </c>
      <c r="AV608" s="12" t="s">
        <v>78</v>
      </c>
      <c r="AW608" s="12" t="s">
        <v>31</v>
      </c>
      <c r="AX608" s="12" t="s">
        <v>70</v>
      </c>
      <c r="AY608" s="151" t="s">
        <v>158</v>
      </c>
    </row>
    <row r="609" spans="2:65" s="13" customFormat="1" x14ac:dyDescent="0.2">
      <c r="B609" s="156"/>
      <c r="D609" s="150" t="s">
        <v>188</v>
      </c>
      <c r="E609" s="157" t="s">
        <v>19</v>
      </c>
      <c r="F609" s="158" t="s">
        <v>1337</v>
      </c>
      <c r="H609" s="159">
        <v>6.7</v>
      </c>
      <c r="I609" s="160"/>
      <c r="L609" s="156"/>
      <c r="M609" s="161"/>
      <c r="T609" s="162"/>
      <c r="AT609" s="157" t="s">
        <v>188</v>
      </c>
      <c r="AU609" s="157" t="s">
        <v>80</v>
      </c>
      <c r="AV609" s="13" t="s">
        <v>80</v>
      </c>
      <c r="AW609" s="13" t="s">
        <v>31</v>
      </c>
      <c r="AX609" s="13" t="s">
        <v>70</v>
      </c>
      <c r="AY609" s="157" t="s">
        <v>158</v>
      </c>
    </row>
    <row r="610" spans="2:65" s="14" customFormat="1" x14ac:dyDescent="0.2">
      <c r="B610" s="163"/>
      <c r="D610" s="150" t="s">
        <v>188</v>
      </c>
      <c r="E610" s="164" t="s">
        <v>19</v>
      </c>
      <c r="F610" s="165" t="s">
        <v>191</v>
      </c>
      <c r="H610" s="166">
        <v>6.7</v>
      </c>
      <c r="I610" s="167"/>
      <c r="L610" s="163"/>
      <c r="M610" s="168"/>
      <c r="T610" s="169"/>
      <c r="AT610" s="164" t="s">
        <v>188</v>
      </c>
      <c r="AU610" s="164" t="s">
        <v>80</v>
      </c>
      <c r="AV610" s="14" t="s">
        <v>165</v>
      </c>
      <c r="AW610" s="14" t="s">
        <v>31</v>
      </c>
      <c r="AX610" s="14" t="s">
        <v>78</v>
      </c>
      <c r="AY610" s="164" t="s">
        <v>158</v>
      </c>
    </row>
    <row r="611" spans="2:65" s="1" customFormat="1" ht="16.5" customHeight="1" x14ac:dyDescent="0.2">
      <c r="B611" s="33"/>
      <c r="C611" s="177" t="s">
        <v>644</v>
      </c>
      <c r="D611" s="177" t="s">
        <v>530</v>
      </c>
      <c r="E611" s="178" t="s">
        <v>1588</v>
      </c>
      <c r="F611" s="179" t="s">
        <v>1589</v>
      </c>
      <c r="G611" s="180" t="s">
        <v>195</v>
      </c>
      <c r="H611" s="181">
        <v>6.9009999999999998</v>
      </c>
      <c r="I611" s="182">
        <v>447</v>
      </c>
      <c r="J611" s="183">
        <f>ROUND(I611*H611,2)</f>
        <v>3084.75</v>
      </c>
      <c r="K611" s="179" t="s">
        <v>164</v>
      </c>
      <c r="L611" s="184"/>
      <c r="M611" s="185" t="s">
        <v>19</v>
      </c>
      <c r="N611" s="186" t="s">
        <v>41</v>
      </c>
      <c r="P611" s="141">
        <f>O611*H611</f>
        <v>0</v>
      </c>
      <c r="Q611" s="141">
        <v>0</v>
      </c>
      <c r="R611" s="141">
        <f>Q611*H611</f>
        <v>0</v>
      </c>
      <c r="S611" s="141">
        <v>0</v>
      </c>
      <c r="T611" s="142">
        <f>S611*H611</f>
        <v>0</v>
      </c>
      <c r="AR611" s="143" t="s">
        <v>178</v>
      </c>
      <c r="AT611" s="143" t="s">
        <v>530</v>
      </c>
      <c r="AU611" s="143" t="s">
        <v>80</v>
      </c>
      <c r="AY611" s="18" t="s">
        <v>158</v>
      </c>
      <c r="BE611" s="144">
        <f>IF(N611="základní",J611,0)</f>
        <v>3084.75</v>
      </c>
      <c r="BF611" s="144">
        <f>IF(N611="snížená",J611,0)</f>
        <v>0</v>
      </c>
      <c r="BG611" s="144">
        <f>IF(N611="zákl. přenesená",J611,0)</f>
        <v>0</v>
      </c>
      <c r="BH611" s="144">
        <f>IF(N611="sníž. přenesená",J611,0)</f>
        <v>0</v>
      </c>
      <c r="BI611" s="144">
        <f>IF(N611="nulová",J611,0)</f>
        <v>0</v>
      </c>
      <c r="BJ611" s="18" t="s">
        <v>78</v>
      </c>
      <c r="BK611" s="144">
        <f>ROUND(I611*H611,2)</f>
        <v>3084.75</v>
      </c>
      <c r="BL611" s="18" t="s">
        <v>165</v>
      </c>
      <c r="BM611" s="143" t="s">
        <v>667</v>
      </c>
    </row>
    <row r="612" spans="2:65" s="13" customFormat="1" x14ac:dyDescent="0.2">
      <c r="B612" s="156"/>
      <c r="D612" s="150" t="s">
        <v>188</v>
      </c>
      <c r="E612" s="157" t="s">
        <v>19</v>
      </c>
      <c r="F612" s="158" t="s">
        <v>1590</v>
      </c>
      <c r="H612" s="159">
        <v>6.9009999999999998</v>
      </c>
      <c r="I612" s="160"/>
      <c r="L612" s="156"/>
      <c r="M612" s="161"/>
      <c r="T612" s="162"/>
      <c r="AT612" s="157" t="s">
        <v>188</v>
      </c>
      <c r="AU612" s="157" t="s">
        <v>80</v>
      </c>
      <c r="AV612" s="13" t="s">
        <v>80</v>
      </c>
      <c r="AW612" s="13" t="s">
        <v>31</v>
      </c>
      <c r="AX612" s="13" t="s">
        <v>70</v>
      </c>
      <c r="AY612" s="157" t="s">
        <v>158</v>
      </c>
    </row>
    <row r="613" spans="2:65" s="14" customFormat="1" x14ac:dyDescent="0.2">
      <c r="B613" s="163"/>
      <c r="D613" s="150" t="s">
        <v>188</v>
      </c>
      <c r="E613" s="164" t="s">
        <v>19</v>
      </c>
      <c r="F613" s="165" t="s">
        <v>191</v>
      </c>
      <c r="H613" s="166">
        <v>6.9009999999999998</v>
      </c>
      <c r="I613" s="167"/>
      <c r="L613" s="163"/>
      <c r="M613" s="168"/>
      <c r="T613" s="169"/>
      <c r="AT613" s="164" t="s">
        <v>188</v>
      </c>
      <c r="AU613" s="164" t="s">
        <v>80</v>
      </c>
      <c r="AV613" s="14" t="s">
        <v>165</v>
      </c>
      <c r="AW613" s="14" t="s">
        <v>31</v>
      </c>
      <c r="AX613" s="14" t="s">
        <v>78</v>
      </c>
      <c r="AY613" s="164" t="s">
        <v>158</v>
      </c>
    </row>
    <row r="614" spans="2:65" s="11" customFormat="1" ht="22.8" customHeight="1" x14ac:dyDescent="0.25">
      <c r="B614" s="120"/>
      <c r="D614" s="121" t="s">
        <v>69</v>
      </c>
      <c r="E614" s="130" t="s">
        <v>174</v>
      </c>
      <c r="F614" s="130" t="s">
        <v>1591</v>
      </c>
      <c r="I614" s="123"/>
      <c r="J614" s="131">
        <f>BK614</f>
        <v>14495.710000000001</v>
      </c>
      <c r="L614" s="120"/>
      <c r="M614" s="125"/>
      <c r="P614" s="126">
        <f>SUM(P615:P645)</f>
        <v>0</v>
      </c>
      <c r="R614" s="126">
        <f>SUM(R615:R645)</f>
        <v>0</v>
      </c>
      <c r="T614" s="127">
        <f>SUM(T615:T645)</f>
        <v>0</v>
      </c>
      <c r="AR614" s="121" t="s">
        <v>78</v>
      </c>
      <c r="AT614" s="128" t="s">
        <v>69</v>
      </c>
      <c r="AU614" s="128" t="s">
        <v>78</v>
      </c>
      <c r="AY614" s="121" t="s">
        <v>158</v>
      </c>
      <c r="BK614" s="129">
        <f>SUM(BK615:BK645)</f>
        <v>14495.710000000001</v>
      </c>
    </row>
    <row r="615" spans="2:65" s="1" customFormat="1" ht="16.5" customHeight="1" x14ac:dyDescent="0.2">
      <c r="B615" s="33"/>
      <c r="C615" s="132" t="s">
        <v>435</v>
      </c>
      <c r="D615" s="132" t="s">
        <v>160</v>
      </c>
      <c r="E615" s="133" t="s">
        <v>1592</v>
      </c>
      <c r="F615" s="134" t="s">
        <v>1593</v>
      </c>
      <c r="G615" s="135" t="s">
        <v>308</v>
      </c>
      <c r="H615" s="136">
        <v>3.4940000000000002</v>
      </c>
      <c r="I615" s="137">
        <v>1030</v>
      </c>
      <c r="J615" s="138">
        <f>ROUND(I615*H615,2)</f>
        <v>3598.82</v>
      </c>
      <c r="K615" s="134" t="s">
        <v>19</v>
      </c>
      <c r="L615" s="33"/>
      <c r="M615" s="139" t="s">
        <v>19</v>
      </c>
      <c r="N615" s="140" t="s">
        <v>41</v>
      </c>
      <c r="P615" s="141">
        <f>O615*H615</f>
        <v>0</v>
      </c>
      <c r="Q615" s="141">
        <v>0</v>
      </c>
      <c r="R615" s="141">
        <f>Q615*H615</f>
        <v>0</v>
      </c>
      <c r="S615" s="141">
        <v>0</v>
      </c>
      <c r="T615" s="142">
        <f>S615*H615</f>
        <v>0</v>
      </c>
      <c r="AR615" s="143" t="s">
        <v>165</v>
      </c>
      <c r="AT615" s="143" t="s">
        <v>160</v>
      </c>
      <c r="AU615" s="143" t="s">
        <v>80</v>
      </c>
      <c r="AY615" s="18" t="s">
        <v>158</v>
      </c>
      <c r="BE615" s="144">
        <f>IF(N615="základní",J615,0)</f>
        <v>3598.82</v>
      </c>
      <c r="BF615" s="144">
        <f>IF(N615="snížená",J615,0)</f>
        <v>0</v>
      </c>
      <c r="BG615" s="144">
        <f>IF(N615="zákl. přenesená",J615,0)</f>
        <v>0</v>
      </c>
      <c r="BH615" s="144">
        <f>IF(N615="sníž. přenesená",J615,0)</f>
        <v>0</v>
      </c>
      <c r="BI615" s="144">
        <f>IF(N615="nulová",J615,0)</f>
        <v>0</v>
      </c>
      <c r="BJ615" s="18" t="s">
        <v>78</v>
      </c>
      <c r="BK615" s="144">
        <f>ROUND(I615*H615,2)</f>
        <v>3598.82</v>
      </c>
      <c r="BL615" s="18" t="s">
        <v>165</v>
      </c>
      <c r="BM615" s="143" t="s">
        <v>674</v>
      </c>
    </row>
    <row r="616" spans="2:65" s="12" customFormat="1" x14ac:dyDescent="0.2">
      <c r="B616" s="149"/>
      <c r="D616" s="150" t="s">
        <v>188</v>
      </c>
      <c r="E616" s="151" t="s">
        <v>19</v>
      </c>
      <c r="F616" s="152" t="s">
        <v>1244</v>
      </c>
      <c r="H616" s="151" t="s">
        <v>19</v>
      </c>
      <c r="I616" s="153"/>
      <c r="L616" s="149"/>
      <c r="M616" s="154"/>
      <c r="T616" s="155"/>
      <c r="AT616" s="151" t="s">
        <v>188</v>
      </c>
      <c r="AU616" s="151" t="s">
        <v>80</v>
      </c>
      <c r="AV616" s="12" t="s">
        <v>78</v>
      </c>
      <c r="AW616" s="12" t="s">
        <v>31</v>
      </c>
      <c r="AX616" s="12" t="s">
        <v>70</v>
      </c>
      <c r="AY616" s="151" t="s">
        <v>158</v>
      </c>
    </row>
    <row r="617" spans="2:65" s="12" customFormat="1" x14ac:dyDescent="0.2">
      <c r="B617" s="149"/>
      <c r="D617" s="150" t="s">
        <v>188</v>
      </c>
      <c r="E617" s="151" t="s">
        <v>19</v>
      </c>
      <c r="F617" s="152" t="s">
        <v>1549</v>
      </c>
      <c r="H617" s="151" t="s">
        <v>19</v>
      </c>
      <c r="I617" s="153"/>
      <c r="L617" s="149"/>
      <c r="M617" s="154"/>
      <c r="T617" s="155"/>
      <c r="AT617" s="151" t="s">
        <v>188</v>
      </c>
      <c r="AU617" s="151" t="s">
        <v>80</v>
      </c>
      <c r="AV617" s="12" t="s">
        <v>78</v>
      </c>
      <c r="AW617" s="12" t="s">
        <v>31</v>
      </c>
      <c r="AX617" s="12" t="s">
        <v>70</v>
      </c>
      <c r="AY617" s="151" t="s">
        <v>158</v>
      </c>
    </row>
    <row r="618" spans="2:65" s="12" customFormat="1" x14ac:dyDescent="0.2">
      <c r="B618" s="149"/>
      <c r="D618" s="150" t="s">
        <v>188</v>
      </c>
      <c r="E618" s="151" t="s">
        <v>19</v>
      </c>
      <c r="F618" s="152" t="s">
        <v>1550</v>
      </c>
      <c r="H618" s="151" t="s">
        <v>19</v>
      </c>
      <c r="I618" s="153"/>
      <c r="L618" s="149"/>
      <c r="M618" s="154"/>
      <c r="T618" s="155"/>
      <c r="AT618" s="151" t="s">
        <v>188</v>
      </c>
      <c r="AU618" s="151" t="s">
        <v>80</v>
      </c>
      <c r="AV618" s="12" t="s">
        <v>78</v>
      </c>
      <c r="AW618" s="12" t="s">
        <v>31</v>
      </c>
      <c r="AX618" s="12" t="s">
        <v>70</v>
      </c>
      <c r="AY618" s="151" t="s">
        <v>158</v>
      </c>
    </row>
    <row r="619" spans="2:65" s="12" customFormat="1" x14ac:dyDescent="0.2">
      <c r="B619" s="149"/>
      <c r="D619" s="150" t="s">
        <v>188</v>
      </c>
      <c r="E619" s="151" t="s">
        <v>19</v>
      </c>
      <c r="F619" s="152" t="s">
        <v>1551</v>
      </c>
      <c r="H619" s="151" t="s">
        <v>19</v>
      </c>
      <c r="I619" s="153"/>
      <c r="L619" s="149"/>
      <c r="M619" s="154"/>
      <c r="T619" s="155"/>
      <c r="AT619" s="151" t="s">
        <v>188</v>
      </c>
      <c r="AU619" s="151" t="s">
        <v>80</v>
      </c>
      <c r="AV619" s="12" t="s">
        <v>78</v>
      </c>
      <c r="AW619" s="12" t="s">
        <v>31</v>
      </c>
      <c r="AX619" s="12" t="s">
        <v>70</v>
      </c>
      <c r="AY619" s="151" t="s">
        <v>158</v>
      </c>
    </row>
    <row r="620" spans="2:65" s="12" customFormat="1" x14ac:dyDescent="0.2">
      <c r="B620" s="149"/>
      <c r="D620" s="150" t="s">
        <v>188</v>
      </c>
      <c r="E620" s="151" t="s">
        <v>19</v>
      </c>
      <c r="F620" s="152" t="s">
        <v>1594</v>
      </c>
      <c r="H620" s="151" t="s">
        <v>19</v>
      </c>
      <c r="I620" s="153"/>
      <c r="L620" s="149"/>
      <c r="M620" s="154"/>
      <c r="T620" s="155"/>
      <c r="AT620" s="151" t="s">
        <v>188</v>
      </c>
      <c r="AU620" s="151" t="s">
        <v>80</v>
      </c>
      <c r="AV620" s="12" t="s">
        <v>78</v>
      </c>
      <c r="AW620" s="12" t="s">
        <v>31</v>
      </c>
      <c r="AX620" s="12" t="s">
        <v>70</v>
      </c>
      <c r="AY620" s="151" t="s">
        <v>158</v>
      </c>
    </row>
    <row r="621" spans="2:65" s="13" customFormat="1" x14ac:dyDescent="0.2">
      <c r="B621" s="156"/>
      <c r="D621" s="150" t="s">
        <v>188</v>
      </c>
      <c r="E621" s="157" t="s">
        <v>19</v>
      </c>
      <c r="F621" s="158" t="s">
        <v>1552</v>
      </c>
      <c r="H621" s="159">
        <v>3.4940000000000002</v>
      </c>
      <c r="I621" s="160"/>
      <c r="L621" s="156"/>
      <c r="M621" s="161"/>
      <c r="T621" s="162"/>
      <c r="AT621" s="157" t="s">
        <v>188</v>
      </c>
      <c r="AU621" s="157" t="s">
        <v>80</v>
      </c>
      <c r="AV621" s="13" t="s">
        <v>80</v>
      </c>
      <c r="AW621" s="13" t="s">
        <v>31</v>
      </c>
      <c r="AX621" s="13" t="s">
        <v>70</v>
      </c>
      <c r="AY621" s="157" t="s">
        <v>158</v>
      </c>
    </row>
    <row r="622" spans="2:65" s="14" customFormat="1" x14ac:dyDescent="0.2">
      <c r="B622" s="163"/>
      <c r="D622" s="150" t="s">
        <v>188</v>
      </c>
      <c r="E622" s="164" t="s">
        <v>19</v>
      </c>
      <c r="F622" s="165" t="s">
        <v>191</v>
      </c>
      <c r="H622" s="166">
        <v>3.4940000000000002</v>
      </c>
      <c r="I622" s="167"/>
      <c r="L622" s="163"/>
      <c r="M622" s="168"/>
      <c r="T622" s="169"/>
      <c r="AT622" s="164" t="s">
        <v>188</v>
      </c>
      <c r="AU622" s="164" t="s">
        <v>80</v>
      </c>
      <c r="AV622" s="14" t="s">
        <v>165</v>
      </c>
      <c r="AW622" s="14" t="s">
        <v>31</v>
      </c>
      <c r="AX622" s="14" t="s">
        <v>78</v>
      </c>
      <c r="AY622" s="164" t="s">
        <v>158</v>
      </c>
    </row>
    <row r="623" spans="2:65" s="1" customFormat="1" ht="16.5" customHeight="1" x14ac:dyDescent="0.2">
      <c r="B623" s="33"/>
      <c r="C623" s="132" t="s">
        <v>652</v>
      </c>
      <c r="D623" s="132" t="s">
        <v>160</v>
      </c>
      <c r="E623" s="133" t="s">
        <v>1595</v>
      </c>
      <c r="F623" s="134" t="s">
        <v>1596</v>
      </c>
      <c r="G623" s="135" t="s">
        <v>195</v>
      </c>
      <c r="H623" s="136">
        <v>74.58</v>
      </c>
      <c r="I623" s="137">
        <v>83.6</v>
      </c>
      <c r="J623" s="138">
        <f>ROUND(I623*H623,2)</f>
        <v>6234.89</v>
      </c>
      <c r="K623" s="134" t="s">
        <v>164</v>
      </c>
      <c r="L623" s="33"/>
      <c r="M623" s="139" t="s">
        <v>19</v>
      </c>
      <c r="N623" s="140" t="s">
        <v>41</v>
      </c>
      <c r="P623" s="141">
        <f>O623*H623</f>
        <v>0</v>
      </c>
      <c r="Q623" s="141">
        <v>0</v>
      </c>
      <c r="R623" s="141">
        <f>Q623*H623</f>
        <v>0</v>
      </c>
      <c r="S623" s="141">
        <v>0</v>
      </c>
      <c r="T623" s="142">
        <f>S623*H623</f>
        <v>0</v>
      </c>
      <c r="AR623" s="143" t="s">
        <v>165</v>
      </c>
      <c r="AT623" s="143" t="s">
        <v>160</v>
      </c>
      <c r="AU623" s="143" t="s">
        <v>80</v>
      </c>
      <c r="AY623" s="18" t="s">
        <v>158</v>
      </c>
      <c r="BE623" s="144">
        <f>IF(N623="základní",J623,0)</f>
        <v>6234.89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8" t="s">
        <v>78</v>
      </c>
      <c r="BK623" s="144">
        <f>ROUND(I623*H623,2)</f>
        <v>6234.89</v>
      </c>
      <c r="BL623" s="18" t="s">
        <v>165</v>
      </c>
      <c r="BM623" s="143" t="s">
        <v>679</v>
      </c>
    </row>
    <row r="624" spans="2:65" s="1" customFormat="1" x14ac:dyDescent="0.2">
      <c r="B624" s="33"/>
      <c r="D624" s="145" t="s">
        <v>166</v>
      </c>
      <c r="F624" s="146" t="s">
        <v>1597</v>
      </c>
      <c r="I624" s="147"/>
      <c r="L624" s="33"/>
      <c r="M624" s="148"/>
      <c r="T624" s="54"/>
      <c r="AT624" s="18" t="s">
        <v>166</v>
      </c>
      <c r="AU624" s="18" t="s">
        <v>80</v>
      </c>
    </row>
    <row r="625" spans="2:65" s="12" customFormat="1" x14ac:dyDescent="0.2">
      <c r="B625" s="149"/>
      <c r="D625" s="150" t="s">
        <v>188</v>
      </c>
      <c r="E625" s="151" t="s">
        <v>19</v>
      </c>
      <c r="F625" s="152" t="s">
        <v>1244</v>
      </c>
      <c r="H625" s="151" t="s">
        <v>19</v>
      </c>
      <c r="I625" s="153"/>
      <c r="L625" s="149"/>
      <c r="M625" s="154"/>
      <c r="T625" s="155"/>
      <c r="AT625" s="151" t="s">
        <v>188</v>
      </c>
      <c r="AU625" s="151" t="s">
        <v>80</v>
      </c>
      <c r="AV625" s="12" t="s">
        <v>78</v>
      </c>
      <c r="AW625" s="12" t="s">
        <v>31</v>
      </c>
      <c r="AX625" s="12" t="s">
        <v>70</v>
      </c>
      <c r="AY625" s="151" t="s">
        <v>158</v>
      </c>
    </row>
    <row r="626" spans="2:65" s="12" customFormat="1" x14ac:dyDescent="0.2">
      <c r="B626" s="149"/>
      <c r="D626" s="150" t="s">
        <v>188</v>
      </c>
      <c r="E626" s="151" t="s">
        <v>19</v>
      </c>
      <c r="F626" s="152" t="s">
        <v>1598</v>
      </c>
      <c r="H626" s="151" t="s">
        <v>19</v>
      </c>
      <c r="I626" s="153"/>
      <c r="L626" s="149"/>
      <c r="M626" s="154"/>
      <c r="T626" s="155"/>
      <c r="AT626" s="151" t="s">
        <v>188</v>
      </c>
      <c r="AU626" s="151" t="s">
        <v>80</v>
      </c>
      <c r="AV626" s="12" t="s">
        <v>78</v>
      </c>
      <c r="AW626" s="12" t="s">
        <v>31</v>
      </c>
      <c r="AX626" s="12" t="s">
        <v>70</v>
      </c>
      <c r="AY626" s="151" t="s">
        <v>158</v>
      </c>
    </row>
    <row r="627" spans="2:65" s="12" customFormat="1" x14ac:dyDescent="0.2">
      <c r="B627" s="149"/>
      <c r="D627" s="150" t="s">
        <v>188</v>
      </c>
      <c r="E627" s="151" t="s">
        <v>19</v>
      </c>
      <c r="F627" s="152" t="s">
        <v>1599</v>
      </c>
      <c r="H627" s="151" t="s">
        <v>19</v>
      </c>
      <c r="I627" s="153"/>
      <c r="L627" s="149"/>
      <c r="M627" s="154"/>
      <c r="T627" s="155"/>
      <c r="AT627" s="151" t="s">
        <v>188</v>
      </c>
      <c r="AU627" s="151" t="s">
        <v>80</v>
      </c>
      <c r="AV627" s="12" t="s">
        <v>78</v>
      </c>
      <c r="AW627" s="12" t="s">
        <v>31</v>
      </c>
      <c r="AX627" s="12" t="s">
        <v>70</v>
      </c>
      <c r="AY627" s="151" t="s">
        <v>158</v>
      </c>
    </row>
    <row r="628" spans="2:65" s="13" customFormat="1" x14ac:dyDescent="0.2">
      <c r="B628" s="156"/>
      <c r="D628" s="150" t="s">
        <v>188</v>
      </c>
      <c r="E628" s="157" t="s">
        <v>19</v>
      </c>
      <c r="F628" s="158" t="s">
        <v>1600</v>
      </c>
      <c r="H628" s="159">
        <v>47.1</v>
      </c>
      <c r="I628" s="160"/>
      <c r="L628" s="156"/>
      <c r="M628" s="161"/>
      <c r="T628" s="162"/>
      <c r="AT628" s="157" t="s">
        <v>188</v>
      </c>
      <c r="AU628" s="157" t="s">
        <v>80</v>
      </c>
      <c r="AV628" s="13" t="s">
        <v>80</v>
      </c>
      <c r="AW628" s="13" t="s">
        <v>31</v>
      </c>
      <c r="AX628" s="13" t="s">
        <v>70</v>
      </c>
      <c r="AY628" s="157" t="s">
        <v>158</v>
      </c>
    </row>
    <row r="629" spans="2:65" s="12" customFormat="1" x14ac:dyDescent="0.2">
      <c r="B629" s="149"/>
      <c r="D629" s="150" t="s">
        <v>188</v>
      </c>
      <c r="E629" s="151" t="s">
        <v>19</v>
      </c>
      <c r="F629" s="152" t="s">
        <v>1601</v>
      </c>
      <c r="H629" s="151" t="s">
        <v>19</v>
      </c>
      <c r="I629" s="153"/>
      <c r="L629" s="149"/>
      <c r="M629" s="154"/>
      <c r="T629" s="155"/>
      <c r="AT629" s="151" t="s">
        <v>188</v>
      </c>
      <c r="AU629" s="151" t="s">
        <v>80</v>
      </c>
      <c r="AV629" s="12" t="s">
        <v>78</v>
      </c>
      <c r="AW629" s="12" t="s">
        <v>31</v>
      </c>
      <c r="AX629" s="12" t="s">
        <v>70</v>
      </c>
      <c r="AY629" s="151" t="s">
        <v>158</v>
      </c>
    </row>
    <row r="630" spans="2:65" s="12" customFormat="1" x14ac:dyDescent="0.2">
      <c r="B630" s="149"/>
      <c r="D630" s="150" t="s">
        <v>188</v>
      </c>
      <c r="E630" s="151" t="s">
        <v>19</v>
      </c>
      <c r="F630" s="152" t="s">
        <v>1602</v>
      </c>
      <c r="H630" s="151" t="s">
        <v>19</v>
      </c>
      <c r="I630" s="153"/>
      <c r="L630" s="149"/>
      <c r="M630" s="154"/>
      <c r="T630" s="155"/>
      <c r="AT630" s="151" t="s">
        <v>188</v>
      </c>
      <c r="AU630" s="151" t="s">
        <v>80</v>
      </c>
      <c r="AV630" s="12" t="s">
        <v>78</v>
      </c>
      <c r="AW630" s="12" t="s">
        <v>31</v>
      </c>
      <c r="AX630" s="12" t="s">
        <v>70</v>
      </c>
      <c r="AY630" s="151" t="s">
        <v>158</v>
      </c>
    </row>
    <row r="631" spans="2:65" s="13" customFormat="1" x14ac:dyDescent="0.2">
      <c r="B631" s="156"/>
      <c r="D631" s="150" t="s">
        <v>188</v>
      </c>
      <c r="E631" s="157" t="s">
        <v>19</v>
      </c>
      <c r="F631" s="158" t="s">
        <v>1603</v>
      </c>
      <c r="H631" s="159">
        <v>24</v>
      </c>
      <c r="I631" s="160"/>
      <c r="L631" s="156"/>
      <c r="M631" s="161"/>
      <c r="T631" s="162"/>
      <c r="AT631" s="157" t="s">
        <v>188</v>
      </c>
      <c r="AU631" s="157" t="s">
        <v>80</v>
      </c>
      <c r="AV631" s="13" t="s">
        <v>80</v>
      </c>
      <c r="AW631" s="13" t="s">
        <v>31</v>
      </c>
      <c r="AX631" s="13" t="s">
        <v>70</v>
      </c>
      <c r="AY631" s="157" t="s">
        <v>158</v>
      </c>
    </row>
    <row r="632" spans="2:65" s="12" customFormat="1" x14ac:dyDescent="0.2">
      <c r="B632" s="149"/>
      <c r="D632" s="150" t="s">
        <v>188</v>
      </c>
      <c r="E632" s="151" t="s">
        <v>19</v>
      </c>
      <c r="F632" s="152" t="s">
        <v>1604</v>
      </c>
      <c r="H632" s="151" t="s">
        <v>19</v>
      </c>
      <c r="I632" s="153"/>
      <c r="L632" s="149"/>
      <c r="M632" s="154"/>
      <c r="T632" s="155"/>
      <c r="AT632" s="151" t="s">
        <v>188</v>
      </c>
      <c r="AU632" s="151" t="s">
        <v>80</v>
      </c>
      <c r="AV632" s="12" t="s">
        <v>78</v>
      </c>
      <c r="AW632" s="12" t="s">
        <v>31</v>
      </c>
      <c r="AX632" s="12" t="s">
        <v>70</v>
      </c>
      <c r="AY632" s="151" t="s">
        <v>158</v>
      </c>
    </row>
    <row r="633" spans="2:65" s="12" customFormat="1" x14ac:dyDescent="0.2">
      <c r="B633" s="149"/>
      <c r="D633" s="150" t="s">
        <v>188</v>
      </c>
      <c r="E633" s="151" t="s">
        <v>19</v>
      </c>
      <c r="F633" s="152" t="s">
        <v>1605</v>
      </c>
      <c r="H633" s="151" t="s">
        <v>19</v>
      </c>
      <c r="I633" s="153"/>
      <c r="L633" s="149"/>
      <c r="M633" s="154"/>
      <c r="T633" s="155"/>
      <c r="AT633" s="151" t="s">
        <v>188</v>
      </c>
      <c r="AU633" s="151" t="s">
        <v>80</v>
      </c>
      <c r="AV633" s="12" t="s">
        <v>78</v>
      </c>
      <c r="AW633" s="12" t="s">
        <v>31</v>
      </c>
      <c r="AX633" s="12" t="s">
        <v>70</v>
      </c>
      <c r="AY633" s="151" t="s">
        <v>158</v>
      </c>
    </row>
    <row r="634" spans="2:65" s="13" customFormat="1" x14ac:dyDescent="0.2">
      <c r="B634" s="156"/>
      <c r="D634" s="150" t="s">
        <v>188</v>
      </c>
      <c r="E634" s="157" t="s">
        <v>19</v>
      </c>
      <c r="F634" s="158" t="s">
        <v>1606</v>
      </c>
      <c r="H634" s="159">
        <v>2.88</v>
      </c>
      <c r="I634" s="160"/>
      <c r="L634" s="156"/>
      <c r="M634" s="161"/>
      <c r="T634" s="162"/>
      <c r="AT634" s="157" t="s">
        <v>188</v>
      </c>
      <c r="AU634" s="157" t="s">
        <v>80</v>
      </c>
      <c r="AV634" s="13" t="s">
        <v>80</v>
      </c>
      <c r="AW634" s="13" t="s">
        <v>31</v>
      </c>
      <c r="AX634" s="13" t="s">
        <v>70</v>
      </c>
      <c r="AY634" s="157" t="s">
        <v>158</v>
      </c>
    </row>
    <row r="635" spans="2:65" s="12" customFormat="1" x14ac:dyDescent="0.2">
      <c r="B635" s="149"/>
      <c r="D635" s="150" t="s">
        <v>188</v>
      </c>
      <c r="E635" s="151" t="s">
        <v>19</v>
      </c>
      <c r="F635" s="152" t="s">
        <v>1607</v>
      </c>
      <c r="H635" s="151" t="s">
        <v>19</v>
      </c>
      <c r="I635" s="153"/>
      <c r="L635" s="149"/>
      <c r="M635" s="154"/>
      <c r="T635" s="155"/>
      <c r="AT635" s="151" t="s">
        <v>188</v>
      </c>
      <c r="AU635" s="151" t="s">
        <v>80</v>
      </c>
      <c r="AV635" s="12" t="s">
        <v>78</v>
      </c>
      <c r="AW635" s="12" t="s">
        <v>31</v>
      </c>
      <c r="AX635" s="12" t="s">
        <v>70</v>
      </c>
      <c r="AY635" s="151" t="s">
        <v>158</v>
      </c>
    </row>
    <row r="636" spans="2:65" s="13" customFormat="1" x14ac:dyDescent="0.2">
      <c r="B636" s="156"/>
      <c r="D636" s="150" t="s">
        <v>188</v>
      </c>
      <c r="E636" s="157" t="s">
        <v>19</v>
      </c>
      <c r="F636" s="158" t="s">
        <v>1608</v>
      </c>
      <c r="H636" s="159">
        <v>0.6</v>
      </c>
      <c r="I636" s="160"/>
      <c r="L636" s="156"/>
      <c r="M636" s="161"/>
      <c r="T636" s="162"/>
      <c r="AT636" s="157" t="s">
        <v>188</v>
      </c>
      <c r="AU636" s="157" t="s">
        <v>80</v>
      </c>
      <c r="AV636" s="13" t="s">
        <v>80</v>
      </c>
      <c r="AW636" s="13" t="s">
        <v>31</v>
      </c>
      <c r="AX636" s="13" t="s">
        <v>70</v>
      </c>
      <c r="AY636" s="157" t="s">
        <v>158</v>
      </c>
    </row>
    <row r="637" spans="2:65" s="14" customFormat="1" x14ac:dyDescent="0.2">
      <c r="B637" s="163"/>
      <c r="D637" s="150" t="s">
        <v>188</v>
      </c>
      <c r="E637" s="164" t="s">
        <v>19</v>
      </c>
      <c r="F637" s="165" t="s">
        <v>191</v>
      </c>
      <c r="H637" s="166">
        <v>74.579999999999984</v>
      </c>
      <c r="I637" s="167"/>
      <c r="L637" s="163"/>
      <c r="M637" s="168"/>
      <c r="T637" s="169"/>
      <c r="AT637" s="164" t="s">
        <v>188</v>
      </c>
      <c r="AU637" s="164" t="s">
        <v>80</v>
      </c>
      <c r="AV637" s="14" t="s">
        <v>165</v>
      </c>
      <c r="AW637" s="14" t="s">
        <v>31</v>
      </c>
      <c r="AX637" s="14" t="s">
        <v>78</v>
      </c>
      <c r="AY637" s="164" t="s">
        <v>158</v>
      </c>
    </row>
    <row r="638" spans="2:65" s="1" customFormat="1" ht="16.5" customHeight="1" x14ac:dyDescent="0.2">
      <c r="B638" s="33"/>
      <c r="C638" s="132" t="s">
        <v>439</v>
      </c>
      <c r="D638" s="132" t="s">
        <v>160</v>
      </c>
      <c r="E638" s="133" t="s">
        <v>1609</v>
      </c>
      <c r="F638" s="134" t="s">
        <v>1610</v>
      </c>
      <c r="G638" s="135" t="s">
        <v>292</v>
      </c>
      <c r="H638" s="136">
        <v>42</v>
      </c>
      <c r="I638" s="137">
        <v>111</v>
      </c>
      <c r="J638" s="138">
        <f>ROUND(I638*H638,2)</f>
        <v>4662</v>
      </c>
      <c r="K638" s="134" t="s">
        <v>164</v>
      </c>
      <c r="L638" s="33"/>
      <c r="M638" s="139" t="s">
        <v>19</v>
      </c>
      <c r="N638" s="140" t="s">
        <v>41</v>
      </c>
      <c r="P638" s="141">
        <f>O638*H638</f>
        <v>0</v>
      </c>
      <c r="Q638" s="141">
        <v>0</v>
      </c>
      <c r="R638" s="141">
        <f>Q638*H638</f>
        <v>0</v>
      </c>
      <c r="S638" s="141">
        <v>0</v>
      </c>
      <c r="T638" s="142">
        <f>S638*H638</f>
        <v>0</v>
      </c>
      <c r="AR638" s="143" t="s">
        <v>165</v>
      </c>
      <c r="AT638" s="143" t="s">
        <v>160</v>
      </c>
      <c r="AU638" s="143" t="s">
        <v>80</v>
      </c>
      <c r="AY638" s="18" t="s">
        <v>158</v>
      </c>
      <c r="BE638" s="144">
        <f>IF(N638="základní",J638,0)</f>
        <v>4662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8" t="s">
        <v>78</v>
      </c>
      <c r="BK638" s="144">
        <f>ROUND(I638*H638,2)</f>
        <v>4662</v>
      </c>
      <c r="BL638" s="18" t="s">
        <v>165</v>
      </c>
      <c r="BM638" s="143" t="s">
        <v>686</v>
      </c>
    </row>
    <row r="639" spans="2:65" s="1" customFormat="1" x14ac:dyDescent="0.2">
      <c r="B639" s="33"/>
      <c r="D639" s="145" t="s">
        <v>166</v>
      </c>
      <c r="F639" s="146" t="s">
        <v>1611</v>
      </c>
      <c r="I639" s="147"/>
      <c r="L639" s="33"/>
      <c r="M639" s="148"/>
      <c r="T639" s="54"/>
      <c r="AT639" s="18" t="s">
        <v>166</v>
      </c>
      <c r="AU639" s="18" t="s">
        <v>80</v>
      </c>
    </row>
    <row r="640" spans="2:65" s="12" customFormat="1" x14ac:dyDescent="0.2">
      <c r="B640" s="149"/>
      <c r="D640" s="150" t="s">
        <v>188</v>
      </c>
      <c r="E640" s="151" t="s">
        <v>19</v>
      </c>
      <c r="F640" s="152" t="s">
        <v>1244</v>
      </c>
      <c r="H640" s="151" t="s">
        <v>19</v>
      </c>
      <c r="I640" s="153"/>
      <c r="L640" s="149"/>
      <c r="M640" s="154"/>
      <c r="T640" s="155"/>
      <c r="AT640" s="151" t="s">
        <v>188</v>
      </c>
      <c r="AU640" s="151" t="s">
        <v>80</v>
      </c>
      <c r="AV640" s="12" t="s">
        <v>78</v>
      </c>
      <c r="AW640" s="12" t="s">
        <v>31</v>
      </c>
      <c r="AX640" s="12" t="s">
        <v>70</v>
      </c>
      <c r="AY640" s="151" t="s">
        <v>158</v>
      </c>
    </row>
    <row r="641" spans="2:65" s="12" customFormat="1" x14ac:dyDescent="0.2">
      <c r="B641" s="149"/>
      <c r="D641" s="150" t="s">
        <v>188</v>
      </c>
      <c r="E641" s="151" t="s">
        <v>19</v>
      </c>
      <c r="F641" s="152" t="s">
        <v>1549</v>
      </c>
      <c r="H641" s="151" t="s">
        <v>19</v>
      </c>
      <c r="I641" s="153"/>
      <c r="L641" s="149"/>
      <c r="M641" s="154"/>
      <c r="T641" s="155"/>
      <c r="AT641" s="151" t="s">
        <v>188</v>
      </c>
      <c r="AU641" s="151" t="s">
        <v>80</v>
      </c>
      <c r="AV641" s="12" t="s">
        <v>78</v>
      </c>
      <c r="AW641" s="12" t="s">
        <v>31</v>
      </c>
      <c r="AX641" s="12" t="s">
        <v>70</v>
      </c>
      <c r="AY641" s="151" t="s">
        <v>158</v>
      </c>
    </row>
    <row r="642" spans="2:65" s="12" customFormat="1" x14ac:dyDescent="0.2">
      <c r="B642" s="149"/>
      <c r="D642" s="150" t="s">
        <v>188</v>
      </c>
      <c r="E642" s="151" t="s">
        <v>19</v>
      </c>
      <c r="F642" s="152" t="s">
        <v>1612</v>
      </c>
      <c r="H642" s="151" t="s">
        <v>19</v>
      </c>
      <c r="I642" s="153"/>
      <c r="L642" s="149"/>
      <c r="M642" s="154"/>
      <c r="T642" s="155"/>
      <c r="AT642" s="151" t="s">
        <v>188</v>
      </c>
      <c r="AU642" s="151" t="s">
        <v>80</v>
      </c>
      <c r="AV642" s="12" t="s">
        <v>78</v>
      </c>
      <c r="AW642" s="12" t="s">
        <v>31</v>
      </c>
      <c r="AX642" s="12" t="s">
        <v>70</v>
      </c>
      <c r="AY642" s="151" t="s">
        <v>158</v>
      </c>
    </row>
    <row r="643" spans="2:65" s="12" customFormat="1" x14ac:dyDescent="0.2">
      <c r="B643" s="149"/>
      <c r="D643" s="150" t="s">
        <v>188</v>
      </c>
      <c r="E643" s="151" t="s">
        <v>19</v>
      </c>
      <c r="F643" s="152" t="s">
        <v>1613</v>
      </c>
      <c r="H643" s="151" t="s">
        <v>19</v>
      </c>
      <c r="I643" s="153"/>
      <c r="L643" s="149"/>
      <c r="M643" s="154"/>
      <c r="T643" s="155"/>
      <c r="AT643" s="151" t="s">
        <v>188</v>
      </c>
      <c r="AU643" s="151" t="s">
        <v>80</v>
      </c>
      <c r="AV643" s="12" t="s">
        <v>78</v>
      </c>
      <c r="AW643" s="12" t="s">
        <v>31</v>
      </c>
      <c r="AX643" s="12" t="s">
        <v>70</v>
      </c>
      <c r="AY643" s="151" t="s">
        <v>158</v>
      </c>
    </row>
    <row r="644" spans="2:65" s="13" customFormat="1" x14ac:dyDescent="0.2">
      <c r="B644" s="156"/>
      <c r="D644" s="150" t="s">
        <v>188</v>
      </c>
      <c r="E644" s="157" t="s">
        <v>19</v>
      </c>
      <c r="F644" s="158" t="s">
        <v>1614</v>
      </c>
      <c r="H644" s="159">
        <v>42</v>
      </c>
      <c r="I644" s="160"/>
      <c r="L644" s="156"/>
      <c r="M644" s="161"/>
      <c r="T644" s="162"/>
      <c r="AT644" s="157" t="s">
        <v>188</v>
      </c>
      <c r="AU644" s="157" t="s">
        <v>80</v>
      </c>
      <c r="AV644" s="13" t="s">
        <v>80</v>
      </c>
      <c r="AW644" s="13" t="s">
        <v>31</v>
      </c>
      <c r="AX644" s="13" t="s">
        <v>70</v>
      </c>
      <c r="AY644" s="157" t="s">
        <v>158</v>
      </c>
    </row>
    <row r="645" spans="2:65" s="14" customFormat="1" x14ac:dyDescent="0.2">
      <c r="B645" s="163"/>
      <c r="D645" s="150" t="s">
        <v>188</v>
      </c>
      <c r="E645" s="164" t="s">
        <v>19</v>
      </c>
      <c r="F645" s="165" t="s">
        <v>191</v>
      </c>
      <c r="H645" s="166">
        <v>42</v>
      </c>
      <c r="I645" s="167"/>
      <c r="L645" s="163"/>
      <c r="M645" s="168"/>
      <c r="T645" s="169"/>
      <c r="AT645" s="164" t="s">
        <v>188</v>
      </c>
      <c r="AU645" s="164" t="s">
        <v>80</v>
      </c>
      <c r="AV645" s="14" t="s">
        <v>165</v>
      </c>
      <c r="AW645" s="14" t="s">
        <v>31</v>
      </c>
      <c r="AX645" s="14" t="s">
        <v>78</v>
      </c>
      <c r="AY645" s="164" t="s">
        <v>158</v>
      </c>
    </row>
    <row r="646" spans="2:65" s="11" customFormat="1" ht="22.8" customHeight="1" x14ac:dyDescent="0.25">
      <c r="B646" s="120"/>
      <c r="D646" s="121" t="s">
        <v>69</v>
      </c>
      <c r="E646" s="130" t="s">
        <v>178</v>
      </c>
      <c r="F646" s="130" t="s">
        <v>793</v>
      </c>
      <c r="I646" s="123"/>
      <c r="J646" s="131">
        <f>BK646</f>
        <v>27160</v>
      </c>
      <c r="L646" s="120"/>
      <c r="M646" s="125"/>
      <c r="P646" s="126">
        <f>SUM(P647:P677)</f>
        <v>0</v>
      </c>
      <c r="R646" s="126">
        <f>SUM(R647:R677)</f>
        <v>0</v>
      </c>
      <c r="T646" s="127">
        <f>SUM(T647:T677)</f>
        <v>0</v>
      </c>
      <c r="AR646" s="121" t="s">
        <v>78</v>
      </c>
      <c r="AT646" s="128" t="s">
        <v>69</v>
      </c>
      <c r="AU646" s="128" t="s">
        <v>78</v>
      </c>
      <c r="AY646" s="121" t="s">
        <v>158</v>
      </c>
      <c r="BK646" s="129">
        <f>SUM(BK647:BK677)</f>
        <v>27160</v>
      </c>
    </row>
    <row r="647" spans="2:65" s="1" customFormat="1" ht="16.5" customHeight="1" x14ac:dyDescent="0.2">
      <c r="B647" s="33"/>
      <c r="C647" s="132" t="s">
        <v>660</v>
      </c>
      <c r="D647" s="132" t="s">
        <v>160</v>
      </c>
      <c r="E647" s="133" t="s">
        <v>1615</v>
      </c>
      <c r="F647" s="134" t="s">
        <v>1616</v>
      </c>
      <c r="G647" s="135" t="s">
        <v>163</v>
      </c>
      <c r="H647" s="136">
        <v>2</v>
      </c>
      <c r="I647" s="137">
        <v>3080</v>
      </c>
      <c r="J647" s="138">
        <f>ROUND(I647*H647,2)</f>
        <v>6160</v>
      </c>
      <c r="K647" s="134" t="s">
        <v>164</v>
      </c>
      <c r="L647" s="33"/>
      <c r="M647" s="139" t="s">
        <v>19</v>
      </c>
      <c r="N647" s="140" t="s">
        <v>41</v>
      </c>
      <c r="P647" s="141">
        <f>O647*H647</f>
        <v>0</v>
      </c>
      <c r="Q647" s="141">
        <v>0</v>
      </c>
      <c r="R647" s="141">
        <f>Q647*H647</f>
        <v>0</v>
      </c>
      <c r="S647" s="141">
        <v>0</v>
      </c>
      <c r="T647" s="142">
        <f>S647*H647</f>
        <v>0</v>
      </c>
      <c r="AR647" s="143" t="s">
        <v>165</v>
      </c>
      <c r="AT647" s="143" t="s">
        <v>160</v>
      </c>
      <c r="AU647" s="143" t="s">
        <v>80</v>
      </c>
      <c r="AY647" s="18" t="s">
        <v>158</v>
      </c>
      <c r="BE647" s="144">
        <f>IF(N647="základní",J647,0)</f>
        <v>6160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8" t="s">
        <v>78</v>
      </c>
      <c r="BK647" s="144">
        <f>ROUND(I647*H647,2)</f>
        <v>6160</v>
      </c>
      <c r="BL647" s="18" t="s">
        <v>165</v>
      </c>
      <c r="BM647" s="143" t="s">
        <v>690</v>
      </c>
    </row>
    <row r="648" spans="2:65" s="1" customFormat="1" x14ac:dyDescent="0.2">
      <c r="B648" s="33"/>
      <c r="D648" s="145" t="s">
        <v>166</v>
      </c>
      <c r="F648" s="146" t="s">
        <v>1617</v>
      </c>
      <c r="I648" s="147"/>
      <c r="L648" s="33"/>
      <c r="M648" s="148"/>
      <c r="T648" s="54"/>
      <c r="AT648" s="18" t="s">
        <v>166</v>
      </c>
      <c r="AU648" s="18" t="s">
        <v>80</v>
      </c>
    </row>
    <row r="649" spans="2:65" s="12" customFormat="1" x14ac:dyDescent="0.2">
      <c r="B649" s="149"/>
      <c r="D649" s="150" t="s">
        <v>188</v>
      </c>
      <c r="E649" s="151" t="s">
        <v>19</v>
      </c>
      <c r="F649" s="152" t="s">
        <v>1618</v>
      </c>
      <c r="H649" s="151" t="s">
        <v>19</v>
      </c>
      <c r="I649" s="153"/>
      <c r="L649" s="149"/>
      <c r="M649" s="154"/>
      <c r="T649" s="155"/>
      <c r="AT649" s="151" t="s">
        <v>188</v>
      </c>
      <c r="AU649" s="151" t="s">
        <v>80</v>
      </c>
      <c r="AV649" s="12" t="s">
        <v>78</v>
      </c>
      <c r="AW649" s="12" t="s">
        <v>31</v>
      </c>
      <c r="AX649" s="12" t="s">
        <v>70</v>
      </c>
      <c r="AY649" s="151" t="s">
        <v>158</v>
      </c>
    </row>
    <row r="650" spans="2:65" s="12" customFormat="1" x14ac:dyDescent="0.2">
      <c r="B650" s="149"/>
      <c r="D650" s="150" t="s">
        <v>188</v>
      </c>
      <c r="E650" s="151" t="s">
        <v>19</v>
      </c>
      <c r="F650" s="152" t="s">
        <v>1619</v>
      </c>
      <c r="H650" s="151" t="s">
        <v>19</v>
      </c>
      <c r="I650" s="153"/>
      <c r="L650" s="149"/>
      <c r="M650" s="154"/>
      <c r="T650" s="155"/>
      <c r="AT650" s="151" t="s">
        <v>188</v>
      </c>
      <c r="AU650" s="151" t="s">
        <v>80</v>
      </c>
      <c r="AV650" s="12" t="s">
        <v>78</v>
      </c>
      <c r="AW650" s="12" t="s">
        <v>31</v>
      </c>
      <c r="AX650" s="12" t="s">
        <v>70</v>
      </c>
      <c r="AY650" s="151" t="s">
        <v>158</v>
      </c>
    </row>
    <row r="651" spans="2:65" s="13" customFormat="1" x14ac:dyDescent="0.2">
      <c r="B651" s="156"/>
      <c r="D651" s="150" t="s">
        <v>188</v>
      </c>
      <c r="E651" s="157" t="s">
        <v>19</v>
      </c>
      <c r="F651" s="158" t="s">
        <v>78</v>
      </c>
      <c r="H651" s="159">
        <v>1</v>
      </c>
      <c r="I651" s="160"/>
      <c r="L651" s="156"/>
      <c r="M651" s="161"/>
      <c r="T651" s="162"/>
      <c r="AT651" s="157" t="s">
        <v>188</v>
      </c>
      <c r="AU651" s="157" t="s">
        <v>80</v>
      </c>
      <c r="AV651" s="13" t="s">
        <v>80</v>
      </c>
      <c r="AW651" s="13" t="s">
        <v>31</v>
      </c>
      <c r="AX651" s="13" t="s">
        <v>70</v>
      </c>
      <c r="AY651" s="157" t="s">
        <v>158</v>
      </c>
    </row>
    <row r="652" spans="2:65" s="12" customFormat="1" x14ac:dyDescent="0.2">
      <c r="B652" s="149"/>
      <c r="D652" s="150" t="s">
        <v>188</v>
      </c>
      <c r="E652" s="151" t="s">
        <v>19</v>
      </c>
      <c r="F652" s="152" t="s">
        <v>1620</v>
      </c>
      <c r="H652" s="151" t="s">
        <v>19</v>
      </c>
      <c r="I652" s="153"/>
      <c r="L652" s="149"/>
      <c r="M652" s="154"/>
      <c r="T652" s="155"/>
      <c r="AT652" s="151" t="s">
        <v>188</v>
      </c>
      <c r="AU652" s="151" t="s">
        <v>80</v>
      </c>
      <c r="AV652" s="12" t="s">
        <v>78</v>
      </c>
      <c r="AW652" s="12" t="s">
        <v>31</v>
      </c>
      <c r="AX652" s="12" t="s">
        <v>70</v>
      </c>
      <c r="AY652" s="151" t="s">
        <v>158</v>
      </c>
    </row>
    <row r="653" spans="2:65" s="13" customFormat="1" x14ac:dyDescent="0.2">
      <c r="B653" s="156"/>
      <c r="D653" s="150" t="s">
        <v>188</v>
      </c>
      <c r="E653" s="157" t="s">
        <v>19</v>
      </c>
      <c r="F653" s="158" t="s">
        <v>78</v>
      </c>
      <c r="H653" s="159">
        <v>1</v>
      </c>
      <c r="I653" s="160"/>
      <c r="L653" s="156"/>
      <c r="M653" s="161"/>
      <c r="T653" s="162"/>
      <c r="AT653" s="157" t="s">
        <v>188</v>
      </c>
      <c r="AU653" s="157" t="s">
        <v>80</v>
      </c>
      <c r="AV653" s="13" t="s">
        <v>80</v>
      </c>
      <c r="AW653" s="13" t="s">
        <v>31</v>
      </c>
      <c r="AX653" s="13" t="s">
        <v>70</v>
      </c>
      <c r="AY653" s="157" t="s">
        <v>158</v>
      </c>
    </row>
    <row r="654" spans="2:65" s="14" customFormat="1" x14ac:dyDescent="0.2">
      <c r="B654" s="163"/>
      <c r="D654" s="150" t="s">
        <v>188</v>
      </c>
      <c r="E654" s="164" t="s">
        <v>19</v>
      </c>
      <c r="F654" s="165" t="s">
        <v>191</v>
      </c>
      <c r="H654" s="166">
        <v>2</v>
      </c>
      <c r="I654" s="167"/>
      <c r="L654" s="163"/>
      <c r="M654" s="168"/>
      <c r="T654" s="169"/>
      <c r="AT654" s="164" t="s">
        <v>188</v>
      </c>
      <c r="AU654" s="164" t="s">
        <v>80</v>
      </c>
      <c r="AV654" s="14" t="s">
        <v>165</v>
      </c>
      <c r="AW654" s="14" t="s">
        <v>31</v>
      </c>
      <c r="AX654" s="14" t="s">
        <v>78</v>
      </c>
      <c r="AY654" s="164" t="s">
        <v>158</v>
      </c>
    </row>
    <row r="655" spans="2:65" s="1" customFormat="1" ht="16.5" customHeight="1" x14ac:dyDescent="0.2">
      <c r="B655" s="33"/>
      <c r="C655" s="177" t="s">
        <v>458</v>
      </c>
      <c r="D655" s="177" t="s">
        <v>530</v>
      </c>
      <c r="E655" s="178" t="s">
        <v>1621</v>
      </c>
      <c r="F655" s="179" t="s">
        <v>1622</v>
      </c>
      <c r="G655" s="180" t="s">
        <v>163</v>
      </c>
      <c r="H655" s="181">
        <v>1</v>
      </c>
      <c r="I655" s="182">
        <v>9000</v>
      </c>
      <c r="J655" s="183">
        <f>ROUND(I655*H655,2)</f>
        <v>9000</v>
      </c>
      <c r="K655" s="179" t="s">
        <v>19</v>
      </c>
      <c r="L655" s="184"/>
      <c r="M655" s="185" t="s">
        <v>19</v>
      </c>
      <c r="N655" s="186" t="s">
        <v>41</v>
      </c>
      <c r="P655" s="141">
        <f>O655*H655</f>
        <v>0</v>
      </c>
      <c r="Q655" s="141">
        <v>0</v>
      </c>
      <c r="R655" s="141">
        <f>Q655*H655</f>
        <v>0</v>
      </c>
      <c r="S655" s="141">
        <v>0</v>
      </c>
      <c r="T655" s="142">
        <f>S655*H655</f>
        <v>0</v>
      </c>
      <c r="AR655" s="143" t="s">
        <v>178</v>
      </c>
      <c r="AT655" s="143" t="s">
        <v>530</v>
      </c>
      <c r="AU655" s="143" t="s">
        <v>80</v>
      </c>
      <c r="AY655" s="18" t="s">
        <v>158</v>
      </c>
      <c r="BE655" s="144">
        <f>IF(N655="základní",J655,0)</f>
        <v>9000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8" t="s">
        <v>78</v>
      </c>
      <c r="BK655" s="144">
        <f>ROUND(I655*H655,2)</f>
        <v>9000</v>
      </c>
      <c r="BL655" s="18" t="s">
        <v>165</v>
      </c>
      <c r="BM655" s="143" t="s">
        <v>695</v>
      </c>
    </row>
    <row r="656" spans="2:65" s="12" customFormat="1" x14ac:dyDescent="0.2">
      <c r="B656" s="149"/>
      <c r="D656" s="150" t="s">
        <v>188</v>
      </c>
      <c r="E656" s="151" t="s">
        <v>19</v>
      </c>
      <c r="F656" s="152" t="s">
        <v>1618</v>
      </c>
      <c r="H656" s="151" t="s">
        <v>19</v>
      </c>
      <c r="I656" s="153"/>
      <c r="L656" s="149"/>
      <c r="M656" s="154"/>
      <c r="T656" s="155"/>
      <c r="AT656" s="151" t="s">
        <v>188</v>
      </c>
      <c r="AU656" s="151" t="s">
        <v>80</v>
      </c>
      <c r="AV656" s="12" t="s">
        <v>78</v>
      </c>
      <c r="AW656" s="12" t="s">
        <v>31</v>
      </c>
      <c r="AX656" s="12" t="s">
        <v>70</v>
      </c>
      <c r="AY656" s="151" t="s">
        <v>158</v>
      </c>
    </row>
    <row r="657" spans="2:65" s="12" customFormat="1" x14ac:dyDescent="0.2">
      <c r="B657" s="149"/>
      <c r="D657" s="150" t="s">
        <v>188</v>
      </c>
      <c r="E657" s="151" t="s">
        <v>19</v>
      </c>
      <c r="F657" s="152" t="s">
        <v>1619</v>
      </c>
      <c r="H657" s="151" t="s">
        <v>19</v>
      </c>
      <c r="I657" s="153"/>
      <c r="L657" s="149"/>
      <c r="M657" s="154"/>
      <c r="T657" s="155"/>
      <c r="AT657" s="151" t="s">
        <v>188</v>
      </c>
      <c r="AU657" s="151" t="s">
        <v>80</v>
      </c>
      <c r="AV657" s="12" t="s">
        <v>78</v>
      </c>
      <c r="AW657" s="12" t="s">
        <v>31</v>
      </c>
      <c r="AX657" s="12" t="s">
        <v>70</v>
      </c>
      <c r="AY657" s="151" t="s">
        <v>158</v>
      </c>
    </row>
    <row r="658" spans="2:65" s="12" customFormat="1" x14ac:dyDescent="0.2">
      <c r="B658" s="149"/>
      <c r="D658" s="150" t="s">
        <v>188</v>
      </c>
      <c r="E658" s="151" t="s">
        <v>19</v>
      </c>
      <c r="F658" s="152" t="s">
        <v>1623</v>
      </c>
      <c r="H658" s="151" t="s">
        <v>19</v>
      </c>
      <c r="I658" s="153"/>
      <c r="L658" s="149"/>
      <c r="M658" s="154"/>
      <c r="T658" s="155"/>
      <c r="AT658" s="151" t="s">
        <v>188</v>
      </c>
      <c r="AU658" s="151" t="s">
        <v>80</v>
      </c>
      <c r="AV658" s="12" t="s">
        <v>78</v>
      </c>
      <c r="AW658" s="12" t="s">
        <v>31</v>
      </c>
      <c r="AX658" s="12" t="s">
        <v>70</v>
      </c>
      <c r="AY658" s="151" t="s">
        <v>158</v>
      </c>
    </row>
    <row r="659" spans="2:65" s="12" customFormat="1" x14ac:dyDescent="0.2">
      <c r="B659" s="149"/>
      <c r="D659" s="150" t="s">
        <v>188</v>
      </c>
      <c r="E659" s="151" t="s">
        <v>19</v>
      </c>
      <c r="F659" s="152" t="s">
        <v>1624</v>
      </c>
      <c r="H659" s="151" t="s">
        <v>19</v>
      </c>
      <c r="I659" s="153"/>
      <c r="L659" s="149"/>
      <c r="M659" s="154"/>
      <c r="T659" s="155"/>
      <c r="AT659" s="151" t="s">
        <v>188</v>
      </c>
      <c r="AU659" s="151" t="s">
        <v>80</v>
      </c>
      <c r="AV659" s="12" t="s">
        <v>78</v>
      </c>
      <c r="AW659" s="12" t="s">
        <v>31</v>
      </c>
      <c r="AX659" s="12" t="s">
        <v>70</v>
      </c>
      <c r="AY659" s="151" t="s">
        <v>158</v>
      </c>
    </row>
    <row r="660" spans="2:65" s="12" customFormat="1" x14ac:dyDescent="0.2">
      <c r="B660" s="149"/>
      <c r="D660" s="150" t="s">
        <v>188</v>
      </c>
      <c r="E660" s="151" t="s">
        <v>19</v>
      </c>
      <c r="F660" s="152" t="s">
        <v>1625</v>
      </c>
      <c r="H660" s="151" t="s">
        <v>19</v>
      </c>
      <c r="I660" s="153"/>
      <c r="L660" s="149"/>
      <c r="M660" s="154"/>
      <c r="T660" s="155"/>
      <c r="AT660" s="151" t="s">
        <v>188</v>
      </c>
      <c r="AU660" s="151" t="s">
        <v>80</v>
      </c>
      <c r="AV660" s="12" t="s">
        <v>78</v>
      </c>
      <c r="AW660" s="12" t="s">
        <v>31</v>
      </c>
      <c r="AX660" s="12" t="s">
        <v>70</v>
      </c>
      <c r="AY660" s="151" t="s">
        <v>158</v>
      </c>
    </row>
    <row r="661" spans="2:65" s="12" customFormat="1" x14ac:dyDescent="0.2">
      <c r="B661" s="149"/>
      <c r="D661" s="150" t="s">
        <v>188</v>
      </c>
      <c r="E661" s="151" t="s">
        <v>19</v>
      </c>
      <c r="F661" s="152" t="s">
        <v>1626</v>
      </c>
      <c r="H661" s="151" t="s">
        <v>19</v>
      </c>
      <c r="I661" s="153"/>
      <c r="L661" s="149"/>
      <c r="M661" s="154"/>
      <c r="T661" s="155"/>
      <c r="AT661" s="151" t="s">
        <v>188</v>
      </c>
      <c r="AU661" s="151" t="s">
        <v>80</v>
      </c>
      <c r="AV661" s="12" t="s">
        <v>78</v>
      </c>
      <c r="AW661" s="12" t="s">
        <v>31</v>
      </c>
      <c r="AX661" s="12" t="s">
        <v>70</v>
      </c>
      <c r="AY661" s="151" t="s">
        <v>158</v>
      </c>
    </row>
    <row r="662" spans="2:65" s="12" customFormat="1" x14ac:dyDescent="0.2">
      <c r="B662" s="149"/>
      <c r="D662" s="150" t="s">
        <v>188</v>
      </c>
      <c r="E662" s="151" t="s">
        <v>19</v>
      </c>
      <c r="F662" s="152" t="s">
        <v>1627</v>
      </c>
      <c r="H662" s="151" t="s">
        <v>19</v>
      </c>
      <c r="I662" s="153"/>
      <c r="L662" s="149"/>
      <c r="M662" s="154"/>
      <c r="T662" s="155"/>
      <c r="AT662" s="151" t="s">
        <v>188</v>
      </c>
      <c r="AU662" s="151" t="s">
        <v>80</v>
      </c>
      <c r="AV662" s="12" t="s">
        <v>78</v>
      </c>
      <c r="AW662" s="12" t="s">
        <v>31</v>
      </c>
      <c r="AX662" s="12" t="s">
        <v>70</v>
      </c>
      <c r="AY662" s="151" t="s">
        <v>158</v>
      </c>
    </row>
    <row r="663" spans="2:65" s="12" customFormat="1" x14ac:dyDescent="0.2">
      <c r="B663" s="149"/>
      <c r="D663" s="150" t="s">
        <v>188</v>
      </c>
      <c r="E663" s="151" t="s">
        <v>19</v>
      </c>
      <c r="F663" s="152" t="s">
        <v>1628</v>
      </c>
      <c r="H663" s="151" t="s">
        <v>19</v>
      </c>
      <c r="I663" s="153"/>
      <c r="L663" s="149"/>
      <c r="M663" s="154"/>
      <c r="T663" s="155"/>
      <c r="AT663" s="151" t="s">
        <v>188</v>
      </c>
      <c r="AU663" s="151" t="s">
        <v>80</v>
      </c>
      <c r="AV663" s="12" t="s">
        <v>78</v>
      </c>
      <c r="AW663" s="12" t="s">
        <v>31</v>
      </c>
      <c r="AX663" s="12" t="s">
        <v>70</v>
      </c>
      <c r="AY663" s="151" t="s">
        <v>158</v>
      </c>
    </row>
    <row r="664" spans="2:65" s="13" customFormat="1" x14ac:dyDescent="0.2">
      <c r="B664" s="156"/>
      <c r="D664" s="150" t="s">
        <v>188</v>
      </c>
      <c r="E664" s="157" t="s">
        <v>19</v>
      </c>
      <c r="F664" s="158" t="s">
        <v>78</v>
      </c>
      <c r="H664" s="159">
        <v>1</v>
      </c>
      <c r="I664" s="160"/>
      <c r="L664" s="156"/>
      <c r="M664" s="161"/>
      <c r="T664" s="162"/>
      <c r="AT664" s="157" t="s">
        <v>188</v>
      </c>
      <c r="AU664" s="157" t="s">
        <v>80</v>
      </c>
      <c r="AV664" s="13" t="s">
        <v>80</v>
      </c>
      <c r="AW664" s="13" t="s">
        <v>31</v>
      </c>
      <c r="AX664" s="13" t="s">
        <v>70</v>
      </c>
      <c r="AY664" s="157" t="s">
        <v>158</v>
      </c>
    </row>
    <row r="665" spans="2:65" s="14" customFormat="1" x14ac:dyDescent="0.2">
      <c r="B665" s="163"/>
      <c r="D665" s="150" t="s">
        <v>188</v>
      </c>
      <c r="E665" s="164" t="s">
        <v>19</v>
      </c>
      <c r="F665" s="165" t="s">
        <v>191</v>
      </c>
      <c r="H665" s="166">
        <v>1</v>
      </c>
      <c r="I665" s="167"/>
      <c r="L665" s="163"/>
      <c r="M665" s="168"/>
      <c r="T665" s="169"/>
      <c r="AT665" s="164" t="s">
        <v>188</v>
      </c>
      <c r="AU665" s="164" t="s">
        <v>80</v>
      </c>
      <c r="AV665" s="14" t="s">
        <v>165</v>
      </c>
      <c r="AW665" s="14" t="s">
        <v>31</v>
      </c>
      <c r="AX665" s="14" t="s">
        <v>78</v>
      </c>
      <c r="AY665" s="164" t="s">
        <v>158</v>
      </c>
    </row>
    <row r="666" spans="2:65" s="1" customFormat="1" ht="24.15" customHeight="1" x14ac:dyDescent="0.2">
      <c r="B666" s="33"/>
      <c r="C666" s="177" t="s">
        <v>671</v>
      </c>
      <c r="D666" s="177" t="s">
        <v>530</v>
      </c>
      <c r="E666" s="178" t="s">
        <v>1629</v>
      </c>
      <c r="F666" s="179" t="s">
        <v>1630</v>
      </c>
      <c r="G666" s="180" t="s">
        <v>163</v>
      </c>
      <c r="H666" s="181">
        <v>1</v>
      </c>
      <c r="I666" s="182">
        <v>12000</v>
      </c>
      <c r="J666" s="183">
        <f>ROUND(I666*H666,2)</f>
        <v>12000</v>
      </c>
      <c r="K666" s="179" t="s">
        <v>19</v>
      </c>
      <c r="L666" s="184"/>
      <c r="M666" s="185" t="s">
        <v>19</v>
      </c>
      <c r="N666" s="186" t="s">
        <v>41</v>
      </c>
      <c r="P666" s="141">
        <f>O666*H666</f>
        <v>0</v>
      </c>
      <c r="Q666" s="141">
        <v>0</v>
      </c>
      <c r="R666" s="141">
        <f>Q666*H666</f>
        <v>0</v>
      </c>
      <c r="S666" s="141">
        <v>0</v>
      </c>
      <c r="T666" s="142">
        <f>S666*H666</f>
        <v>0</v>
      </c>
      <c r="AR666" s="143" t="s">
        <v>178</v>
      </c>
      <c r="AT666" s="143" t="s">
        <v>530</v>
      </c>
      <c r="AU666" s="143" t="s">
        <v>80</v>
      </c>
      <c r="AY666" s="18" t="s">
        <v>158</v>
      </c>
      <c r="BE666" s="144">
        <f>IF(N666="základní",J666,0)</f>
        <v>12000</v>
      </c>
      <c r="BF666" s="144">
        <f>IF(N666="snížená",J666,0)</f>
        <v>0</v>
      </c>
      <c r="BG666" s="144">
        <f>IF(N666="zákl. přenesená",J666,0)</f>
        <v>0</v>
      </c>
      <c r="BH666" s="144">
        <f>IF(N666="sníž. přenesená",J666,0)</f>
        <v>0</v>
      </c>
      <c r="BI666" s="144">
        <f>IF(N666="nulová",J666,0)</f>
        <v>0</v>
      </c>
      <c r="BJ666" s="18" t="s">
        <v>78</v>
      </c>
      <c r="BK666" s="144">
        <f>ROUND(I666*H666,2)</f>
        <v>12000</v>
      </c>
      <c r="BL666" s="18" t="s">
        <v>165</v>
      </c>
      <c r="BM666" s="143" t="s">
        <v>704</v>
      </c>
    </row>
    <row r="667" spans="2:65" s="12" customFormat="1" x14ac:dyDescent="0.2">
      <c r="B667" s="149"/>
      <c r="D667" s="150" t="s">
        <v>188</v>
      </c>
      <c r="E667" s="151" t="s">
        <v>19</v>
      </c>
      <c r="F667" s="152" t="s">
        <v>1618</v>
      </c>
      <c r="H667" s="151" t="s">
        <v>19</v>
      </c>
      <c r="I667" s="153"/>
      <c r="L667" s="149"/>
      <c r="M667" s="154"/>
      <c r="T667" s="155"/>
      <c r="AT667" s="151" t="s">
        <v>188</v>
      </c>
      <c r="AU667" s="151" t="s">
        <v>80</v>
      </c>
      <c r="AV667" s="12" t="s">
        <v>78</v>
      </c>
      <c r="AW667" s="12" t="s">
        <v>31</v>
      </c>
      <c r="AX667" s="12" t="s">
        <v>70</v>
      </c>
      <c r="AY667" s="151" t="s">
        <v>158</v>
      </c>
    </row>
    <row r="668" spans="2:65" s="12" customFormat="1" x14ac:dyDescent="0.2">
      <c r="B668" s="149"/>
      <c r="D668" s="150" t="s">
        <v>188</v>
      </c>
      <c r="E668" s="151" t="s">
        <v>19</v>
      </c>
      <c r="F668" s="152" t="s">
        <v>1620</v>
      </c>
      <c r="H668" s="151" t="s">
        <v>19</v>
      </c>
      <c r="I668" s="153"/>
      <c r="L668" s="149"/>
      <c r="M668" s="154"/>
      <c r="T668" s="155"/>
      <c r="AT668" s="151" t="s">
        <v>188</v>
      </c>
      <c r="AU668" s="151" t="s">
        <v>80</v>
      </c>
      <c r="AV668" s="12" t="s">
        <v>78</v>
      </c>
      <c r="AW668" s="12" t="s">
        <v>31</v>
      </c>
      <c r="AX668" s="12" t="s">
        <v>70</v>
      </c>
      <c r="AY668" s="151" t="s">
        <v>158</v>
      </c>
    </row>
    <row r="669" spans="2:65" s="12" customFormat="1" x14ac:dyDescent="0.2">
      <c r="B669" s="149"/>
      <c r="D669" s="150" t="s">
        <v>188</v>
      </c>
      <c r="E669" s="151" t="s">
        <v>19</v>
      </c>
      <c r="F669" s="152" t="s">
        <v>1623</v>
      </c>
      <c r="H669" s="151" t="s">
        <v>19</v>
      </c>
      <c r="I669" s="153"/>
      <c r="L669" s="149"/>
      <c r="M669" s="154"/>
      <c r="T669" s="155"/>
      <c r="AT669" s="151" t="s">
        <v>188</v>
      </c>
      <c r="AU669" s="151" t="s">
        <v>80</v>
      </c>
      <c r="AV669" s="12" t="s">
        <v>78</v>
      </c>
      <c r="AW669" s="12" t="s">
        <v>31</v>
      </c>
      <c r="AX669" s="12" t="s">
        <v>70</v>
      </c>
      <c r="AY669" s="151" t="s">
        <v>158</v>
      </c>
    </row>
    <row r="670" spans="2:65" s="12" customFormat="1" x14ac:dyDescent="0.2">
      <c r="B670" s="149"/>
      <c r="D670" s="150" t="s">
        <v>188</v>
      </c>
      <c r="E670" s="151" t="s">
        <v>19</v>
      </c>
      <c r="F670" s="152" t="s">
        <v>1624</v>
      </c>
      <c r="H670" s="151" t="s">
        <v>19</v>
      </c>
      <c r="I670" s="153"/>
      <c r="L670" s="149"/>
      <c r="M670" s="154"/>
      <c r="T670" s="155"/>
      <c r="AT670" s="151" t="s">
        <v>188</v>
      </c>
      <c r="AU670" s="151" t="s">
        <v>80</v>
      </c>
      <c r="AV670" s="12" t="s">
        <v>78</v>
      </c>
      <c r="AW670" s="12" t="s">
        <v>31</v>
      </c>
      <c r="AX670" s="12" t="s">
        <v>70</v>
      </c>
      <c r="AY670" s="151" t="s">
        <v>158</v>
      </c>
    </row>
    <row r="671" spans="2:65" s="12" customFormat="1" x14ac:dyDescent="0.2">
      <c r="B671" s="149"/>
      <c r="D671" s="150" t="s">
        <v>188</v>
      </c>
      <c r="E671" s="151" t="s">
        <v>19</v>
      </c>
      <c r="F671" s="152" t="s">
        <v>1631</v>
      </c>
      <c r="H671" s="151" t="s">
        <v>19</v>
      </c>
      <c r="I671" s="153"/>
      <c r="L671" s="149"/>
      <c r="M671" s="154"/>
      <c r="T671" s="155"/>
      <c r="AT671" s="151" t="s">
        <v>188</v>
      </c>
      <c r="AU671" s="151" t="s">
        <v>80</v>
      </c>
      <c r="AV671" s="12" t="s">
        <v>78</v>
      </c>
      <c r="AW671" s="12" t="s">
        <v>31</v>
      </c>
      <c r="AX671" s="12" t="s">
        <v>70</v>
      </c>
      <c r="AY671" s="151" t="s">
        <v>158</v>
      </c>
    </row>
    <row r="672" spans="2:65" s="12" customFormat="1" x14ac:dyDescent="0.2">
      <c r="B672" s="149"/>
      <c r="D672" s="150" t="s">
        <v>188</v>
      </c>
      <c r="E672" s="151" t="s">
        <v>19</v>
      </c>
      <c r="F672" s="152" t="s">
        <v>1625</v>
      </c>
      <c r="H672" s="151" t="s">
        <v>19</v>
      </c>
      <c r="I672" s="153"/>
      <c r="L672" s="149"/>
      <c r="M672" s="154"/>
      <c r="T672" s="155"/>
      <c r="AT672" s="151" t="s">
        <v>188</v>
      </c>
      <c r="AU672" s="151" t="s">
        <v>80</v>
      </c>
      <c r="AV672" s="12" t="s">
        <v>78</v>
      </c>
      <c r="AW672" s="12" t="s">
        <v>31</v>
      </c>
      <c r="AX672" s="12" t="s">
        <v>70</v>
      </c>
      <c r="AY672" s="151" t="s">
        <v>158</v>
      </c>
    </row>
    <row r="673" spans="2:65" s="12" customFormat="1" x14ac:dyDescent="0.2">
      <c r="B673" s="149"/>
      <c r="D673" s="150" t="s">
        <v>188</v>
      </c>
      <c r="E673" s="151" t="s">
        <v>19</v>
      </c>
      <c r="F673" s="152" t="s">
        <v>1626</v>
      </c>
      <c r="H673" s="151" t="s">
        <v>19</v>
      </c>
      <c r="I673" s="153"/>
      <c r="L673" s="149"/>
      <c r="M673" s="154"/>
      <c r="T673" s="155"/>
      <c r="AT673" s="151" t="s">
        <v>188</v>
      </c>
      <c r="AU673" s="151" t="s">
        <v>80</v>
      </c>
      <c r="AV673" s="12" t="s">
        <v>78</v>
      </c>
      <c r="AW673" s="12" t="s">
        <v>31</v>
      </c>
      <c r="AX673" s="12" t="s">
        <v>70</v>
      </c>
      <c r="AY673" s="151" t="s">
        <v>158</v>
      </c>
    </row>
    <row r="674" spans="2:65" s="12" customFormat="1" x14ac:dyDescent="0.2">
      <c r="B674" s="149"/>
      <c r="D674" s="150" t="s">
        <v>188</v>
      </c>
      <c r="E674" s="151" t="s">
        <v>19</v>
      </c>
      <c r="F674" s="152" t="s">
        <v>1627</v>
      </c>
      <c r="H674" s="151" t="s">
        <v>19</v>
      </c>
      <c r="I674" s="153"/>
      <c r="L674" s="149"/>
      <c r="M674" s="154"/>
      <c r="T674" s="155"/>
      <c r="AT674" s="151" t="s">
        <v>188</v>
      </c>
      <c r="AU674" s="151" t="s">
        <v>80</v>
      </c>
      <c r="AV674" s="12" t="s">
        <v>78</v>
      </c>
      <c r="AW674" s="12" t="s">
        <v>31</v>
      </c>
      <c r="AX674" s="12" t="s">
        <v>70</v>
      </c>
      <c r="AY674" s="151" t="s">
        <v>158</v>
      </c>
    </row>
    <row r="675" spans="2:65" s="12" customFormat="1" x14ac:dyDescent="0.2">
      <c r="B675" s="149"/>
      <c r="D675" s="150" t="s">
        <v>188</v>
      </c>
      <c r="E675" s="151" t="s">
        <v>19</v>
      </c>
      <c r="F675" s="152" t="s">
        <v>1628</v>
      </c>
      <c r="H675" s="151" t="s">
        <v>19</v>
      </c>
      <c r="I675" s="153"/>
      <c r="L675" s="149"/>
      <c r="M675" s="154"/>
      <c r="T675" s="155"/>
      <c r="AT675" s="151" t="s">
        <v>188</v>
      </c>
      <c r="AU675" s="151" t="s">
        <v>80</v>
      </c>
      <c r="AV675" s="12" t="s">
        <v>78</v>
      </c>
      <c r="AW675" s="12" t="s">
        <v>31</v>
      </c>
      <c r="AX675" s="12" t="s">
        <v>70</v>
      </c>
      <c r="AY675" s="151" t="s">
        <v>158</v>
      </c>
    </row>
    <row r="676" spans="2:65" s="13" customFormat="1" x14ac:dyDescent="0.2">
      <c r="B676" s="156"/>
      <c r="D676" s="150" t="s">
        <v>188</v>
      </c>
      <c r="E676" s="157" t="s">
        <v>19</v>
      </c>
      <c r="F676" s="158" t="s">
        <v>78</v>
      </c>
      <c r="H676" s="159">
        <v>1</v>
      </c>
      <c r="I676" s="160"/>
      <c r="L676" s="156"/>
      <c r="M676" s="161"/>
      <c r="T676" s="162"/>
      <c r="AT676" s="157" t="s">
        <v>188</v>
      </c>
      <c r="AU676" s="157" t="s">
        <v>80</v>
      </c>
      <c r="AV676" s="13" t="s">
        <v>80</v>
      </c>
      <c r="AW676" s="13" t="s">
        <v>31</v>
      </c>
      <c r="AX676" s="13" t="s">
        <v>70</v>
      </c>
      <c r="AY676" s="157" t="s">
        <v>158</v>
      </c>
    </row>
    <row r="677" spans="2:65" s="14" customFormat="1" x14ac:dyDescent="0.2">
      <c r="B677" s="163"/>
      <c r="D677" s="150" t="s">
        <v>188</v>
      </c>
      <c r="E677" s="164" t="s">
        <v>19</v>
      </c>
      <c r="F677" s="165" t="s">
        <v>191</v>
      </c>
      <c r="H677" s="166">
        <v>1</v>
      </c>
      <c r="I677" s="167"/>
      <c r="L677" s="163"/>
      <c r="M677" s="168"/>
      <c r="T677" s="169"/>
      <c r="AT677" s="164" t="s">
        <v>188</v>
      </c>
      <c r="AU677" s="164" t="s">
        <v>80</v>
      </c>
      <c r="AV677" s="14" t="s">
        <v>165</v>
      </c>
      <c r="AW677" s="14" t="s">
        <v>31</v>
      </c>
      <c r="AX677" s="14" t="s">
        <v>78</v>
      </c>
      <c r="AY677" s="164" t="s">
        <v>158</v>
      </c>
    </row>
    <row r="678" spans="2:65" s="11" customFormat="1" ht="22.8" customHeight="1" x14ac:dyDescent="0.25">
      <c r="B678" s="120"/>
      <c r="D678" s="121" t="s">
        <v>69</v>
      </c>
      <c r="E678" s="130" t="s">
        <v>207</v>
      </c>
      <c r="F678" s="130" t="s">
        <v>1081</v>
      </c>
      <c r="I678" s="123"/>
      <c r="J678" s="131">
        <f>BK678</f>
        <v>1122652.93</v>
      </c>
      <c r="L678" s="120"/>
      <c r="M678" s="125"/>
      <c r="P678" s="126">
        <f>SUM(P679:P1093)</f>
        <v>0</v>
      </c>
      <c r="R678" s="126">
        <f>SUM(R679:R1093)</f>
        <v>0</v>
      </c>
      <c r="T678" s="127">
        <f>SUM(T679:T1093)</f>
        <v>0</v>
      </c>
      <c r="AR678" s="121" t="s">
        <v>78</v>
      </c>
      <c r="AT678" s="128" t="s">
        <v>69</v>
      </c>
      <c r="AU678" s="128" t="s">
        <v>78</v>
      </c>
      <c r="AY678" s="121" t="s">
        <v>158</v>
      </c>
      <c r="BK678" s="129">
        <f>SUM(BK679:BK1093)</f>
        <v>1122652.93</v>
      </c>
    </row>
    <row r="679" spans="2:65" s="1" customFormat="1" ht="24.15" customHeight="1" x14ac:dyDescent="0.2">
      <c r="B679" s="33"/>
      <c r="C679" s="132" t="s">
        <v>476</v>
      </c>
      <c r="D679" s="132" t="s">
        <v>160</v>
      </c>
      <c r="E679" s="133" t="s">
        <v>1632</v>
      </c>
      <c r="F679" s="134" t="s">
        <v>1633</v>
      </c>
      <c r="G679" s="135" t="s">
        <v>292</v>
      </c>
      <c r="H679" s="136">
        <v>20</v>
      </c>
      <c r="I679" s="137">
        <v>410</v>
      </c>
      <c r="J679" s="138">
        <f>ROUND(I679*H679,2)</f>
        <v>8200</v>
      </c>
      <c r="K679" s="134" t="s">
        <v>19</v>
      </c>
      <c r="L679" s="33"/>
      <c r="M679" s="139" t="s">
        <v>19</v>
      </c>
      <c r="N679" s="140" t="s">
        <v>41</v>
      </c>
      <c r="P679" s="141">
        <f>O679*H679</f>
        <v>0</v>
      </c>
      <c r="Q679" s="141">
        <v>0</v>
      </c>
      <c r="R679" s="141">
        <f>Q679*H679</f>
        <v>0</v>
      </c>
      <c r="S679" s="141">
        <v>0</v>
      </c>
      <c r="T679" s="142">
        <f>S679*H679</f>
        <v>0</v>
      </c>
      <c r="AR679" s="143" t="s">
        <v>165</v>
      </c>
      <c r="AT679" s="143" t="s">
        <v>160</v>
      </c>
      <c r="AU679" s="143" t="s">
        <v>80</v>
      </c>
      <c r="AY679" s="18" t="s">
        <v>158</v>
      </c>
      <c r="BE679" s="144">
        <f>IF(N679="základní",J679,0)</f>
        <v>8200</v>
      </c>
      <c r="BF679" s="144">
        <f>IF(N679="snížená",J679,0)</f>
        <v>0</v>
      </c>
      <c r="BG679" s="144">
        <f>IF(N679="zákl. přenesená",J679,0)</f>
        <v>0</v>
      </c>
      <c r="BH679" s="144">
        <f>IF(N679="sníž. přenesená",J679,0)</f>
        <v>0</v>
      </c>
      <c r="BI679" s="144">
        <f>IF(N679="nulová",J679,0)</f>
        <v>0</v>
      </c>
      <c r="BJ679" s="18" t="s">
        <v>78</v>
      </c>
      <c r="BK679" s="144">
        <f>ROUND(I679*H679,2)</f>
        <v>8200</v>
      </c>
      <c r="BL679" s="18" t="s">
        <v>165</v>
      </c>
      <c r="BM679" s="143" t="s">
        <v>711</v>
      </c>
    </row>
    <row r="680" spans="2:65" s="12" customFormat="1" x14ac:dyDescent="0.2">
      <c r="B680" s="149"/>
      <c r="D680" s="150" t="s">
        <v>188</v>
      </c>
      <c r="E680" s="151" t="s">
        <v>19</v>
      </c>
      <c r="F680" s="152" t="s">
        <v>1634</v>
      </c>
      <c r="H680" s="151" t="s">
        <v>19</v>
      </c>
      <c r="I680" s="153"/>
      <c r="L680" s="149"/>
      <c r="M680" s="154"/>
      <c r="T680" s="155"/>
      <c r="AT680" s="151" t="s">
        <v>188</v>
      </c>
      <c r="AU680" s="151" t="s">
        <v>80</v>
      </c>
      <c r="AV680" s="12" t="s">
        <v>78</v>
      </c>
      <c r="AW680" s="12" t="s">
        <v>31</v>
      </c>
      <c r="AX680" s="12" t="s">
        <v>70</v>
      </c>
      <c r="AY680" s="151" t="s">
        <v>158</v>
      </c>
    </row>
    <row r="681" spans="2:65" s="13" customFormat="1" x14ac:dyDescent="0.2">
      <c r="B681" s="156"/>
      <c r="D681" s="150" t="s">
        <v>188</v>
      </c>
      <c r="E681" s="157" t="s">
        <v>19</v>
      </c>
      <c r="F681" s="158" t="s">
        <v>216</v>
      </c>
      <c r="H681" s="159">
        <v>20</v>
      </c>
      <c r="I681" s="160"/>
      <c r="L681" s="156"/>
      <c r="M681" s="161"/>
      <c r="T681" s="162"/>
      <c r="AT681" s="157" t="s">
        <v>188</v>
      </c>
      <c r="AU681" s="157" t="s">
        <v>80</v>
      </c>
      <c r="AV681" s="13" t="s">
        <v>80</v>
      </c>
      <c r="AW681" s="13" t="s">
        <v>31</v>
      </c>
      <c r="AX681" s="13" t="s">
        <v>70</v>
      </c>
      <c r="AY681" s="157" t="s">
        <v>158</v>
      </c>
    </row>
    <row r="682" spans="2:65" s="14" customFormat="1" x14ac:dyDescent="0.2">
      <c r="B682" s="163"/>
      <c r="D682" s="150" t="s">
        <v>188</v>
      </c>
      <c r="E682" s="164" t="s">
        <v>19</v>
      </c>
      <c r="F682" s="165" t="s">
        <v>191</v>
      </c>
      <c r="H682" s="166">
        <v>20</v>
      </c>
      <c r="I682" s="167"/>
      <c r="L682" s="163"/>
      <c r="M682" s="168"/>
      <c r="T682" s="169"/>
      <c r="AT682" s="164" t="s">
        <v>188</v>
      </c>
      <c r="AU682" s="164" t="s">
        <v>80</v>
      </c>
      <c r="AV682" s="14" t="s">
        <v>165</v>
      </c>
      <c r="AW682" s="14" t="s">
        <v>31</v>
      </c>
      <c r="AX682" s="14" t="s">
        <v>78</v>
      </c>
      <c r="AY682" s="164" t="s">
        <v>158</v>
      </c>
    </row>
    <row r="683" spans="2:65" s="1" customFormat="1" ht="16.5" customHeight="1" x14ac:dyDescent="0.2">
      <c r="B683" s="33"/>
      <c r="C683" s="177" t="s">
        <v>683</v>
      </c>
      <c r="D683" s="177" t="s">
        <v>530</v>
      </c>
      <c r="E683" s="178" t="s">
        <v>1635</v>
      </c>
      <c r="F683" s="179" t="s">
        <v>1636</v>
      </c>
      <c r="G683" s="180" t="s">
        <v>292</v>
      </c>
      <c r="H683" s="181">
        <v>20.399999999999999</v>
      </c>
      <c r="I683" s="182">
        <v>192</v>
      </c>
      <c r="J683" s="183">
        <f>ROUND(I683*H683,2)</f>
        <v>3916.8</v>
      </c>
      <c r="K683" s="179" t="s">
        <v>164</v>
      </c>
      <c r="L683" s="184"/>
      <c r="M683" s="185" t="s">
        <v>19</v>
      </c>
      <c r="N683" s="186" t="s">
        <v>41</v>
      </c>
      <c r="P683" s="141">
        <f>O683*H683</f>
        <v>0</v>
      </c>
      <c r="Q683" s="141">
        <v>0</v>
      </c>
      <c r="R683" s="141">
        <f>Q683*H683</f>
        <v>0</v>
      </c>
      <c r="S683" s="141">
        <v>0</v>
      </c>
      <c r="T683" s="142">
        <f>S683*H683</f>
        <v>0</v>
      </c>
      <c r="AR683" s="143" t="s">
        <v>178</v>
      </c>
      <c r="AT683" s="143" t="s">
        <v>530</v>
      </c>
      <c r="AU683" s="143" t="s">
        <v>80</v>
      </c>
      <c r="AY683" s="18" t="s">
        <v>158</v>
      </c>
      <c r="BE683" s="144">
        <f>IF(N683="základní",J683,0)</f>
        <v>3916.8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8" t="s">
        <v>78</v>
      </c>
      <c r="BK683" s="144">
        <f>ROUND(I683*H683,2)</f>
        <v>3916.8</v>
      </c>
      <c r="BL683" s="18" t="s">
        <v>165</v>
      </c>
      <c r="BM683" s="143" t="s">
        <v>717</v>
      </c>
    </row>
    <row r="684" spans="2:65" s="13" customFormat="1" x14ac:dyDescent="0.2">
      <c r="B684" s="156"/>
      <c r="D684" s="150" t="s">
        <v>188</v>
      </c>
      <c r="E684" s="157" t="s">
        <v>19</v>
      </c>
      <c r="F684" s="158" t="s">
        <v>1637</v>
      </c>
      <c r="H684" s="159">
        <v>20.399999999999999</v>
      </c>
      <c r="I684" s="160"/>
      <c r="L684" s="156"/>
      <c r="M684" s="161"/>
      <c r="T684" s="162"/>
      <c r="AT684" s="157" t="s">
        <v>188</v>
      </c>
      <c r="AU684" s="157" t="s">
        <v>80</v>
      </c>
      <c r="AV684" s="13" t="s">
        <v>80</v>
      </c>
      <c r="AW684" s="13" t="s">
        <v>31</v>
      </c>
      <c r="AX684" s="13" t="s">
        <v>70</v>
      </c>
      <c r="AY684" s="157" t="s">
        <v>158</v>
      </c>
    </row>
    <row r="685" spans="2:65" s="14" customFormat="1" x14ac:dyDescent="0.2">
      <c r="B685" s="163"/>
      <c r="D685" s="150" t="s">
        <v>188</v>
      </c>
      <c r="E685" s="164" t="s">
        <v>19</v>
      </c>
      <c r="F685" s="165" t="s">
        <v>191</v>
      </c>
      <c r="H685" s="166">
        <v>20.399999999999999</v>
      </c>
      <c r="I685" s="167"/>
      <c r="L685" s="163"/>
      <c r="M685" s="168"/>
      <c r="T685" s="169"/>
      <c r="AT685" s="164" t="s">
        <v>188</v>
      </c>
      <c r="AU685" s="164" t="s">
        <v>80</v>
      </c>
      <c r="AV685" s="14" t="s">
        <v>165</v>
      </c>
      <c r="AW685" s="14" t="s">
        <v>31</v>
      </c>
      <c r="AX685" s="14" t="s">
        <v>78</v>
      </c>
      <c r="AY685" s="164" t="s">
        <v>158</v>
      </c>
    </row>
    <row r="686" spans="2:65" s="1" customFormat="1" ht="16.5" customHeight="1" x14ac:dyDescent="0.2">
      <c r="B686" s="33"/>
      <c r="C686" s="132" t="s">
        <v>481</v>
      </c>
      <c r="D686" s="132" t="s">
        <v>160</v>
      </c>
      <c r="E686" s="133" t="s">
        <v>1638</v>
      </c>
      <c r="F686" s="134" t="s">
        <v>1639</v>
      </c>
      <c r="G686" s="135" t="s">
        <v>292</v>
      </c>
      <c r="H686" s="136">
        <v>15</v>
      </c>
      <c r="I686" s="137">
        <v>250</v>
      </c>
      <c r="J686" s="138">
        <f>ROUND(I686*H686,2)</f>
        <v>3750</v>
      </c>
      <c r="K686" s="134" t="s">
        <v>19</v>
      </c>
      <c r="L686" s="33"/>
      <c r="M686" s="139" t="s">
        <v>19</v>
      </c>
      <c r="N686" s="140" t="s">
        <v>41</v>
      </c>
      <c r="P686" s="141">
        <f>O686*H686</f>
        <v>0</v>
      </c>
      <c r="Q686" s="141">
        <v>0</v>
      </c>
      <c r="R686" s="141">
        <f>Q686*H686</f>
        <v>0</v>
      </c>
      <c r="S686" s="141">
        <v>0</v>
      </c>
      <c r="T686" s="142">
        <f>S686*H686</f>
        <v>0</v>
      </c>
      <c r="AR686" s="143" t="s">
        <v>165</v>
      </c>
      <c r="AT686" s="143" t="s">
        <v>160</v>
      </c>
      <c r="AU686" s="143" t="s">
        <v>80</v>
      </c>
      <c r="AY686" s="18" t="s">
        <v>158</v>
      </c>
      <c r="BE686" s="144">
        <f>IF(N686="základní",J686,0)</f>
        <v>3750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8" t="s">
        <v>78</v>
      </c>
      <c r="BK686" s="144">
        <f>ROUND(I686*H686,2)</f>
        <v>3750</v>
      </c>
      <c r="BL686" s="18" t="s">
        <v>165</v>
      </c>
      <c r="BM686" s="143" t="s">
        <v>726</v>
      </c>
    </row>
    <row r="687" spans="2:65" s="12" customFormat="1" x14ac:dyDescent="0.2">
      <c r="B687" s="149"/>
      <c r="D687" s="150" t="s">
        <v>188</v>
      </c>
      <c r="E687" s="151" t="s">
        <v>19</v>
      </c>
      <c r="F687" s="152" t="s">
        <v>1336</v>
      </c>
      <c r="H687" s="151" t="s">
        <v>19</v>
      </c>
      <c r="I687" s="153"/>
      <c r="L687" s="149"/>
      <c r="M687" s="154"/>
      <c r="T687" s="155"/>
      <c r="AT687" s="151" t="s">
        <v>188</v>
      </c>
      <c r="AU687" s="151" t="s">
        <v>80</v>
      </c>
      <c r="AV687" s="12" t="s">
        <v>78</v>
      </c>
      <c r="AW687" s="12" t="s">
        <v>31</v>
      </c>
      <c r="AX687" s="12" t="s">
        <v>70</v>
      </c>
      <c r="AY687" s="151" t="s">
        <v>158</v>
      </c>
    </row>
    <row r="688" spans="2:65" s="12" customFormat="1" x14ac:dyDescent="0.2">
      <c r="B688" s="149"/>
      <c r="D688" s="150" t="s">
        <v>188</v>
      </c>
      <c r="E688" s="151" t="s">
        <v>19</v>
      </c>
      <c r="F688" s="152" t="s">
        <v>1640</v>
      </c>
      <c r="H688" s="151" t="s">
        <v>19</v>
      </c>
      <c r="I688" s="153"/>
      <c r="L688" s="149"/>
      <c r="M688" s="154"/>
      <c r="T688" s="155"/>
      <c r="AT688" s="151" t="s">
        <v>188</v>
      </c>
      <c r="AU688" s="151" t="s">
        <v>80</v>
      </c>
      <c r="AV688" s="12" t="s">
        <v>78</v>
      </c>
      <c r="AW688" s="12" t="s">
        <v>31</v>
      </c>
      <c r="AX688" s="12" t="s">
        <v>70</v>
      </c>
      <c r="AY688" s="151" t="s">
        <v>158</v>
      </c>
    </row>
    <row r="689" spans="2:65" s="13" customFormat="1" x14ac:dyDescent="0.2">
      <c r="B689" s="156"/>
      <c r="D689" s="150" t="s">
        <v>188</v>
      </c>
      <c r="E689" s="157" t="s">
        <v>19</v>
      </c>
      <c r="F689" s="158" t="s">
        <v>1641</v>
      </c>
      <c r="H689" s="159">
        <v>15</v>
      </c>
      <c r="I689" s="160"/>
      <c r="L689" s="156"/>
      <c r="M689" s="161"/>
      <c r="T689" s="162"/>
      <c r="AT689" s="157" t="s">
        <v>188</v>
      </c>
      <c r="AU689" s="157" t="s">
        <v>80</v>
      </c>
      <c r="AV689" s="13" t="s">
        <v>80</v>
      </c>
      <c r="AW689" s="13" t="s">
        <v>31</v>
      </c>
      <c r="AX689" s="13" t="s">
        <v>70</v>
      </c>
      <c r="AY689" s="157" t="s">
        <v>158</v>
      </c>
    </row>
    <row r="690" spans="2:65" s="14" customFormat="1" x14ac:dyDescent="0.2">
      <c r="B690" s="163"/>
      <c r="D690" s="150" t="s">
        <v>188</v>
      </c>
      <c r="E690" s="164" t="s">
        <v>19</v>
      </c>
      <c r="F690" s="165" t="s">
        <v>191</v>
      </c>
      <c r="H690" s="166">
        <v>15</v>
      </c>
      <c r="I690" s="167"/>
      <c r="L690" s="163"/>
      <c r="M690" s="168"/>
      <c r="T690" s="169"/>
      <c r="AT690" s="164" t="s">
        <v>188</v>
      </c>
      <c r="AU690" s="164" t="s">
        <v>80</v>
      </c>
      <c r="AV690" s="14" t="s">
        <v>165</v>
      </c>
      <c r="AW690" s="14" t="s">
        <v>31</v>
      </c>
      <c r="AX690" s="14" t="s">
        <v>78</v>
      </c>
      <c r="AY690" s="164" t="s">
        <v>158</v>
      </c>
    </row>
    <row r="691" spans="2:65" s="1" customFormat="1" ht="16.5" customHeight="1" x14ac:dyDescent="0.2">
      <c r="B691" s="33"/>
      <c r="C691" s="177" t="s">
        <v>692</v>
      </c>
      <c r="D691" s="177" t="s">
        <v>530</v>
      </c>
      <c r="E691" s="178" t="s">
        <v>1642</v>
      </c>
      <c r="F691" s="179" t="s">
        <v>1643</v>
      </c>
      <c r="G691" s="180" t="s">
        <v>292</v>
      </c>
      <c r="H691" s="181">
        <v>15.15</v>
      </c>
      <c r="I691" s="182">
        <v>122</v>
      </c>
      <c r="J691" s="183">
        <f>ROUND(I691*H691,2)</f>
        <v>1848.3</v>
      </c>
      <c r="K691" s="179" t="s">
        <v>164</v>
      </c>
      <c r="L691" s="184"/>
      <c r="M691" s="185" t="s">
        <v>19</v>
      </c>
      <c r="N691" s="186" t="s">
        <v>41</v>
      </c>
      <c r="P691" s="141">
        <f>O691*H691</f>
        <v>0</v>
      </c>
      <c r="Q691" s="141">
        <v>0</v>
      </c>
      <c r="R691" s="141">
        <f>Q691*H691</f>
        <v>0</v>
      </c>
      <c r="S691" s="141">
        <v>0</v>
      </c>
      <c r="T691" s="142">
        <f>S691*H691</f>
        <v>0</v>
      </c>
      <c r="AR691" s="143" t="s">
        <v>178</v>
      </c>
      <c r="AT691" s="143" t="s">
        <v>530</v>
      </c>
      <c r="AU691" s="143" t="s">
        <v>80</v>
      </c>
      <c r="AY691" s="18" t="s">
        <v>158</v>
      </c>
      <c r="BE691" s="144">
        <f>IF(N691="základní",J691,0)</f>
        <v>1848.3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8" t="s">
        <v>78</v>
      </c>
      <c r="BK691" s="144">
        <f>ROUND(I691*H691,2)</f>
        <v>1848.3</v>
      </c>
      <c r="BL691" s="18" t="s">
        <v>165</v>
      </c>
      <c r="BM691" s="143" t="s">
        <v>730</v>
      </c>
    </row>
    <row r="692" spans="2:65" s="13" customFormat="1" x14ac:dyDescent="0.2">
      <c r="B692" s="156"/>
      <c r="D692" s="150" t="s">
        <v>188</v>
      </c>
      <c r="E692" s="157" t="s">
        <v>19</v>
      </c>
      <c r="F692" s="158" t="s">
        <v>1644</v>
      </c>
      <c r="H692" s="159">
        <v>15.15</v>
      </c>
      <c r="I692" s="160"/>
      <c r="L692" s="156"/>
      <c r="M692" s="161"/>
      <c r="T692" s="162"/>
      <c r="AT692" s="157" t="s">
        <v>188</v>
      </c>
      <c r="AU692" s="157" t="s">
        <v>80</v>
      </c>
      <c r="AV692" s="13" t="s">
        <v>80</v>
      </c>
      <c r="AW692" s="13" t="s">
        <v>31</v>
      </c>
      <c r="AX692" s="13" t="s">
        <v>70</v>
      </c>
      <c r="AY692" s="157" t="s">
        <v>158</v>
      </c>
    </row>
    <row r="693" spans="2:65" s="14" customFormat="1" x14ac:dyDescent="0.2">
      <c r="B693" s="163"/>
      <c r="D693" s="150" t="s">
        <v>188</v>
      </c>
      <c r="E693" s="164" t="s">
        <v>19</v>
      </c>
      <c r="F693" s="165" t="s">
        <v>191</v>
      </c>
      <c r="H693" s="166">
        <v>15.15</v>
      </c>
      <c r="I693" s="167"/>
      <c r="L693" s="163"/>
      <c r="M693" s="168"/>
      <c r="T693" s="169"/>
      <c r="AT693" s="164" t="s">
        <v>188</v>
      </c>
      <c r="AU693" s="164" t="s">
        <v>80</v>
      </c>
      <c r="AV693" s="14" t="s">
        <v>165</v>
      </c>
      <c r="AW693" s="14" t="s">
        <v>31</v>
      </c>
      <c r="AX693" s="14" t="s">
        <v>78</v>
      </c>
      <c r="AY693" s="164" t="s">
        <v>158</v>
      </c>
    </row>
    <row r="694" spans="2:65" s="1" customFormat="1" ht="16.5" customHeight="1" x14ac:dyDescent="0.2">
      <c r="B694" s="33"/>
      <c r="C694" s="132" t="s">
        <v>485</v>
      </c>
      <c r="D694" s="132" t="s">
        <v>160</v>
      </c>
      <c r="E694" s="133" t="s">
        <v>1645</v>
      </c>
      <c r="F694" s="134" t="s">
        <v>1646</v>
      </c>
      <c r="G694" s="135" t="s">
        <v>195</v>
      </c>
      <c r="H694" s="136">
        <v>15.9</v>
      </c>
      <c r="I694" s="137">
        <v>72.900000000000006</v>
      </c>
      <c r="J694" s="138">
        <f>ROUND(I694*H694,2)</f>
        <v>1159.1099999999999</v>
      </c>
      <c r="K694" s="134" t="s">
        <v>164</v>
      </c>
      <c r="L694" s="33"/>
      <c r="M694" s="139" t="s">
        <v>19</v>
      </c>
      <c r="N694" s="140" t="s">
        <v>41</v>
      </c>
      <c r="P694" s="141">
        <f>O694*H694</f>
        <v>0</v>
      </c>
      <c r="Q694" s="141">
        <v>0</v>
      </c>
      <c r="R694" s="141">
        <f>Q694*H694</f>
        <v>0</v>
      </c>
      <c r="S694" s="141">
        <v>0</v>
      </c>
      <c r="T694" s="142">
        <f>S694*H694</f>
        <v>0</v>
      </c>
      <c r="AR694" s="143" t="s">
        <v>165</v>
      </c>
      <c r="AT694" s="143" t="s">
        <v>160</v>
      </c>
      <c r="AU694" s="143" t="s">
        <v>80</v>
      </c>
      <c r="AY694" s="18" t="s">
        <v>158</v>
      </c>
      <c r="BE694" s="144">
        <f>IF(N694="základní",J694,0)</f>
        <v>1159.1099999999999</v>
      </c>
      <c r="BF694" s="144">
        <f>IF(N694="snížená",J694,0)</f>
        <v>0</v>
      </c>
      <c r="BG694" s="144">
        <f>IF(N694="zákl. přenesená",J694,0)</f>
        <v>0</v>
      </c>
      <c r="BH694" s="144">
        <f>IF(N694="sníž. přenesená",J694,0)</f>
        <v>0</v>
      </c>
      <c r="BI694" s="144">
        <f>IF(N694="nulová",J694,0)</f>
        <v>0</v>
      </c>
      <c r="BJ694" s="18" t="s">
        <v>78</v>
      </c>
      <c r="BK694" s="144">
        <f>ROUND(I694*H694,2)</f>
        <v>1159.1099999999999</v>
      </c>
      <c r="BL694" s="18" t="s">
        <v>165</v>
      </c>
      <c r="BM694" s="143" t="s">
        <v>736</v>
      </c>
    </row>
    <row r="695" spans="2:65" s="1" customFormat="1" x14ac:dyDescent="0.2">
      <c r="B695" s="33"/>
      <c r="D695" s="145" t="s">
        <v>166</v>
      </c>
      <c r="F695" s="146" t="s">
        <v>1647</v>
      </c>
      <c r="I695" s="147"/>
      <c r="L695" s="33"/>
      <c r="M695" s="148"/>
      <c r="T695" s="54"/>
      <c r="AT695" s="18" t="s">
        <v>166</v>
      </c>
      <c r="AU695" s="18" t="s">
        <v>80</v>
      </c>
    </row>
    <row r="696" spans="2:65" s="12" customFormat="1" x14ac:dyDescent="0.2">
      <c r="B696" s="149"/>
      <c r="D696" s="150" t="s">
        <v>188</v>
      </c>
      <c r="E696" s="151" t="s">
        <v>19</v>
      </c>
      <c r="F696" s="152" t="s">
        <v>1336</v>
      </c>
      <c r="H696" s="151" t="s">
        <v>19</v>
      </c>
      <c r="I696" s="153"/>
      <c r="L696" s="149"/>
      <c r="M696" s="154"/>
      <c r="T696" s="155"/>
      <c r="AT696" s="151" t="s">
        <v>188</v>
      </c>
      <c r="AU696" s="151" t="s">
        <v>80</v>
      </c>
      <c r="AV696" s="12" t="s">
        <v>78</v>
      </c>
      <c r="AW696" s="12" t="s">
        <v>31</v>
      </c>
      <c r="AX696" s="12" t="s">
        <v>70</v>
      </c>
      <c r="AY696" s="151" t="s">
        <v>158</v>
      </c>
    </row>
    <row r="697" spans="2:65" s="12" customFormat="1" x14ac:dyDescent="0.2">
      <c r="B697" s="149"/>
      <c r="D697" s="150" t="s">
        <v>188</v>
      </c>
      <c r="E697" s="151" t="s">
        <v>19</v>
      </c>
      <c r="F697" s="152" t="s">
        <v>1648</v>
      </c>
      <c r="H697" s="151" t="s">
        <v>19</v>
      </c>
      <c r="I697" s="153"/>
      <c r="L697" s="149"/>
      <c r="M697" s="154"/>
      <c r="T697" s="155"/>
      <c r="AT697" s="151" t="s">
        <v>188</v>
      </c>
      <c r="AU697" s="151" t="s">
        <v>80</v>
      </c>
      <c r="AV697" s="12" t="s">
        <v>78</v>
      </c>
      <c r="AW697" s="12" t="s">
        <v>31</v>
      </c>
      <c r="AX697" s="12" t="s">
        <v>70</v>
      </c>
      <c r="AY697" s="151" t="s">
        <v>158</v>
      </c>
    </row>
    <row r="698" spans="2:65" s="13" customFormat="1" x14ac:dyDescent="0.2">
      <c r="B698" s="156"/>
      <c r="D698" s="150" t="s">
        <v>188</v>
      </c>
      <c r="E698" s="157" t="s">
        <v>19</v>
      </c>
      <c r="F698" s="158" t="s">
        <v>1337</v>
      </c>
      <c r="H698" s="159">
        <v>6.7</v>
      </c>
      <c r="I698" s="160"/>
      <c r="L698" s="156"/>
      <c r="M698" s="161"/>
      <c r="T698" s="162"/>
      <c r="AT698" s="157" t="s">
        <v>188</v>
      </c>
      <c r="AU698" s="157" t="s">
        <v>80</v>
      </c>
      <c r="AV698" s="13" t="s">
        <v>80</v>
      </c>
      <c r="AW698" s="13" t="s">
        <v>31</v>
      </c>
      <c r="AX698" s="13" t="s">
        <v>70</v>
      </c>
      <c r="AY698" s="157" t="s">
        <v>158</v>
      </c>
    </row>
    <row r="699" spans="2:65" s="12" customFormat="1" x14ac:dyDescent="0.2">
      <c r="B699" s="149"/>
      <c r="D699" s="150" t="s">
        <v>188</v>
      </c>
      <c r="E699" s="151" t="s">
        <v>19</v>
      </c>
      <c r="F699" s="152" t="s">
        <v>1338</v>
      </c>
      <c r="H699" s="151" t="s">
        <v>19</v>
      </c>
      <c r="I699" s="153"/>
      <c r="L699" s="149"/>
      <c r="M699" s="154"/>
      <c r="T699" s="155"/>
      <c r="AT699" s="151" t="s">
        <v>188</v>
      </c>
      <c r="AU699" s="151" t="s">
        <v>80</v>
      </c>
      <c r="AV699" s="12" t="s">
        <v>78</v>
      </c>
      <c r="AW699" s="12" t="s">
        <v>31</v>
      </c>
      <c r="AX699" s="12" t="s">
        <v>70</v>
      </c>
      <c r="AY699" s="151" t="s">
        <v>158</v>
      </c>
    </row>
    <row r="700" spans="2:65" s="12" customFormat="1" x14ac:dyDescent="0.2">
      <c r="B700" s="149"/>
      <c r="D700" s="150" t="s">
        <v>188</v>
      </c>
      <c r="E700" s="151" t="s">
        <v>19</v>
      </c>
      <c r="F700" s="152" t="s">
        <v>1648</v>
      </c>
      <c r="H700" s="151" t="s">
        <v>19</v>
      </c>
      <c r="I700" s="153"/>
      <c r="L700" s="149"/>
      <c r="M700" s="154"/>
      <c r="T700" s="155"/>
      <c r="AT700" s="151" t="s">
        <v>188</v>
      </c>
      <c r="AU700" s="151" t="s">
        <v>80</v>
      </c>
      <c r="AV700" s="12" t="s">
        <v>78</v>
      </c>
      <c r="AW700" s="12" t="s">
        <v>31</v>
      </c>
      <c r="AX700" s="12" t="s">
        <v>70</v>
      </c>
      <c r="AY700" s="151" t="s">
        <v>158</v>
      </c>
    </row>
    <row r="701" spans="2:65" s="13" customFormat="1" x14ac:dyDescent="0.2">
      <c r="B701" s="156"/>
      <c r="D701" s="150" t="s">
        <v>188</v>
      </c>
      <c r="E701" s="157" t="s">
        <v>19</v>
      </c>
      <c r="F701" s="158" t="s">
        <v>1339</v>
      </c>
      <c r="H701" s="159">
        <v>0.8</v>
      </c>
      <c r="I701" s="160"/>
      <c r="L701" s="156"/>
      <c r="M701" s="161"/>
      <c r="T701" s="162"/>
      <c r="AT701" s="157" t="s">
        <v>188</v>
      </c>
      <c r="AU701" s="157" t="s">
        <v>80</v>
      </c>
      <c r="AV701" s="13" t="s">
        <v>80</v>
      </c>
      <c r="AW701" s="13" t="s">
        <v>31</v>
      </c>
      <c r="AX701" s="13" t="s">
        <v>70</v>
      </c>
      <c r="AY701" s="157" t="s">
        <v>158</v>
      </c>
    </row>
    <row r="702" spans="2:65" s="12" customFormat="1" x14ac:dyDescent="0.2">
      <c r="B702" s="149"/>
      <c r="D702" s="150" t="s">
        <v>188</v>
      </c>
      <c r="E702" s="151" t="s">
        <v>19</v>
      </c>
      <c r="F702" s="152" t="s">
        <v>1245</v>
      </c>
      <c r="H702" s="151" t="s">
        <v>19</v>
      </c>
      <c r="I702" s="153"/>
      <c r="L702" s="149"/>
      <c r="M702" s="154"/>
      <c r="T702" s="155"/>
      <c r="AT702" s="151" t="s">
        <v>188</v>
      </c>
      <c r="AU702" s="151" t="s">
        <v>80</v>
      </c>
      <c r="AV702" s="12" t="s">
        <v>78</v>
      </c>
      <c r="AW702" s="12" t="s">
        <v>31</v>
      </c>
      <c r="AX702" s="12" t="s">
        <v>70</v>
      </c>
      <c r="AY702" s="151" t="s">
        <v>158</v>
      </c>
    </row>
    <row r="703" spans="2:65" s="13" customFormat="1" x14ac:dyDescent="0.2">
      <c r="B703" s="156"/>
      <c r="D703" s="150" t="s">
        <v>188</v>
      </c>
      <c r="E703" s="157" t="s">
        <v>19</v>
      </c>
      <c r="F703" s="158" t="s">
        <v>1579</v>
      </c>
      <c r="H703" s="159">
        <v>8.4</v>
      </c>
      <c r="I703" s="160"/>
      <c r="L703" s="156"/>
      <c r="M703" s="161"/>
      <c r="T703" s="162"/>
      <c r="AT703" s="157" t="s">
        <v>188</v>
      </c>
      <c r="AU703" s="157" t="s">
        <v>80</v>
      </c>
      <c r="AV703" s="13" t="s">
        <v>80</v>
      </c>
      <c r="AW703" s="13" t="s">
        <v>31</v>
      </c>
      <c r="AX703" s="13" t="s">
        <v>70</v>
      </c>
      <c r="AY703" s="157" t="s">
        <v>158</v>
      </c>
    </row>
    <row r="704" spans="2:65" s="14" customFormat="1" x14ac:dyDescent="0.2">
      <c r="B704" s="163"/>
      <c r="D704" s="150" t="s">
        <v>188</v>
      </c>
      <c r="E704" s="164" t="s">
        <v>19</v>
      </c>
      <c r="F704" s="165" t="s">
        <v>191</v>
      </c>
      <c r="H704" s="166">
        <v>15.9</v>
      </c>
      <c r="I704" s="167"/>
      <c r="L704" s="163"/>
      <c r="M704" s="168"/>
      <c r="T704" s="169"/>
      <c r="AT704" s="164" t="s">
        <v>188</v>
      </c>
      <c r="AU704" s="164" t="s">
        <v>80</v>
      </c>
      <c r="AV704" s="14" t="s">
        <v>165</v>
      </c>
      <c r="AW704" s="14" t="s">
        <v>31</v>
      </c>
      <c r="AX704" s="14" t="s">
        <v>78</v>
      </c>
      <c r="AY704" s="164" t="s">
        <v>158</v>
      </c>
    </row>
    <row r="705" spans="2:65" s="1" customFormat="1" ht="16.5" customHeight="1" x14ac:dyDescent="0.2">
      <c r="B705" s="33"/>
      <c r="C705" s="132" t="s">
        <v>708</v>
      </c>
      <c r="D705" s="132" t="s">
        <v>160</v>
      </c>
      <c r="E705" s="133" t="s">
        <v>1649</v>
      </c>
      <c r="F705" s="134" t="s">
        <v>1650</v>
      </c>
      <c r="G705" s="135" t="s">
        <v>292</v>
      </c>
      <c r="H705" s="136">
        <v>28.8</v>
      </c>
      <c r="I705" s="137">
        <v>92.9</v>
      </c>
      <c r="J705" s="138">
        <f>ROUND(I705*H705,2)</f>
        <v>2675.52</v>
      </c>
      <c r="K705" s="134" t="s">
        <v>164</v>
      </c>
      <c r="L705" s="33"/>
      <c r="M705" s="139" t="s">
        <v>19</v>
      </c>
      <c r="N705" s="140" t="s">
        <v>41</v>
      </c>
      <c r="P705" s="141">
        <f>O705*H705</f>
        <v>0</v>
      </c>
      <c r="Q705" s="141">
        <v>0</v>
      </c>
      <c r="R705" s="141">
        <f>Q705*H705</f>
        <v>0</v>
      </c>
      <c r="S705" s="141">
        <v>0</v>
      </c>
      <c r="T705" s="142">
        <f>S705*H705</f>
        <v>0</v>
      </c>
      <c r="AR705" s="143" t="s">
        <v>165</v>
      </c>
      <c r="AT705" s="143" t="s">
        <v>160</v>
      </c>
      <c r="AU705" s="143" t="s">
        <v>80</v>
      </c>
      <c r="AY705" s="18" t="s">
        <v>158</v>
      </c>
      <c r="BE705" s="144">
        <f>IF(N705="základní",J705,0)</f>
        <v>2675.52</v>
      </c>
      <c r="BF705" s="144">
        <f>IF(N705="snížená",J705,0)</f>
        <v>0</v>
      </c>
      <c r="BG705" s="144">
        <f>IF(N705="zákl. přenesená",J705,0)</f>
        <v>0</v>
      </c>
      <c r="BH705" s="144">
        <f>IF(N705="sníž. přenesená",J705,0)</f>
        <v>0</v>
      </c>
      <c r="BI705" s="144">
        <f>IF(N705="nulová",J705,0)</f>
        <v>0</v>
      </c>
      <c r="BJ705" s="18" t="s">
        <v>78</v>
      </c>
      <c r="BK705" s="144">
        <f>ROUND(I705*H705,2)</f>
        <v>2675.52</v>
      </c>
      <c r="BL705" s="18" t="s">
        <v>165</v>
      </c>
      <c r="BM705" s="143" t="s">
        <v>741</v>
      </c>
    </row>
    <row r="706" spans="2:65" s="1" customFormat="1" x14ac:dyDescent="0.2">
      <c r="B706" s="33"/>
      <c r="D706" s="145" t="s">
        <v>166</v>
      </c>
      <c r="F706" s="146" t="s">
        <v>1651</v>
      </c>
      <c r="I706" s="147"/>
      <c r="L706" s="33"/>
      <c r="M706" s="148"/>
      <c r="T706" s="54"/>
      <c r="AT706" s="18" t="s">
        <v>166</v>
      </c>
      <c r="AU706" s="18" t="s">
        <v>80</v>
      </c>
    </row>
    <row r="707" spans="2:65" s="1" customFormat="1" ht="16.5" customHeight="1" x14ac:dyDescent="0.2">
      <c r="B707" s="33"/>
      <c r="C707" s="132" t="s">
        <v>491</v>
      </c>
      <c r="D707" s="132" t="s">
        <v>160</v>
      </c>
      <c r="E707" s="133" t="s">
        <v>1652</v>
      </c>
      <c r="F707" s="134" t="s">
        <v>1653</v>
      </c>
      <c r="G707" s="135" t="s">
        <v>308</v>
      </c>
      <c r="H707" s="136">
        <v>100</v>
      </c>
      <c r="I707" s="137">
        <v>53.1</v>
      </c>
      <c r="J707" s="138">
        <f>ROUND(I707*H707,2)</f>
        <v>5310</v>
      </c>
      <c r="K707" s="134" t="s">
        <v>164</v>
      </c>
      <c r="L707" s="33"/>
      <c r="M707" s="139" t="s">
        <v>19</v>
      </c>
      <c r="N707" s="140" t="s">
        <v>41</v>
      </c>
      <c r="P707" s="141">
        <f>O707*H707</f>
        <v>0</v>
      </c>
      <c r="Q707" s="141">
        <v>0</v>
      </c>
      <c r="R707" s="141">
        <f>Q707*H707</f>
        <v>0</v>
      </c>
      <c r="S707" s="141">
        <v>0</v>
      </c>
      <c r="T707" s="142">
        <f>S707*H707</f>
        <v>0</v>
      </c>
      <c r="AR707" s="143" t="s">
        <v>165</v>
      </c>
      <c r="AT707" s="143" t="s">
        <v>160</v>
      </c>
      <c r="AU707" s="143" t="s">
        <v>80</v>
      </c>
      <c r="AY707" s="18" t="s">
        <v>158</v>
      </c>
      <c r="BE707" s="144">
        <f>IF(N707="základní",J707,0)</f>
        <v>5310</v>
      </c>
      <c r="BF707" s="144">
        <f>IF(N707="snížená",J707,0)</f>
        <v>0</v>
      </c>
      <c r="BG707" s="144">
        <f>IF(N707="zákl. přenesená",J707,0)</f>
        <v>0</v>
      </c>
      <c r="BH707" s="144">
        <f>IF(N707="sníž. přenesená",J707,0)</f>
        <v>0</v>
      </c>
      <c r="BI707" s="144">
        <f>IF(N707="nulová",J707,0)</f>
        <v>0</v>
      </c>
      <c r="BJ707" s="18" t="s">
        <v>78</v>
      </c>
      <c r="BK707" s="144">
        <f>ROUND(I707*H707,2)</f>
        <v>5310</v>
      </c>
      <c r="BL707" s="18" t="s">
        <v>165</v>
      </c>
      <c r="BM707" s="143" t="s">
        <v>746</v>
      </c>
    </row>
    <row r="708" spans="2:65" s="1" customFormat="1" x14ac:dyDescent="0.2">
      <c r="B708" s="33"/>
      <c r="D708" s="145" t="s">
        <v>166</v>
      </c>
      <c r="F708" s="146" t="s">
        <v>1654</v>
      </c>
      <c r="I708" s="147"/>
      <c r="L708" s="33"/>
      <c r="M708" s="148"/>
      <c r="T708" s="54"/>
      <c r="AT708" s="18" t="s">
        <v>166</v>
      </c>
      <c r="AU708" s="18" t="s">
        <v>80</v>
      </c>
    </row>
    <row r="709" spans="2:65" s="1" customFormat="1" ht="16.5" customHeight="1" x14ac:dyDescent="0.2">
      <c r="B709" s="33"/>
      <c r="C709" s="177" t="s">
        <v>723</v>
      </c>
      <c r="D709" s="177" t="s">
        <v>530</v>
      </c>
      <c r="E709" s="178" t="s">
        <v>1655</v>
      </c>
      <c r="F709" s="179" t="s">
        <v>1656</v>
      </c>
      <c r="G709" s="180" t="s">
        <v>308</v>
      </c>
      <c r="H709" s="181">
        <v>103</v>
      </c>
      <c r="I709" s="182">
        <v>68.3</v>
      </c>
      <c r="J709" s="183">
        <f>ROUND(I709*H709,2)</f>
        <v>7034.9</v>
      </c>
      <c r="K709" s="179" t="s">
        <v>164</v>
      </c>
      <c r="L709" s="184"/>
      <c r="M709" s="185" t="s">
        <v>19</v>
      </c>
      <c r="N709" s="186" t="s">
        <v>41</v>
      </c>
      <c r="P709" s="141">
        <f>O709*H709</f>
        <v>0</v>
      </c>
      <c r="Q709" s="141">
        <v>0</v>
      </c>
      <c r="R709" s="141">
        <f>Q709*H709</f>
        <v>0</v>
      </c>
      <c r="S709" s="141">
        <v>0</v>
      </c>
      <c r="T709" s="142">
        <f>S709*H709</f>
        <v>0</v>
      </c>
      <c r="AR709" s="143" t="s">
        <v>178</v>
      </c>
      <c r="AT709" s="143" t="s">
        <v>530</v>
      </c>
      <c r="AU709" s="143" t="s">
        <v>80</v>
      </c>
      <c r="AY709" s="18" t="s">
        <v>158</v>
      </c>
      <c r="BE709" s="144">
        <f>IF(N709="základní",J709,0)</f>
        <v>7034.9</v>
      </c>
      <c r="BF709" s="144">
        <f>IF(N709="snížená",J709,0)</f>
        <v>0</v>
      </c>
      <c r="BG709" s="144">
        <f>IF(N709="zákl. přenesená",J709,0)</f>
        <v>0</v>
      </c>
      <c r="BH709" s="144">
        <f>IF(N709="sníž. přenesená",J709,0)</f>
        <v>0</v>
      </c>
      <c r="BI709" s="144">
        <f>IF(N709="nulová",J709,0)</f>
        <v>0</v>
      </c>
      <c r="BJ709" s="18" t="s">
        <v>78</v>
      </c>
      <c r="BK709" s="144">
        <f>ROUND(I709*H709,2)</f>
        <v>7034.9</v>
      </c>
      <c r="BL709" s="18" t="s">
        <v>165</v>
      </c>
      <c r="BM709" s="143" t="s">
        <v>756</v>
      </c>
    </row>
    <row r="710" spans="2:65" s="13" customFormat="1" x14ac:dyDescent="0.2">
      <c r="B710" s="156"/>
      <c r="D710" s="150" t="s">
        <v>188</v>
      </c>
      <c r="E710" s="157" t="s">
        <v>19</v>
      </c>
      <c r="F710" s="158" t="s">
        <v>1657</v>
      </c>
      <c r="H710" s="159">
        <v>103</v>
      </c>
      <c r="I710" s="160"/>
      <c r="L710" s="156"/>
      <c r="M710" s="161"/>
      <c r="T710" s="162"/>
      <c r="AT710" s="157" t="s">
        <v>188</v>
      </c>
      <c r="AU710" s="157" t="s">
        <v>80</v>
      </c>
      <c r="AV710" s="13" t="s">
        <v>80</v>
      </c>
      <c r="AW710" s="13" t="s">
        <v>31</v>
      </c>
      <c r="AX710" s="13" t="s">
        <v>70</v>
      </c>
      <c r="AY710" s="157" t="s">
        <v>158</v>
      </c>
    </row>
    <row r="711" spans="2:65" s="14" customFormat="1" x14ac:dyDescent="0.2">
      <c r="B711" s="163"/>
      <c r="D711" s="150" t="s">
        <v>188</v>
      </c>
      <c r="E711" s="164" t="s">
        <v>19</v>
      </c>
      <c r="F711" s="165" t="s">
        <v>191</v>
      </c>
      <c r="H711" s="166">
        <v>103</v>
      </c>
      <c r="I711" s="167"/>
      <c r="L711" s="163"/>
      <c r="M711" s="168"/>
      <c r="T711" s="169"/>
      <c r="AT711" s="164" t="s">
        <v>188</v>
      </c>
      <c r="AU711" s="164" t="s">
        <v>80</v>
      </c>
      <c r="AV711" s="14" t="s">
        <v>165</v>
      </c>
      <c r="AW711" s="14" t="s">
        <v>31</v>
      </c>
      <c r="AX711" s="14" t="s">
        <v>78</v>
      </c>
      <c r="AY711" s="164" t="s">
        <v>158</v>
      </c>
    </row>
    <row r="712" spans="2:65" s="1" customFormat="1" ht="33" customHeight="1" x14ac:dyDescent="0.2">
      <c r="B712" s="33"/>
      <c r="C712" s="132" t="s">
        <v>495</v>
      </c>
      <c r="D712" s="132" t="s">
        <v>160</v>
      </c>
      <c r="E712" s="133" t="s">
        <v>1658</v>
      </c>
      <c r="F712" s="134" t="s">
        <v>1659</v>
      </c>
      <c r="G712" s="135" t="s">
        <v>163</v>
      </c>
      <c r="H712" s="136">
        <v>2</v>
      </c>
      <c r="I712" s="137">
        <v>3300</v>
      </c>
      <c r="J712" s="138">
        <f>ROUND(I712*H712,2)</f>
        <v>6600</v>
      </c>
      <c r="K712" s="134" t="s">
        <v>19</v>
      </c>
      <c r="L712" s="33"/>
      <c r="M712" s="139" t="s">
        <v>19</v>
      </c>
      <c r="N712" s="140" t="s">
        <v>41</v>
      </c>
      <c r="P712" s="141">
        <f>O712*H712</f>
        <v>0</v>
      </c>
      <c r="Q712" s="141">
        <v>0</v>
      </c>
      <c r="R712" s="141">
        <f>Q712*H712</f>
        <v>0</v>
      </c>
      <c r="S712" s="141">
        <v>0</v>
      </c>
      <c r="T712" s="142">
        <f>S712*H712</f>
        <v>0</v>
      </c>
      <c r="AR712" s="143" t="s">
        <v>165</v>
      </c>
      <c r="AT712" s="143" t="s">
        <v>160</v>
      </c>
      <c r="AU712" s="143" t="s">
        <v>80</v>
      </c>
      <c r="AY712" s="18" t="s">
        <v>158</v>
      </c>
      <c r="BE712" s="144">
        <f>IF(N712="základní",J712,0)</f>
        <v>6600</v>
      </c>
      <c r="BF712" s="144">
        <f>IF(N712="snížená",J712,0)</f>
        <v>0</v>
      </c>
      <c r="BG712" s="144">
        <f>IF(N712="zákl. přenesená",J712,0)</f>
        <v>0</v>
      </c>
      <c r="BH712" s="144">
        <f>IF(N712="sníž. přenesená",J712,0)</f>
        <v>0</v>
      </c>
      <c r="BI712" s="144">
        <f>IF(N712="nulová",J712,0)</f>
        <v>0</v>
      </c>
      <c r="BJ712" s="18" t="s">
        <v>78</v>
      </c>
      <c r="BK712" s="144">
        <f>ROUND(I712*H712,2)</f>
        <v>6600</v>
      </c>
      <c r="BL712" s="18" t="s">
        <v>165</v>
      </c>
      <c r="BM712" s="143" t="s">
        <v>764</v>
      </c>
    </row>
    <row r="713" spans="2:65" s="12" customFormat="1" x14ac:dyDescent="0.2">
      <c r="B713" s="149"/>
      <c r="D713" s="150" t="s">
        <v>188</v>
      </c>
      <c r="E713" s="151" t="s">
        <v>19</v>
      </c>
      <c r="F713" s="152" t="s">
        <v>1660</v>
      </c>
      <c r="H713" s="151" t="s">
        <v>19</v>
      </c>
      <c r="I713" s="153"/>
      <c r="L713" s="149"/>
      <c r="M713" s="154"/>
      <c r="T713" s="155"/>
      <c r="AT713" s="151" t="s">
        <v>188</v>
      </c>
      <c r="AU713" s="151" t="s">
        <v>80</v>
      </c>
      <c r="AV713" s="12" t="s">
        <v>78</v>
      </c>
      <c r="AW713" s="12" t="s">
        <v>31</v>
      </c>
      <c r="AX713" s="12" t="s">
        <v>70</v>
      </c>
      <c r="AY713" s="151" t="s">
        <v>158</v>
      </c>
    </row>
    <row r="714" spans="2:65" s="12" customFormat="1" x14ac:dyDescent="0.2">
      <c r="B714" s="149"/>
      <c r="D714" s="150" t="s">
        <v>188</v>
      </c>
      <c r="E714" s="151" t="s">
        <v>19</v>
      </c>
      <c r="F714" s="152" t="s">
        <v>1661</v>
      </c>
      <c r="H714" s="151" t="s">
        <v>19</v>
      </c>
      <c r="I714" s="153"/>
      <c r="L714" s="149"/>
      <c r="M714" s="154"/>
      <c r="T714" s="155"/>
      <c r="AT714" s="151" t="s">
        <v>188</v>
      </c>
      <c r="AU714" s="151" t="s">
        <v>80</v>
      </c>
      <c r="AV714" s="12" t="s">
        <v>78</v>
      </c>
      <c r="AW714" s="12" t="s">
        <v>31</v>
      </c>
      <c r="AX714" s="12" t="s">
        <v>70</v>
      </c>
      <c r="AY714" s="151" t="s">
        <v>158</v>
      </c>
    </row>
    <row r="715" spans="2:65" s="13" customFormat="1" x14ac:dyDescent="0.2">
      <c r="B715" s="156"/>
      <c r="D715" s="150" t="s">
        <v>188</v>
      </c>
      <c r="E715" s="157" t="s">
        <v>19</v>
      </c>
      <c r="F715" s="158" t="s">
        <v>80</v>
      </c>
      <c r="H715" s="159">
        <v>2</v>
      </c>
      <c r="I715" s="160"/>
      <c r="L715" s="156"/>
      <c r="M715" s="161"/>
      <c r="T715" s="162"/>
      <c r="AT715" s="157" t="s">
        <v>188</v>
      </c>
      <c r="AU715" s="157" t="s">
        <v>80</v>
      </c>
      <c r="AV715" s="13" t="s">
        <v>80</v>
      </c>
      <c r="AW715" s="13" t="s">
        <v>31</v>
      </c>
      <c r="AX715" s="13" t="s">
        <v>70</v>
      </c>
      <c r="AY715" s="157" t="s">
        <v>158</v>
      </c>
    </row>
    <row r="716" spans="2:65" s="14" customFormat="1" x14ac:dyDescent="0.2">
      <c r="B716" s="163"/>
      <c r="D716" s="150" t="s">
        <v>188</v>
      </c>
      <c r="E716" s="164" t="s">
        <v>19</v>
      </c>
      <c r="F716" s="165" t="s">
        <v>191</v>
      </c>
      <c r="H716" s="166">
        <v>2</v>
      </c>
      <c r="I716" s="167"/>
      <c r="L716" s="163"/>
      <c r="M716" s="168"/>
      <c r="T716" s="169"/>
      <c r="AT716" s="164" t="s">
        <v>188</v>
      </c>
      <c r="AU716" s="164" t="s">
        <v>80</v>
      </c>
      <c r="AV716" s="14" t="s">
        <v>165</v>
      </c>
      <c r="AW716" s="14" t="s">
        <v>31</v>
      </c>
      <c r="AX716" s="14" t="s">
        <v>78</v>
      </c>
      <c r="AY716" s="164" t="s">
        <v>158</v>
      </c>
    </row>
    <row r="717" spans="2:65" s="1" customFormat="1" ht="33" customHeight="1" x14ac:dyDescent="0.2">
      <c r="B717" s="33"/>
      <c r="C717" s="132" t="s">
        <v>733</v>
      </c>
      <c r="D717" s="132" t="s">
        <v>160</v>
      </c>
      <c r="E717" s="133" t="s">
        <v>1662</v>
      </c>
      <c r="F717" s="134" t="s">
        <v>1663</v>
      </c>
      <c r="G717" s="135" t="s">
        <v>163</v>
      </c>
      <c r="H717" s="136">
        <v>3</v>
      </c>
      <c r="I717" s="137">
        <v>8800</v>
      </c>
      <c r="J717" s="138">
        <f>ROUND(I717*H717,2)</f>
        <v>26400</v>
      </c>
      <c r="K717" s="134" t="s">
        <v>19</v>
      </c>
      <c r="L717" s="33"/>
      <c r="M717" s="139" t="s">
        <v>19</v>
      </c>
      <c r="N717" s="140" t="s">
        <v>41</v>
      </c>
      <c r="P717" s="141">
        <f>O717*H717</f>
        <v>0</v>
      </c>
      <c r="Q717" s="141">
        <v>0</v>
      </c>
      <c r="R717" s="141">
        <f>Q717*H717</f>
        <v>0</v>
      </c>
      <c r="S717" s="141">
        <v>0</v>
      </c>
      <c r="T717" s="142">
        <f>S717*H717</f>
        <v>0</v>
      </c>
      <c r="AR717" s="143" t="s">
        <v>165</v>
      </c>
      <c r="AT717" s="143" t="s">
        <v>160</v>
      </c>
      <c r="AU717" s="143" t="s">
        <v>80</v>
      </c>
      <c r="AY717" s="18" t="s">
        <v>158</v>
      </c>
      <c r="BE717" s="144">
        <f>IF(N717="základní",J717,0)</f>
        <v>26400</v>
      </c>
      <c r="BF717" s="144">
        <f>IF(N717="snížená",J717,0)</f>
        <v>0</v>
      </c>
      <c r="BG717" s="144">
        <f>IF(N717="zákl. přenesená",J717,0)</f>
        <v>0</v>
      </c>
      <c r="BH717" s="144">
        <f>IF(N717="sníž. přenesená",J717,0)</f>
        <v>0</v>
      </c>
      <c r="BI717" s="144">
        <f>IF(N717="nulová",J717,0)</f>
        <v>0</v>
      </c>
      <c r="BJ717" s="18" t="s">
        <v>78</v>
      </c>
      <c r="BK717" s="144">
        <f>ROUND(I717*H717,2)</f>
        <v>26400</v>
      </c>
      <c r="BL717" s="18" t="s">
        <v>165</v>
      </c>
      <c r="BM717" s="143" t="s">
        <v>768</v>
      </c>
    </row>
    <row r="718" spans="2:65" s="12" customFormat="1" x14ac:dyDescent="0.2">
      <c r="B718" s="149"/>
      <c r="D718" s="150" t="s">
        <v>188</v>
      </c>
      <c r="E718" s="151" t="s">
        <v>19</v>
      </c>
      <c r="F718" s="152" t="s">
        <v>1664</v>
      </c>
      <c r="H718" s="151" t="s">
        <v>19</v>
      </c>
      <c r="I718" s="153"/>
      <c r="L718" s="149"/>
      <c r="M718" s="154"/>
      <c r="T718" s="155"/>
      <c r="AT718" s="151" t="s">
        <v>188</v>
      </c>
      <c r="AU718" s="151" t="s">
        <v>80</v>
      </c>
      <c r="AV718" s="12" t="s">
        <v>78</v>
      </c>
      <c r="AW718" s="12" t="s">
        <v>31</v>
      </c>
      <c r="AX718" s="12" t="s">
        <v>70</v>
      </c>
      <c r="AY718" s="151" t="s">
        <v>158</v>
      </c>
    </row>
    <row r="719" spans="2:65" s="12" customFormat="1" x14ac:dyDescent="0.2">
      <c r="B719" s="149"/>
      <c r="D719" s="150" t="s">
        <v>188</v>
      </c>
      <c r="E719" s="151" t="s">
        <v>19</v>
      </c>
      <c r="F719" s="152" t="s">
        <v>1665</v>
      </c>
      <c r="H719" s="151" t="s">
        <v>19</v>
      </c>
      <c r="I719" s="153"/>
      <c r="L719" s="149"/>
      <c r="M719" s="154"/>
      <c r="T719" s="155"/>
      <c r="AT719" s="151" t="s">
        <v>188</v>
      </c>
      <c r="AU719" s="151" t="s">
        <v>80</v>
      </c>
      <c r="AV719" s="12" t="s">
        <v>78</v>
      </c>
      <c r="AW719" s="12" t="s">
        <v>31</v>
      </c>
      <c r="AX719" s="12" t="s">
        <v>70</v>
      </c>
      <c r="AY719" s="151" t="s">
        <v>158</v>
      </c>
    </row>
    <row r="720" spans="2:65" s="13" customFormat="1" x14ac:dyDescent="0.2">
      <c r="B720" s="156"/>
      <c r="D720" s="150" t="s">
        <v>188</v>
      </c>
      <c r="E720" s="157" t="s">
        <v>19</v>
      </c>
      <c r="F720" s="158" t="s">
        <v>1666</v>
      </c>
      <c r="H720" s="159">
        <v>3</v>
      </c>
      <c r="I720" s="160"/>
      <c r="L720" s="156"/>
      <c r="M720" s="161"/>
      <c r="T720" s="162"/>
      <c r="AT720" s="157" t="s">
        <v>188</v>
      </c>
      <c r="AU720" s="157" t="s">
        <v>80</v>
      </c>
      <c r="AV720" s="13" t="s">
        <v>80</v>
      </c>
      <c r="AW720" s="13" t="s">
        <v>31</v>
      </c>
      <c r="AX720" s="13" t="s">
        <v>70</v>
      </c>
      <c r="AY720" s="157" t="s">
        <v>158</v>
      </c>
    </row>
    <row r="721" spans="2:65" s="14" customFormat="1" x14ac:dyDescent="0.2">
      <c r="B721" s="163"/>
      <c r="D721" s="150" t="s">
        <v>188</v>
      </c>
      <c r="E721" s="164" t="s">
        <v>19</v>
      </c>
      <c r="F721" s="165" t="s">
        <v>191</v>
      </c>
      <c r="H721" s="166">
        <v>3</v>
      </c>
      <c r="I721" s="167"/>
      <c r="L721" s="163"/>
      <c r="M721" s="168"/>
      <c r="T721" s="169"/>
      <c r="AT721" s="164" t="s">
        <v>188</v>
      </c>
      <c r="AU721" s="164" t="s">
        <v>80</v>
      </c>
      <c r="AV721" s="14" t="s">
        <v>165</v>
      </c>
      <c r="AW721" s="14" t="s">
        <v>31</v>
      </c>
      <c r="AX721" s="14" t="s">
        <v>78</v>
      </c>
      <c r="AY721" s="164" t="s">
        <v>158</v>
      </c>
    </row>
    <row r="722" spans="2:65" s="1" customFormat="1" ht="16.5" customHeight="1" x14ac:dyDescent="0.2">
      <c r="B722" s="33"/>
      <c r="C722" s="132" t="s">
        <v>501</v>
      </c>
      <c r="D722" s="132" t="s">
        <v>160</v>
      </c>
      <c r="E722" s="133" t="s">
        <v>1667</v>
      </c>
      <c r="F722" s="134" t="s">
        <v>1668</v>
      </c>
      <c r="G722" s="135" t="s">
        <v>308</v>
      </c>
      <c r="H722" s="136">
        <v>100</v>
      </c>
      <c r="I722" s="137">
        <v>26</v>
      </c>
      <c r="J722" s="138">
        <f>ROUND(I722*H722,2)</f>
        <v>2600</v>
      </c>
      <c r="K722" s="134" t="s">
        <v>164</v>
      </c>
      <c r="L722" s="33"/>
      <c r="M722" s="139" t="s">
        <v>19</v>
      </c>
      <c r="N722" s="140" t="s">
        <v>41</v>
      </c>
      <c r="P722" s="141">
        <f>O722*H722</f>
        <v>0</v>
      </c>
      <c r="Q722" s="141">
        <v>0</v>
      </c>
      <c r="R722" s="141">
        <f>Q722*H722</f>
        <v>0</v>
      </c>
      <c r="S722" s="141">
        <v>0</v>
      </c>
      <c r="T722" s="142">
        <f>S722*H722</f>
        <v>0</v>
      </c>
      <c r="AR722" s="143" t="s">
        <v>165</v>
      </c>
      <c r="AT722" s="143" t="s">
        <v>160</v>
      </c>
      <c r="AU722" s="143" t="s">
        <v>80</v>
      </c>
      <c r="AY722" s="18" t="s">
        <v>158</v>
      </c>
      <c r="BE722" s="144">
        <f>IF(N722="základní",J722,0)</f>
        <v>2600</v>
      </c>
      <c r="BF722" s="144">
        <f>IF(N722="snížená",J722,0)</f>
        <v>0</v>
      </c>
      <c r="BG722" s="144">
        <f>IF(N722="zákl. přenesená",J722,0)</f>
        <v>0</v>
      </c>
      <c r="BH722" s="144">
        <f>IF(N722="sníž. přenesená",J722,0)</f>
        <v>0</v>
      </c>
      <c r="BI722" s="144">
        <f>IF(N722="nulová",J722,0)</f>
        <v>0</v>
      </c>
      <c r="BJ722" s="18" t="s">
        <v>78</v>
      </c>
      <c r="BK722" s="144">
        <f>ROUND(I722*H722,2)</f>
        <v>2600</v>
      </c>
      <c r="BL722" s="18" t="s">
        <v>165</v>
      </c>
      <c r="BM722" s="143" t="s">
        <v>774</v>
      </c>
    </row>
    <row r="723" spans="2:65" s="1" customFormat="1" x14ac:dyDescent="0.2">
      <c r="B723" s="33"/>
      <c r="D723" s="145" t="s">
        <v>166</v>
      </c>
      <c r="F723" s="146" t="s">
        <v>1669</v>
      </c>
      <c r="I723" s="147"/>
      <c r="L723" s="33"/>
      <c r="M723" s="148"/>
      <c r="T723" s="54"/>
      <c r="AT723" s="18" t="s">
        <v>166</v>
      </c>
      <c r="AU723" s="18" t="s">
        <v>80</v>
      </c>
    </row>
    <row r="724" spans="2:65" s="13" customFormat="1" x14ac:dyDescent="0.2">
      <c r="B724" s="156"/>
      <c r="D724" s="150" t="s">
        <v>188</v>
      </c>
      <c r="E724" s="157" t="s">
        <v>19</v>
      </c>
      <c r="F724" s="158" t="s">
        <v>527</v>
      </c>
      <c r="H724" s="159">
        <v>100</v>
      </c>
      <c r="I724" s="160"/>
      <c r="L724" s="156"/>
      <c r="M724" s="161"/>
      <c r="T724" s="162"/>
      <c r="AT724" s="157" t="s">
        <v>188</v>
      </c>
      <c r="AU724" s="157" t="s">
        <v>80</v>
      </c>
      <c r="AV724" s="13" t="s">
        <v>80</v>
      </c>
      <c r="AW724" s="13" t="s">
        <v>31</v>
      </c>
      <c r="AX724" s="13" t="s">
        <v>70</v>
      </c>
      <c r="AY724" s="157" t="s">
        <v>158</v>
      </c>
    </row>
    <row r="725" spans="2:65" s="14" customFormat="1" x14ac:dyDescent="0.2">
      <c r="B725" s="163"/>
      <c r="D725" s="150" t="s">
        <v>188</v>
      </c>
      <c r="E725" s="164" t="s">
        <v>19</v>
      </c>
      <c r="F725" s="165" t="s">
        <v>191</v>
      </c>
      <c r="H725" s="166">
        <v>100</v>
      </c>
      <c r="I725" s="167"/>
      <c r="L725" s="163"/>
      <c r="M725" s="168"/>
      <c r="T725" s="169"/>
      <c r="AT725" s="164" t="s">
        <v>188</v>
      </c>
      <c r="AU725" s="164" t="s">
        <v>80</v>
      </c>
      <c r="AV725" s="14" t="s">
        <v>165</v>
      </c>
      <c r="AW725" s="14" t="s">
        <v>31</v>
      </c>
      <c r="AX725" s="14" t="s">
        <v>78</v>
      </c>
      <c r="AY725" s="164" t="s">
        <v>158</v>
      </c>
    </row>
    <row r="726" spans="2:65" s="1" customFormat="1" ht="16.5" customHeight="1" x14ac:dyDescent="0.2">
      <c r="B726" s="33"/>
      <c r="C726" s="132" t="s">
        <v>743</v>
      </c>
      <c r="D726" s="132" t="s">
        <v>160</v>
      </c>
      <c r="E726" s="133" t="s">
        <v>1670</v>
      </c>
      <c r="F726" s="134" t="s">
        <v>1671</v>
      </c>
      <c r="G726" s="135" t="s">
        <v>163</v>
      </c>
      <c r="H726" s="136">
        <v>2</v>
      </c>
      <c r="I726" s="137">
        <v>2160</v>
      </c>
      <c r="J726" s="138">
        <f>ROUND(I726*H726,2)</f>
        <v>4320</v>
      </c>
      <c r="K726" s="134" t="s">
        <v>164</v>
      </c>
      <c r="L726" s="33"/>
      <c r="M726" s="139" t="s">
        <v>19</v>
      </c>
      <c r="N726" s="140" t="s">
        <v>41</v>
      </c>
      <c r="P726" s="141">
        <f>O726*H726</f>
        <v>0</v>
      </c>
      <c r="Q726" s="141">
        <v>0</v>
      </c>
      <c r="R726" s="141">
        <f>Q726*H726</f>
        <v>0</v>
      </c>
      <c r="S726" s="141">
        <v>0</v>
      </c>
      <c r="T726" s="142">
        <f>S726*H726</f>
        <v>0</v>
      </c>
      <c r="AR726" s="143" t="s">
        <v>165</v>
      </c>
      <c r="AT726" s="143" t="s">
        <v>160</v>
      </c>
      <c r="AU726" s="143" t="s">
        <v>80</v>
      </c>
      <c r="AY726" s="18" t="s">
        <v>158</v>
      </c>
      <c r="BE726" s="144">
        <f>IF(N726="základní",J726,0)</f>
        <v>4320</v>
      </c>
      <c r="BF726" s="144">
        <f>IF(N726="snížená",J726,0)</f>
        <v>0</v>
      </c>
      <c r="BG726" s="144">
        <f>IF(N726="zákl. přenesená",J726,0)</f>
        <v>0</v>
      </c>
      <c r="BH726" s="144">
        <f>IF(N726="sníž. přenesená",J726,0)</f>
        <v>0</v>
      </c>
      <c r="BI726" s="144">
        <f>IF(N726="nulová",J726,0)</f>
        <v>0</v>
      </c>
      <c r="BJ726" s="18" t="s">
        <v>78</v>
      </c>
      <c r="BK726" s="144">
        <f>ROUND(I726*H726,2)</f>
        <v>4320</v>
      </c>
      <c r="BL726" s="18" t="s">
        <v>165</v>
      </c>
      <c r="BM726" s="143" t="s">
        <v>781</v>
      </c>
    </row>
    <row r="727" spans="2:65" s="1" customFormat="1" x14ac:dyDescent="0.2">
      <c r="B727" s="33"/>
      <c r="D727" s="145" t="s">
        <v>166</v>
      </c>
      <c r="F727" s="146" t="s">
        <v>1672</v>
      </c>
      <c r="I727" s="147"/>
      <c r="L727" s="33"/>
      <c r="M727" s="148"/>
      <c r="T727" s="54"/>
      <c r="AT727" s="18" t="s">
        <v>166</v>
      </c>
      <c r="AU727" s="18" t="s">
        <v>80</v>
      </c>
    </row>
    <row r="728" spans="2:65" s="12" customFormat="1" x14ac:dyDescent="0.2">
      <c r="B728" s="149"/>
      <c r="D728" s="150" t="s">
        <v>188</v>
      </c>
      <c r="E728" s="151" t="s">
        <v>19</v>
      </c>
      <c r="F728" s="152" t="s">
        <v>1673</v>
      </c>
      <c r="H728" s="151" t="s">
        <v>19</v>
      </c>
      <c r="I728" s="153"/>
      <c r="L728" s="149"/>
      <c r="M728" s="154"/>
      <c r="T728" s="155"/>
      <c r="AT728" s="151" t="s">
        <v>188</v>
      </c>
      <c r="AU728" s="151" t="s">
        <v>80</v>
      </c>
      <c r="AV728" s="12" t="s">
        <v>78</v>
      </c>
      <c r="AW728" s="12" t="s">
        <v>31</v>
      </c>
      <c r="AX728" s="12" t="s">
        <v>70</v>
      </c>
      <c r="AY728" s="151" t="s">
        <v>158</v>
      </c>
    </row>
    <row r="729" spans="2:65" s="13" customFormat="1" x14ac:dyDescent="0.2">
      <c r="B729" s="156"/>
      <c r="D729" s="150" t="s">
        <v>188</v>
      </c>
      <c r="E729" s="157" t="s">
        <v>19</v>
      </c>
      <c r="F729" s="158" t="s">
        <v>80</v>
      </c>
      <c r="H729" s="159">
        <v>2</v>
      </c>
      <c r="I729" s="160"/>
      <c r="L729" s="156"/>
      <c r="M729" s="161"/>
      <c r="T729" s="162"/>
      <c r="AT729" s="157" t="s">
        <v>188</v>
      </c>
      <c r="AU729" s="157" t="s">
        <v>80</v>
      </c>
      <c r="AV729" s="13" t="s">
        <v>80</v>
      </c>
      <c r="AW729" s="13" t="s">
        <v>31</v>
      </c>
      <c r="AX729" s="13" t="s">
        <v>70</v>
      </c>
      <c r="AY729" s="157" t="s">
        <v>158</v>
      </c>
    </row>
    <row r="730" spans="2:65" s="14" customFormat="1" x14ac:dyDescent="0.2">
      <c r="B730" s="163"/>
      <c r="D730" s="150" t="s">
        <v>188</v>
      </c>
      <c r="E730" s="164" t="s">
        <v>19</v>
      </c>
      <c r="F730" s="165" t="s">
        <v>191</v>
      </c>
      <c r="H730" s="166">
        <v>2</v>
      </c>
      <c r="I730" s="167"/>
      <c r="L730" s="163"/>
      <c r="M730" s="168"/>
      <c r="T730" s="169"/>
      <c r="AT730" s="164" t="s">
        <v>188</v>
      </c>
      <c r="AU730" s="164" t="s">
        <v>80</v>
      </c>
      <c r="AV730" s="14" t="s">
        <v>165</v>
      </c>
      <c r="AW730" s="14" t="s">
        <v>31</v>
      </c>
      <c r="AX730" s="14" t="s">
        <v>78</v>
      </c>
      <c r="AY730" s="164" t="s">
        <v>158</v>
      </c>
    </row>
    <row r="731" spans="2:65" s="1" customFormat="1" ht="21.75" customHeight="1" x14ac:dyDescent="0.2">
      <c r="B731" s="33"/>
      <c r="C731" s="132" t="s">
        <v>505</v>
      </c>
      <c r="D731" s="132" t="s">
        <v>160</v>
      </c>
      <c r="E731" s="133" t="s">
        <v>1674</v>
      </c>
      <c r="F731" s="134" t="s">
        <v>1675</v>
      </c>
      <c r="G731" s="135" t="s">
        <v>163</v>
      </c>
      <c r="H731" s="136">
        <v>180</v>
      </c>
      <c r="I731" s="137">
        <v>219</v>
      </c>
      <c r="J731" s="138">
        <f>ROUND(I731*H731,2)</f>
        <v>39420</v>
      </c>
      <c r="K731" s="134" t="s">
        <v>164</v>
      </c>
      <c r="L731" s="33"/>
      <c r="M731" s="139" t="s">
        <v>19</v>
      </c>
      <c r="N731" s="140" t="s">
        <v>41</v>
      </c>
      <c r="P731" s="141">
        <f>O731*H731</f>
        <v>0</v>
      </c>
      <c r="Q731" s="141">
        <v>0</v>
      </c>
      <c r="R731" s="141">
        <f>Q731*H731</f>
        <v>0</v>
      </c>
      <c r="S731" s="141">
        <v>0</v>
      </c>
      <c r="T731" s="142">
        <f>S731*H731</f>
        <v>0</v>
      </c>
      <c r="AR731" s="143" t="s">
        <v>165</v>
      </c>
      <c r="AT731" s="143" t="s">
        <v>160</v>
      </c>
      <c r="AU731" s="143" t="s">
        <v>80</v>
      </c>
      <c r="AY731" s="18" t="s">
        <v>158</v>
      </c>
      <c r="BE731" s="144">
        <f>IF(N731="základní",J731,0)</f>
        <v>39420</v>
      </c>
      <c r="BF731" s="144">
        <f>IF(N731="snížená",J731,0)</f>
        <v>0</v>
      </c>
      <c r="BG731" s="144">
        <f>IF(N731="zákl. přenesená",J731,0)</f>
        <v>0</v>
      </c>
      <c r="BH731" s="144">
        <f>IF(N731="sníž. přenesená",J731,0)</f>
        <v>0</v>
      </c>
      <c r="BI731" s="144">
        <f>IF(N731="nulová",J731,0)</f>
        <v>0</v>
      </c>
      <c r="BJ731" s="18" t="s">
        <v>78</v>
      </c>
      <c r="BK731" s="144">
        <f>ROUND(I731*H731,2)</f>
        <v>39420</v>
      </c>
      <c r="BL731" s="18" t="s">
        <v>165</v>
      </c>
      <c r="BM731" s="143" t="s">
        <v>785</v>
      </c>
    </row>
    <row r="732" spans="2:65" s="1" customFormat="1" x14ac:dyDescent="0.2">
      <c r="B732" s="33"/>
      <c r="D732" s="145" t="s">
        <v>166</v>
      </c>
      <c r="F732" s="146" t="s">
        <v>1676</v>
      </c>
      <c r="I732" s="147"/>
      <c r="L732" s="33"/>
      <c r="M732" s="148"/>
      <c r="T732" s="54"/>
      <c r="AT732" s="18" t="s">
        <v>166</v>
      </c>
      <c r="AU732" s="18" t="s">
        <v>80</v>
      </c>
    </row>
    <row r="733" spans="2:65" s="13" customFormat="1" x14ac:dyDescent="0.2">
      <c r="B733" s="156"/>
      <c r="D733" s="150" t="s">
        <v>188</v>
      </c>
      <c r="E733" s="157" t="s">
        <v>19</v>
      </c>
      <c r="F733" s="158" t="s">
        <v>1677</v>
      </c>
      <c r="H733" s="159">
        <v>180</v>
      </c>
      <c r="I733" s="160"/>
      <c r="L733" s="156"/>
      <c r="M733" s="161"/>
      <c r="T733" s="162"/>
      <c r="AT733" s="157" t="s">
        <v>188</v>
      </c>
      <c r="AU733" s="157" t="s">
        <v>80</v>
      </c>
      <c r="AV733" s="13" t="s">
        <v>80</v>
      </c>
      <c r="AW733" s="13" t="s">
        <v>31</v>
      </c>
      <c r="AX733" s="13" t="s">
        <v>70</v>
      </c>
      <c r="AY733" s="157" t="s">
        <v>158</v>
      </c>
    </row>
    <row r="734" spans="2:65" s="14" customFormat="1" x14ac:dyDescent="0.2">
      <c r="B734" s="163"/>
      <c r="D734" s="150" t="s">
        <v>188</v>
      </c>
      <c r="E734" s="164" t="s">
        <v>19</v>
      </c>
      <c r="F734" s="165" t="s">
        <v>191</v>
      </c>
      <c r="H734" s="166">
        <v>180</v>
      </c>
      <c r="I734" s="167"/>
      <c r="L734" s="163"/>
      <c r="M734" s="168"/>
      <c r="T734" s="169"/>
      <c r="AT734" s="164" t="s">
        <v>188</v>
      </c>
      <c r="AU734" s="164" t="s">
        <v>80</v>
      </c>
      <c r="AV734" s="14" t="s">
        <v>165</v>
      </c>
      <c r="AW734" s="14" t="s">
        <v>31</v>
      </c>
      <c r="AX734" s="14" t="s">
        <v>78</v>
      </c>
      <c r="AY734" s="164" t="s">
        <v>158</v>
      </c>
    </row>
    <row r="735" spans="2:65" s="1" customFormat="1" ht="16.5" customHeight="1" x14ac:dyDescent="0.2">
      <c r="B735" s="33"/>
      <c r="C735" s="132" t="s">
        <v>761</v>
      </c>
      <c r="D735" s="132" t="s">
        <v>160</v>
      </c>
      <c r="E735" s="133" t="s">
        <v>1678</v>
      </c>
      <c r="F735" s="134" t="s">
        <v>1679</v>
      </c>
      <c r="G735" s="135" t="s">
        <v>163</v>
      </c>
      <c r="H735" s="136">
        <v>6</v>
      </c>
      <c r="I735" s="137">
        <v>844</v>
      </c>
      <c r="J735" s="138">
        <f>ROUND(I735*H735,2)</f>
        <v>5064</v>
      </c>
      <c r="K735" s="134" t="s">
        <v>164</v>
      </c>
      <c r="L735" s="33"/>
      <c r="M735" s="139" t="s">
        <v>19</v>
      </c>
      <c r="N735" s="140" t="s">
        <v>41</v>
      </c>
      <c r="P735" s="141">
        <f>O735*H735</f>
        <v>0</v>
      </c>
      <c r="Q735" s="141">
        <v>0</v>
      </c>
      <c r="R735" s="141">
        <f>Q735*H735</f>
        <v>0</v>
      </c>
      <c r="S735" s="141">
        <v>0</v>
      </c>
      <c r="T735" s="142">
        <f>S735*H735</f>
        <v>0</v>
      </c>
      <c r="AR735" s="143" t="s">
        <v>165</v>
      </c>
      <c r="AT735" s="143" t="s">
        <v>160</v>
      </c>
      <c r="AU735" s="143" t="s">
        <v>80</v>
      </c>
      <c r="AY735" s="18" t="s">
        <v>158</v>
      </c>
      <c r="BE735" s="144">
        <f>IF(N735="základní",J735,0)</f>
        <v>5064</v>
      </c>
      <c r="BF735" s="144">
        <f>IF(N735="snížená",J735,0)</f>
        <v>0</v>
      </c>
      <c r="BG735" s="144">
        <f>IF(N735="zákl. přenesená",J735,0)</f>
        <v>0</v>
      </c>
      <c r="BH735" s="144">
        <f>IF(N735="sníž. přenesená",J735,0)</f>
        <v>0</v>
      </c>
      <c r="BI735" s="144">
        <f>IF(N735="nulová",J735,0)</f>
        <v>0</v>
      </c>
      <c r="BJ735" s="18" t="s">
        <v>78</v>
      </c>
      <c r="BK735" s="144">
        <f>ROUND(I735*H735,2)</f>
        <v>5064</v>
      </c>
      <c r="BL735" s="18" t="s">
        <v>165</v>
      </c>
      <c r="BM735" s="143" t="s">
        <v>791</v>
      </c>
    </row>
    <row r="736" spans="2:65" s="1" customFormat="1" x14ac:dyDescent="0.2">
      <c r="B736" s="33"/>
      <c r="D736" s="145" t="s">
        <v>166</v>
      </c>
      <c r="F736" s="146" t="s">
        <v>1680</v>
      </c>
      <c r="I736" s="147"/>
      <c r="L736" s="33"/>
      <c r="M736" s="148"/>
      <c r="T736" s="54"/>
      <c r="AT736" s="18" t="s">
        <v>166</v>
      </c>
      <c r="AU736" s="18" t="s">
        <v>80</v>
      </c>
    </row>
    <row r="737" spans="2:65" s="13" customFormat="1" x14ac:dyDescent="0.2">
      <c r="B737" s="156"/>
      <c r="D737" s="150" t="s">
        <v>188</v>
      </c>
      <c r="E737" s="157" t="s">
        <v>19</v>
      </c>
      <c r="F737" s="158" t="s">
        <v>1681</v>
      </c>
      <c r="H737" s="159">
        <v>6</v>
      </c>
      <c r="I737" s="160"/>
      <c r="L737" s="156"/>
      <c r="M737" s="161"/>
      <c r="T737" s="162"/>
      <c r="AT737" s="157" t="s">
        <v>188</v>
      </c>
      <c r="AU737" s="157" t="s">
        <v>80</v>
      </c>
      <c r="AV737" s="13" t="s">
        <v>80</v>
      </c>
      <c r="AW737" s="13" t="s">
        <v>31</v>
      </c>
      <c r="AX737" s="13" t="s">
        <v>70</v>
      </c>
      <c r="AY737" s="157" t="s">
        <v>158</v>
      </c>
    </row>
    <row r="738" spans="2:65" s="14" customFormat="1" x14ac:dyDescent="0.2">
      <c r="B738" s="163"/>
      <c r="D738" s="150" t="s">
        <v>188</v>
      </c>
      <c r="E738" s="164" t="s">
        <v>19</v>
      </c>
      <c r="F738" s="165" t="s">
        <v>191</v>
      </c>
      <c r="H738" s="166">
        <v>6</v>
      </c>
      <c r="I738" s="167"/>
      <c r="L738" s="163"/>
      <c r="M738" s="168"/>
      <c r="T738" s="169"/>
      <c r="AT738" s="164" t="s">
        <v>188</v>
      </c>
      <c r="AU738" s="164" t="s">
        <v>80</v>
      </c>
      <c r="AV738" s="14" t="s">
        <v>165</v>
      </c>
      <c r="AW738" s="14" t="s">
        <v>31</v>
      </c>
      <c r="AX738" s="14" t="s">
        <v>78</v>
      </c>
      <c r="AY738" s="164" t="s">
        <v>158</v>
      </c>
    </row>
    <row r="739" spans="2:65" s="1" customFormat="1" ht="16.5" customHeight="1" x14ac:dyDescent="0.2">
      <c r="B739" s="33"/>
      <c r="C739" s="132" t="s">
        <v>510</v>
      </c>
      <c r="D739" s="132" t="s">
        <v>160</v>
      </c>
      <c r="E739" s="133" t="s">
        <v>1682</v>
      </c>
      <c r="F739" s="134" t="s">
        <v>1683</v>
      </c>
      <c r="G739" s="135" t="s">
        <v>163</v>
      </c>
      <c r="H739" s="136">
        <v>2</v>
      </c>
      <c r="I739" s="137">
        <v>1080</v>
      </c>
      <c r="J739" s="138">
        <f>ROUND(I739*H739,2)</f>
        <v>2160</v>
      </c>
      <c r="K739" s="134" t="s">
        <v>164</v>
      </c>
      <c r="L739" s="33"/>
      <c r="M739" s="139" t="s">
        <v>19</v>
      </c>
      <c r="N739" s="140" t="s">
        <v>41</v>
      </c>
      <c r="P739" s="141">
        <f>O739*H739</f>
        <v>0</v>
      </c>
      <c r="Q739" s="141">
        <v>0</v>
      </c>
      <c r="R739" s="141">
        <f>Q739*H739</f>
        <v>0</v>
      </c>
      <c r="S739" s="141">
        <v>0</v>
      </c>
      <c r="T739" s="142">
        <f>S739*H739</f>
        <v>0</v>
      </c>
      <c r="AR739" s="143" t="s">
        <v>165</v>
      </c>
      <c r="AT739" s="143" t="s">
        <v>160</v>
      </c>
      <c r="AU739" s="143" t="s">
        <v>80</v>
      </c>
      <c r="AY739" s="18" t="s">
        <v>158</v>
      </c>
      <c r="BE739" s="144">
        <f>IF(N739="základní",J739,0)</f>
        <v>2160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8" t="s">
        <v>78</v>
      </c>
      <c r="BK739" s="144">
        <f>ROUND(I739*H739,2)</f>
        <v>2160</v>
      </c>
      <c r="BL739" s="18" t="s">
        <v>165</v>
      </c>
      <c r="BM739" s="143" t="s">
        <v>797</v>
      </c>
    </row>
    <row r="740" spans="2:65" s="1" customFormat="1" x14ac:dyDescent="0.2">
      <c r="B740" s="33"/>
      <c r="D740" s="145" t="s">
        <v>166</v>
      </c>
      <c r="F740" s="146" t="s">
        <v>1684</v>
      </c>
      <c r="I740" s="147"/>
      <c r="L740" s="33"/>
      <c r="M740" s="148"/>
      <c r="T740" s="54"/>
      <c r="AT740" s="18" t="s">
        <v>166</v>
      </c>
      <c r="AU740" s="18" t="s">
        <v>80</v>
      </c>
    </row>
    <row r="741" spans="2:65" s="1" customFormat="1" ht="21.75" customHeight="1" x14ac:dyDescent="0.2">
      <c r="B741" s="33"/>
      <c r="C741" s="132" t="s">
        <v>771</v>
      </c>
      <c r="D741" s="132" t="s">
        <v>160</v>
      </c>
      <c r="E741" s="133" t="s">
        <v>1685</v>
      </c>
      <c r="F741" s="134" t="s">
        <v>1686</v>
      </c>
      <c r="G741" s="135" t="s">
        <v>195</v>
      </c>
      <c r="H741" s="136">
        <v>69</v>
      </c>
      <c r="I741" s="137">
        <v>69</v>
      </c>
      <c r="J741" s="138">
        <f>ROUND(I741*H741,2)</f>
        <v>4761</v>
      </c>
      <c r="K741" s="134" t="s">
        <v>164</v>
      </c>
      <c r="L741" s="33"/>
      <c r="M741" s="139" t="s">
        <v>19</v>
      </c>
      <c r="N741" s="140" t="s">
        <v>41</v>
      </c>
      <c r="P741" s="141">
        <f>O741*H741</f>
        <v>0</v>
      </c>
      <c r="Q741" s="141">
        <v>0</v>
      </c>
      <c r="R741" s="141">
        <f>Q741*H741</f>
        <v>0</v>
      </c>
      <c r="S741" s="141">
        <v>0</v>
      </c>
      <c r="T741" s="142">
        <f>S741*H741</f>
        <v>0</v>
      </c>
      <c r="AR741" s="143" t="s">
        <v>165</v>
      </c>
      <c r="AT741" s="143" t="s">
        <v>160</v>
      </c>
      <c r="AU741" s="143" t="s">
        <v>80</v>
      </c>
      <c r="AY741" s="18" t="s">
        <v>158</v>
      </c>
      <c r="BE741" s="144">
        <f>IF(N741="základní",J741,0)</f>
        <v>4761</v>
      </c>
      <c r="BF741" s="144">
        <f>IF(N741="snížená",J741,0)</f>
        <v>0</v>
      </c>
      <c r="BG741" s="144">
        <f>IF(N741="zákl. přenesená",J741,0)</f>
        <v>0</v>
      </c>
      <c r="BH741" s="144">
        <f>IF(N741="sníž. přenesená",J741,0)</f>
        <v>0</v>
      </c>
      <c r="BI741" s="144">
        <f>IF(N741="nulová",J741,0)</f>
        <v>0</v>
      </c>
      <c r="BJ741" s="18" t="s">
        <v>78</v>
      </c>
      <c r="BK741" s="144">
        <f>ROUND(I741*H741,2)</f>
        <v>4761</v>
      </c>
      <c r="BL741" s="18" t="s">
        <v>165</v>
      </c>
      <c r="BM741" s="143" t="s">
        <v>801</v>
      </c>
    </row>
    <row r="742" spans="2:65" s="1" customFormat="1" x14ac:dyDescent="0.2">
      <c r="B742" s="33"/>
      <c r="D742" s="145" t="s">
        <v>166</v>
      </c>
      <c r="F742" s="146" t="s">
        <v>1687</v>
      </c>
      <c r="I742" s="147"/>
      <c r="L742" s="33"/>
      <c r="M742" s="148"/>
      <c r="T742" s="54"/>
      <c r="AT742" s="18" t="s">
        <v>166</v>
      </c>
      <c r="AU742" s="18" t="s">
        <v>80</v>
      </c>
    </row>
    <row r="743" spans="2:65" s="12" customFormat="1" x14ac:dyDescent="0.2">
      <c r="B743" s="149"/>
      <c r="D743" s="150" t="s">
        <v>188</v>
      </c>
      <c r="E743" s="151" t="s">
        <v>19</v>
      </c>
      <c r="F743" s="152" t="s">
        <v>1688</v>
      </c>
      <c r="H743" s="151" t="s">
        <v>19</v>
      </c>
      <c r="I743" s="153"/>
      <c r="L743" s="149"/>
      <c r="M743" s="154"/>
      <c r="T743" s="155"/>
      <c r="AT743" s="151" t="s">
        <v>188</v>
      </c>
      <c r="AU743" s="151" t="s">
        <v>80</v>
      </c>
      <c r="AV743" s="12" t="s">
        <v>78</v>
      </c>
      <c r="AW743" s="12" t="s">
        <v>31</v>
      </c>
      <c r="AX743" s="12" t="s">
        <v>70</v>
      </c>
      <c r="AY743" s="151" t="s">
        <v>158</v>
      </c>
    </row>
    <row r="744" spans="2:65" s="13" customFormat="1" x14ac:dyDescent="0.2">
      <c r="B744" s="156"/>
      <c r="D744" s="150" t="s">
        <v>188</v>
      </c>
      <c r="E744" s="157" t="s">
        <v>19</v>
      </c>
      <c r="F744" s="158" t="s">
        <v>1689</v>
      </c>
      <c r="H744" s="159">
        <v>24</v>
      </c>
      <c r="I744" s="160"/>
      <c r="L744" s="156"/>
      <c r="M744" s="161"/>
      <c r="T744" s="162"/>
      <c r="AT744" s="157" t="s">
        <v>188</v>
      </c>
      <c r="AU744" s="157" t="s">
        <v>80</v>
      </c>
      <c r="AV744" s="13" t="s">
        <v>80</v>
      </c>
      <c r="AW744" s="13" t="s">
        <v>31</v>
      </c>
      <c r="AX744" s="13" t="s">
        <v>70</v>
      </c>
      <c r="AY744" s="157" t="s">
        <v>158</v>
      </c>
    </row>
    <row r="745" spans="2:65" s="12" customFormat="1" x14ac:dyDescent="0.2">
      <c r="B745" s="149"/>
      <c r="D745" s="150" t="s">
        <v>188</v>
      </c>
      <c r="E745" s="151" t="s">
        <v>19</v>
      </c>
      <c r="F745" s="152" t="s">
        <v>1690</v>
      </c>
      <c r="H745" s="151" t="s">
        <v>19</v>
      </c>
      <c r="I745" s="153"/>
      <c r="L745" s="149"/>
      <c r="M745" s="154"/>
      <c r="T745" s="155"/>
      <c r="AT745" s="151" t="s">
        <v>188</v>
      </c>
      <c r="AU745" s="151" t="s">
        <v>80</v>
      </c>
      <c r="AV745" s="12" t="s">
        <v>78</v>
      </c>
      <c r="AW745" s="12" t="s">
        <v>31</v>
      </c>
      <c r="AX745" s="12" t="s">
        <v>70</v>
      </c>
      <c r="AY745" s="151" t="s">
        <v>158</v>
      </c>
    </row>
    <row r="746" spans="2:65" s="13" customFormat="1" x14ac:dyDescent="0.2">
      <c r="B746" s="156"/>
      <c r="D746" s="150" t="s">
        <v>188</v>
      </c>
      <c r="E746" s="157" t="s">
        <v>19</v>
      </c>
      <c r="F746" s="158" t="s">
        <v>1691</v>
      </c>
      <c r="H746" s="159">
        <v>45</v>
      </c>
      <c r="I746" s="160"/>
      <c r="L746" s="156"/>
      <c r="M746" s="161"/>
      <c r="T746" s="162"/>
      <c r="AT746" s="157" t="s">
        <v>188</v>
      </c>
      <c r="AU746" s="157" t="s">
        <v>80</v>
      </c>
      <c r="AV746" s="13" t="s">
        <v>80</v>
      </c>
      <c r="AW746" s="13" t="s">
        <v>31</v>
      </c>
      <c r="AX746" s="13" t="s">
        <v>70</v>
      </c>
      <c r="AY746" s="157" t="s">
        <v>158</v>
      </c>
    </row>
    <row r="747" spans="2:65" s="14" customFormat="1" x14ac:dyDescent="0.2">
      <c r="B747" s="163"/>
      <c r="D747" s="150" t="s">
        <v>188</v>
      </c>
      <c r="E747" s="164" t="s">
        <v>19</v>
      </c>
      <c r="F747" s="165" t="s">
        <v>191</v>
      </c>
      <c r="H747" s="166">
        <v>69</v>
      </c>
      <c r="I747" s="167"/>
      <c r="L747" s="163"/>
      <c r="M747" s="168"/>
      <c r="T747" s="169"/>
      <c r="AT747" s="164" t="s">
        <v>188</v>
      </c>
      <c r="AU747" s="164" t="s">
        <v>80</v>
      </c>
      <c r="AV747" s="14" t="s">
        <v>165</v>
      </c>
      <c r="AW747" s="14" t="s">
        <v>31</v>
      </c>
      <c r="AX747" s="14" t="s">
        <v>78</v>
      </c>
      <c r="AY747" s="164" t="s">
        <v>158</v>
      </c>
    </row>
    <row r="748" spans="2:65" s="1" customFormat="1" ht="16.5" customHeight="1" x14ac:dyDescent="0.2">
      <c r="B748" s="33"/>
      <c r="C748" s="132" t="s">
        <v>514</v>
      </c>
      <c r="D748" s="132" t="s">
        <v>160</v>
      </c>
      <c r="E748" s="133" t="s">
        <v>1692</v>
      </c>
      <c r="F748" s="134" t="s">
        <v>1693</v>
      </c>
      <c r="G748" s="135" t="s">
        <v>195</v>
      </c>
      <c r="H748" s="136">
        <v>27.48</v>
      </c>
      <c r="I748" s="137">
        <v>18.100000000000001</v>
      </c>
      <c r="J748" s="138">
        <f>ROUND(I748*H748,2)</f>
        <v>497.39</v>
      </c>
      <c r="K748" s="134" t="s">
        <v>164</v>
      </c>
      <c r="L748" s="33"/>
      <c r="M748" s="139" t="s">
        <v>19</v>
      </c>
      <c r="N748" s="140" t="s">
        <v>41</v>
      </c>
      <c r="P748" s="141">
        <f>O748*H748</f>
        <v>0</v>
      </c>
      <c r="Q748" s="141">
        <v>0</v>
      </c>
      <c r="R748" s="141">
        <f>Q748*H748</f>
        <v>0</v>
      </c>
      <c r="S748" s="141">
        <v>0</v>
      </c>
      <c r="T748" s="142">
        <f>S748*H748</f>
        <v>0</v>
      </c>
      <c r="AR748" s="143" t="s">
        <v>165</v>
      </c>
      <c r="AT748" s="143" t="s">
        <v>160</v>
      </c>
      <c r="AU748" s="143" t="s">
        <v>80</v>
      </c>
      <c r="AY748" s="18" t="s">
        <v>158</v>
      </c>
      <c r="BE748" s="144">
        <f>IF(N748="základní",J748,0)</f>
        <v>497.39</v>
      </c>
      <c r="BF748" s="144">
        <f>IF(N748="snížená",J748,0)</f>
        <v>0</v>
      </c>
      <c r="BG748" s="144">
        <f>IF(N748="zákl. přenesená",J748,0)</f>
        <v>0</v>
      </c>
      <c r="BH748" s="144">
        <f>IF(N748="sníž. přenesená",J748,0)</f>
        <v>0</v>
      </c>
      <c r="BI748" s="144">
        <f>IF(N748="nulová",J748,0)</f>
        <v>0</v>
      </c>
      <c r="BJ748" s="18" t="s">
        <v>78</v>
      </c>
      <c r="BK748" s="144">
        <f>ROUND(I748*H748,2)</f>
        <v>497.39</v>
      </c>
      <c r="BL748" s="18" t="s">
        <v>165</v>
      </c>
      <c r="BM748" s="143" t="s">
        <v>805</v>
      </c>
    </row>
    <row r="749" spans="2:65" s="1" customFormat="1" x14ac:dyDescent="0.2">
      <c r="B749" s="33"/>
      <c r="D749" s="145" t="s">
        <v>166</v>
      </c>
      <c r="F749" s="146" t="s">
        <v>1694</v>
      </c>
      <c r="I749" s="147"/>
      <c r="L749" s="33"/>
      <c r="M749" s="148"/>
      <c r="T749" s="54"/>
      <c r="AT749" s="18" t="s">
        <v>166</v>
      </c>
      <c r="AU749" s="18" t="s">
        <v>80</v>
      </c>
    </row>
    <row r="750" spans="2:65" s="12" customFormat="1" x14ac:dyDescent="0.2">
      <c r="B750" s="149"/>
      <c r="D750" s="150" t="s">
        <v>188</v>
      </c>
      <c r="E750" s="151" t="s">
        <v>19</v>
      </c>
      <c r="F750" s="152" t="s">
        <v>1244</v>
      </c>
      <c r="H750" s="151" t="s">
        <v>19</v>
      </c>
      <c r="I750" s="153"/>
      <c r="L750" s="149"/>
      <c r="M750" s="154"/>
      <c r="T750" s="155"/>
      <c r="AT750" s="151" t="s">
        <v>188</v>
      </c>
      <c r="AU750" s="151" t="s">
        <v>80</v>
      </c>
      <c r="AV750" s="12" t="s">
        <v>78</v>
      </c>
      <c r="AW750" s="12" t="s">
        <v>31</v>
      </c>
      <c r="AX750" s="12" t="s">
        <v>70</v>
      </c>
      <c r="AY750" s="151" t="s">
        <v>158</v>
      </c>
    </row>
    <row r="751" spans="2:65" s="12" customFormat="1" x14ac:dyDescent="0.2">
      <c r="B751" s="149"/>
      <c r="D751" s="150" t="s">
        <v>188</v>
      </c>
      <c r="E751" s="151" t="s">
        <v>19</v>
      </c>
      <c r="F751" s="152" t="s">
        <v>1601</v>
      </c>
      <c r="H751" s="151" t="s">
        <v>19</v>
      </c>
      <c r="I751" s="153"/>
      <c r="L751" s="149"/>
      <c r="M751" s="154"/>
      <c r="T751" s="155"/>
      <c r="AT751" s="151" t="s">
        <v>188</v>
      </c>
      <c r="AU751" s="151" t="s">
        <v>80</v>
      </c>
      <c r="AV751" s="12" t="s">
        <v>78</v>
      </c>
      <c r="AW751" s="12" t="s">
        <v>31</v>
      </c>
      <c r="AX751" s="12" t="s">
        <v>70</v>
      </c>
      <c r="AY751" s="151" t="s">
        <v>158</v>
      </c>
    </row>
    <row r="752" spans="2:65" s="12" customFormat="1" x14ac:dyDescent="0.2">
      <c r="B752" s="149"/>
      <c r="D752" s="150" t="s">
        <v>188</v>
      </c>
      <c r="E752" s="151" t="s">
        <v>19</v>
      </c>
      <c r="F752" s="152" t="s">
        <v>1695</v>
      </c>
      <c r="H752" s="151" t="s">
        <v>19</v>
      </c>
      <c r="I752" s="153"/>
      <c r="L752" s="149"/>
      <c r="M752" s="154"/>
      <c r="T752" s="155"/>
      <c r="AT752" s="151" t="s">
        <v>188</v>
      </c>
      <c r="AU752" s="151" t="s">
        <v>80</v>
      </c>
      <c r="AV752" s="12" t="s">
        <v>78</v>
      </c>
      <c r="AW752" s="12" t="s">
        <v>31</v>
      </c>
      <c r="AX752" s="12" t="s">
        <v>70</v>
      </c>
      <c r="AY752" s="151" t="s">
        <v>158</v>
      </c>
    </row>
    <row r="753" spans="2:65" s="13" customFormat="1" x14ac:dyDescent="0.2">
      <c r="B753" s="156"/>
      <c r="D753" s="150" t="s">
        <v>188</v>
      </c>
      <c r="E753" s="157" t="s">
        <v>19</v>
      </c>
      <c r="F753" s="158" t="s">
        <v>1603</v>
      </c>
      <c r="H753" s="159">
        <v>24</v>
      </c>
      <c r="I753" s="160"/>
      <c r="L753" s="156"/>
      <c r="M753" s="161"/>
      <c r="T753" s="162"/>
      <c r="AT753" s="157" t="s">
        <v>188</v>
      </c>
      <c r="AU753" s="157" t="s">
        <v>80</v>
      </c>
      <c r="AV753" s="13" t="s">
        <v>80</v>
      </c>
      <c r="AW753" s="13" t="s">
        <v>31</v>
      </c>
      <c r="AX753" s="13" t="s">
        <v>70</v>
      </c>
      <c r="AY753" s="157" t="s">
        <v>158</v>
      </c>
    </row>
    <row r="754" spans="2:65" s="12" customFormat="1" x14ac:dyDescent="0.2">
      <c r="B754" s="149"/>
      <c r="D754" s="150" t="s">
        <v>188</v>
      </c>
      <c r="E754" s="151" t="s">
        <v>19</v>
      </c>
      <c r="F754" s="152" t="s">
        <v>1604</v>
      </c>
      <c r="H754" s="151" t="s">
        <v>19</v>
      </c>
      <c r="I754" s="153"/>
      <c r="L754" s="149"/>
      <c r="M754" s="154"/>
      <c r="T754" s="155"/>
      <c r="AT754" s="151" t="s">
        <v>188</v>
      </c>
      <c r="AU754" s="151" t="s">
        <v>80</v>
      </c>
      <c r="AV754" s="12" t="s">
        <v>78</v>
      </c>
      <c r="AW754" s="12" t="s">
        <v>31</v>
      </c>
      <c r="AX754" s="12" t="s">
        <v>70</v>
      </c>
      <c r="AY754" s="151" t="s">
        <v>158</v>
      </c>
    </row>
    <row r="755" spans="2:65" s="12" customFormat="1" x14ac:dyDescent="0.2">
      <c r="B755" s="149"/>
      <c r="D755" s="150" t="s">
        <v>188</v>
      </c>
      <c r="E755" s="151" t="s">
        <v>19</v>
      </c>
      <c r="F755" s="152" t="s">
        <v>1695</v>
      </c>
      <c r="H755" s="151" t="s">
        <v>19</v>
      </c>
      <c r="I755" s="153"/>
      <c r="L755" s="149"/>
      <c r="M755" s="154"/>
      <c r="T755" s="155"/>
      <c r="AT755" s="151" t="s">
        <v>188</v>
      </c>
      <c r="AU755" s="151" t="s">
        <v>80</v>
      </c>
      <c r="AV755" s="12" t="s">
        <v>78</v>
      </c>
      <c r="AW755" s="12" t="s">
        <v>31</v>
      </c>
      <c r="AX755" s="12" t="s">
        <v>70</v>
      </c>
      <c r="AY755" s="151" t="s">
        <v>158</v>
      </c>
    </row>
    <row r="756" spans="2:65" s="12" customFormat="1" x14ac:dyDescent="0.2">
      <c r="B756" s="149"/>
      <c r="D756" s="150" t="s">
        <v>188</v>
      </c>
      <c r="E756" s="151" t="s">
        <v>19</v>
      </c>
      <c r="F756" s="152" t="s">
        <v>1605</v>
      </c>
      <c r="H756" s="151" t="s">
        <v>19</v>
      </c>
      <c r="I756" s="153"/>
      <c r="L756" s="149"/>
      <c r="M756" s="154"/>
      <c r="T756" s="155"/>
      <c r="AT756" s="151" t="s">
        <v>188</v>
      </c>
      <c r="AU756" s="151" t="s">
        <v>80</v>
      </c>
      <c r="AV756" s="12" t="s">
        <v>78</v>
      </c>
      <c r="AW756" s="12" t="s">
        <v>31</v>
      </c>
      <c r="AX756" s="12" t="s">
        <v>70</v>
      </c>
      <c r="AY756" s="151" t="s">
        <v>158</v>
      </c>
    </row>
    <row r="757" spans="2:65" s="13" customFormat="1" x14ac:dyDescent="0.2">
      <c r="B757" s="156"/>
      <c r="D757" s="150" t="s">
        <v>188</v>
      </c>
      <c r="E757" s="157" t="s">
        <v>19</v>
      </c>
      <c r="F757" s="158" t="s">
        <v>1606</v>
      </c>
      <c r="H757" s="159">
        <v>2.88</v>
      </c>
      <c r="I757" s="160"/>
      <c r="L757" s="156"/>
      <c r="M757" s="161"/>
      <c r="T757" s="162"/>
      <c r="AT757" s="157" t="s">
        <v>188</v>
      </c>
      <c r="AU757" s="157" t="s">
        <v>80</v>
      </c>
      <c r="AV757" s="13" t="s">
        <v>80</v>
      </c>
      <c r="AW757" s="13" t="s">
        <v>31</v>
      </c>
      <c r="AX757" s="13" t="s">
        <v>70</v>
      </c>
      <c r="AY757" s="157" t="s">
        <v>158</v>
      </c>
    </row>
    <row r="758" spans="2:65" s="12" customFormat="1" x14ac:dyDescent="0.2">
      <c r="B758" s="149"/>
      <c r="D758" s="150" t="s">
        <v>188</v>
      </c>
      <c r="E758" s="151" t="s">
        <v>19</v>
      </c>
      <c r="F758" s="152" t="s">
        <v>1607</v>
      </c>
      <c r="H758" s="151" t="s">
        <v>19</v>
      </c>
      <c r="I758" s="153"/>
      <c r="L758" s="149"/>
      <c r="M758" s="154"/>
      <c r="T758" s="155"/>
      <c r="AT758" s="151" t="s">
        <v>188</v>
      </c>
      <c r="AU758" s="151" t="s">
        <v>80</v>
      </c>
      <c r="AV758" s="12" t="s">
        <v>78</v>
      </c>
      <c r="AW758" s="12" t="s">
        <v>31</v>
      </c>
      <c r="AX758" s="12" t="s">
        <v>70</v>
      </c>
      <c r="AY758" s="151" t="s">
        <v>158</v>
      </c>
    </row>
    <row r="759" spans="2:65" s="13" customFormat="1" x14ac:dyDescent="0.2">
      <c r="B759" s="156"/>
      <c r="D759" s="150" t="s">
        <v>188</v>
      </c>
      <c r="E759" s="157" t="s">
        <v>19</v>
      </c>
      <c r="F759" s="158" t="s">
        <v>1608</v>
      </c>
      <c r="H759" s="159">
        <v>0.6</v>
      </c>
      <c r="I759" s="160"/>
      <c r="L759" s="156"/>
      <c r="M759" s="161"/>
      <c r="T759" s="162"/>
      <c r="AT759" s="157" t="s">
        <v>188</v>
      </c>
      <c r="AU759" s="157" t="s">
        <v>80</v>
      </c>
      <c r="AV759" s="13" t="s">
        <v>80</v>
      </c>
      <c r="AW759" s="13" t="s">
        <v>31</v>
      </c>
      <c r="AX759" s="13" t="s">
        <v>70</v>
      </c>
      <c r="AY759" s="157" t="s">
        <v>158</v>
      </c>
    </row>
    <row r="760" spans="2:65" s="14" customFormat="1" x14ac:dyDescent="0.2">
      <c r="B760" s="163"/>
      <c r="D760" s="150" t="s">
        <v>188</v>
      </c>
      <c r="E760" s="164" t="s">
        <v>19</v>
      </c>
      <c r="F760" s="165" t="s">
        <v>191</v>
      </c>
      <c r="H760" s="166">
        <v>27.48</v>
      </c>
      <c r="I760" s="167"/>
      <c r="L760" s="163"/>
      <c r="M760" s="168"/>
      <c r="T760" s="169"/>
      <c r="AT760" s="164" t="s">
        <v>188</v>
      </c>
      <c r="AU760" s="164" t="s">
        <v>80</v>
      </c>
      <c r="AV760" s="14" t="s">
        <v>165</v>
      </c>
      <c r="AW760" s="14" t="s">
        <v>31</v>
      </c>
      <c r="AX760" s="14" t="s">
        <v>78</v>
      </c>
      <c r="AY760" s="164" t="s">
        <v>158</v>
      </c>
    </row>
    <row r="761" spans="2:65" s="1" customFormat="1" ht="16.5" customHeight="1" x14ac:dyDescent="0.2">
      <c r="B761" s="33"/>
      <c r="C761" s="132" t="s">
        <v>782</v>
      </c>
      <c r="D761" s="132" t="s">
        <v>160</v>
      </c>
      <c r="E761" s="133" t="s">
        <v>1696</v>
      </c>
      <c r="F761" s="134" t="s">
        <v>1697</v>
      </c>
      <c r="G761" s="135" t="s">
        <v>195</v>
      </c>
      <c r="H761" s="136">
        <v>85.14</v>
      </c>
      <c r="I761" s="137">
        <v>71.5</v>
      </c>
      <c r="J761" s="138">
        <f>ROUND(I761*H761,2)</f>
        <v>6087.51</v>
      </c>
      <c r="K761" s="134" t="s">
        <v>164</v>
      </c>
      <c r="L761" s="33"/>
      <c r="M761" s="139" t="s">
        <v>19</v>
      </c>
      <c r="N761" s="140" t="s">
        <v>41</v>
      </c>
      <c r="P761" s="141">
        <f>O761*H761</f>
        <v>0</v>
      </c>
      <c r="Q761" s="141">
        <v>0</v>
      </c>
      <c r="R761" s="141">
        <f>Q761*H761</f>
        <v>0</v>
      </c>
      <c r="S761" s="141">
        <v>0</v>
      </c>
      <c r="T761" s="142">
        <f>S761*H761</f>
        <v>0</v>
      </c>
      <c r="AR761" s="143" t="s">
        <v>165</v>
      </c>
      <c r="AT761" s="143" t="s">
        <v>160</v>
      </c>
      <c r="AU761" s="143" t="s">
        <v>80</v>
      </c>
      <c r="AY761" s="18" t="s">
        <v>158</v>
      </c>
      <c r="BE761" s="144">
        <f>IF(N761="základní",J761,0)</f>
        <v>6087.51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8" t="s">
        <v>78</v>
      </c>
      <c r="BK761" s="144">
        <f>ROUND(I761*H761,2)</f>
        <v>6087.51</v>
      </c>
      <c r="BL761" s="18" t="s">
        <v>165</v>
      </c>
      <c r="BM761" s="143" t="s">
        <v>808</v>
      </c>
    </row>
    <row r="762" spans="2:65" s="1" customFormat="1" x14ac:dyDescent="0.2">
      <c r="B762" s="33"/>
      <c r="D762" s="145" t="s">
        <v>166</v>
      </c>
      <c r="F762" s="146" t="s">
        <v>1698</v>
      </c>
      <c r="I762" s="147"/>
      <c r="L762" s="33"/>
      <c r="M762" s="148"/>
      <c r="T762" s="54"/>
      <c r="AT762" s="18" t="s">
        <v>166</v>
      </c>
      <c r="AU762" s="18" t="s">
        <v>80</v>
      </c>
    </row>
    <row r="763" spans="2:65" s="12" customFormat="1" x14ac:dyDescent="0.2">
      <c r="B763" s="149"/>
      <c r="D763" s="150" t="s">
        <v>188</v>
      </c>
      <c r="E763" s="151" t="s">
        <v>19</v>
      </c>
      <c r="F763" s="152" t="s">
        <v>1699</v>
      </c>
      <c r="H763" s="151" t="s">
        <v>19</v>
      </c>
      <c r="I763" s="153"/>
      <c r="L763" s="149"/>
      <c r="M763" s="154"/>
      <c r="T763" s="155"/>
      <c r="AT763" s="151" t="s">
        <v>188</v>
      </c>
      <c r="AU763" s="151" t="s">
        <v>80</v>
      </c>
      <c r="AV763" s="12" t="s">
        <v>78</v>
      </c>
      <c r="AW763" s="12" t="s">
        <v>31</v>
      </c>
      <c r="AX763" s="12" t="s">
        <v>70</v>
      </c>
      <c r="AY763" s="151" t="s">
        <v>158</v>
      </c>
    </row>
    <row r="764" spans="2:65" s="13" customFormat="1" x14ac:dyDescent="0.2">
      <c r="B764" s="156"/>
      <c r="D764" s="150" t="s">
        <v>188</v>
      </c>
      <c r="E764" s="157" t="s">
        <v>19</v>
      </c>
      <c r="F764" s="158" t="s">
        <v>1700</v>
      </c>
      <c r="H764" s="159">
        <v>85.14</v>
      </c>
      <c r="I764" s="160"/>
      <c r="L764" s="156"/>
      <c r="M764" s="161"/>
      <c r="T764" s="162"/>
      <c r="AT764" s="157" t="s">
        <v>188</v>
      </c>
      <c r="AU764" s="157" t="s">
        <v>80</v>
      </c>
      <c r="AV764" s="13" t="s">
        <v>80</v>
      </c>
      <c r="AW764" s="13" t="s">
        <v>31</v>
      </c>
      <c r="AX764" s="13" t="s">
        <v>70</v>
      </c>
      <c r="AY764" s="157" t="s">
        <v>158</v>
      </c>
    </row>
    <row r="765" spans="2:65" s="14" customFormat="1" x14ac:dyDescent="0.2">
      <c r="B765" s="163"/>
      <c r="D765" s="150" t="s">
        <v>188</v>
      </c>
      <c r="E765" s="164" t="s">
        <v>19</v>
      </c>
      <c r="F765" s="165" t="s">
        <v>191</v>
      </c>
      <c r="H765" s="166">
        <v>85.14</v>
      </c>
      <c r="I765" s="167"/>
      <c r="L765" s="163"/>
      <c r="M765" s="168"/>
      <c r="T765" s="169"/>
      <c r="AT765" s="164" t="s">
        <v>188</v>
      </c>
      <c r="AU765" s="164" t="s">
        <v>80</v>
      </c>
      <c r="AV765" s="14" t="s">
        <v>165</v>
      </c>
      <c r="AW765" s="14" t="s">
        <v>31</v>
      </c>
      <c r="AX765" s="14" t="s">
        <v>78</v>
      </c>
      <c r="AY765" s="164" t="s">
        <v>158</v>
      </c>
    </row>
    <row r="766" spans="2:65" s="1" customFormat="1" ht="21.75" customHeight="1" x14ac:dyDescent="0.2">
      <c r="B766" s="33"/>
      <c r="C766" s="132" t="s">
        <v>520</v>
      </c>
      <c r="D766" s="132" t="s">
        <v>160</v>
      </c>
      <c r="E766" s="133" t="s">
        <v>1701</v>
      </c>
      <c r="F766" s="134" t="s">
        <v>1702</v>
      </c>
      <c r="G766" s="135" t="s">
        <v>292</v>
      </c>
      <c r="H766" s="136">
        <v>11</v>
      </c>
      <c r="I766" s="137">
        <v>427</v>
      </c>
      <c r="J766" s="138">
        <f>ROUND(I766*H766,2)</f>
        <v>4697</v>
      </c>
      <c r="K766" s="134" t="s">
        <v>19</v>
      </c>
      <c r="L766" s="33"/>
      <c r="M766" s="139" t="s">
        <v>19</v>
      </c>
      <c r="N766" s="140" t="s">
        <v>41</v>
      </c>
      <c r="P766" s="141">
        <f>O766*H766</f>
        <v>0</v>
      </c>
      <c r="Q766" s="141">
        <v>0</v>
      </c>
      <c r="R766" s="141">
        <f>Q766*H766</f>
        <v>0</v>
      </c>
      <c r="S766" s="141">
        <v>0</v>
      </c>
      <c r="T766" s="142">
        <f>S766*H766</f>
        <v>0</v>
      </c>
      <c r="AR766" s="143" t="s">
        <v>165</v>
      </c>
      <c r="AT766" s="143" t="s">
        <v>160</v>
      </c>
      <c r="AU766" s="143" t="s">
        <v>80</v>
      </c>
      <c r="AY766" s="18" t="s">
        <v>158</v>
      </c>
      <c r="BE766" s="144">
        <f>IF(N766="základní",J766,0)</f>
        <v>4697</v>
      </c>
      <c r="BF766" s="144">
        <f>IF(N766="snížená",J766,0)</f>
        <v>0</v>
      </c>
      <c r="BG766" s="144">
        <f>IF(N766="zákl. přenesená",J766,0)</f>
        <v>0</v>
      </c>
      <c r="BH766" s="144">
        <f>IF(N766="sníž. přenesená",J766,0)</f>
        <v>0</v>
      </c>
      <c r="BI766" s="144">
        <f>IF(N766="nulová",J766,0)</f>
        <v>0</v>
      </c>
      <c r="BJ766" s="18" t="s">
        <v>78</v>
      </c>
      <c r="BK766" s="144">
        <f>ROUND(I766*H766,2)</f>
        <v>4697</v>
      </c>
      <c r="BL766" s="18" t="s">
        <v>165</v>
      </c>
      <c r="BM766" s="143" t="s">
        <v>812</v>
      </c>
    </row>
    <row r="767" spans="2:65" s="12" customFormat="1" x14ac:dyDescent="0.2">
      <c r="B767" s="149"/>
      <c r="D767" s="150" t="s">
        <v>188</v>
      </c>
      <c r="E767" s="151" t="s">
        <v>19</v>
      </c>
      <c r="F767" s="152" t="s">
        <v>1703</v>
      </c>
      <c r="H767" s="151" t="s">
        <v>19</v>
      </c>
      <c r="I767" s="153"/>
      <c r="L767" s="149"/>
      <c r="M767" s="154"/>
      <c r="T767" s="155"/>
      <c r="AT767" s="151" t="s">
        <v>188</v>
      </c>
      <c r="AU767" s="151" t="s">
        <v>80</v>
      </c>
      <c r="AV767" s="12" t="s">
        <v>78</v>
      </c>
      <c r="AW767" s="12" t="s">
        <v>31</v>
      </c>
      <c r="AX767" s="12" t="s">
        <v>70</v>
      </c>
      <c r="AY767" s="151" t="s">
        <v>158</v>
      </c>
    </row>
    <row r="768" spans="2:65" s="13" customFormat="1" x14ac:dyDescent="0.2">
      <c r="B768" s="156"/>
      <c r="D768" s="150" t="s">
        <v>188</v>
      </c>
      <c r="E768" s="157" t="s">
        <v>19</v>
      </c>
      <c r="F768" s="158" t="s">
        <v>1704</v>
      </c>
      <c r="H768" s="159">
        <v>11</v>
      </c>
      <c r="I768" s="160"/>
      <c r="L768" s="156"/>
      <c r="M768" s="161"/>
      <c r="T768" s="162"/>
      <c r="AT768" s="157" t="s">
        <v>188</v>
      </c>
      <c r="AU768" s="157" t="s">
        <v>80</v>
      </c>
      <c r="AV768" s="13" t="s">
        <v>80</v>
      </c>
      <c r="AW768" s="13" t="s">
        <v>31</v>
      </c>
      <c r="AX768" s="13" t="s">
        <v>70</v>
      </c>
      <c r="AY768" s="157" t="s">
        <v>158</v>
      </c>
    </row>
    <row r="769" spans="2:65" s="14" customFormat="1" x14ac:dyDescent="0.2">
      <c r="B769" s="163"/>
      <c r="D769" s="150" t="s">
        <v>188</v>
      </c>
      <c r="E769" s="164" t="s">
        <v>19</v>
      </c>
      <c r="F769" s="165" t="s">
        <v>191</v>
      </c>
      <c r="H769" s="166">
        <v>11</v>
      </c>
      <c r="I769" s="167"/>
      <c r="L769" s="163"/>
      <c r="M769" s="168"/>
      <c r="T769" s="169"/>
      <c r="AT769" s="164" t="s">
        <v>188</v>
      </c>
      <c r="AU769" s="164" t="s">
        <v>80</v>
      </c>
      <c r="AV769" s="14" t="s">
        <v>165</v>
      </c>
      <c r="AW769" s="14" t="s">
        <v>31</v>
      </c>
      <c r="AX769" s="14" t="s">
        <v>78</v>
      </c>
      <c r="AY769" s="164" t="s">
        <v>158</v>
      </c>
    </row>
    <row r="770" spans="2:65" s="1" customFormat="1" ht="16.5" customHeight="1" x14ac:dyDescent="0.2">
      <c r="B770" s="33"/>
      <c r="C770" s="132" t="s">
        <v>794</v>
      </c>
      <c r="D770" s="132" t="s">
        <v>160</v>
      </c>
      <c r="E770" s="133" t="s">
        <v>1705</v>
      </c>
      <c r="F770" s="134" t="s">
        <v>1706</v>
      </c>
      <c r="G770" s="135" t="s">
        <v>292</v>
      </c>
      <c r="H770" s="136">
        <v>15.826000000000001</v>
      </c>
      <c r="I770" s="137">
        <v>424</v>
      </c>
      <c r="J770" s="138">
        <f>ROUND(I770*H770,2)</f>
        <v>6710.22</v>
      </c>
      <c r="K770" s="134" t="s">
        <v>164</v>
      </c>
      <c r="L770" s="33"/>
      <c r="M770" s="139" t="s">
        <v>19</v>
      </c>
      <c r="N770" s="140" t="s">
        <v>41</v>
      </c>
      <c r="P770" s="141">
        <f>O770*H770</f>
        <v>0</v>
      </c>
      <c r="Q770" s="141">
        <v>0</v>
      </c>
      <c r="R770" s="141">
        <f>Q770*H770</f>
        <v>0</v>
      </c>
      <c r="S770" s="141">
        <v>0</v>
      </c>
      <c r="T770" s="142">
        <f>S770*H770</f>
        <v>0</v>
      </c>
      <c r="AR770" s="143" t="s">
        <v>165</v>
      </c>
      <c r="AT770" s="143" t="s">
        <v>160</v>
      </c>
      <c r="AU770" s="143" t="s">
        <v>80</v>
      </c>
      <c r="AY770" s="18" t="s">
        <v>158</v>
      </c>
      <c r="BE770" s="144">
        <f>IF(N770="základní",J770,0)</f>
        <v>6710.22</v>
      </c>
      <c r="BF770" s="144">
        <f>IF(N770="snížená",J770,0)</f>
        <v>0</v>
      </c>
      <c r="BG770" s="144">
        <f>IF(N770="zákl. přenesená",J770,0)</f>
        <v>0</v>
      </c>
      <c r="BH770" s="144">
        <f>IF(N770="sníž. přenesená",J770,0)</f>
        <v>0</v>
      </c>
      <c r="BI770" s="144">
        <f>IF(N770="nulová",J770,0)</f>
        <v>0</v>
      </c>
      <c r="BJ770" s="18" t="s">
        <v>78</v>
      </c>
      <c r="BK770" s="144">
        <f>ROUND(I770*H770,2)</f>
        <v>6710.22</v>
      </c>
      <c r="BL770" s="18" t="s">
        <v>165</v>
      </c>
      <c r="BM770" s="143" t="s">
        <v>841</v>
      </c>
    </row>
    <row r="771" spans="2:65" s="1" customFormat="1" x14ac:dyDescent="0.2">
      <c r="B771" s="33"/>
      <c r="D771" s="145" t="s">
        <v>166</v>
      </c>
      <c r="F771" s="146" t="s">
        <v>1707</v>
      </c>
      <c r="I771" s="147"/>
      <c r="L771" s="33"/>
      <c r="M771" s="148"/>
      <c r="T771" s="54"/>
      <c r="AT771" s="18" t="s">
        <v>166</v>
      </c>
      <c r="AU771" s="18" t="s">
        <v>80</v>
      </c>
    </row>
    <row r="772" spans="2:65" s="12" customFormat="1" x14ac:dyDescent="0.2">
      <c r="B772" s="149"/>
      <c r="D772" s="150" t="s">
        <v>188</v>
      </c>
      <c r="E772" s="151" t="s">
        <v>19</v>
      </c>
      <c r="F772" s="152" t="s">
        <v>1708</v>
      </c>
      <c r="H772" s="151" t="s">
        <v>19</v>
      </c>
      <c r="I772" s="153"/>
      <c r="L772" s="149"/>
      <c r="M772" s="154"/>
      <c r="T772" s="155"/>
      <c r="AT772" s="151" t="s">
        <v>188</v>
      </c>
      <c r="AU772" s="151" t="s">
        <v>80</v>
      </c>
      <c r="AV772" s="12" t="s">
        <v>78</v>
      </c>
      <c r="AW772" s="12" t="s">
        <v>31</v>
      </c>
      <c r="AX772" s="12" t="s">
        <v>70</v>
      </c>
      <c r="AY772" s="151" t="s">
        <v>158</v>
      </c>
    </row>
    <row r="773" spans="2:65" s="12" customFormat="1" x14ac:dyDescent="0.2">
      <c r="B773" s="149"/>
      <c r="D773" s="150" t="s">
        <v>188</v>
      </c>
      <c r="E773" s="151" t="s">
        <v>19</v>
      </c>
      <c r="F773" s="152" t="s">
        <v>1709</v>
      </c>
      <c r="H773" s="151" t="s">
        <v>19</v>
      </c>
      <c r="I773" s="153"/>
      <c r="L773" s="149"/>
      <c r="M773" s="154"/>
      <c r="T773" s="155"/>
      <c r="AT773" s="151" t="s">
        <v>188</v>
      </c>
      <c r="AU773" s="151" t="s">
        <v>80</v>
      </c>
      <c r="AV773" s="12" t="s">
        <v>78</v>
      </c>
      <c r="AW773" s="12" t="s">
        <v>31</v>
      </c>
      <c r="AX773" s="12" t="s">
        <v>70</v>
      </c>
      <c r="AY773" s="151" t="s">
        <v>158</v>
      </c>
    </row>
    <row r="774" spans="2:65" s="12" customFormat="1" x14ac:dyDescent="0.2">
      <c r="B774" s="149"/>
      <c r="D774" s="150" t="s">
        <v>188</v>
      </c>
      <c r="E774" s="151" t="s">
        <v>19</v>
      </c>
      <c r="F774" s="152" t="s">
        <v>1710</v>
      </c>
      <c r="H774" s="151" t="s">
        <v>19</v>
      </c>
      <c r="I774" s="153"/>
      <c r="L774" s="149"/>
      <c r="M774" s="154"/>
      <c r="T774" s="155"/>
      <c r="AT774" s="151" t="s">
        <v>188</v>
      </c>
      <c r="AU774" s="151" t="s">
        <v>80</v>
      </c>
      <c r="AV774" s="12" t="s">
        <v>78</v>
      </c>
      <c r="AW774" s="12" t="s">
        <v>31</v>
      </c>
      <c r="AX774" s="12" t="s">
        <v>70</v>
      </c>
      <c r="AY774" s="151" t="s">
        <v>158</v>
      </c>
    </row>
    <row r="775" spans="2:65" s="12" customFormat="1" x14ac:dyDescent="0.2">
      <c r="B775" s="149"/>
      <c r="D775" s="150" t="s">
        <v>188</v>
      </c>
      <c r="E775" s="151" t="s">
        <v>19</v>
      </c>
      <c r="F775" s="152" t="s">
        <v>1711</v>
      </c>
      <c r="H775" s="151" t="s">
        <v>19</v>
      </c>
      <c r="I775" s="153"/>
      <c r="L775" s="149"/>
      <c r="M775" s="154"/>
      <c r="T775" s="155"/>
      <c r="AT775" s="151" t="s">
        <v>188</v>
      </c>
      <c r="AU775" s="151" t="s">
        <v>80</v>
      </c>
      <c r="AV775" s="12" t="s">
        <v>78</v>
      </c>
      <c r="AW775" s="12" t="s">
        <v>31</v>
      </c>
      <c r="AX775" s="12" t="s">
        <v>70</v>
      </c>
      <c r="AY775" s="151" t="s">
        <v>158</v>
      </c>
    </row>
    <row r="776" spans="2:65" s="12" customFormat="1" x14ac:dyDescent="0.2">
      <c r="B776" s="149"/>
      <c r="D776" s="150" t="s">
        <v>188</v>
      </c>
      <c r="E776" s="151" t="s">
        <v>19</v>
      </c>
      <c r="F776" s="152" t="s">
        <v>1712</v>
      </c>
      <c r="H776" s="151" t="s">
        <v>19</v>
      </c>
      <c r="I776" s="153"/>
      <c r="L776" s="149"/>
      <c r="M776" s="154"/>
      <c r="T776" s="155"/>
      <c r="AT776" s="151" t="s">
        <v>188</v>
      </c>
      <c r="AU776" s="151" t="s">
        <v>80</v>
      </c>
      <c r="AV776" s="12" t="s">
        <v>78</v>
      </c>
      <c r="AW776" s="12" t="s">
        <v>31</v>
      </c>
      <c r="AX776" s="12" t="s">
        <v>70</v>
      </c>
      <c r="AY776" s="151" t="s">
        <v>158</v>
      </c>
    </row>
    <row r="777" spans="2:65" s="12" customFormat="1" x14ac:dyDescent="0.2">
      <c r="B777" s="149"/>
      <c r="D777" s="150" t="s">
        <v>188</v>
      </c>
      <c r="E777" s="151" t="s">
        <v>19</v>
      </c>
      <c r="F777" s="152" t="s">
        <v>1713</v>
      </c>
      <c r="H777" s="151" t="s">
        <v>19</v>
      </c>
      <c r="I777" s="153"/>
      <c r="L777" s="149"/>
      <c r="M777" s="154"/>
      <c r="T777" s="155"/>
      <c r="AT777" s="151" t="s">
        <v>188</v>
      </c>
      <c r="AU777" s="151" t="s">
        <v>80</v>
      </c>
      <c r="AV777" s="12" t="s">
        <v>78</v>
      </c>
      <c r="AW777" s="12" t="s">
        <v>31</v>
      </c>
      <c r="AX777" s="12" t="s">
        <v>70</v>
      </c>
      <c r="AY777" s="151" t="s">
        <v>158</v>
      </c>
    </row>
    <row r="778" spans="2:65" s="13" customFormat="1" x14ac:dyDescent="0.2">
      <c r="B778" s="156"/>
      <c r="D778" s="150" t="s">
        <v>188</v>
      </c>
      <c r="E778" s="157" t="s">
        <v>19</v>
      </c>
      <c r="F778" s="158" t="s">
        <v>1714</v>
      </c>
      <c r="H778" s="159">
        <v>0.91700000000000004</v>
      </c>
      <c r="I778" s="160"/>
      <c r="L778" s="156"/>
      <c r="M778" s="161"/>
      <c r="T778" s="162"/>
      <c r="AT778" s="157" t="s">
        <v>188</v>
      </c>
      <c r="AU778" s="157" t="s">
        <v>80</v>
      </c>
      <c r="AV778" s="13" t="s">
        <v>80</v>
      </c>
      <c r="AW778" s="13" t="s">
        <v>31</v>
      </c>
      <c r="AX778" s="13" t="s">
        <v>70</v>
      </c>
      <c r="AY778" s="157" t="s">
        <v>158</v>
      </c>
    </row>
    <row r="779" spans="2:65" s="12" customFormat="1" x14ac:dyDescent="0.2">
      <c r="B779" s="149"/>
      <c r="D779" s="150" t="s">
        <v>188</v>
      </c>
      <c r="E779" s="151" t="s">
        <v>19</v>
      </c>
      <c r="F779" s="152" t="s">
        <v>1715</v>
      </c>
      <c r="H779" s="151" t="s">
        <v>19</v>
      </c>
      <c r="I779" s="153"/>
      <c r="L779" s="149"/>
      <c r="M779" s="154"/>
      <c r="T779" s="155"/>
      <c r="AT779" s="151" t="s">
        <v>188</v>
      </c>
      <c r="AU779" s="151" t="s">
        <v>80</v>
      </c>
      <c r="AV779" s="12" t="s">
        <v>78</v>
      </c>
      <c r="AW779" s="12" t="s">
        <v>31</v>
      </c>
      <c r="AX779" s="12" t="s">
        <v>70</v>
      </c>
      <c r="AY779" s="151" t="s">
        <v>158</v>
      </c>
    </row>
    <row r="780" spans="2:65" s="13" customFormat="1" x14ac:dyDescent="0.2">
      <c r="B780" s="156"/>
      <c r="D780" s="150" t="s">
        <v>188</v>
      </c>
      <c r="E780" s="157" t="s">
        <v>19</v>
      </c>
      <c r="F780" s="158" t="s">
        <v>1716</v>
      </c>
      <c r="H780" s="159">
        <v>1.105</v>
      </c>
      <c r="I780" s="160"/>
      <c r="L780" s="156"/>
      <c r="M780" s="161"/>
      <c r="T780" s="162"/>
      <c r="AT780" s="157" t="s">
        <v>188</v>
      </c>
      <c r="AU780" s="157" t="s">
        <v>80</v>
      </c>
      <c r="AV780" s="13" t="s">
        <v>80</v>
      </c>
      <c r="AW780" s="13" t="s">
        <v>31</v>
      </c>
      <c r="AX780" s="13" t="s">
        <v>70</v>
      </c>
      <c r="AY780" s="157" t="s">
        <v>158</v>
      </c>
    </row>
    <row r="781" spans="2:65" s="12" customFormat="1" x14ac:dyDescent="0.2">
      <c r="B781" s="149"/>
      <c r="D781" s="150" t="s">
        <v>188</v>
      </c>
      <c r="E781" s="151" t="s">
        <v>19</v>
      </c>
      <c r="F781" s="152" t="s">
        <v>1717</v>
      </c>
      <c r="H781" s="151" t="s">
        <v>19</v>
      </c>
      <c r="I781" s="153"/>
      <c r="L781" s="149"/>
      <c r="M781" s="154"/>
      <c r="T781" s="155"/>
      <c r="AT781" s="151" t="s">
        <v>188</v>
      </c>
      <c r="AU781" s="151" t="s">
        <v>80</v>
      </c>
      <c r="AV781" s="12" t="s">
        <v>78</v>
      </c>
      <c r="AW781" s="12" t="s">
        <v>31</v>
      </c>
      <c r="AX781" s="12" t="s">
        <v>70</v>
      </c>
      <c r="AY781" s="151" t="s">
        <v>158</v>
      </c>
    </row>
    <row r="782" spans="2:65" s="13" customFormat="1" x14ac:dyDescent="0.2">
      <c r="B782" s="156"/>
      <c r="D782" s="150" t="s">
        <v>188</v>
      </c>
      <c r="E782" s="157" t="s">
        <v>19</v>
      </c>
      <c r="F782" s="158" t="s">
        <v>1718</v>
      </c>
      <c r="H782" s="159">
        <v>0.72799999999999998</v>
      </c>
      <c r="I782" s="160"/>
      <c r="L782" s="156"/>
      <c r="M782" s="161"/>
      <c r="T782" s="162"/>
      <c r="AT782" s="157" t="s">
        <v>188</v>
      </c>
      <c r="AU782" s="157" t="s">
        <v>80</v>
      </c>
      <c r="AV782" s="13" t="s">
        <v>80</v>
      </c>
      <c r="AW782" s="13" t="s">
        <v>31</v>
      </c>
      <c r="AX782" s="13" t="s">
        <v>70</v>
      </c>
      <c r="AY782" s="157" t="s">
        <v>158</v>
      </c>
    </row>
    <row r="783" spans="2:65" s="12" customFormat="1" x14ac:dyDescent="0.2">
      <c r="B783" s="149"/>
      <c r="D783" s="150" t="s">
        <v>188</v>
      </c>
      <c r="E783" s="151" t="s">
        <v>19</v>
      </c>
      <c r="F783" s="152" t="s">
        <v>1719</v>
      </c>
      <c r="H783" s="151" t="s">
        <v>19</v>
      </c>
      <c r="I783" s="153"/>
      <c r="L783" s="149"/>
      <c r="M783" s="154"/>
      <c r="T783" s="155"/>
      <c r="AT783" s="151" t="s">
        <v>188</v>
      </c>
      <c r="AU783" s="151" t="s">
        <v>80</v>
      </c>
      <c r="AV783" s="12" t="s">
        <v>78</v>
      </c>
      <c r="AW783" s="12" t="s">
        <v>31</v>
      </c>
      <c r="AX783" s="12" t="s">
        <v>70</v>
      </c>
      <c r="AY783" s="151" t="s">
        <v>158</v>
      </c>
    </row>
    <row r="784" spans="2:65" s="13" customFormat="1" x14ac:dyDescent="0.2">
      <c r="B784" s="156"/>
      <c r="D784" s="150" t="s">
        <v>188</v>
      </c>
      <c r="E784" s="157" t="s">
        <v>19</v>
      </c>
      <c r="F784" s="158" t="s">
        <v>1716</v>
      </c>
      <c r="H784" s="159">
        <v>1.105</v>
      </c>
      <c r="I784" s="160"/>
      <c r="L784" s="156"/>
      <c r="M784" s="161"/>
      <c r="T784" s="162"/>
      <c r="AT784" s="157" t="s">
        <v>188</v>
      </c>
      <c r="AU784" s="157" t="s">
        <v>80</v>
      </c>
      <c r="AV784" s="13" t="s">
        <v>80</v>
      </c>
      <c r="AW784" s="13" t="s">
        <v>31</v>
      </c>
      <c r="AX784" s="13" t="s">
        <v>70</v>
      </c>
      <c r="AY784" s="157" t="s">
        <v>158</v>
      </c>
    </row>
    <row r="785" spans="2:65" s="12" customFormat="1" x14ac:dyDescent="0.2">
      <c r="B785" s="149"/>
      <c r="D785" s="150" t="s">
        <v>188</v>
      </c>
      <c r="E785" s="151" t="s">
        <v>19</v>
      </c>
      <c r="F785" s="152" t="s">
        <v>1720</v>
      </c>
      <c r="H785" s="151" t="s">
        <v>19</v>
      </c>
      <c r="I785" s="153"/>
      <c r="L785" s="149"/>
      <c r="M785" s="154"/>
      <c r="T785" s="155"/>
      <c r="AT785" s="151" t="s">
        <v>188</v>
      </c>
      <c r="AU785" s="151" t="s">
        <v>80</v>
      </c>
      <c r="AV785" s="12" t="s">
        <v>78</v>
      </c>
      <c r="AW785" s="12" t="s">
        <v>31</v>
      </c>
      <c r="AX785" s="12" t="s">
        <v>70</v>
      </c>
      <c r="AY785" s="151" t="s">
        <v>158</v>
      </c>
    </row>
    <row r="786" spans="2:65" s="13" customFormat="1" x14ac:dyDescent="0.2">
      <c r="B786" s="156"/>
      <c r="D786" s="150" t="s">
        <v>188</v>
      </c>
      <c r="E786" s="157" t="s">
        <v>19</v>
      </c>
      <c r="F786" s="158" t="s">
        <v>1714</v>
      </c>
      <c r="H786" s="159">
        <v>0.91700000000000004</v>
      </c>
      <c r="I786" s="160"/>
      <c r="L786" s="156"/>
      <c r="M786" s="161"/>
      <c r="T786" s="162"/>
      <c r="AT786" s="157" t="s">
        <v>188</v>
      </c>
      <c r="AU786" s="157" t="s">
        <v>80</v>
      </c>
      <c r="AV786" s="13" t="s">
        <v>80</v>
      </c>
      <c r="AW786" s="13" t="s">
        <v>31</v>
      </c>
      <c r="AX786" s="13" t="s">
        <v>70</v>
      </c>
      <c r="AY786" s="157" t="s">
        <v>158</v>
      </c>
    </row>
    <row r="787" spans="2:65" s="12" customFormat="1" x14ac:dyDescent="0.2">
      <c r="B787" s="149"/>
      <c r="D787" s="150" t="s">
        <v>188</v>
      </c>
      <c r="E787" s="151" t="s">
        <v>19</v>
      </c>
      <c r="F787" s="152" t="s">
        <v>1721</v>
      </c>
      <c r="H787" s="151" t="s">
        <v>19</v>
      </c>
      <c r="I787" s="153"/>
      <c r="L787" s="149"/>
      <c r="M787" s="154"/>
      <c r="T787" s="155"/>
      <c r="AT787" s="151" t="s">
        <v>188</v>
      </c>
      <c r="AU787" s="151" t="s">
        <v>80</v>
      </c>
      <c r="AV787" s="12" t="s">
        <v>78</v>
      </c>
      <c r="AW787" s="12" t="s">
        <v>31</v>
      </c>
      <c r="AX787" s="12" t="s">
        <v>70</v>
      </c>
      <c r="AY787" s="151" t="s">
        <v>158</v>
      </c>
    </row>
    <row r="788" spans="2:65" s="13" customFormat="1" x14ac:dyDescent="0.2">
      <c r="B788" s="156"/>
      <c r="D788" s="150" t="s">
        <v>188</v>
      </c>
      <c r="E788" s="157" t="s">
        <v>19</v>
      </c>
      <c r="F788" s="158" t="s">
        <v>1722</v>
      </c>
      <c r="H788" s="159">
        <v>2.2109999999999999</v>
      </c>
      <c r="I788" s="160"/>
      <c r="L788" s="156"/>
      <c r="M788" s="161"/>
      <c r="T788" s="162"/>
      <c r="AT788" s="157" t="s">
        <v>188</v>
      </c>
      <c r="AU788" s="157" t="s">
        <v>80</v>
      </c>
      <c r="AV788" s="13" t="s">
        <v>80</v>
      </c>
      <c r="AW788" s="13" t="s">
        <v>31</v>
      </c>
      <c r="AX788" s="13" t="s">
        <v>70</v>
      </c>
      <c r="AY788" s="157" t="s">
        <v>158</v>
      </c>
    </row>
    <row r="789" spans="2:65" s="12" customFormat="1" x14ac:dyDescent="0.2">
      <c r="B789" s="149"/>
      <c r="D789" s="150" t="s">
        <v>188</v>
      </c>
      <c r="E789" s="151" t="s">
        <v>19</v>
      </c>
      <c r="F789" s="152" t="s">
        <v>1723</v>
      </c>
      <c r="H789" s="151" t="s">
        <v>19</v>
      </c>
      <c r="I789" s="153"/>
      <c r="L789" s="149"/>
      <c r="M789" s="154"/>
      <c r="T789" s="155"/>
      <c r="AT789" s="151" t="s">
        <v>188</v>
      </c>
      <c r="AU789" s="151" t="s">
        <v>80</v>
      </c>
      <c r="AV789" s="12" t="s">
        <v>78</v>
      </c>
      <c r="AW789" s="12" t="s">
        <v>31</v>
      </c>
      <c r="AX789" s="12" t="s">
        <v>70</v>
      </c>
      <c r="AY789" s="151" t="s">
        <v>158</v>
      </c>
    </row>
    <row r="790" spans="2:65" s="13" customFormat="1" x14ac:dyDescent="0.2">
      <c r="B790" s="156"/>
      <c r="D790" s="150" t="s">
        <v>188</v>
      </c>
      <c r="E790" s="157" t="s">
        <v>19</v>
      </c>
      <c r="F790" s="158" t="s">
        <v>1724</v>
      </c>
      <c r="H790" s="159">
        <v>3.3159999999999998</v>
      </c>
      <c r="I790" s="160"/>
      <c r="L790" s="156"/>
      <c r="M790" s="161"/>
      <c r="T790" s="162"/>
      <c r="AT790" s="157" t="s">
        <v>188</v>
      </c>
      <c r="AU790" s="157" t="s">
        <v>80</v>
      </c>
      <c r="AV790" s="13" t="s">
        <v>80</v>
      </c>
      <c r="AW790" s="13" t="s">
        <v>31</v>
      </c>
      <c r="AX790" s="13" t="s">
        <v>70</v>
      </c>
      <c r="AY790" s="157" t="s">
        <v>158</v>
      </c>
    </row>
    <row r="791" spans="2:65" s="12" customFormat="1" x14ac:dyDescent="0.2">
      <c r="B791" s="149"/>
      <c r="D791" s="150" t="s">
        <v>188</v>
      </c>
      <c r="E791" s="151" t="s">
        <v>19</v>
      </c>
      <c r="F791" s="152" t="s">
        <v>1725</v>
      </c>
      <c r="H791" s="151" t="s">
        <v>19</v>
      </c>
      <c r="I791" s="153"/>
      <c r="L791" s="149"/>
      <c r="M791" s="154"/>
      <c r="T791" s="155"/>
      <c r="AT791" s="151" t="s">
        <v>188</v>
      </c>
      <c r="AU791" s="151" t="s">
        <v>80</v>
      </c>
      <c r="AV791" s="12" t="s">
        <v>78</v>
      </c>
      <c r="AW791" s="12" t="s">
        <v>31</v>
      </c>
      <c r="AX791" s="12" t="s">
        <v>70</v>
      </c>
      <c r="AY791" s="151" t="s">
        <v>158</v>
      </c>
    </row>
    <row r="792" spans="2:65" s="13" customFormat="1" x14ac:dyDescent="0.2">
      <c r="B792" s="156"/>
      <c r="D792" s="150" t="s">
        <v>188</v>
      </c>
      <c r="E792" s="157" t="s">
        <v>19</v>
      </c>
      <c r="F792" s="158" t="s">
        <v>1724</v>
      </c>
      <c r="H792" s="159">
        <v>3.3159999999999998</v>
      </c>
      <c r="I792" s="160"/>
      <c r="L792" s="156"/>
      <c r="M792" s="161"/>
      <c r="T792" s="162"/>
      <c r="AT792" s="157" t="s">
        <v>188</v>
      </c>
      <c r="AU792" s="157" t="s">
        <v>80</v>
      </c>
      <c r="AV792" s="13" t="s">
        <v>80</v>
      </c>
      <c r="AW792" s="13" t="s">
        <v>31</v>
      </c>
      <c r="AX792" s="13" t="s">
        <v>70</v>
      </c>
      <c r="AY792" s="157" t="s">
        <v>158</v>
      </c>
    </row>
    <row r="793" spans="2:65" s="12" customFormat="1" x14ac:dyDescent="0.2">
      <c r="B793" s="149"/>
      <c r="D793" s="150" t="s">
        <v>188</v>
      </c>
      <c r="E793" s="151" t="s">
        <v>19</v>
      </c>
      <c r="F793" s="152" t="s">
        <v>1726</v>
      </c>
      <c r="H793" s="151" t="s">
        <v>19</v>
      </c>
      <c r="I793" s="153"/>
      <c r="L793" s="149"/>
      <c r="M793" s="154"/>
      <c r="T793" s="155"/>
      <c r="AT793" s="151" t="s">
        <v>188</v>
      </c>
      <c r="AU793" s="151" t="s">
        <v>80</v>
      </c>
      <c r="AV793" s="12" t="s">
        <v>78</v>
      </c>
      <c r="AW793" s="12" t="s">
        <v>31</v>
      </c>
      <c r="AX793" s="12" t="s">
        <v>70</v>
      </c>
      <c r="AY793" s="151" t="s">
        <v>158</v>
      </c>
    </row>
    <row r="794" spans="2:65" s="13" customFormat="1" x14ac:dyDescent="0.2">
      <c r="B794" s="156"/>
      <c r="D794" s="150" t="s">
        <v>188</v>
      </c>
      <c r="E794" s="157" t="s">
        <v>19</v>
      </c>
      <c r="F794" s="158" t="s">
        <v>1722</v>
      </c>
      <c r="H794" s="159">
        <v>2.2109999999999999</v>
      </c>
      <c r="I794" s="160"/>
      <c r="L794" s="156"/>
      <c r="M794" s="161"/>
      <c r="T794" s="162"/>
      <c r="AT794" s="157" t="s">
        <v>188</v>
      </c>
      <c r="AU794" s="157" t="s">
        <v>80</v>
      </c>
      <c r="AV794" s="13" t="s">
        <v>80</v>
      </c>
      <c r="AW794" s="13" t="s">
        <v>31</v>
      </c>
      <c r="AX794" s="13" t="s">
        <v>70</v>
      </c>
      <c r="AY794" s="157" t="s">
        <v>158</v>
      </c>
    </row>
    <row r="795" spans="2:65" s="14" customFormat="1" x14ac:dyDescent="0.2">
      <c r="B795" s="163"/>
      <c r="D795" s="150" t="s">
        <v>188</v>
      </c>
      <c r="E795" s="164" t="s">
        <v>19</v>
      </c>
      <c r="F795" s="165" t="s">
        <v>191</v>
      </c>
      <c r="H795" s="166">
        <v>15.825999999999999</v>
      </c>
      <c r="I795" s="167"/>
      <c r="L795" s="163"/>
      <c r="M795" s="168"/>
      <c r="T795" s="169"/>
      <c r="AT795" s="164" t="s">
        <v>188</v>
      </c>
      <c r="AU795" s="164" t="s">
        <v>80</v>
      </c>
      <c r="AV795" s="14" t="s">
        <v>165</v>
      </c>
      <c r="AW795" s="14" t="s">
        <v>31</v>
      </c>
      <c r="AX795" s="14" t="s">
        <v>78</v>
      </c>
      <c r="AY795" s="164" t="s">
        <v>158</v>
      </c>
    </row>
    <row r="796" spans="2:65" s="1" customFormat="1" ht="21.75" customHeight="1" x14ac:dyDescent="0.2">
      <c r="B796" s="33"/>
      <c r="C796" s="132" t="s">
        <v>527</v>
      </c>
      <c r="D796" s="132" t="s">
        <v>160</v>
      </c>
      <c r="E796" s="133" t="s">
        <v>1727</v>
      </c>
      <c r="F796" s="134" t="s">
        <v>1728</v>
      </c>
      <c r="G796" s="135" t="s">
        <v>292</v>
      </c>
      <c r="H796" s="136">
        <v>91.2</v>
      </c>
      <c r="I796" s="137">
        <v>466</v>
      </c>
      <c r="J796" s="138">
        <f>ROUND(I796*H796,2)</f>
        <v>42499.199999999997</v>
      </c>
      <c r="K796" s="134" t="s">
        <v>164</v>
      </c>
      <c r="L796" s="33"/>
      <c r="M796" s="139" t="s">
        <v>19</v>
      </c>
      <c r="N796" s="140" t="s">
        <v>41</v>
      </c>
      <c r="P796" s="141">
        <f>O796*H796</f>
        <v>0</v>
      </c>
      <c r="Q796" s="141">
        <v>0</v>
      </c>
      <c r="R796" s="141">
        <f>Q796*H796</f>
        <v>0</v>
      </c>
      <c r="S796" s="141">
        <v>0</v>
      </c>
      <c r="T796" s="142">
        <f>S796*H796</f>
        <v>0</v>
      </c>
      <c r="AR796" s="143" t="s">
        <v>165</v>
      </c>
      <c r="AT796" s="143" t="s">
        <v>160</v>
      </c>
      <c r="AU796" s="143" t="s">
        <v>80</v>
      </c>
      <c r="AY796" s="18" t="s">
        <v>158</v>
      </c>
      <c r="BE796" s="144">
        <f>IF(N796="základní",J796,0)</f>
        <v>42499.199999999997</v>
      </c>
      <c r="BF796" s="144">
        <f>IF(N796="snížená",J796,0)</f>
        <v>0</v>
      </c>
      <c r="BG796" s="144">
        <f>IF(N796="zákl. přenesená",J796,0)</f>
        <v>0</v>
      </c>
      <c r="BH796" s="144">
        <f>IF(N796="sníž. přenesená",J796,0)</f>
        <v>0</v>
      </c>
      <c r="BI796" s="144">
        <f>IF(N796="nulová",J796,0)</f>
        <v>0</v>
      </c>
      <c r="BJ796" s="18" t="s">
        <v>78</v>
      </c>
      <c r="BK796" s="144">
        <f>ROUND(I796*H796,2)</f>
        <v>42499.199999999997</v>
      </c>
      <c r="BL796" s="18" t="s">
        <v>165</v>
      </c>
      <c r="BM796" s="143" t="s">
        <v>845</v>
      </c>
    </row>
    <row r="797" spans="2:65" s="1" customFormat="1" x14ac:dyDescent="0.2">
      <c r="B797" s="33"/>
      <c r="D797" s="145" t="s">
        <v>166</v>
      </c>
      <c r="F797" s="146" t="s">
        <v>1729</v>
      </c>
      <c r="I797" s="147"/>
      <c r="L797" s="33"/>
      <c r="M797" s="148"/>
      <c r="T797" s="54"/>
      <c r="AT797" s="18" t="s">
        <v>166</v>
      </c>
      <c r="AU797" s="18" t="s">
        <v>80</v>
      </c>
    </row>
    <row r="798" spans="2:65" s="12" customFormat="1" x14ac:dyDescent="0.2">
      <c r="B798" s="149"/>
      <c r="D798" s="150" t="s">
        <v>188</v>
      </c>
      <c r="E798" s="151" t="s">
        <v>19</v>
      </c>
      <c r="F798" s="152" t="s">
        <v>1730</v>
      </c>
      <c r="H798" s="151" t="s">
        <v>19</v>
      </c>
      <c r="I798" s="153"/>
      <c r="L798" s="149"/>
      <c r="M798" s="154"/>
      <c r="T798" s="155"/>
      <c r="AT798" s="151" t="s">
        <v>188</v>
      </c>
      <c r="AU798" s="151" t="s">
        <v>80</v>
      </c>
      <c r="AV798" s="12" t="s">
        <v>78</v>
      </c>
      <c r="AW798" s="12" t="s">
        <v>31</v>
      </c>
      <c r="AX798" s="12" t="s">
        <v>70</v>
      </c>
      <c r="AY798" s="151" t="s">
        <v>158</v>
      </c>
    </row>
    <row r="799" spans="2:65" s="13" customFormat="1" x14ac:dyDescent="0.2">
      <c r="B799" s="156"/>
      <c r="D799" s="150" t="s">
        <v>188</v>
      </c>
      <c r="E799" s="157" t="s">
        <v>19</v>
      </c>
      <c r="F799" s="158" t="s">
        <v>1731</v>
      </c>
      <c r="H799" s="159">
        <v>74</v>
      </c>
      <c r="I799" s="160"/>
      <c r="L799" s="156"/>
      <c r="M799" s="161"/>
      <c r="T799" s="162"/>
      <c r="AT799" s="157" t="s">
        <v>188</v>
      </c>
      <c r="AU799" s="157" t="s">
        <v>80</v>
      </c>
      <c r="AV799" s="13" t="s">
        <v>80</v>
      </c>
      <c r="AW799" s="13" t="s">
        <v>31</v>
      </c>
      <c r="AX799" s="13" t="s">
        <v>70</v>
      </c>
      <c r="AY799" s="157" t="s">
        <v>158</v>
      </c>
    </row>
    <row r="800" spans="2:65" s="13" customFormat="1" x14ac:dyDescent="0.2">
      <c r="B800" s="156"/>
      <c r="D800" s="150" t="s">
        <v>188</v>
      </c>
      <c r="E800" s="157" t="s">
        <v>19</v>
      </c>
      <c r="F800" s="158" t="s">
        <v>1732</v>
      </c>
      <c r="H800" s="159">
        <v>17.2</v>
      </c>
      <c r="I800" s="160"/>
      <c r="L800" s="156"/>
      <c r="M800" s="161"/>
      <c r="T800" s="162"/>
      <c r="AT800" s="157" t="s">
        <v>188</v>
      </c>
      <c r="AU800" s="157" t="s">
        <v>80</v>
      </c>
      <c r="AV800" s="13" t="s">
        <v>80</v>
      </c>
      <c r="AW800" s="13" t="s">
        <v>31</v>
      </c>
      <c r="AX800" s="13" t="s">
        <v>70</v>
      </c>
      <c r="AY800" s="157" t="s">
        <v>158</v>
      </c>
    </row>
    <row r="801" spans="2:65" s="14" customFormat="1" x14ac:dyDescent="0.2">
      <c r="B801" s="163"/>
      <c r="D801" s="150" t="s">
        <v>188</v>
      </c>
      <c r="E801" s="164" t="s">
        <v>19</v>
      </c>
      <c r="F801" s="165" t="s">
        <v>191</v>
      </c>
      <c r="H801" s="166">
        <v>91.2</v>
      </c>
      <c r="I801" s="167"/>
      <c r="L801" s="163"/>
      <c r="M801" s="168"/>
      <c r="T801" s="169"/>
      <c r="AT801" s="164" t="s">
        <v>188</v>
      </c>
      <c r="AU801" s="164" t="s">
        <v>80</v>
      </c>
      <c r="AV801" s="14" t="s">
        <v>165</v>
      </c>
      <c r="AW801" s="14" t="s">
        <v>31</v>
      </c>
      <c r="AX801" s="14" t="s">
        <v>78</v>
      </c>
      <c r="AY801" s="164" t="s">
        <v>158</v>
      </c>
    </row>
    <row r="802" spans="2:65" s="1" customFormat="1" ht="16.5" customHeight="1" x14ac:dyDescent="0.2">
      <c r="B802" s="33"/>
      <c r="C802" s="132" t="s">
        <v>802</v>
      </c>
      <c r="D802" s="132" t="s">
        <v>160</v>
      </c>
      <c r="E802" s="133" t="s">
        <v>1733</v>
      </c>
      <c r="F802" s="134" t="s">
        <v>1734</v>
      </c>
      <c r="G802" s="135" t="s">
        <v>292</v>
      </c>
      <c r="H802" s="136">
        <v>0.62</v>
      </c>
      <c r="I802" s="137">
        <v>2620</v>
      </c>
      <c r="J802" s="138">
        <f>ROUND(I802*H802,2)</f>
        <v>1624.4</v>
      </c>
      <c r="K802" s="134" t="s">
        <v>164</v>
      </c>
      <c r="L802" s="33"/>
      <c r="M802" s="139" t="s">
        <v>19</v>
      </c>
      <c r="N802" s="140" t="s">
        <v>41</v>
      </c>
      <c r="P802" s="141">
        <f>O802*H802</f>
        <v>0</v>
      </c>
      <c r="Q802" s="141">
        <v>0</v>
      </c>
      <c r="R802" s="141">
        <f>Q802*H802</f>
        <v>0</v>
      </c>
      <c r="S802" s="141">
        <v>0</v>
      </c>
      <c r="T802" s="142">
        <f>S802*H802</f>
        <v>0</v>
      </c>
      <c r="AR802" s="143" t="s">
        <v>165</v>
      </c>
      <c r="AT802" s="143" t="s">
        <v>160</v>
      </c>
      <c r="AU802" s="143" t="s">
        <v>80</v>
      </c>
      <c r="AY802" s="18" t="s">
        <v>158</v>
      </c>
      <c r="BE802" s="144">
        <f>IF(N802="základní",J802,0)</f>
        <v>1624.4</v>
      </c>
      <c r="BF802" s="144">
        <f>IF(N802="snížená",J802,0)</f>
        <v>0</v>
      </c>
      <c r="BG802" s="144">
        <f>IF(N802="zákl. přenesená",J802,0)</f>
        <v>0</v>
      </c>
      <c r="BH802" s="144">
        <f>IF(N802="sníž. přenesená",J802,0)</f>
        <v>0</v>
      </c>
      <c r="BI802" s="144">
        <f>IF(N802="nulová",J802,0)</f>
        <v>0</v>
      </c>
      <c r="BJ802" s="18" t="s">
        <v>78</v>
      </c>
      <c r="BK802" s="144">
        <f>ROUND(I802*H802,2)</f>
        <v>1624.4</v>
      </c>
      <c r="BL802" s="18" t="s">
        <v>165</v>
      </c>
      <c r="BM802" s="143" t="s">
        <v>849</v>
      </c>
    </row>
    <row r="803" spans="2:65" s="1" customFormat="1" x14ac:dyDescent="0.2">
      <c r="B803" s="33"/>
      <c r="D803" s="145" t="s">
        <v>166</v>
      </c>
      <c r="F803" s="146" t="s">
        <v>1735</v>
      </c>
      <c r="I803" s="147"/>
      <c r="L803" s="33"/>
      <c r="M803" s="148"/>
      <c r="T803" s="54"/>
      <c r="AT803" s="18" t="s">
        <v>166</v>
      </c>
      <c r="AU803" s="18" t="s">
        <v>80</v>
      </c>
    </row>
    <row r="804" spans="2:65" s="12" customFormat="1" x14ac:dyDescent="0.2">
      <c r="B804" s="149"/>
      <c r="D804" s="150" t="s">
        <v>188</v>
      </c>
      <c r="E804" s="151" t="s">
        <v>19</v>
      </c>
      <c r="F804" s="152" t="s">
        <v>1736</v>
      </c>
      <c r="H804" s="151" t="s">
        <v>19</v>
      </c>
      <c r="I804" s="153"/>
      <c r="L804" s="149"/>
      <c r="M804" s="154"/>
      <c r="T804" s="155"/>
      <c r="AT804" s="151" t="s">
        <v>188</v>
      </c>
      <c r="AU804" s="151" t="s">
        <v>80</v>
      </c>
      <c r="AV804" s="12" t="s">
        <v>78</v>
      </c>
      <c r="AW804" s="12" t="s">
        <v>31</v>
      </c>
      <c r="AX804" s="12" t="s">
        <v>70</v>
      </c>
      <c r="AY804" s="151" t="s">
        <v>158</v>
      </c>
    </row>
    <row r="805" spans="2:65" s="12" customFormat="1" x14ac:dyDescent="0.2">
      <c r="B805" s="149"/>
      <c r="D805" s="150" t="s">
        <v>188</v>
      </c>
      <c r="E805" s="151" t="s">
        <v>19</v>
      </c>
      <c r="F805" s="152" t="s">
        <v>1737</v>
      </c>
      <c r="H805" s="151" t="s">
        <v>19</v>
      </c>
      <c r="I805" s="153"/>
      <c r="L805" s="149"/>
      <c r="M805" s="154"/>
      <c r="T805" s="155"/>
      <c r="AT805" s="151" t="s">
        <v>188</v>
      </c>
      <c r="AU805" s="151" t="s">
        <v>80</v>
      </c>
      <c r="AV805" s="12" t="s">
        <v>78</v>
      </c>
      <c r="AW805" s="12" t="s">
        <v>31</v>
      </c>
      <c r="AX805" s="12" t="s">
        <v>70</v>
      </c>
      <c r="AY805" s="151" t="s">
        <v>158</v>
      </c>
    </row>
    <row r="806" spans="2:65" s="13" customFormat="1" x14ac:dyDescent="0.2">
      <c r="B806" s="156"/>
      <c r="D806" s="150" t="s">
        <v>188</v>
      </c>
      <c r="E806" s="157" t="s">
        <v>19</v>
      </c>
      <c r="F806" s="158" t="s">
        <v>1738</v>
      </c>
      <c r="H806" s="159">
        <v>0.3</v>
      </c>
      <c r="I806" s="160"/>
      <c r="L806" s="156"/>
      <c r="M806" s="161"/>
      <c r="T806" s="162"/>
      <c r="AT806" s="157" t="s">
        <v>188</v>
      </c>
      <c r="AU806" s="157" t="s">
        <v>80</v>
      </c>
      <c r="AV806" s="13" t="s">
        <v>80</v>
      </c>
      <c r="AW806" s="13" t="s">
        <v>31</v>
      </c>
      <c r="AX806" s="13" t="s">
        <v>70</v>
      </c>
      <c r="AY806" s="157" t="s">
        <v>158</v>
      </c>
    </row>
    <row r="807" spans="2:65" s="12" customFormat="1" x14ac:dyDescent="0.2">
      <c r="B807" s="149"/>
      <c r="D807" s="150" t="s">
        <v>188</v>
      </c>
      <c r="E807" s="151" t="s">
        <v>19</v>
      </c>
      <c r="F807" s="152" t="s">
        <v>1739</v>
      </c>
      <c r="H807" s="151" t="s">
        <v>19</v>
      </c>
      <c r="I807" s="153"/>
      <c r="L807" s="149"/>
      <c r="M807" s="154"/>
      <c r="T807" s="155"/>
      <c r="AT807" s="151" t="s">
        <v>188</v>
      </c>
      <c r="AU807" s="151" t="s">
        <v>80</v>
      </c>
      <c r="AV807" s="12" t="s">
        <v>78</v>
      </c>
      <c r="AW807" s="12" t="s">
        <v>31</v>
      </c>
      <c r="AX807" s="12" t="s">
        <v>70</v>
      </c>
      <c r="AY807" s="151" t="s">
        <v>158</v>
      </c>
    </row>
    <row r="808" spans="2:65" s="13" customFormat="1" x14ac:dyDescent="0.2">
      <c r="B808" s="156"/>
      <c r="D808" s="150" t="s">
        <v>188</v>
      </c>
      <c r="E808" s="157" t="s">
        <v>19</v>
      </c>
      <c r="F808" s="158" t="s">
        <v>1740</v>
      </c>
      <c r="H808" s="159">
        <v>0.32</v>
      </c>
      <c r="I808" s="160"/>
      <c r="L808" s="156"/>
      <c r="M808" s="161"/>
      <c r="T808" s="162"/>
      <c r="AT808" s="157" t="s">
        <v>188</v>
      </c>
      <c r="AU808" s="157" t="s">
        <v>80</v>
      </c>
      <c r="AV808" s="13" t="s">
        <v>80</v>
      </c>
      <c r="AW808" s="13" t="s">
        <v>31</v>
      </c>
      <c r="AX808" s="13" t="s">
        <v>70</v>
      </c>
      <c r="AY808" s="157" t="s">
        <v>158</v>
      </c>
    </row>
    <row r="809" spans="2:65" s="14" customFormat="1" x14ac:dyDescent="0.2">
      <c r="B809" s="163"/>
      <c r="D809" s="150" t="s">
        <v>188</v>
      </c>
      <c r="E809" s="164" t="s">
        <v>19</v>
      </c>
      <c r="F809" s="165" t="s">
        <v>191</v>
      </c>
      <c r="H809" s="166">
        <v>0.62</v>
      </c>
      <c r="I809" s="167"/>
      <c r="L809" s="163"/>
      <c r="M809" s="168"/>
      <c r="T809" s="169"/>
      <c r="AT809" s="164" t="s">
        <v>188</v>
      </c>
      <c r="AU809" s="164" t="s">
        <v>80</v>
      </c>
      <c r="AV809" s="14" t="s">
        <v>165</v>
      </c>
      <c r="AW809" s="14" t="s">
        <v>31</v>
      </c>
      <c r="AX809" s="14" t="s">
        <v>78</v>
      </c>
      <c r="AY809" s="164" t="s">
        <v>158</v>
      </c>
    </row>
    <row r="810" spans="2:65" s="1" customFormat="1" ht="16.5" customHeight="1" x14ac:dyDescent="0.2">
      <c r="B810" s="33"/>
      <c r="C810" s="132" t="s">
        <v>533</v>
      </c>
      <c r="D810" s="132" t="s">
        <v>160</v>
      </c>
      <c r="E810" s="133" t="s">
        <v>1741</v>
      </c>
      <c r="F810" s="134" t="s">
        <v>1742</v>
      </c>
      <c r="G810" s="135" t="s">
        <v>292</v>
      </c>
      <c r="H810" s="136">
        <v>0.3</v>
      </c>
      <c r="I810" s="137">
        <v>5560</v>
      </c>
      <c r="J810" s="138">
        <f>ROUND(I810*H810,2)</f>
        <v>1668</v>
      </c>
      <c r="K810" s="134" t="s">
        <v>164</v>
      </c>
      <c r="L810" s="33"/>
      <c r="M810" s="139" t="s">
        <v>19</v>
      </c>
      <c r="N810" s="140" t="s">
        <v>41</v>
      </c>
      <c r="P810" s="141">
        <f>O810*H810</f>
        <v>0</v>
      </c>
      <c r="Q810" s="141">
        <v>0</v>
      </c>
      <c r="R810" s="141">
        <f>Q810*H810</f>
        <v>0</v>
      </c>
      <c r="S810" s="141">
        <v>0</v>
      </c>
      <c r="T810" s="142">
        <f>S810*H810</f>
        <v>0</v>
      </c>
      <c r="AR810" s="143" t="s">
        <v>165</v>
      </c>
      <c r="AT810" s="143" t="s">
        <v>160</v>
      </c>
      <c r="AU810" s="143" t="s">
        <v>80</v>
      </c>
      <c r="AY810" s="18" t="s">
        <v>158</v>
      </c>
      <c r="BE810" s="144">
        <f>IF(N810="základní",J810,0)</f>
        <v>1668</v>
      </c>
      <c r="BF810" s="144">
        <f>IF(N810="snížená",J810,0)</f>
        <v>0</v>
      </c>
      <c r="BG810" s="144">
        <f>IF(N810="zákl. přenesená",J810,0)</f>
        <v>0</v>
      </c>
      <c r="BH810" s="144">
        <f>IF(N810="sníž. přenesená",J810,0)</f>
        <v>0</v>
      </c>
      <c r="BI810" s="144">
        <f>IF(N810="nulová",J810,0)</f>
        <v>0</v>
      </c>
      <c r="BJ810" s="18" t="s">
        <v>78</v>
      </c>
      <c r="BK810" s="144">
        <f>ROUND(I810*H810,2)</f>
        <v>1668</v>
      </c>
      <c r="BL810" s="18" t="s">
        <v>165</v>
      </c>
      <c r="BM810" s="143" t="s">
        <v>856</v>
      </c>
    </row>
    <row r="811" spans="2:65" s="1" customFormat="1" x14ac:dyDescent="0.2">
      <c r="B811" s="33"/>
      <c r="D811" s="145" t="s">
        <v>166</v>
      </c>
      <c r="F811" s="146" t="s">
        <v>1743</v>
      </c>
      <c r="I811" s="147"/>
      <c r="L811" s="33"/>
      <c r="M811" s="148"/>
      <c r="T811" s="54"/>
      <c r="AT811" s="18" t="s">
        <v>166</v>
      </c>
      <c r="AU811" s="18" t="s">
        <v>80</v>
      </c>
    </row>
    <row r="812" spans="2:65" s="12" customFormat="1" x14ac:dyDescent="0.2">
      <c r="B812" s="149"/>
      <c r="D812" s="150" t="s">
        <v>188</v>
      </c>
      <c r="E812" s="151" t="s">
        <v>19</v>
      </c>
      <c r="F812" s="152" t="s">
        <v>1736</v>
      </c>
      <c r="H812" s="151" t="s">
        <v>19</v>
      </c>
      <c r="I812" s="153"/>
      <c r="L812" s="149"/>
      <c r="M812" s="154"/>
      <c r="T812" s="155"/>
      <c r="AT812" s="151" t="s">
        <v>188</v>
      </c>
      <c r="AU812" s="151" t="s">
        <v>80</v>
      </c>
      <c r="AV812" s="12" t="s">
        <v>78</v>
      </c>
      <c r="AW812" s="12" t="s">
        <v>31</v>
      </c>
      <c r="AX812" s="12" t="s">
        <v>70</v>
      </c>
      <c r="AY812" s="151" t="s">
        <v>158</v>
      </c>
    </row>
    <row r="813" spans="2:65" s="12" customFormat="1" x14ac:dyDescent="0.2">
      <c r="B813" s="149"/>
      <c r="D813" s="150" t="s">
        <v>188</v>
      </c>
      <c r="E813" s="151" t="s">
        <v>19</v>
      </c>
      <c r="F813" s="152" t="s">
        <v>1744</v>
      </c>
      <c r="H813" s="151" t="s">
        <v>19</v>
      </c>
      <c r="I813" s="153"/>
      <c r="L813" s="149"/>
      <c r="M813" s="154"/>
      <c r="T813" s="155"/>
      <c r="AT813" s="151" t="s">
        <v>188</v>
      </c>
      <c r="AU813" s="151" t="s">
        <v>80</v>
      </c>
      <c r="AV813" s="12" t="s">
        <v>78</v>
      </c>
      <c r="AW813" s="12" t="s">
        <v>31</v>
      </c>
      <c r="AX813" s="12" t="s">
        <v>70</v>
      </c>
      <c r="AY813" s="151" t="s">
        <v>158</v>
      </c>
    </row>
    <row r="814" spans="2:65" s="13" customFormat="1" x14ac:dyDescent="0.2">
      <c r="B814" s="156"/>
      <c r="D814" s="150" t="s">
        <v>188</v>
      </c>
      <c r="E814" s="157" t="s">
        <v>19</v>
      </c>
      <c r="F814" s="158" t="s">
        <v>1738</v>
      </c>
      <c r="H814" s="159">
        <v>0.3</v>
      </c>
      <c r="I814" s="160"/>
      <c r="L814" s="156"/>
      <c r="M814" s="161"/>
      <c r="T814" s="162"/>
      <c r="AT814" s="157" t="s">
        <v>188</v>
      </c>
      <c r="AU814" s="157" t="s">
        <v>80</v>
      </c>
      <c r="AV814" s="13" t="s">
        <v>80</v>
      </c>
      <c r="AW814" s="13" t="s">
        <v>31</v>
      </c>
      <c r="AX814" s="13" t="s">
        <v>70</v>
      </c>
      <c r="AY814" s="157" t="s">
        <v>158</v>
      </c>
    </row>
    <row r="815" spans="2:65" s="14" customFormat="1" x14ac:dyDescent="0.2">
      <c r="B815" s="163"/>
      <c r="D815" s="150" t="s">
        <v>188</v>
      </c>
      <c r="E815" s="164" t="s">
        <v>19</v>
      </c>
      <c r="F815" s="165" t="s">
        <v>191</v>
      </c>
      <c r="H815" s="166">
        <v>0.3</v>
      </c>
      <c r="I815" s="167"/>
      <c r="L815" s="163"/>
      <c r="M815" s="168"/>
      <c r="T815" s="169"/>
      <c r="AT815" s="164" t="s">
        <v>188</v>
      </c>
      <c r="AU815" s="164" t="s">
        <v>80</v>
      </c>
      <c r="AV815" s="14" t="s">
        <v>165</v>
      </c>
      <c r="AW815" s="14" t="s">
        <v>31</v>
      </c>
      <c r="AX815" s="14" t="s">
        <v>78</v>
      </c>
      <c r="AY815" s="164" t="s">
        <v>158</v>
      </c>
    </row>
    <row r="816" spans="2:65" s="1" customFormat="1" ht="16.5" customHeight="1" x14ac:dyDescent="0.2">
      <c r="B816" s="33"/>
      <c r="C816" s="132" t="s">
        <v>809</v>
      </c>
      <c r="D816" s="132" t="s">
        <v>160</v>
      </c>
      <c r="E816" s="133" t="s">
        <v>1745</v>
      </c>
      <c r="F816" s="134" t="s">
        <v>1746</v>
      </c>
      <c r="G816" s="135" t="s">
        <v>292</v>
      </c>
      <c r="H816" s="136">
        <v>0.3</v>
      </c>
      <c r="I816" s="137">
        <v>6670</v>
      </c>
      <c r="J816" s="138">
        <f>ROUND(I816*H816,2)</f>
        <v>2001</v>
      </c>
      <c r="K816" s="134" t="s">
        <v>164</v>
      </c>
      <c r="L816" s="33"/>
      <c r="M816" s="139" t="s">
        <v>19</v>
      </c>
      <c r="N816" s="140" t="s">
        <v>41</v>
      </c>
      <c r="P816" s="141">
        <f>O816*H816</f>
        <v>0</v>
      </c>
      <c r="Q816" s="141">
        <v>0</v>
      </c>
      <c r="R816" s="141">
        <f>Q816*H816</f>
        <v>0</v>
      </c>
      <c r="S816" s="141">
        <v>0</v>
      </c>
      <c r="T816" s="142">
        <f>S816*H816</f>
        <v>0</v>
      </c>
      <c r="AR816" s="143" t="s">
        <v>165</v>
      </c>
      <c r="AT816" s="143" t="s">
        <v>160</v>
      </c>
      <c r="AU816" s="143" t="s">
        <v>80</v>
      </c>
      <c r="AY816" s="18" t="s">
        <v>158</v>
      </c>
      <c r="BE816" s="144">
        <f>IF(N816="základní",J816,0)</f>
        <v>2001</v>
      </c>
      <c r="BF816" s="144">
        <f>IF(N816="snížená",J816,0)</f>
        <v>0</v>
      </c>
      <c r="BG816" s="144">
        <f>IF(N816="zákl. přenesená",J816,0)</f>
        <v>0</v>
      </c>
      <c r="BH816" s="144">
        <f>IF(N816="sníž. přenesená",J816,0)</f>
        <v>0</v>
      </c>
      <c r="BI816" s="144">
        <f>IF(N816="nulová",J816,0)</f>
        <v>0</v>
      </c>
      <c r="BJ816" s="18" t="s">
        <v>78</v>
      </c>
      <c r="BK816" s="144">
        <f>ROUND(I816*H816,2)</f>
        <v>2001</v>
      </c>
      <c r="BL816" s="18" t="s">
        <v>165</v>
      </c>
      <c r="BM816" s="143" t="s">
        <v>860</v>
      </c>
    </row>
    <row r="817" spans="2:65" s="1" customFormat="1" x14ac:dyDescent="0.2">
      <c r="B817" s="33"/>
      <c r="D817" s="145" t="s">
        <v>166</v>
      </c>
      <c r="F817" s="146" t="s">
        <v>1747</v>
      </c>
      <c r="I817" s="147"/>
      <c r="L817" s="33"/>
      <c r="M817" s="148"/>
      <c r="T817" s="54"/>
      <c r="AT817" s="18" t="s">
        <v>166</v>
      </c>
      <c r="AU817" s="18" t="s">
        <v>80</v>
      </c>
    </row>
    <row r="818" spans="2:65" s="12" customFormat="1" x14ac:dyDescent="0.2">
      <c r="B818" s="149"/>
      <c r="D818" s="150" t="s">
        <v>188</v>
      </c>
      <c r="E818" s="151" t="s">
        <v>19</v>
      </c>
      <c r="F818" s="152" t="s">
        <v>1736</v>
      </c>
      <c r="H818" s="151" t="s">
        <v>19</v>
      </c>
      <c r="I818" s="153"/>
      <c r="L818" s="149"/>
      <c r="M818" s="154"/>
      <c r="T818" s="155"/>
      <c r="AT818" s="151" t="s">
        <v>188</v>
      </c>
      <c r="AU818" s="151" t="s">
        <v>80</v>
      </c>
      <c r="AV818" s="12" t="s">
        <v>78</v>
      </c>
      <c r="AW818" s="12" t="s">
        <v>31</v>
      </c>
      <c r="AX818" s="12" t="s">
        <v>70</v>
      </c>
      <c r="AY818" s="151" t="s">
        <v>158</v>
      </c>
    </row>
    <row r="819" spans="2:65" s="12" customFormat="1" x14ac:dyDescent="0.2">
      <c r="B819" s="149"/>
      <c r="D819" s="150" t="s">
        <v>188</v>
      </c>
      <c r="E819" s="151" t="s">
        <v>19</v>
      </c>
      <c r="F819" s="152" t="s">
        <v>1748</v>
      </c>
      <c r="H819" s="151" t="s">
        <v>19</v>
      </c>
      <c r="I819" s="153"/>
      <c r="L819" s="149"/>
      <c r="M819" s="154"/>
      <c r="T819" s="155"/>
      <c r="AT819" s="151" t="s">
        <v>188</v>
      </c>
      <c r="AU819" s="151" t="s">
        <v>80</v>
      </c>
      <c r="AV819" s="12" t="s">
        <v>78</v>
      </c>
      <c r="AW819" s="12" t="s">
        <v>31</v>
      </c>
      <c r="AX819" s="12" t="s">
        <v>70</v>
      </c>
      <c r="AY819" s="151" t="s">
        <v>158</v>
      </c>
    </row>
    <row r="820" spans="2:65" s="13" customFormat="1" x14ac:dyDescent="0.2">
      <c r="B820" s="156"/>
      <c r="D820" s="150" t="s">
        <v>188</v>
      </c>
      <c r="E820" s="157" t="s">
        <v>19</v>
      </c>
      <c r="F820" s="158" t="s">
        <v>1738</v>
      </c>
      <c r="H820" s="159">
        <v>0.3</v>
      </c>
      <c r="I820" s="160"/>
      <c r="L820" s="156"/>
      <c r="M820" s="161"/>
      <c r="T820" s="162"/>
      <c r="AT820" s="157" t="s">
        <v>188</v>
      </c>
      <c r="AU820" s="157" t="s">
        <v>80</v>
      </c>
      <c r="AV820" s="13" t="s">
        <v>80</v>
      </c>
      <c r="AW820" s="13" t="s">
        <v>31</v>
      </c>
      <c r="AX820" s="13" t="s">
        <v>70</v>
      </c>
      <c r="AY820" s="157" t="s">
        <v>158</v>
      </c>
    </row>
    <row r="821" spans="2:65" s="14" customFormat="1" x14ac:dyDescent="0.2">
      <c r="B821" s="163"/>
      <c r="D821" s="150" t="s">
        <v>188</v>
      </c>
      <c r="E821" s="164" t="s">
        <v>19</v>
      </c>
      <c r="F821" s="165" t="s">
        <v>191</v>
      </c>
      <c r="H821" s="166">
        <v>0.3</v>
      </c>
      <c r="I821" s="167"/>
      <c r="L821" s="163"/>
      <c r="M821" s="168"/>
      <c r="T821" s="169"/>
      <c r="AT821" s="164" t="s">
        <v>188</v>
      </c>
      <c r="AU821" s="164" t="s">
        <v>80</v>
      </c>
      <c r="AV821" s="14" t="s">
        <v>165</v>
      </c>
      <c r="AW821" s="14" t="s">
        <v>31</v>
      </c>
      <c r="AX821" s="14" t="s">
        <v>78</v>
      </c>
      <c r="AY821" s="164" t="s">
        <v>158</v>
      </c>
    </row>
    <row r="822" spans="2:65" s="1" customFormat="1" ht="16.5" customHeight="1" x14ac:dyDescent="0.2">
      <c r="B822" s="33"/>
      <c r="C822" s="132" t="s">
        <v>536</v>
      </c>
      <c r="D822" s="132" t="s">
        <v>160</v>
      </c>
      <c r="E822" s="133" t="s">
        <v>1749</v>
      </c>
      <c r="F822" s="134" t="s">
        <v>1750</v>
      </c>
      <c r="G822" s="135" t="s">
        <v>292</v>
      </c>
      <c r="H822" s="136">
        <v>0.6</v>
      </c>
      <c r="I822" s="137">
        <v>7350</v>
      </c>
      <c r="J822" s="138">
        <f>ROUND(I822*H822,2)</f>
        <v>4410</v>
      </c>
      <c r="K822" s="134" t="s">
        <v>164</v>
      </c>
      <c r="L822" s="33"/>
      <c r="M822" s="139" t="s">
        <v>19</v>
      </c>
      <c r="N822" s="140" t="s">
        <v>41</v>
      </c>
      <c r="P822" s="141">
        <f>O822*H822</f>
        <v>0</v>
      </c>
      <c r="Q822" s="141">
        <v>0</v>
      </c>
      <c r="R822" s="141">
        <f>Q822*H822</f>
        <v>0</v>
      </c>
      <c r="S822" s="141">
        <v>0</v>
      </c>
      <c r="T822" s="142">
        <f>S822*H822</f>
        <v>0</v>
      </c>
      <c r="AR822" s="143" t="s">
        <v>165</v>
      </c>
      <c r="AT822" s="143" t="s">
        <v>160</v>
      </c>
      <c r="AU822" s="143" t="s">
        <v>80</v>
      </c>
      <c r="AY822" s="18" t="s">
        <v>158</v>
      </c>
      <c r="BE822" s="144">
        <f>IF(N822="základní",J822,0)</f>
        <v>4410</v>
      </c>
      <c r="BF822" s="144">
        <f>IF(N822="snížená",J822,0)</f>
        <v>0</v>
      </c>
      <c r="BG822" s="144">
        <f>IF(N822="zákl. přenesená",J822,0)</f>
        <v>0</v>
      </c>
      <c r="BH822" s="144">
        <f>IF(N822="sníž. přenesená",J822,0)</f>
        <v>0</v>
      </c>
      <c r="BI822" s="144">
        <f>IF(N822="nulová",J822,0)</f>
        <v>0</v>
      </c>
      <c r="BJ822" s="18" t="s">
        <v>78</v>
      </c>
      <c r="BK822" s="144">
        <f>ROUND(I822*H822,2)</f>
        <v>4410</v>
      </c>
      <c r="BL822" s="18" t="s">
        <v>165</v>
      </c>
      <c r="BM822" s="143" t="s">
        <v>866</v>
      </c>
    </row>
    <row r="823" spans="2:65" s="1" customFormat="1" x14ac:dyDescent="0.2">
      <c r="B823" s="33"/>
      <c r="D823" s="145" t="s">
        <v>166</v>
      </c>
      <c r="F823" s="146" t="s">
        <v>1751</v>
      </c>
      <c r="I823" s="147"/>
      <c r="L823" s="33"/>
      <c r="M823" s="148"/>
      <c r="T823" s="54"/>
      <c r="AT823" s="18" t="s">
        <v>166</v>
      </c>
      <c r="AU823" s="18" t="s">
        <v>80</v>
      </c>
    </row>
    <row r="824" spans="2:65" s="12" customFormat="1" x14ac:dyDescent="0.2">
      <c r="B824" s="149"/>
      <c r="D824" s="150" t="s">
        <v>188</v>
      </c>
      <c r="E824" s="151" t="s">
        <v>19</v>
      </c>
      <c r="F824" s="152" t="s">
        <v>1736</v>
      </c>
      <c r="H824" s="151" t="s">
        <v>19</v>
      </c>
      <c r="I824" s="153"/>
      <c r="L824" s="149"/>
      <c r="M824" s="154"/>
      <c r="T824" s="155"/>
      <c r="AT824" s="151" t="s">
        <v>188</v>
      </c>
      <c r="AU824" s="151" t="s">
        <v>80</v>
      </c>
      <c r="AV824" s="12" t="s">
        <v>78</v>
      </c>
      <c r="AW824" s="12" t="s">
        <v>31</v>
      </c>
      <c r="AX824" s="12" t="s">
        <v>70</v>
      </c>
      <c r="AY824" s="151" t="s">
        <v>158</v>
      </c>
    </row>
    <row r="825" spans="2:65" s="12" customFormat="1" x14ac:dyDescent="0.2">
      <c r="B825" s="149"/>
      <c r="D825" s="150" t="s">
        <v>188</v>
      </c>
      <c r="E825" s="151" t="s">
        <v>19</v>
      </c>
      <c r="F825" s="152" t="s">
        <v>1752</v>
      </c>
      <c r="H825" s="151" t="s">
        <v>19</v>
      </c>
      <c r="I825" s="153"/>
      <c r="L825" s="149"/>
      <c r="M825" s="154"/>
      <c r="T825" s="155"/>
      <c r="AT825" s="151" t="s">
        <v>188</v>
      </c>
      <c r="AU825" s="151" t="s">
        <v>80</v>
      </c>
      <c r="AV825" s="12" t="s">
        <v>78</v>
      </c>
      <c r="AW825" s="12" t="s">
        <v>31</v>
      </c>
      <c r="AX825" s="12" t="s">
        <v>70</v>
      </c>
      <c r="AY825" s="151" t="s">
        <v>158</v>
      </c>
    </row>
    <row r="826" spans="2:65" s="13" customFormat="1" x14ac:dyDescent="0.2">
      <c r="B826" s="156"/>
      <c r="D826" s="150" t="s">
        <v>188</v>
      </c>
      <c r="E826" s="157" t="s">
        <v>19</v>
      </c>
      <c r="F826" s="158" t="s">
        <v>1738</v>
      </c>
      <c r="H826" s="159">
        <v>0.3</v>
      </c>
      <c r="I826" s="160"/>
      <c r="L826" s="156"/>
      <c r="M826" s="161"/>
      <c r="T826" s="162"/>
      <c r="AT826" s="157" t="s">
        <v>188</v>
      </c>
      <c r="AU826" s="157" t="s">
        <v>80</v>
      </c>
      <c r="AV826" s="13" t="s">
        <v>80</v>
      </c>
      <c r="AW826" s="13" t="s">
        <v>31</v>
      </c>
      <c r="AX826" s="13" t="s">
        <v>70</v>
      </c>
      <c r="AY826" s="157" t="s">
        <v>158</v>
      </c>
    </row>
    <row r="827" spans="2:65" s="12" customFormat="1" x14ac:dyDescent="0.2">
      <c r="B827" s="149"/>
      <c r="D827" s="150" t="s">
        <v>188</v>
      </c>
      <c r="E827" s="151" t="s">
        <v>19</v>
      </c>
      <c r="F827" s="152" t="s">
        <v>1753</v>
      </c>
      <c r="H827" s="151" t="s">
        <v>19</v>
      </c>
      <c r="I827" s="153"/>
      <c r="L827" s="149"/>
      <c r="M827" s="154"/>
      <c r="T827" s="155"/>
      <c r="AT827" s="151" t="s">
        <v>188</v>
      </c>
      <c r="AU827" s="151" t="s">
        <v>80</v>
      </c>
      <c r="AV827" s="12" t="s">
        <v>78</v>
      </c>
      <c r="AW827" s="12" t="s">
        <v>31</v>
      </c>
      <c r="AX827" s="12" t="s">
        <v>70</v>
      </c>
      <c r="AY827" s="151" t="s">
        <v>158</v>
      </c>
    </row>
    <row r="828" spans="2:65" s="13" customFormat="1" x14ac:dyDescent="0.2">
      <c r="B828" s="156"/>
      <c r="D828" s="150" t="s">
        <v>188</v>
      </c>
      <c r="E828" s="157" t="s">
        <v>19</v>
      </c>
      <c r="F828" s="158" t="s">
        <v>1738</v>
      </c>
      <c r="H828" s="159">
        <v>0.3</v>
      </c>
      <c r="I828" s="160"/>
      <c r="L828" s="156"/>
      <c r="M828" s="161"/>
      <c r="T828" s="162"/>
      <c r="AT828" s="157" t="s">
        <v>188</v>
      </c>
      <c r="AU828" s="157" t="s">
        <v>80</v>
      </c>
      <c r="AV828" s="13" t="s">
        <v>80</v>
      </c>
      <c r="AW828" s="13" t="s">
        <v>31</v>
      </c>
      <c r="AX828" s="13" t="s">
        <v>70</v>
      </c>
      <c r="AY828" s="157" t="s">
        <v>158</v>
      </c>
    </row>
    <row r="829" spans="2:65" s="14" customFormat="1" x14ac:dyDescent="0.2">
      <c r="B829" s="163"/>
      <c r="D829" s="150" t="s">
        <v>188</v>
      </c>
      <c r="E829" s="164" t="s">
        <v>19</v>
      </c>
      <c r="F829" s="165" t="s">
        <v>191</v>
      </c>
      <c r="H829" s="166">
        <v>0.6</v>
      </c>
      <c r="I829" s="167"/>
      <c r="L829" s="163"/>
      <c r="M829" s="168"/>
      <c r="T829" s="169"/>
      <c r="AT829" s="164" t="s">
        <v>188</v>
      </c>
      <c r="AU829" s="164" t="s">
        <v>80</v>
      </c>
      <c r="AV829" s="14" t="s">
        <v>165</v>
      </c>
      <c r="AW829" s="14" t="s">
        <v>31</v>
      </c>
      <c r="AX829" s="14" t="s">
        <v>78</v>
      </c>
      <c r="AY829" s="164" t="s">
        <v>158</v>
      </c>
    </row>
    <row r="830" spans="2:65" s="1" customFormat="1" ht="16.5" customHeight="1" x14ac:dyDescent="0.2">
      <c r="B830" s="33"/>
      <c r="C830" s="132" t="s">
        <v>816</v>
      </c>
      <c r="D830" s="132" t="s">
        <v>160</v>
      </c>
      <c r="E830" s="133" t="s">
        <v>1754</v>
      </c>
      <c r="F830" s="134" t="s">
        <v>1755</v>
      </c>
      <c r="G830" s="135" t="s">
        <v>292</v>
      </c>
      <c r="H830" s="136">
        <v>4.45</v>
      </c>
      <c r="I830" s="137">
        <v>8920</v>
      </c>
      <c r="J830" s="138">
        <f>ROUND(I830*H830,2)</f>
        <v>39694</v>
      </c>
      <c r="K830" s="134" t="s">
        <v>164</v>
      </c>
      <c r="L830" s="33"/>
      <c r="M830" s="139" t="s">
        <v>19</v>
      </c>
      <c r="N830" s="140" t="s">
        <v>41</v>
      </c>
      <c r="P830" s="141">
        <f>O830*H830</f>
        <v>0</v>
      </c>
      <c r="Q830" s="141">
        <v>0</v>
      </c>
      <c r="R830" s="141">
        <f>Q830*H830</f>
        <v>0</v>
      </c>
      <c r="S830" s="141">
        <v>0</v>
      </c>
      <c r="T830" s="142">
        <f>S830*H830</f>
        <v>0</v>
      </c>
      <c r="AR830" s="143" t="s">
        <v>165</v>
      </c>
      <c r="AT830" s="143" t="s">
        <v>160</v>
      </c>
      <c r="AU830" s="143" t="s">
        <v>80</v>
      </c>
      <c r="AY830" s="18" t="s">
        <v>158</v>
      </c>
      <c r="BE830" s="144">
        <f>IF(N830="základní",J830,0)</f>
        <v>39694</v>
      </c>
      <c r="BF830" s="144">
        <f>IF(N830="snížená",J830,0)</f>
        <v>0</v>
      </c>
      <c r="BG830" s="144">
        <f>IF(N830="zákl. přenesená",J830,0)</f>
        <v>0</v>
      </c>
      <c r="BH830" s="144">
        <f>IF(N830="sníž. přenesená",J830,0)</f>
        <v>0</v>
      </c>
      <c r="BI830" s="144">
        <f>IF(N830="nulová",J830,0)</f>
        <v>0</v>
      </c>
      <c r="BJ830" s="18" t="s">
        <v>78</v>
      </c>
      <c r="BK830" s="144">
        <f>ROUND(I830*H830,2)</f>
        <v>39694</v>
      </c>
      <c r="BL830" s="18" t="s">
        <v>165</v>
      </c>
      <c r="BM830" s="143" t="s">
        <v>870</v>
      </c>
    </row>
    <row r="831" spans="2:65" s="1" customFormat="1" x14ac:dyDescent="0.2">
      <c r="B831" s="33"/>
      <c r="D831" s="145" t="s">
        <v>166</v>
      </c>
      <c r="F831" s="146" t="s">
        <v>1756</v>
      </c>
      <c r="I831" s="147"/>
      <c r="L831" s="33"/>
      <c r="M831" s="148"/>
      <c r="T831" s="54"/>
      <c r="AT831" s="18" t="s">
        <v>166</v>
      </c>
      <c r="AU831" s="18" t="s">
        <v>80</v>
      </c>
    </row>
    <row r="832" spans="2:65" s="12" customFormat="1" x14ac:dyDescent="0.2">
      <c r="B832" s="149"/>
      <c r="D832" s="150" t="s">
        <v>188</v>
      </c>
      <c r="E832" s="151" t="s">
        <v>19</v>
      </c>
      <c r="F832" s="152" t="s">
        <v>1736</v>
      </c>
      <c r="H832" s="151" t="s">
        <v>19</v>
      </c>
      <c r="I832" s="153"/>
      <c r="L832" s="149"/>
      <c r="M832" s="154"/>
      <c r="T832" s="155"/>
      <c r="AT832" s="151" t="s">
        <v>188</v>
      </c>
      <c r="AU832" s="151" t="s">
        <v>80</v>
      </c>
      <c r="AV832" s="12" t="s">
        <v>78</v>
      </c>
      <c r="AW832" s="12" t="s">
        <v>31</v>
      </c>
      <c r="AX832" s="12" t="s">
        <v>70</v>
      </c>
      <c r="AY832" s="151" t="s">
        <v>158</v>
      </c>
    </row>
    <row r="833" spans="2:65" s="12" customFormat="1" x14ac:dyDescent="0.2">
      <c r="B833" s="149"/>
      <c r="D833" s="150" t="s">
        <v>188</v>
      </c>
      <c r="E833" s="151" t="s">
        <v>19</v>
      </c>
      <c r="F833" s="152" t="s">
        <v>1757</v>
      </c>
      <c r="H833" s="151" t="s">
        <v>19</v>
      </c>
      <c r="I833" s="153"/>
      <c r="L833" s="149"/>
      <c r="M833" s="154"/>
      <c r="T833" s="155"/>
      <c r="AT833" s="151" t="s">
        <v>188</v>
      </c>
      <c r="AU833" s="151" t="s">
        <v>80</v>
      </c>
      <c r="AV833" s="12" t="s">
        <v>78</v>
      </c>
      <c r="AW833" s="12" t="s">
        <v>31</v>
      </c>
      <c r="AX833" s="12" t="s">
        <v>70</v>
      </c>
      <c r="AY833" s="151" t="s">
        <v>158</v>
      </c>
    </row>
    <row r="834" spans="2:65" s="13" customFormat="1" x14ac:dyDescent="0.2">
      <c r="B834" s="156"/>
      <c r="D834" s="150" t="s">
        <v>188</v>
      </c>
      <c r="E834" s="157" t="s">
        <v>19</v>
      </c>
      <c r="F834" s="158" t="s">
        <v>1758</v>
      </c>
      <c r="H834" s="159">
        <v>2.7</v>
      </c>
      <c r="I834" s="160"/>
      <c r="L834" s="156"/>
      <c r="M834" s="161"/>
      <c r="T834" s="162"/>
      <c r="AT834" s="157" t="s">
        <v>188</v>
      </c>
      <c r="AU834" s="157" t="s">
        <v>80</v>
      </c>
      <c r="AV834" s="13" t="s">
        <v>80</v>
      </c>
      <c r="AW834" s="13" t="s">
        <v>31</v>
      </c>
      <c r="AX834" s="13" t="s">
        <v>70</v>
      </c>
      <c r="AY834" s="157" t="s">
        <v>158</v>
      </c>
    </row>
    <row r="835" spans="2:65" s="12" customFormat="1" x14ac:dyDescent="0.2">
      <c r="B835" s="149"/>
      <c r="D835" s="150" t="s">
        <v>188</v>
      </c>
      <c r="E835" s="151" t="s">
        <v>19</v>
      </c>
      <c r="F835" s="152" t="s">
        <v>1759</v>
      </c>
      <c r="H835" s="151" t="s">
        <v>19</v>
      </c>
      <c r="I835" s="153"/>
      <c r="L835" s="149"/>
      <c r="M835" s="154"/>
      <c r="T835" s="155"/>
      <c r="AT835" s="151" t="s">
        <v>188</v>
      </c>
      <c r="AU835" s="151" t="s">
        <v>80</v>
      </c>
      <c r="AV835" s="12" t="s">
        <v>78</v>
      </c>
      <c r="AW835" s="12" t="s">
        <v>31</v>
      </c>
      <c r="AX835" s="12" t="s">
        <v>70</v>
      </c>
      <c r="AY835" s="151" t="s">
        <v>158</v>
      </c>
    </row>
    <row r="836" spans="2:65" s="13" customFormat="1" x14ac:dyDescent="0.2">
      <c r="B836" s="156"/>
      <c r="D836" s="150" t="s">
        <v>188</v>
      </c>
      <c r="E836" s="157" t="s">
        <v>19</v>
      </c>
      <c r="F836" s="158" t="s">
        <v>1760</v>
      </c>
      <c r="H836" s="159">
        <v>1.75</v>
      </c>
      <c r="I836" s="160"/>
      <c r="L836" s="156"/>
      <c r="M836" s="161"/>
      <c r="T836" s="162"/>
      <c r="AT836" s="157" t="s">
        <v>188</v>
      </c>
      <c r="AU836" s="157" t="s">
        <v>80</v>
      </c>
      <c r="AV836" s="13" t="s">
        <v>80</v>
      </c>
      <c r="AW836" s="13" t="s">
        <v>31</v>
      </c>
      <c r="AX836" s="13" t="s">
        <v>70</v>
      </c>
      <c r="AY836" s="157" t="s">
        <v>158</v>
      </c>
    </row>
    <row r="837" spans="2:65" s="14" customFormat="1" x14ac:dyDescent="0.2">
      <c r="B837" s="163"/>
      <c r="D837" s="150" t="s">
        <v>188</v>
      </c>
      <c r="E837" s="164" t="s">
        <v>19</v>
      </c>
      <c r="F837" s="165" t="s">
        <v>191</v>
      </c>
      <c r="H837" s="166">
        <v>4.45</v>
      </c>
      <c r="I837" s="167"/>
      <c r="L837" s="163"/>
      <c r="M837" s="168"/>
      <c r="T837" s="169"/>
      <c r="AT837" s="164" t="s">
        <v>188</v>
      </c>
      <c r="AU837" s="164" t="s">
        <v>80</v>
      </c>
      <c r="AV837" s="14" t="s">
        <v>165</v>
      </c>
      <c r="AW837" s="14" t="s">
        <v>31</v>
      </c>
      <c r="AX837" s="14" t="s">
        <v>78</v>
      </c>
      <c r="AY837" s="164" t="s">
        <v>158</v>
      </c>
    </row>
    <row r="838" spans="2:65" s="1" customFormat="1" ht="16.5" customHeight="1" x14ac:dyDescent="0.2">
      <c r="B838" s="33"/>
      <c r="C838" s="132" t="s">
        <v>541</v>
      </c>
      <c r="D838" s="132" t="s">
        <v>160</v>
      </c>
      <c r="E838" s="133" t="s">
        <v>1761</v>
      </c>
      <c r="F838" s="134" t="s">
        <v>1762</v>
      </c>
      <c r="G838" s="135" t="s">
        <v>292</v>
      </c>
      <c r="H838" s="136">
        <v>0.5</v>
      </c>
      <c r="I838" s="137">
        <v>11000</v>
      </c>
      <c r="J838" s="138">
        <f>ROUND(I838*H838,2)</f>
        <v>5500</v>
      </c>
      <c r="K838" s="134" t="s">
        <v>164</v>
      </c>
      <c r="L838" s="33"/>
      <c r="M838" s="139" t="s">
        <v>19</v>
      </c>
      <c r="N838" s="140" t="s">
        <v>41</v>
      </c>
      <c r="P838" s="141">
        <f>O838*H838</f>
        <v>0</v>
      </c>
      <c r="Q838" s="141">
        <v>0</v>
      </c>
      <c r="R838" s="141">
        <f>Q838*H838</f>
        <v>0</v>
      </c>
      <c r="S838" s="141">
        <v>0</v>
      </c>
      <c r="T838" s="142">
        <f>S838*H838</f>
        <v>0</v>
      </c>
      <c r="AR838" s="143" t="s">
        <v>165</v>
      </c>
      <c r="AT838" s="143" t="s">
        <v>160</v>
      </c>
      <c r="AU838" s="143" t="s">
        <v>80</v>
      </c>
      <c r="AY838" s="18" t="s">
        <v>158</v>
      </c>
      <c r="BE838" s="144">
        <f>IF(N838="základní",J838,0)</f>
        <v>5500</v>
      </c>
      <c r="BF838" s="144">
        <f>IF(N838="snížená",J838,0)</f>
        <v>0</v>
      </c>
      <c r="BG838" s="144">
        <f>IF(N838="zákl. přenesená",J838,0)</f>
        <v>0</v>
      </c>
      <c r="BH838" s="144">
        <f>IF(N838="sníž. přenesená",J838,0)</f>
        <v>0</v>
      </c>
      <c r="BI838" s="144">
        <f>IF(N838="nulová",J838,0)</f>
        <v>0</v>
      </c>
      <c r="BJ838" s="18" t="s">
        <v>78</v>
      </c>
      <c r="BK838" s="144">
        <f>ROUND(I838*H838,2)</f>
        <v>5500</v>
      </c>
      <c r="BL838" s="18" t="s">
        <v>165</v>
      </c>
      <c r="BM838" s="143" t="s">
        <v>874</v>
      </c>
    </row>
    <row r="839" spans="2:65" s="1" customFormat="1" x14ac:dyDescent="0.2">
      <c r="B839" s="33"/>
      <c r="D839" s="145" t="s">
        <v>166</v>
      </c>
      <c r="F839" s="146" t="s">
        <v>1763</v>
      </c>
      <c r="I839" s="147"/>
      <c r="L839" s="33"/>
      <c r="M839" s="148"/>
      <c r="T839" s="54"/>
      <c r="AT839" s="18" t="s">
        <v>166</v>
      </c>
      <c r="AU839" s="18" t="s">
        <v>80</v>
      </c>
    </row>
    <row r="840" spans="2:65" s="12" customFormat="1" x14ac:dyDescent="0.2">
      <c r="B840" s="149"/>
      <c r="D840" s="150" t="s">
        <v>188</v>
      </c>
      <c r="E840" s="151" t="s">
        <v>19</v>
      </c>
      <c r="F840" s="152" t="s">
        <v>1736</v>
      </c>
      <c r="H840" s="151" t="s">
        <v>19</v>
      </c>
      <c r="I840" s="153"/>
      <c r="L840" s="149"/>
      <c r="M840" s="154"/>
      <c r="T840" s="155"/>
      <c r="AT840" s="151" t="s">
        <v>188</v>
      </c>
      <c r="AU840" s="151" t="s">
        <v>80</v>
      </c>
      <c r="AV840" s="12" t="s">
        <v>78</v>
      </c>
      <c r="AW840" s="12" t="s">
        <v>31</v>
      </c>
      <c r="AX840" s="12" t="s">
        <v>70</v>
      </c>
      <c r="AY840" s="151" t="s">
        <v>158</v>
      </c>
    </row>
    <row r="841" spans="2:65" s="12" customFormat="1" x14ac:dyDescent="0.2">
      <c r="B841" s="149"/>
      <c r="D841" s="150" t="s">
        <v>188</v>
      </c>
      <c r="E841" s="151" t="s">
        <v>19</v>
      </c>
      <c r="F841" s="152" t="s">
        <v>1764</v>
      </c>
      <c r="H841" s="151" t="s">
        <v>19</v>
      </c>
      <c r="I841" s="153"/>
      <c r="L841" s="149"/>
      <c r="M841" s="154"/>
      <c r="T841" s="155"/>
      <c r="AT841" s="151" t="s">
        <v>188</v>
      </c>
      <c r="AU841" s="151" t="s">
        <v>80</v>
      </c>
      <c r="AV841" s="12" t="s">
        <v>78</v>
      </c>
      <c r="AW841" s="12" t="s">
        <v>31</v>
      </c>
      <c r="AX841" s="12" t="s">
        <v>70</v>
      </c>
      <c r="AY841" s="151" t="s">
        <v>158</v>
      </c>
    </row>
    <row r="842" spans="2:65" s="13" customFormat="1" x14ac:dyDescent="0.2">
      <c r="B842" s="156"/>
      <c r="D842" s="150" t="s">
        <v>188</v>
      </c>
      <c r="E842" s="157" t="s">
        <v>19</v>
      </c>
      <c r="F842" s="158" t="s">
        <v>1765</v>
      </c>
      <c r="H842" s="159">
        <v>0.5</v>
      </c>
      <c r="I842" s="160"/>
      <c r="L842" s="156"/>
      <c r="M842" s="161"/>
      <c r="T842" s="162"/>
      <c r="AT842" s="157" t="s">
        <v>188</v>
      </c>
      <c r="AU842" s="157" t="s">
        <v>80</v>
      </c>
      <c r="AV842" s="13" t="s">
        <v>80</v>
      </c>
      <c r="AW842" s="13" t="s">
        <v>31</v>
      </c>
      <c r="AX842" s="13" t="s">
        <v>70</v>
      </c>
      <c r="AY842" s="157" t="s">
        <v>158</v>
      </c>
    </row>
    <row r="843" spans="2:65" s="14" customFormat="1" x14ac:dyDescent="0.2">
      <c r="B843" s="163"/>
      <c r="D843" s="150" t="s">
        <v>188</v>
      </c>
      <c r="E843" s="164" t="s">
        <v>19</v>
      </c>
      <c r="F843" s="165" t="s">
        <v>191</v>
      </c>
      <c r="H843" s="166">
        <v>0.5</v>
      </c>
      <c r="I843" s="167"/>
      <c r="L843" s="163"/>
      <c r="M843" s="168"/>
      <c r="T843" s="169"/>
      <c r="AT843" s="164" t="s">
        <v>188</v>
      </c>
      <c r="AU843" s="164" t="s">
        <v>80</v>
      </c>
      <c r="AV843" s="14" t="s">
        <v>165</v>
      </c>
      <c r="AW843" s="14" t="s">
        <v>31</v>
      </c>
      <c r="AX843" s="14" t="s">
        <v>78</v>
      </c>
      <c r="AY843" s="164" t="s">
        <v>158</v>
      </c>
    </row>
    <row r="844" spans="2:65" s="1" customFormat="1" ht="16.5" customHeight="1" x14ac:dyDescent="0.2">
      <c r="B844" s="33"/>
      <c r="C844" s="132" t="s">
        <v>824</v>
      </c>
      <c r="D844" s="132" t="s">
        <v>160</v>
      </c>
      <c r="E844" s="133" t="s">
        <v>1766</v>
      </c>
      <c r="F844" s="134" t="s">
        <v>1767</v>
      </c>
      <c r="G844" s="135" t="s">
        <v>195</v>
      </c>
      <c r="H844" s="136">
        <v>199.66</v>
      </c>
      <c r="I844" s="137">
        <v>252</v>
      </c>
      <c r="J844" s="138">
        <f>ROUND(I844*H844,2)</f>
        <v>50314.32</v>
      </c>
      <c r="K844" s="134" t="s">
        <v>164</v>
      </c>
      <c r="L844" s="33"/>
      <c r="M844" s="139" t="s">
        <v>19</v>
      </c>
      <c r="N844" s="140" t="s">
        <v>41</v>
      </c>
      <c r="P844" s="141">
        <f>O844*H844</f>
        <v>0</v>
      </c>
      <c r="Q844" s="141">
        <v>0</v>
      </c>
      <c r="R844" s="141">
        <f>Q844*H844</f>
        <v>0</v>
      </c>
      <c r="S844" s="141">
        <v>0</v>
      </c>
      <c r="T844" s="142">
        <f>S844*H844</f>
        <v>0</v>
      </c>
      <c r="AR844" s="143" t="s">
        <v>165</v>
      </c>
      <c r="AT844" s="143" t="s">
        <v>160</v>
      </c>
      <c r="AU844" s="143" t="s">
        <v>80</v>
      </c>
      <c r="AY844" s="18" t="s">
        <v>158</v>
      </c>
      <c r="BE844" s="144">
        <f>IF(N844="základní",J844,0)</f>
        <v>50314.32</v>
      </c>
      <c r="BF844" s="144">
        <f>IF(N844="snížená",J844,0)</f>
        <v>0</v>
      </c>
      <c r="BG844" s="144">
        <f>IF(N844="zákl. přenesená",J844,0)</f>
        <v>0</v>
      </c>
      <c r="BH844" s="144">
        <f>IF(N844="sníž. přenesená",J844,0)</f>
        <v>0</v>
      </c>
      <c r="BI844" s="144">
        <f>IF(N844="nulová",J844,0)</f>
        <v>0</v>
      </c>
      <c r="BJ844" s="18" t="s">
        <v>78</v>
      </c>
      <c r="BK844" s="144">
        <f>ROUND(I844*H844,2)</f>
        <v>50314.32</v>
      </c>
      <c r="BL844" s="18" t="s">
        <v>165</v>
      </c>
      <c r="BM844" s="143" t="s">
        <v>878</v>
      </c>
    </row>
    <row r="845" spans="2:65" s="1" customFormat="1" x14ac:dyDescent="0.2">
      <c r="B845" s="33"/>
      <c r="D845" s="145" t="s">
        <v>166</v>
      </c>
      <c r="F845" s="146" t="s">
        <v>1768</v>
      </c>
      <c r="I845" s="147"/>
      <c r="L845" s="33"/>
      <c r="M845" s="148"/>
      <c r="T845" s="54"/>
      <c r="AT845" s="18" t="s">
        <v>166</v>
      </c>
      <c r="AU845" s="18" t="s">
        <v>80</v>
      </c>
    </row>
    <row r="846" spans="2:65" s="12" customFormat="1" x14ac:dyDescent="0.2">
      <c r="B846" s="149"/>
      <c r="D846" s="150" t="s">
        <v>188</v>
      </c>
      <c r="E846" s="151" t="s">
        <v>19</v>
      </c>
      <c r="F846" s="152" t="s">
        <v>1769</v>
      </c>
      <c r="H846" s="151" t="s">
        <v>19</v>
      </c>
      <c r="I846" s="153"/>
      <c r="L846" s="149"/>
      <c r="M846" s="154"/>
      <c r="T846" s="155"/>
      <c r="AT846" s="151" t="s">
        <v>188</v>
      </c>
      <c r="AU846" s="151" t="s">
        <v>80</v>
      </c>
      <c r="AV846" s="12" t="s">
        <v>78</v>
      </c>
      <c r="AW846" s="12" t="s">
        <v>31</v>
      </c>
      <c r="AX846" s="12" t="s">
        <v>70</v>
      </c>
      <c r="AY846" s="151" t="s">
        <v>158</v>
      </c>
    </row>
    <row r="847" spans="2:65" s="12" customFormat="1" x14ac:dyDescent="0.2">
      <c r="B847" s="149"/>
      <c r="D847" s="150" t="s">
        <v>188</v>
      </c>
      <c r="E847" s="151" t="s">
        <v>19</v>
      </c>
      <c r="F847" s="152" t="s">
        <v>1770</v>
      </c>
      <c r="H847" s="151" t="s">
        <v>19</v>
      </c>
      <c r="I847" s="153"/>
      <c r="L847" s="149"/>
      <c r="M847" s="154"/>
      <c r="T847" s="155"/>
      <c r="AT847" s="151" t="s">
        <v>188</v>
      </c>
      <c r="AU847" s="151" t="s">
        <v>80</v>
      </c>
      <c r="AV847" s="12" t="s">
        <v>78</v>
      </c>
      <c r="AW847" s="12" t="s">
        <v>31</v>
      </c>
      <c r="AX847" s="12" t="s">
        <v>70</v>
      </c>
      <c r="AY847" s="151" t="s">
        <v>158</v>
      </c>
    </row>
    <row r="848" spans="2:65" s="12" customFormat="1" x14ac:dyDescent="0.2">
      <c r="B848" s="149"/>
      <c r="D848" s="150" t="s">
        <v>188</v>
      </c>
      <c r="E848" s="151" t="s">
        <v>19</v>
      </c>
      <c r="F848" s="152" t="s">
        <v>1771</v>
      </c>
      <c r="H848" s="151" t="s">
        <v>19</v>
      </c>
      <c r="I848" s="153"/>
      <c r="L848" s="149"/>
      <c r="M848" s="154"/>
      <c r="T848" s="155"/>
      <c r="AT848" s="151" t="s">
        <v>188</v>
      </c>
      <c r="AU848" s="151" t="s">
        <v>80</v>
      </c>
      <c r="AV848" s="12" t="s">
        <v>78</v>
      </c>
      <c r="AW848" s="12" t="s">
        <v>31</v>
      </c>
      <c r="AX848" s="12" t="s">
        <v>70</v>
      </c>
      <c r="AY848" s="151" t="s">
        <v>158</v>
      </c>
    </row>
    <row r="849" spans="2:65" s="12" customFormat="1" x14ac:dyDescent="0.2">
      <c r="B849" s="149"/>
      <c r="D849" s="150" t="s">
        <v>188</v>
      </c>
      <c r="E849" s="151" t="s">
        <v>19</v>
      </c>
      <c r="F849" s="152" t="s">
        <v>1772</v>
      </c>
      <c r="H849" s="151" t="s">
        <v>19</v>
      </c>
      <c r="I849" s="153"/>
      <c r="L849" s="149"/>
      <c r="M849" s="154"/>
      <c r="T849" s="155"/>
      <c r="AT849" s="151" t="s">
        <v>188</v>
      </c>
      <c r="AU849" s="151" t="s">
        <v>80</v>
      </c>
      <c r="AV849" s="12" t="s">
        <v>78</v>
      </c>
      <c r="AW849" s="12" t="s">
        <v>31</v>
      </c>
      <c r="AX849" s="12" t="s">
        <v>70</v>
      </c>
      <c r="AY849" s="151" t="s">
        <v>158</v>
      </c>
    </row>
    <row r="850" spans="2:65" s="13" customFormat="1" x14ac:dyDescent="0.2">
      <c r="B850" s="156"/>
      <c r="D850" s="150" t="s">
        <v>188</v>
      </c>
      <c r="E850" s="157" t="s">
        <v>19</v>
      </c>
      <c r="F850" s="158" t="s">
        <v>1773</v>
      </c>
      <c r="H850" s="159">
        <v>82.5</v>
      </c>
      <c r="I850" s="160"/>
      <c r="L850" s="156"/>
      <c r="M850" s="161"/>
      <c r="T850" s="162"/>
      <c r="AT850" s="157" t="s">
        <v>188</v>
      </c>
      <c r="AU850" s="157" t="s">
        <v>80</v>
      </c>
      <c r="AV850" s="13" t="s">
        <v>80</v>
      </c>
      <c r="AW850" s="13" t="s">
        <v>31</v>
      </c>
      <c r="AX850" s="13" t="s">
        <v>70</v>
      </c>
      <c r="AY850" s="157" t="s">
        <v>158</v>
      </c>
    </row>
    <row r="851" spans="2:65" s="12" customFormat="1" x14ac:dyDescent="0.2">
      <c r="B851" s="149"/>
      <c r="D851" s="150" t="s">
        <v>188</v>
      </c>
      <c r="E851" s="151" t="s">
        <v>19</v>
      </c>
      <c r="F851" s="152" t="s">
        <v>1601</v>
      </c>
      <c r="H851" s="151" t="s">
        <v>19</v>
      </c>
      <c r="I851" s="153"/>
      <c r="L851" s="149"/>
      <c r="M851" s="154"/>
      <c r="T851" s="155"/>
      <c r="AT851" s="151" t="s">
        <v>188</v>
      </c>
      <c r="AU851" s="151" t="s">
        <v>80</v>
      </c>
      <c r="AV851" s="12" t="s">
        <v>78</v>
      </c>
      <c r="AW851" s="12" t="s">
        <v>31</v>
      </c>
      <c r="AX851" s="12" t="s">
        <v>70</v>
      </c>
      <c r="AY851" s="151" t="s">
        <v>158</v>
      </c>
    </row>
    <row r="852" spans="2:65" s="12" customFormat="1" x14ac:dyDescent="0.2">
      <c r="B852" s="149"/>
      <c r="D852" s="150" t="s">
        <v>188</v>
      </c>
      <c r="E852" s="151" t="s">
        <v>19</v>
      </c>
      <c r="F852" s="152" t="s">
        <v>1774</v>
      </c>
      <c r="H852" s="151" t="s">
        <v>19</v>
      </c>
      <c r="I852" s="153"/>
      <c r="L852" s="149"/>
      <c r="M852" s="154"/>
      <c r="T852" s="155"/>
      <c r="AT852" s="151" t="s">
        <v>188</v>
      </c>
      <c r="AU852" s="151" t="s">
        <v>80</v>
      </c>
      <c r="AV852" s="12" t="s">
        <v>78</v>
      </c>
      <c r="AW852" s="12" t="s">
        <v>31</v>
      </c>
      <c r="AX852" s="12" t="s">
        <v>70</v>
      </c>
      <c r="AY852" s="151" t="s">
        <v>158</v>
      </c>
    </row>
    <row r="853" spans="2:65" s="12" customFormat="1" x14ac:dyDescent="0.2">
      <c r="B853" s="149"/>
      <c r="D853" s="150" t="s">
        <v>188</v>
      </c>
      <c r="E853" s="151" t="s">
        <v>19</v>
      </c>
      <c r="F853" s="152" t="s">
        <v>1775</v>
      </c>
      <c r="H853" s="151" t="s">
        <v>19</v>
      </c>
      <c r="I853" s="153"/>
      <c r="L853" s="149"/>
      <c r="M853" s="154"/>
      <c r="T853" s="155"/>
      <c r="AT853" s="151" t="s">
        <v>188</v>
      </c>
      <c r="AU853" s="151" t="s">
        <v>80</v>
      </c>
      <c r="AV853" s="12" t="s">
        <v>78</v>
      </c>
      <c r="AW853" s="12" t="s">
        <v>31</v>
      </c>
      <c r="AX853" s="12" t="s">
        <v>70</v>
      </c>
      <c r="AY853" s="151" t="s">
        <v>158</v>
      </c>
    </row>
    <row r="854" spans="2:65" s="13" customFormat="1" x14ac:dyDescent="0.2">
      <c r="B854" s="156"/>
      <c r="D854" s="150" t="s">
        <v>188</v>
      </c>
      <c r="E854" s="157" t="s">
        <v>19</v>
      </c>
      <c r="F854" s="158" t="s">
        <v>1603</v>
      </c>
      <c r="H854" s="159">
        <v>24</v>
      </c>
      <c r="I854" s="160"/>
      <c r="L854" s="156"/>
      <c r="M854" s="161"/>
      <c r="T854" s="162"/>
      <c r="AT854" s="157" t="s">
        <v>188</v>
      </c>
      <c r="AU854" s="157" t="s">
        <v>80</v>
      </c>
      <c r="AV854" s="13" t="s">
        <v>80</v>
      </c>
      <c r="AW854" s="13" t="s">
        <v>31</v>
      </c>
      <c r="AX854" s="13" t="s">
        <v>70</v>
      </c>
      <c r="AY854" s="157" t="s">
        <v>158</v>
      </c>
    </row>
    <row r="855" spans="2:65" s="12" customFormat="1" x14ac:dyDescent="0.2">
      <c r="B855" s="149"/>
      <c r="D855" s="150" t="s">
        <v>188</v>
      </c>
      <c r="E855" s="151" t="s">
        <v>19</v>
      </c>
      <c r="F855" s="152" t="s">
        <v>1549</v>
      </c>
      <c r="H855" s="151" t="s">
        <v>19</v>
      </c>
      <c r="I855" s="153"/>
      <c r="L855" s="149"/>
      <c r="M855" s="154"/>
      <c r="T855" s="155"/>
      <c r="AT855" s="151" t="s">
        <v>188</v>
      </c>
      <c r="AU855" s="151" t="s">
        <v>80</v>
      </c>
      <c r="AV855" s="12" t="s">
        <v>78</v>
      </c>
      <c r="AW855" s="12" t="s">
        <v>31</v>
      </c>
      <c r="AX855" s="12" t="s">
        <v>70</v>
      </c>
      <c r="AY855" s="151" t="s">
        <v>158</v>
      </c>
    </row>
    <row r="856" spans="2:65" s="12" customFormat="1" x14ac:dyDescent="0.2">
      <c r="B856" s="149"/>
      <c r="D856" s="150" t="s">
        <v>188</v>
      </c>
      <c r="E856" s="151" t="s">
        <v>19</v>
      </c>
      <c r="F856" s="152" t="s">
        <v>1774</v>
      </c>
      <c r="H856" s="151" t="s">
        <v>19</v>
      </c>
      <c r="I856" s="153"/>
      <c r="L856" s="149"/>
      <c r="M856" s="154"/>
      <c r="T856" s="155"/>
      <c r="AT856" s="151" t="s">
        <v>188</v>
      </c>
      <c r="AU856" s="151" t="s">
        <v>80</v>
      </c>
      <c r="AV856" s="12" t="s">
        <v>78</v>
      </c>
      <c r="AW856" s="12" t="s">
        <v>31</v>
      </c>
      <c r="AX856" s="12" t="s">
        <v>70</v>
      </c>
      <c r="AY856" s="151" t="s">
        <v>158</v>
      </c>
    </row>
    <row r="857" spans="2:65" s="12" customFormat="1" x14ac:dyDescent="0.2">
      <c r="B857" s="149"/>
      <c r="D857" s="150" t="s">
        <v>188</v>
      </c>
      <c r="E857" s="151" t="s">
        <v>19</v>
      </c>
      <c r="F857" s="152" t="s">
        <v>1775</v>
      </c>
      <c r="H857" s="151" t="s">
        <v>19</v>
      </c>
      <c r="I857" s="153"/>
      <c r="L857" s="149"/>
      <c r="M857" s="154"/>
      <c r="T857" s="155"/>
      <c r="AT857" s="151" t="s">
        <v>188</v>
      </c>
      <c r="AU857" s="151" t="s">
        <v>80</v>
      </c>
      <c r="AV857" s="12" t="s">
        <v>78</v>
      </c>
      <c r="AW857" s="12" t="s">
        <v>31</v>
      </c>
      <c r="AX857" s="12" t="s">
        <v>70</v>
      </c>
      <c r="AY857" s="151" t="s">
        <v>158</v>
      </c>
    </row>
    <row r="858" spans="2:65" s="12" customFormat="1" x14ac:dyDescent="0.2">
      <c r="B858" s="149"/>
      <c r="D858" s="150" t="s">
        <v>188</v>
      </c>
      <c r="E858" s="151" t="s">
        <v>19</v>
      </c>
      <c r="F858" s="152" t="s">
        <v>1776</v>
      </c>
      <c r="H858" s="151" t="s">
        <v>19</v>
      </c>
      <c r="I858" s="153"/>
      <c r="L858" s="149"/>
      <c r="M858" s="154"/>
      <c r="T858" s="155"/>
      <c r="AT858" s="151" t="s">
        <v>188</v>
      </c>
      <c r="AU858" s="151" t="s">
        <v>80</v>
      </c>
      <c r="AV858" s="12" t="s">
        <v>78</v>
      </c>
      <c r="AW858" s="12" t="s">
        <v>31</v>
      </c>
      <c r="AX858" s="12" t="s">
        <v>70</v>
      </c>
      <c r="AY858" s="151" t="s">
        <v>158</v>
      </c>
    </row>
    <row r="859" spans="2:65" s="13" customFormat="1" x14ac:dyDescent="0.2">
      <c r="B859" s="156"/>
      <c r="D859" s="150" t="s">
        <v>188</v>
      </c>
      <c r="E859" s="157" t="s">
        <v>19</v>
      </c>
      <c r="F859" s="158" t="s">
        <v>1777</v>
      </c>
      <c r="H859" s="159">
        <v>93.16</v>
      </c>
      <c r="I859" s="160"/>
      <c r="L859" s="156"/>
      <c r="M859" s="161"/>
      <c r="T859" s="162"/>
      <c r="AT859" s="157" t="s">
        <v>188</v>
      </c>
      <c r="AU859" s="157" t="s">
        <v>80</v>
      </c>
      <c r="AV859" s="13" t="s">
        <v>80</v>
      </c>
      <c r="AW859" s="13" t="s">
        <v>31</v>
      </c>
      <c r="AX859" s="13" t="s">
        <v>70</v>
      </c>
      <c r="AY859" s="157" t="s">
        <v>158</v>
      </c>
    </row>
    <row r="860" spans="2:65" s="14" customFormat="1" x14ac:dyDescent="0.2">
      <c r="B860" s="163"/>
      <c r="D860" s="150" t="s">
        <v>188</v>
      </c>
      <c r="E860" s="164" t="s">
        <v>19</v>
      </c>
      <c r="F860" s="165" t="s">
        <v>191</v>
      </c>
      <c r="H860" s="166">
        <v>199.66</v>
      </c>
      <c r="I860" s="167"/>
      <c r="L860" s="163"/>
      <c r="M860" s="168"/>
      <c r="T860" s="169"/>
      <c r="AT860" s="164" t="s">
        <v>188</v>
      </c>
      <c r="AU860" s="164" t="s">
        <v>80</v>
      </c>
      <c r="AV860" s="14" t="s">
        <v>165</v>
      </c>
      <c r="AW860" s="14" t="s">
        <v>31</v>
      </c>
      <c r="AX860" s="14" t="s">
        <v>78</v>
      </c>
      <c r="AY860" s="164" t="s">
        <v>158</v>
      </c>
    </row>
    <row r="861" spans="2:65" s="1" customFormat="1" ht="16.5" customHeight="1" x14ac:dyDescent="0.2">
      <c r="B861" s="33"/>
      <c r="C861" s="132" t="s">
        <v>545</v>
      </c>
      <c r="D861" s="132" t="s">
        <v>160</v>
      </c>
      <c r="E861" s="133" t="s">
        <v>1778</v>
      </c>
      <c r="F861" s="134" t="s">
        <v>1779</v>
      </c>
      <c r="G861" s="135" t="s">
        <v>195</v>
      </c>
      <c r="H861" s="136">
        <v>460.55500000000001</v>
      </c>
      <c r="I861" s="137">
        <v>151</v>
      </c>
      <c r="J861" s="138">
        <f>ROUND(I861*H861,2)</f>
        <v>69543.81</v>
      </c>
      <c r="K861" s="134" t="s">
        <v>164</v>
      </c>
      <c r="L861" s="33"/>
      <c r="M861" s="139" t="s">
        <v>19</v>
      </c>
      <c r="N861" s="140" t="s">
        <v>41</v>
      </c>
      <c r="P861" s="141">
        <f>O861*H861</f>
        <v>0</v>
      </c>
      <c r="Q861" s="141">
        <v>0</v>
      </c>
      <c r="R861" s="141">
        <f>Q861*H861</f>
        <v>0</v>
      </c>
      <c r="S861" s="141">
        <v>0</v>
      </c>
      <c r="T861" s="142">
        <f>S861*H861</f>
        <v>0</v>
      </c>
      <c r="AR861" s="143" t="s">
        <v>165</v>
      </c>
      <c r="AT861" s="143" t="s">
        <v>160</v>
      </c>
      <c r="AU861" s="143" t="s">
        <v>80</v>
      </c>
      <c r="AY861" s="18" t="s">
        <v>158</v>
      </c>
      <c r="BE861" s="144">
        <f>IF(N861="základní",J861,0)</f>
        <v>69543.81</v>
      </c>
      <c r="BF861" s="144">
        <f>IF(N861="snížená",J861,0)</f>
        <v>0</v>
      </c>
      <c r="BG861" s="144">
        <f>IF(N861="zákl. přenesená",J861,0)</f>
        <v>0</v>
      </c>
      <c r="BH861" s="144">
        <f>IF(N861="sníž. přenesená",J861,0)</f>
        <v>0</v>
      </c>
      <c r="BI861" s="144">
        <f>IF(N861="nulová",J861,0)</f>
        <v>0</v>
      </c>
      <c r="BJ861" s="18" t="s">
        <v>78</v>
      </c>
      <c r="BK861" s="144">
        <f>ROUND(I861*H861,2)</f>
        <v>69543.81</v>
      </c>
      <c r="BL861" s="18" t="s">
        <v>165</v>
      </c>
      <c r="BM861" s="143" t="s">
        <v>883</v>
      </c>
    </row>
    <row r="862" spans="2:65" s="1" customFormat="1" x14ac:dyDescent="0.2">
      <c r="B862" s="33"/>
      <c r="D862" s="145" t="s">
        <v>166</v>
      </c>
      <c r="F862" s="146" t="s">
        <v>1780</v>
      </c>
      <c r="I862" s="147"/>
      <c r="L862" s="33"/>
      <c r="M862" s="148"/>
      <c r="T862" s="54"/>
      <c r="AT862" s="18" t="s">
        <v>166</v>
      </c>
      <c r="AU862" s="18" t="s">
        <v>80</v>
      </c>
    </row>
    <row r="863" spans="2:65" s="12" customFormat="1" x14ac:dyDescent="0.2">
      <c r="B863" s="149"/>
      <c r="D863" s="150" t="s">
        <v>188</v>
      </c>
      <c r="E863" s="151" t="s">
        <v>19</v>
      </c>
      <c r="F863" s="152" t="s">
        <v>1244</v>
      </c>
      <c r="H863" s="151" t="s">
        <v>19</v>
      </c>
      <c r="I863" s="153"/>
      <c r="L863" s="149"/>
      <c r="M863" s="154"/>
      <c r="T863" s="155"/>
      <c r="AT863" s="151" t="s">
        <v>188</v>
      </c>
      <c r="AU863" s="151" t="s">
        <v>80</v>
      </c>
      <c r="AV863" s="12" t="s">
        <v>78</v>
      </c>
      <c r="AW863" s="12" t="s">
        <v>31</v>
      </c>
      <c r="AX863" s="12" t="s">
        <v>70</v>
      </c>
      <c r="AY863" s="151" t="s">
        <v>158</v>
      </c>
    </row>
    <row r="864" spans="2:65" s="12" customFormat="1" x14ac:dyDescent="0.2">
      <c r="B864" s="149"/>
      <c r="D864" s="150" t="s">
        <v>188</v>
      </c>
      <c r="E864" s="151" t="s">
        <v>19</v>
      </c>
      <c r="F864" s="152" t="s">
        <v>1781</v>
      </c>
      <c r="H864" s="151" t="s">
        <v>19</v>
      </c>
      <c r="I864" s="153"/>
      <c r="L864" s="149"/>
      <c r="M864" s="154"/>
      <c r="T864" s="155"/>
      <c r="AT864" s="151" t="s">
        <v>188</v>
      </c>
      <c r="AU864" s="151" t="s">
        <v>80</v>
      </c>
      <c r="AV864" s="12" t="s">
        <v>78</v>
      </c>
      <c r="AW864" s="12" t="s">
        <v>31</v>
      </c>
      <c r="AX864" s="12" t="s">
        <v>70</v>
      </c>
      <c r="AY864" s="151" t="s">
        <v>158</v>
      </c>
    </row>
    <row r="865" spans="2:51" s="12" customFormat="1" x14ac:dyDescent="0.2">
      <c r="B865" s="149"/>
      <c r="D865" s="150" t="s">
        <v>188</v>
      </c>
      <c r="E865" s="151" t="s">
        <v>19</v>
      </c>
      <c r="F865" s="152" t="s">
        <v>1772</v>
      </c>
      <c r="H865" s="151" t="s">
        <v>19</v>
      </c>
      <c r="I865" s="153"/>
      <c r="L865" s="149"/>
      <c r="M865" s="154"/>
      <c r="T865" s="155"/>
      <c r="AT865" s="151" t="s">
        <v>188</v>
      </c>
      <c r="AU865" s="151" t="s">
        <v>80</v>
      </c>
      <c r="AV865" s="12" t="s">
        <v>78</v>
      </c>
      <c r="AW865" s="12" t="s">
        <v>31</v>
      </c>
      <c r="AX865" s="12" t="s">
        <v>70</v>
      </c>
      <c r="AY865" s="151" t="s">
        <v>158</v>
      </c>
    </row>
    <row r="866" spans="2:51" s="12" customFormat="1" x14ac:dyDescent="0.2">
      <c r="B866" s="149"/>
      <c r="D866" s="150" t="s">
        <v>188</v>
      </c>
      <c r="E866" s="151" t="s">
        <v>19</v>
      </c>
      <c r="F866" s="152" t="s">
        <v>1782</v>
      </c>
      <c r="H866" s="151" t="s">
        <v>19</v>
      </c>
      <c r="I866" s="153"/>
      <c r="L866" s="149"/>
      <c r="M866" s="154"/>
      <c r="T866" s="155"/>
      <c r="AT866" s="151" t="s">
        <v>188</v>
      </c>
      <c r="AU866" s="151" t="s">
        <v>80</v>
      </c>
      <c r="AV866" s="12" t="s">
        <v>78</v>
      </c>
      <c r="AW866" s="12" t="s">
        <v>31</v>
      </c>
      <c r="AX866" s="12" t="s">
        <v>70</v>
      </c>
      <c r="AY866" s="151" t="s">
        <v>158</v>
      </c>
    </row>
    <row r="867" spans="2:51" s="13" customFormat="1" x14ac:dyDescent="0.2">
      <c r="B867" s="156"/>
      <c r="D867" s="150" t="s">
        <v>188</v>
      </c>
      <c r="E867" s="157" t="s">
        <v>19</v>
      </c>
      <c r="F867" s="158" t="s">
        <v>1783</v>
      </c>
      <c r="H867" s="159">
        <v>67.95</v>
      </c>
      <c r="I867" s="160"/>
      <c r="L867" s="156"/>
      <c r="M867" s="161"/>
      <c r="T867" s="162"/>
      <c r="AT867" s="157" t="s">
        <v>188</v>
      </c>
      <c r="AU867" s="157" t="s">
        <v>80</v>
      </c>
      <c r="AV867" s="13" t="s">
        <v>80</v>
      </c>
      <c r="AW867" s="13" t="s">
        <v>31</v>
      </c>
      <c r="AX867" s="13" t="s">
        <v>70</v>
      </c>
      <c r="AY867" s="157" t="s">
        <v>158</v>
      </c>
    </row>
    <row r="868" spans="2:51" s="12" customFormat="1" x14ac:dyDescent="0.2">
      <c r="B868" s="149"/>
      <c r="D868" s="150" t="s">
        <v>188</v>
      </c>
      <c r="E868" s="151" t="s">
        <v>19</v>
      </c>
      <c r="F868" s="152" t="s">
        <v>1784</v>
      </c>
      <c r="H868" s="151" t="s">
        <v>19</v>
      </c>
      <c r="I868" s="153"/>
      <c r="L868" s="149"/>
      <c r="M868" s="154"/>
      <c r="T868" s="155"/>
      <c r="AT868" s="151" t="s">
        <v>188</v>
      </c>
      <c r="AU868" s="151" t="s">
        <v>80</v>
      </c>
      <c r="AV868" s="12" t="s">
        <v>78</v>
      </c>
      <c r="AW868" s="12" t="s">
        <v>31</v>
      </c>
      <c r="AX868" s="12" t="s">
        <v>70</v>
      </c>
      <c r="AY868" s="151" t="s">
        <v>158</v>
      </c>
    </row>
    <row r="869" spans="2:51" s="13" customFormat="1" x14ac:dyDescent="0.2">
      <c r="B869" s="156"/>
      <c r="D869" s="150" t="s">
        <v>188</v>
      </c>
      <c r="E869" s="157" t="s">
        <v>19</v>
      </c>
      <c r="F869" s="158" t="s">
        <v>1785</v>
      </c>
      <c r="H869" s="159">
        <v>124.34</v>
      </c>
      <c r="I869" s="160"/>
      <c r="L869" s="156"/>
      <c r="M869" s="161"/>
      <c r="T869" s="162"/>
      <c r="AT869" s="157" t="s">
        <v>188</v>
      </c>
      <c r="AU869" s="157" t="s">
        <v>80</v>
      </c>
      <c r="AV869" s="13" t="s">
        <v>80</v>
      </c>
      <c r="AW869" s="13" t="s">
        <v>31</v>
      </c>
      <c r="AX869" s="13" t="s">
        <v>70</v>
      </c>
      <c r="AY869" s="157" t="s">
        <v>158</v>
      </c>
    </row>
    <row r="870" spans="2:51" s="12" customFormat="1" x14ac:dyDescent="0.2">
      <c r="B870" s="149"/>
      <c r="D870" s="150" t="s">
        <v>188</v>
      </c>
      <c r="E870" s="151" t="s">
        <v>19</v>
      </c>
      <c r="F870" s="152" t="s">
        <v>1786</v>
      </c>
      <c r="H870" s="151" t="s">
        <v>19</v>
      </c>
      <c r="I870" s="153"/>
      <c r="L870" s="149"/>
      <c r="M870" s="154"/>
      <c r="T870" s="155"/>
      <c r="AT870" s="151" t="s">
        <v>188</v>
      </c>
      <c r="AU870" s="151" t="s">
        <v>80</v>
      </c>
      <c r="AV870" s="12" t="s">
        <v>78</v>
      </c>
      <c r="AW870" s="12" t="s">
        <v>31</v>
      </c>
      <c r="AX870" s="12" t="s">
        <v>70</v>
      </c>
      <c r="AY870" s="151" t="s">
        <v>158</v>
      </c>
    </row>
    <row r="871" spans="2:51" s="12" customFormat="1" x14ac:dyDescent="0.2">
      <c r="B871" s="149"/>
      <c r="D871" s="150" t="s">
        <v>188</v>
      </c>
      <c r="E871" s="151" t="s">
        <v>19</v>
      </c>
      <c r="F871" s="152" t="s">
        <v>1787</v>
      </c>
      <c r="H871" s="151" t="s">
        <v>19</v>
      </c>
      <c r="I871" s="153"/>
      <c r="L871" s="149"/>
      <c r="M871" s="154"/>
      <c r="T871" s="155"/>
      <c r="AT871" s="151" t="s">
        <v>188</v>
      </c>
      <c r="AU871" s="151" t="s">
        <v>80</v>
      </c>
      <c r="AV871" s="12" t="s">
        <v>78</v>
      </c>
      <c r="AW871" s="12" t="s">
        <v>31</v>
      </c>
      <c r="AX871" s="12" t="s">
        <v>70</v>
      </c>
      <c r="AY871" s="151" t="s">
        <v>158</v>
      </c>
    </row>
    <row r="872" spans="2:51" s="13" customFormat="1" x14ac:dyDescent="0.2">
      <c r="B872" s="156"/>
      <c r="D872" s="150" t="s">
        <v>188</v>
      </c>
      <c r="E872" s="157" t="s">
        <v>19</v>
      </c>
      <c r="F872" s="158" t="s">
        <v>1788</v>
      </c>
      <c r="H872" s="159">
        <v>30.4</v>
      </c>
      <c r="I872" s="160"/>
      <c r="L872" s="156"/>
      <c r="M872" s="161"/>
      <c r="T872" s="162"/>
      <c r="AT872" s="157" t="s">
        <v>188</v>
      </c>
      <c r="AU872" s="157" t="s">
        <v>80</v>
      </c>
      <c r="AV872" s="13" t="s">
        <v>80</v>
      </c>
      <c r="AW872" s="13" t="s">
        <v>31</v>
      </c>
      <c r="AX872" s="13" t="s">
        <v>70</v>
      </c>
      <c r="AY872" s="157" t="s">
        <v>158</v>
      </c>
    </row>
    <row r="873" spans="2:51" s="12" customFormat="1" x14ac:dyDescent="0.2">
      <c r="B873" s="149"/>
      <c r="D873" s="150" t="s">
        <v>188</v>
      </c>
      <c r="E873" s="151" t="s">
        <v>19</v>
      </c>
      <c r="F873" s="152" t="s">
        <v>1789</v>
      </c>
      <c r="H873" s="151" t="s">
        <v>19</v>
      </c>
      <c r="I873" s="153"/>
      <c r="L873" s="149"/>
      <c r="M873" s="154"/>
      <c r="T873" s="155"/>
      <c r="AT873" s="151" t="s">
        <v>188</v>
      </c>
      <c r="AU873" s="151" t="s">
        <v>80</v>
      </c>
      <c r="AV873" s="12" t="s">
        <v>78</v>
      </c>
      <c r="AW873" s="12" t="s">
        <v>31</v>
      </c>
      <c r="AX873" s="12" t="s">
        <v>70</v>
      </c>
      <c r="AY873" s="151" t="s">
        <v>158</v>
      </c>
    </row>
    <row r="874" spans="2:51" s="13" customFormat="1" x14ac:dyDescent="0.2">
      <c r="B874" s="156"/>
      <c r="D874" s="150" t="s">
        <v>188</v>
      </c>
      <c r="E874" s="157" t="s">
        <v>19</v>
      </c>
      <c r="F874" s="158" t="s">
        <v>1790</v>
      </c>
      <c r="H874" s="159">
        <v>85.14</v>
      </c>
      <c r="I874" s="160"/>
      <c r="L874" s="156"/>
      <c r="M874" s="161"/>
      <c r="T874" s="162"/>
      <c r="AT874" s="157" t="s">
        <v>188</v>
      </c>
      <c r="AU874" s="157" t="s">
        <v>80</v>
      </c>
      <c r="AV874" s="13" t="s">
        <v>80</v>
      </c>
      <c r="AW874" s="13" t="s">
        <v>31</v>
      </c>
      <c r="AX874" s="13" t="s">
        <v>70</v>
      </c>
      <c r="AY874" s="157" t="s">
        <v>158</v>
      </c>
    </row>
    <row r="875" spans="2:51" s="12" customFormat="1" x14ac:dyDescent="0.2">
      <c r="B875" s="149"/>
      <c r="D875" s="150" t="s">
        <v>188</v>
      </c>
      <c r="E875" s="151" t="s">
        <v>19</v>
      </c>
      <c r="F875" s="152" t="s">
        <v>1601</v>
      </c>
      <c r="H875" s="151" t="s">
        <v>19</v>
      </c>
      <c r="I875" s="153"/>
      <c r="L875" s="149"/>
      <c r="M875" s="154"/>
      <c r="T875" s="155"/>
      <c r="AT875" s="151" t="s">
        <v>188</v>
      </c>
      <c r="AU875" s="151" t="s">
        <v>80</v>
      </c>
      <c r="AV875" s="12" t="s">
        <v>78</v>
      </c>
      <c r="AW875" s="12" t="s">
        <v>31</v>
      </c>
      <c r="AX875" s="12" t="s">
        <v>70</v>
      </c>
      <c r="AY875" s="151" t="s">
        <v>158</v>
      </c>
    </row>
    <row r="876" spans="2:51" s="12" customFormat="1" x14ac:dyDescent="0.2">
      <c r="B876" s="149"/>
      <c r="D876" s="150" t="s">
        <v>188</v>
      </c>
      <c r="E876" s="151" t="s">
        <v>19</v>
      </c>
      <c r="F876" s="152" t="s">
        <v>1776</v>
      </c>
      <c r="H876" s="151" t="s">
        <v>19</v>
      </c>
      <c r="I876" s="153"/>
      <c r="L876" s="149"/>
      <c r="M876" s="154"/>
      <c r="T876" s="155"/>
      <c r="AT876" s="151" t="s">
        <v>188</v>
      </c>
      <c r="AU876" s="151" t="s">
        <v>80</v>
      </c>
      <c r="AV876" s="12" t="s">
        <v>78</v>
      </c>
      <c r="AW876" s="12" t="s">
        <v>31</v>
      </c>
      <c r="AX876" s="12" t="s">
        <v>70</v>
      </c>
      <c r="AY876" s="151" t="s">
        <v>158</v>
      </c>
    </row>
    <row r="877" spans="2:51" s="13" customFormat="1" x14ac:dyDescent="0.2">
      <c r="B877" s="156"/>
      <c r="D877" s="150" t="s">
        <v>188</v>
      </c>
      <c r="E877" s="157" t="s">
        <v>19</v>
      </c>
      <c r="F877" s="158" t="s">
        <v>1791</v>
      </c>
      <c r="H877" s="159">
        <v>48</v>
      </c>
      <c r="I877" s="160"/>
      <c r="L877" s="156"/>
      <c r="M877" s="161"/>
      <c r="T877" s="162"/>
      <c r="AT877" s="157" t="s">
        <v>188</v>
      </c>
      <c r="AU877" s="157" t="s">
        <v>80</v>
      </c>
      <c r="AV877" s="13" t="s">
        <v>80</v>
      </c>
      <c r="AW877" s="13" t="s">
        <v>31</v>
      </c>
      <c r="AX877" s="13" t="s">
        <v>70</v>
      </c>
      <c r="AY877" s="157" t="s">
        <v>158</v>
      </c>
    </row>
    <row r="878" spans="2:51" s="12" customFormat="1" x14ac:dyDescent="0.2">
      <c r="B878" s="149"/>
      <c r="D878" s="150" t="s">
        <v>188</v>
      </c>
      <c r="E878" s="151" t="s">
        <v>19</v>
      </c>
      <c r="F878" s="152" t="s">
        <v>1549</v>
      </c>
      <c r="H878" s="151" t="s">
        <v>19</v>
      </c>
      <c r="I878" s="153"/>
      <c r="L878" s="149"/>
      <c r="M878" s="154"/>
      <c r="T878" s="155"/>
      <c r="AT878" s="151" t="s">
        <v>188</v>
      </c>
      <c r="AU878" s="151" t="s">
        <v>80</v>
      </c>
      <c r="AV878" s="12" t="s">
        <v>78</v>
      </c>
      <c r="AW878" s="12" t="s">
        <v>31</v>
      </c>
      <c r="AX878" s="12" t="s">
        <v>70</v>
      </c>
      <c r="AY878" s="151" t="s">
        <v>158</v>
      </c>
    </row>
    <row r="879" spans="2:51" s="12" customFormat="1" x14ac:dyDescent="0.2">
      <c r="B879" s="149"/>
      <c r="D879" s="150" t="s">
        <v>188</v>
      </c>
      <c r="E879" s="151" t="s">
        <v>19</v>
      </c>
      <c r="F879" s="152" t="s">
        <v>1776</v>
      </c>
      <c r="H879" s="151" t="s">
        <v>19</v>
      </c>
      <c r="I879" s="153"/>
      <c r="L879" s="149"/>
      <c r="M879" s="154"/>
      <c r="T879" s="155"/>
      <c r="AT879" s="151" t="s">
        <v>188</v>
      </c>
      <c r="AU879" s="151" t="s">
        <v>80</v>
      </c>
      <c r="AV879" s="12" t="s">
        <v>78</v>
      </c>
      <c r="AW879" s="12" t="s">
        <v>31</v>
      </c>
      <c r="AX879" s="12" t="s">
        <v>70</v>
      </c>
      <c r="AY879" s="151" t="s">
        <v>158</v>
      </c>
    </row>
    <row r="880" spans="2:51" s="13" customFormat="1" x14ac:dyDescent="0.2">
      <c r="B880" s="156"/>
      <c r="D880" s="150" t="s">
        <v>188</v>
      </c>
      <c r="E880" s="157" t="s">
        <v>19</v>
      </c>
      <c r="F880" s="158" t="s">
        <v>1777</v>
      </c>
      <c r="H880" s="159">
        <v>93.16</v>
      </c>
      <c r="I880" s="160"/>
      <c r="L880" s="156"/>
      <c r="M880" s="161"/>
      <c r="T880" s="162"/>
      <c r="AT880" s="157" t="s">
        <v>188</v>
      </c>
      <c r="AU880" s="157" t="s">
        <v>80</v>
      </c>
      <c r="AV880" s="13" t="s">
        <v>80</v>
      </c>
      <c r="AW880" s="13" t="s">
        <v>31</v>
      </c>
      <c r="AX880" s="13" t="s">
        <v>70</v>
      </c>
      <c r="AY880" s="157" t="s">
        <v>158</v>
      </c>
    </row>
    <row r="881" spans="2:51" s="12" customFormat="1" x14ac:dyDescent="0.2">
      <c r="B881" s="149"/>
      <c r="D881" s="150" t="s">
        <v>188</v>
      </c>
      <c r="E881" s="151" t="s">
        <v>19</v>
      </c>
      <c r="F881" s="152" t="s">
        <v>1604</v>
      </c>
      <c r="H881" s="151" t="s">
        <v>19</v>
      </c>
      <c r="I881" s="153"/>
      <c r="L881" s="149"/>
      <c r="M881" s="154"/>
      <c r="T881" s="155"/>
      <c r="AT881" s="151" t="s">
        <v>188</v>
      </c>
      <c r="AU881" s="151" t="s">
        <v>80</v>
      </c>
      <c r="AV881" s="12" t="s">
        <v>78</v>
      </c>
      <c r="AW881" s="12" t="s">
        <v>31</v>
      </c>
      <c r="AX881" s="12" t="s">
        <v>70</v>
      </c>
      <c r="AY881" s="151" t="s">
        <v>158</v>
      </c>
    </row>
    <row r="882" spans="2:51" s="12" customFormat="1" x14ac:dyDescent="0.2">
      <c r="B882" s="149"/>
      <c r="D882" s="150" t="s">
        <v>188</v>
      </c>
      <c r="E882" s="151" t="s">
        <v>19</v>
      </c>
      <c r="F882" s="152" t="s">
        <v>1776</v>
      </c>
      <c r="H882" s="151" t="s">
        <v>19</v>
      </c>
      <c r="I882" s="153"/>
      <c r="L882" s="149"/>
      <c r="M882" s="154"/>
      <c r="T882" s="155"/>
      <c r="AT882" s="151" t="s">
        <v>188</v>
      </c>
      <c r="AU882" s="151" t="s">
        <v>80</v>
      </c>
      <c r="AV882" s="12" t="s">
        <v>78</v>
      </c>
      <c r="AW882" s="12" t="s">
        <v>31</v>
      </c>
      <c r="AX882" s="12" t="s">
        <v>70</v>
      </c>
      <c r="AY882" s="151" t="s">
        <v>158</v>
      </c>
    </row>
    <row r="883" spans="2:51" s="12" customFormat="1" x14ac:dyDescent="0.2">
      <c r="B883" s="149"/>
      <c r="D883" s="150" t="s">
        <v>188</v>
      </c>
      <c r="E883" s="151" t="s">
        <v>19</v>
      </c>
      <c r="F883" s="152" t="s">
        <v>1605</v>
      </c>
      <c r="H883" s="151" t="s">
        <v>19</v>
      </c>
      <c r="I883" s="153"/>
      <c r="L883" s="149"/>
      <c r="M883" s="154"/>
      <c r="T883" s="155"/>
      <c r="AT883" s="151" t="s">
        <v>188</v>
      </c>
      <c r="AU883" s="151" t="s">
        <v>80</v>
      </c>
      <c r="AV883" s="12" t="s">
        <v>78</v>
      </c>
      <c r="AW883" s="12" t="s">
        <v>31</v>
      </c>
      <c r="AX883" s="12" t="s">
        <v>70</v>
      </c>
      <c r="AY883" s="151" t="s">
        <v>158</v>
      </c>
    </row>
    <row r="884" spans="2:51" s="13" customFormat="1" x14ac:dyDescent="0.2">
      <c r="B884" s="156"/>
      <c r="D884" s="150" t="s">
        <v>188</v>
      </c>
      <c r="E884" s="157" t="s">
        <v>19</v>
      </c>
      <c r="F884" s="158" t="s">
        <v>1792</v>
      </c>
      <c r="H884" s="159">
        <v>5.76</v>
      </c>
      <c r="I884" s="160"/>
      <c r="L884" s="156"/>
      <c r="M884" s="161"/>
      <c r="T884" s="162"/>
      <c r="AT884" s="157" t="s">
        <v>188</v>
      </c>
      <c r="AU884" s="157" t="s">
        <v>80</v>
      </c>
      <c r="AV884" s="13" t="s">
        <v>80</v>
      </c>
      <c r="AW884" s="13" t="s">
        <v>31</v>
      </c>
      <c r="AX884" s="13" t="s">
        <v>70</v>
      </c>
      <c r="AY884" s="157" t="s">
        <v>158</v>
      </c>
    </row>
    <row r="885" spans="2:51" s="12" customFormat="1" x14ac:dyDescent="0.2">
      <c r="B885" s="149"/>
      <c r="D885" s="150" t="s">
        <v>188</v>
      </c>
      <c r="E885" s="151" t="s">
        <v>19</v>
      </c>
      <c r="F885" s="152" t="s">
        <v>1607</v>
      </c>
      <c r="H885" s="151" t="s">
        <v>19</v>
      </c>
      <c r="I885" s="153"/>
      <c r="L885" s="149"/>
      <c r="M885" s="154"/>
      <c r="T885" s="155"/>
      <c r="AT885" s="151" t="s">
        <v>188</v>
      </c>
      <c r="AU885" s="151" t="s">
        <v>80</v>
      </c>
      <c r="AV885" s="12" t="s">
        <v>78</v>
      </c>
      <c r="AW885" s="12" t="s">
        <v>31</v>
      </c>
      <c r="AX885" s="12" t="s">
        <v>70</v>
      </c>
      <c r="AY885" s="151" t="s">
        <v>158</v>
      </c>
    </row>
    <row r="886" spans="2:51" s="13" customFormat="1" x14ac:dyDescent="0.2">
      <c r="B886" s="156"/>
      <c r="D886" s="150" t="s">
        <v>188</v>
      </c>
      <c r="E886" s="157" t="s">
        <v>19</v>
      </c>
      <c r="F886" s="158" t="s">
        <v>1793</v>
      </c>
      <c r="H886" s="159">
        <v>1.2</v>
      </c>
      <c r="I886" s="160"/>
      <c r="L886" s="156"/>
      <c r="M886" s="161"/>
      <c r="T886" s="162"/>
      <c r="AT886" s="157" t="s">
        <v>188</v>
      </c>
      <c r="AU886" s="157" t="s">
        <v>80</v>
      </c>
      <c r="AV886" s="13" t="s">
        <v>80</v>
      </c>
      <c r="AW886" s="13" t="s">
        <v>31</v>
      </c>
      <c r="AX886" s="13" t="s">
        <v>70</v>
      </c>
      <c r="AY886" s="157" t="s">
        <v>158</v>
      </c>
    </row>
    <row r="887" spans="2:51" s="15" customFormat="1" x14ac:dyDescent="0.2">
      <c r="B887" s="170"/>
      <c r="D887" s="150" t="s">
        <v>188</v>
      </c>
      <c r="E887" s="171" t="s">
        <v>19</v>
      </c>
      <c r="F887" s="172" t="s">
        <v>315</v>
      </c>
      <c r="H887" s="173">
        <v>455.95</v>
      </c>
      <c r="I887" s="174"/>
      <c r="L887" s="170"/>
      <c r="M887" s="175"/>
      <c r="T887" s="176"/>
      <c r="AT887" s="171" t="s">
        <v>188</v>
      </c>
      <c r="AU887" s="171" t="s">
        <v>80</v>
      </c>
      <c r="AV887" s="15" t="s">
        <v>171</v>
      </c>
      <c r="AW887" s="15" t="s">
        <v>31</v>
      </c>
      <c r="AX887" s="15" t="s">
        <v>70</v>
      </c>
      <c r="AY887" s="171" t="s">
        <v>158</v>
      </c>
    </row>
    <row r="888" spans="2:51" s="12" customFormat="1" x14ac:dyDescent="0.2">
      <c r="B888" s="149"/>
      <c r="D888" s="150" t="s">
        <v>188</v>
      </c>
      <c r="E888" s="151" t="s">
        <v>19</v>
      </c>
      <c r="F888" s="152" t="s">
        <v>1736</v>
      </c>
      <c r="H888" s="151" t="s">
        <v>19</v>
      </c>
      <c r="I888" s="153"/>
      <c r="L888" s="149"/>
      <c r="M888" s="154"/>
      <c r="T888" s="155"/>
      <c r="AT888" s="151" t="s">
        <v>188</v>
      </c>
      <c r="AU888" s="151" t="s">
        <v>80</v>
      </c>
      <c r="AV888" s="12" t="s">
        <v>78</v>
      </c>
      <c r="AW888" s="12" t="s">
        <v>31</v>
      </c>
      <c r="AX888" s="12" t="s">
        <v>70</v>
      </c>
      <c r="AY888" s="151" t="s">
        <v>158</v>
      </c>
    </row>
    <row r="889" spans="2:51" s="12" customFormat="1" x14ac:dyDescent="0.2">
      <c r="B889" s="149"/>
      <c r="D889" s="150" t="s">
        <v>188</v>
      </c>
      <c r="E889" s="151" t="s">
        <v>19</v>
      </c>
      <c r="F889" s="152" t="s">
        <v>1794</v>
      </c>
      <c r="H889" s="151" t="s">
        <v>19</v>
      </c>
      <c r="I889" s="153"/>
      <c r="L889" s="149"/>
      <c r="M889" s="154"/>
      <c r="T889" s="155"/>
      <c r="AT889" s="151" t="s">
        <v>188</v>
      </c>
      <c r="AU889" s="151" t="s">
        <v>80</v>
      </c>
      <c r="AV889" s="12" t="s">
        <v>78</v>
      </c>
      <c r="AW889" s="12" t="s">
        <v>31</v>
      </c>
      <c r="AX889" s="12" t="s">
        <v>70</v>
      </c>
      <c r="AY889" s="151" t="s">
        <v>158</v>
      </c>
    </row>
    <row r="890" spans="2:51" s="12" customFormat="1" x14ac:dyDescent="0.2">
      <c r="B890" s="149"/>
      <c r="D890" s="150" t="s">
        <v>188</v>
      </c>
      <c r="E890" s="151" t="s">
        <v>19</v>
      </c>
      <c r="F890" s="152" t="s">
        <v>1737</v>
      </c>
      <c r="H890" s="151" t="s">
        <v>19</v>
      </c>
      <c r="I890" s="153"/>
      <c r="L890" s="149"/>
      <c r="M890" s="154"/>
      <c r="T890" s="155"/>
      <c r="AT890" s="151" t="s">
        <v>188</v>
      </c>
      <c r="AU890" s="151" t="s">
        <v>80</v>
      </c>
      <c r="AV890" s="12" t="s">
        <v>78</v>
      </c>
      <c r="AW890" s="12" t="s">
        <v>31</v>
      </c>
      <c r="AX890" s="12" t="s">
        <v>70</v>
      </c>
      <c r="AY890" s="151" t="s">
        <v>158</v>
      </c>
    </row>
    <row r="891" spans="2:51" s="13" customFormat="1" x14ac:dyDescent="0.2">
      <c r="B891" s="156"/>
      <c r="D891" s="150" t="s">
        <v>188</v>
      </c>
      <c r="E891" s="157" t="s">
        <v>19</v>
      </c>
      <c r="F891" s="158" t="s">
        <v>1795</v>
      </c>
      <c r="H891" s="159">
        <v>4.9000000000000002E-2</v>
      </c>
      <c r="I891" s="160"/>
      <c r="L891" s="156"/>
      <c r="M891" s="161"/>
      <c r="T891" s="162"/>
      <c r="AT891" s="157" t="s">
        <v>188</v>
      </c>
      <c r="AU891" s="157" t="s">
        <v>80</v>
      </c>
      <c r="AV891" s="13" t="s">
        <v>80</v>
      </c>
      <c r="AW891" s="13" t="s">
        <v>31</v>
      </c>
      <c r="AX891" s="13" t="s">
        <v>70</v>
      </c>
      <c r="AY891" s="157" t="s">
        <v>158</v>
      </c>
    </row>
    <row r="892" spans="2:51" s="12" customFormat="1" x14ac:dyDescent="0.2">
      <c r="B892" s="149"/>
      <c r="D892" s="150" t="s">
        <v>188</v>
      </c>
      <c r="E892" s="151" t="s">
        <v>19</v>
      </c>
      <c r="F892" s="152" t="s">
        <v>1796</v>
      </c>
      <c r="H892" s="151" t="s">
        <v>19</v>
      </c>
      <c r="I892" s="153"/>
      <c r="L892" s="149"/>
      <c r="M892" s="154"/>
      <c r="T892" s="155"/>
      <c r="AT892" s="151" t="s">
        <v>188</v>
      </c>
      <c r="AU892" s="151" t="s">
        <v>80</v>
      </c>
      <c r="AV892" s="12" t="s">
        <v>78</v>
      </c>
      <c r="AW892" s="12" t="s">
        <v>31</v>
      </c>
      <c r="AX892" s="12" t="s">
        <v>70</v>
      </c>
      <c r="AY892" s="151" t="s">
        <v>158</v>
      </c>
    </row>
    <row r="893" spans="2:51" s="13" customFormat="1" x14ac:dyDescent="0.2">
      <c r="B893" s="156"/>
      <c r="D893" s="150" t="s">
        <v>188</v>
      </c>
      <c r="E893" s="157" t="s">
        <v>19</v>
      </c>
      <c r="F893" s="158" t="s">
        <v>1797</v>
      </c>
      <c r="H893" s="159">
        <v>5.7000000000000002E-2</v>
      </c>
      <c r="I893" s="160"/>
      <c r="L893" s="156"/>
      <c r="M893" s="161"/>
      <c r="T893" s="162"/>
      <c r="AT893" s="157" t="s">
        <v>188</v>
      </c>
      <c r="AU893" s="157" t="s">
        <v>80</v>
      </c>
      <c r="AV893" s="13" t="s">
        <v>80</v>
      </c>
      <c r="AW893" s="13" t="s">
        <v>31</v>
      </c>
      <c r="AX893" s="13" t="s">
        <v>70</v>
      </c>
      <c r="AY893" s="157" t="s">
        <v>158</v>
      </c>
    </row>
    <row r="894" spans="2:51" s="12" customFormat="1" x14ac:dyDescent="0.2">
      <c r="B894" s="149"/>
      <c r="D894" s="150" t="s">
        <v>188</v>
      </c>
      <c r="E894" s="151" t="s">
        <v>19</v>
      </c>
      <c r="F894" s="152" t="s">
        <v>1744</v>
      </c>
      <c r="H894" s="151" t="s">
        <v>19</v>
      </c>
      <c r="I894" s="153"/>
      <c r="L894" s="149"/>
      <c r="M894" s="154"/>
      <c r="T894" s="155"/>
      <c r="AT894" s="151" t="s">
        <v>188</v>
      </c>
      <c r="AU894" s="151" t="s">
        <v>80</v>
      </c>
      <c r="AV894" s="12" t="s">
        <v>78</v>
      </c>
      <c r="AW894" s="12" t="s">
        <v>31</v>
      </c>
      <c r="AX894" s="12" t="s">
        <v>70</v>
      </c>
      <c r="AY894" s="151" t="s">
        <v>158</v>
      </c>
    </row>
    <row r="895" spans="2:51" s="13" customFormat="1" x14ac:dyDescent="0.2">
      <c r="B895" s="156"/>
      <c r="D895" s="150" t="s">
        <v>188</v>
      </c>
      <c r="E895" s="157" t="s">
        <v>19</v>
      </c>
      <c r="F895" s="158" t="s">
        <v>1798</v>
      </c>
      <c r="H895" s="159">
        <v>0.153</v>
      </c>
      <c r="I895" s="160"/>
      <c r="L895" s="156"/>
      <c r="M895" s="161"/>
      <c r="T895" s="162"/>
      <c r="AT895" s="157" t="s">
        <v>188</v>
      </c>
      <c r="AU895" s="157" t="s">
        <v>80</v>
      </c>
      <c r="AV895" s="13" t="s">
        <v>80</v>
      </c>
      <c r="AW895" s="13" t="s">
        <v>31</v>
      </c>
      <c r="AX895" s="13" t="s">
        <v>70</v>
      </c>
      <c r="AY895" s="157" t="s">
        <v>158</v>
      </c>
    </row>
    <row r="896" spans="2:51" s="12" customFormat="1" x14ac:dyDescent="0.2">
      <c r="B896" s="149"/>
      <c r="D896" s="150" t="s">
        <v>188</v>
      </c>
      <c r="E896" s="151" t="s">
        <v>19</v>
      </c>
      <c r="F896" s="152" t="s">
        <v>1748</v>
      </c>
      <c r="H896" s="151" t="s">
        <v>19</v>
      </c>
      <c r="I896" s="153"/>
      <c r="L896" s="149"/>
      <c r="M896" s="154"/>
      <c r="T896" s="155"/>
      <c r="AT896" s="151" t="s">
        <v>188</v>
      </c>
      <c r="AU896" s="151" t="s">
        <v>80</v>
      </c>
      <c r="AV896" s="12" t="s">
        <v>78</v>
      </c>
      <c r="AW896" s="12" t="s">
        <v>31</v>
      </c>
      <c r="AX896" s="12" t="s">
        <v>70</v>
      </c>
      <c r="AY896" s="151" t="s">
        <v>158</v>
      </c>
    </row>
    <row r="897" spans="2:65" s="13" customFormat="1" x14ac:dyDescent="0.2">
      <c r="B897" s="156"/>
      <c r="D897" s="150" t="s">
        <v>188</v>
      </c>
      <c r="E897" s="157" t="s">
        <v>19</v>
      </c>
      <c r="F897" s="158" t="s">
        <v>1799</v>
      </c>
      <c r="H897" s="159">
        <v>0.17100000000000001</v>
      </c>
      <c r="I897" s="160"/>
      <c r="L897" s="156"/>
      <c r="M897" s="161"/>
      <c r="T897" s="162"/>
      <c r="AT897" s="157" t="s">
        <v>188</v>
      </c>
      <c r="AU897" s="157" t="s">
        <v>80</v>
      </c>
      <c r="AV897" s="13" t="s">
        <v>80</v>
      </c>
      <c r="AW897" s="13" t="s">
        <v>31</v>
      </c>
      <c r="AX897" s="13" t="s">
        <v>70</v>
      </c>
      <c r="AY897" s="157" t="s">
        <v>158</v>
      </c>
    </row>
    <row r="898" spans="2:65" s="12" customFormat="1" x14ac:dyDescent="0.2">
      <c r="B898" s="149"/>
      <c r="D898" s="150" t="s">
        <v>188</v>
      </c>
      <c r="E898" s="151" t="s">
        <v>19</v>
      </c>
      <c r="F898" s="152" t="s">
        <v>1752</v>
      </c>
      <c r="H898" s="151" t="s">
        <v>19</v>
      </c>
      <c r="I898" s="153"/>
      <c r="L898" s="149"/>
      <c r="M898" s="154"/>
      <c r="T898" s="155"/>
      <c r="AT898" s="151" t="s">
        <v>188</v>
      </c>
      <c r="AU898" s="151" t="s">
        <v>80</v>
      </c>
      <c r="AV898" s="12" t="s">
        <v>78</v>
      </c>
      <c r="AW898" s="12" t="s">
        <v>31</v>
      </c>
      <c r="AX898" s="12" t="s">
        <v>70</v>
      </c>
      <c r="AY898" s="151" t="s">
        <v>158</v>
      </c>
    </row>
    <row r="899" spans="2:65" s="13" customFormat="1" x14ac:dyDescent="0.2">
      <c r="B899" s="156"/>
      <c r="D899" s="150" t="s">
        <v>188</v>
      </c>
      <c r="E899" s="157" t="s">
        <v>19</v>
      </c>
      <c r="F899" s="158" t="s">
        <v>1800</v>
      </c>
      <c r="H899" s="159">
        <v>0.2</v>
      </c>
      <c r="I899" s="160"/>
      <c r="L899" s="156"/>
      <c r="M899" s="161"/>
      <c r="T899" s="162"/>
      <c r="AT899" s="157" t="s">
        <v>188</v>
      </c>
      <c r="AU899" s="157" t="s">
        <v>80</v>
      </c>
      <c r="AV899" s="13" t="s">
        <v>80</v>
      </c>
      <c r="AW899" s="13" t="s">
        <v>31</v>
      </c>
      <c r="AX899" s="13" t="s">
        <v>70</v>
      </c>
      <c r="AY899" s="157" t="s">
        <v>158</v>
      </c>
    </row>
    <row r="900" spans="2:65" s="12" customFormat="1" x14ac:dyDescent="0.2">
      <c r="B900" s="149"/>
      <c r="D900" s="150" t="s">
        <v>188</v>
      </c>
      <c r="E900" s="151" t="s">
        <v>19</v>
      </c>
      <c r="F900" s="152" t="s">
        <v>1753</v>
      </c>
      <c r="H900" s="151" t="s">
        <v>19</v>
      </c>
      <c r="I900" s="153"/>
      <c r="L900" s="149"/>
      <c r="M900" s="154"/>
      <c r="T900" s="155"/>
      <c r="AT900" s="151" t="s">
        <v>188</v>
      </c>
      <c r="AU900" s="151" t="s">
        <v>80</v>
      </c>
      <c r="AV900" s="12" t="s">
        <v>78</v>
      </c>
      <c r="AW900" s="12" t="s">
        <v>31</v>
      </c>
      <c r="AX900" s="12" t="s">
        <v>70</v>
      </c>
      <c r="AY900" s="151" t="s">
        <v>158</v>
      </c>
    </row>
    <row r="901" spans="2:65" s="13" customFormat="1" x14ac:dyDescent="0.2">
      <c r="B901" s="156"/>
      <c r="D901" s="150" t="s">
        <v>188</v>
      </c>
      <c r="E901" s="157" t="s">
        <v>19</v>
      </c>
      <c r="F901" s="158" t="s">
        <v>1800</v>
      </c>
      <c r="H901" s="159">
        <v>0.2</v>
      </c>
      <c r="I901" s="160"/>
      <c r="L901" s="156"/>
      <c r="M901" s="161"/>
      <c r="T901" s="162"/>
      <c r="AT901" s="157" t="s">
        <v>188</v>
      </c>
      <c r="AU901" s="157" t="s">
        <v>80</v>
      </c>
      <c r="AV901" s="13" t="s">
        <v>80</v>
      </c>
      <c r="AW901" s="13" t="s">
        <v>31</v>
      </c>
      <c r="AX901" s="13" t="s">
        <v>70</v>
      </c>
      <c r="AY901" s="157" t="s">
        <v>158</v>
      </c>
    </row>
    <row r="902" spans="2:65" s="12" customFormat="1" x14ac:dyDescent="0.2">
      <c r="B902" s="149"/>
      <c r="D902" s="150" t="s">
        <v>188</v>
      </c>
      <c r="E902" s="151" t="s">
        <v>19</v>
      </c>
      <c r="F902" s="152" t="s">
        <v>1757</v>
      </c>
      <c r="H902" s="151" t="s">
        <v>19</v>
      </c>
      <c r="I902" s="153"/>
      <c r="L902" s="149"/>
      <c r="M902" s="154"/>
      <c r="T902" s="155"/>
      <c r="AT902" s="151" t="s">
        <v>188</v>
      </c>
      <c r="AU902" s="151" t="s">
        <v>80</v>
      </c>
      <c r="AV902" s="12" t="s">
        <v>78</v>
      </c>
      <c r="AW902" s="12" t="s">
        <v>31</v>
      </c>
      <c r="AX902" s="12" t="s">
        <v>70</v>
      </c>
      <c r="AY902" s="151" t="s">
        <v>158</v>
      </c>
    </row>
    <row r="903" spans="2:65" s="13" customFormat="1" x14ac:dyDescent="0.2">
      <c r="B903" s="156"/>
      <c r="D903" s="150" t="s">
        <v>188</v>
      </c>
      <c r="E903" s="157" t="s">
        <v>19</v>
      </c>
      <c r="F903" s="158" t="s">
        <v>1801</v>
      </c>
      <c r="H903" s="159">
        <v>2.1360000000000001</v>
      </c>
      <c r="I903" s="160"/>
      <c r="L903" s="156"/>
      <c r="M903" s="161"/>
      <c r="T903" s="162"/>
      <c r="AT903" s="157" t="s">
        <v>188</v>
      </c>
      <c r="AU903" s="157" t="s">
        <v>80</v>
      </c>
      <c r="AV903" s="13" t="s">
        <v>80</v>
      </c>
      <c r="AW903" s="13" t="s">
        <v>31</v>
      </c>
      <c r="AX903" s="13" t="s">
        <v>70</v>
      </c>
      <c r="AY903" s="157" t="s">
        <v>158</v>
      </c>
    </row>
    <row r="904" spans="2:65" s="12" customFormat="1" x14ac:dyDescent="0.2">
      <c r="B904" s="149"/>
      <c r="D904" s="150" t="s">
        <v>188</v>
      </c>
      <c r="E904" s="151" t="s">
        <v>19</v>
      </c>
      <c r="F904" s="152" t="s">
        <v>1759</v>
      </c>
      <c r="H904" s="151" t="s">
        <v>19</v>
      </c>
      <c r="I904" s="153"/>
      <c r="L904" s="149"/>
      <c r="M904" s="154"/>
      <c r="T904" s="155"/>
      <c r="AT904" s="151" t="s">
        <v>188</v>
      </c>
      <c r="AU904" s="151" t="s">
        <v>80</v>
      </c>
      <c r="AV904" s="12" t="s">
        <v>78</v>
      </c>
      <c r="AW904" s="12" t="s">
        <v>31</v>
      </c>
      <c r="AX904" s="12" t="s">
        <v>70</v>
      </c>
      <c r="AY904" s="151" t="s">
        <v>158</v>
      </c>
    </row>
    <row r="905" spans="2:65" s="13" customFormat="1" x14ac:dyDescent="0.2">
      <c r="B905" s="156"/>
      <c r="D905" s="150" t="s">
        <v>188</v>
      </c>
      <c r="E905" s="157" t="s">
        <v>19</v>
      </c>
      <c r="F905" s="158" t="s">
        <v>1802</v>
      </c>
      <c r="H905" s="159">
        <v>1.385</v>
      </c>
      <c r="I905" s="160"/>
      <c r="L905" s="156"/>
      <c r="M905" s="161"/>
      <c r="T905" s="162"/>
      <c r="AT905" s="157" t="s">
        <v>188</v>
      </c>
      <c r="AU905" s="157" t="s">
        <v>80</v>
      </c>
      <c r="AV905" s="13" t="s">
        <v>80</v>
      </c>
      <c r="AW905" s="13" t="s">
        <v>31</v>
      </c>
      <c r="AX905" s="13" t="s">
        <v>70</v>
      </c>
      <c r="AY905" s="157" t="s">
        <v>158</v>
      </c>
    </row>
    <row r="906" spans="2:65" s="12" customFormat="1" x14ac:dyDescent="0.2">
      <c r="B906" s="149"/>
      <c r="D906" s="150" t="s">
        <v>188</v>
      </c>
      <c r="E906" s="151" t="s">
        <v>19</v>
      </c>
      <c r="F906" s="152" t="s">
        <v>1764</v>
      </c>
      <c r="H906" s="151" t="s">
        <v>19</v>
      </c>
      <c r="I906" s="153"/>
      <c r="L906" s="149"/>
      <c r="M906" s="154"/>
      <c r="T906" s="155"/>
      <c r="AT906" s="151" t="s">
        <v>188</v>
      </c>
      <c r="AU906" s="151" t="s">
        <v>80</v>
      </c>
      <c r="AV906" s="12" t="s">
        <v>78</v>
      </c>
      <c r="AW906" s="12" t="s">
        <v>31</v>
      </c>
      <c r="AX906" s="12" t="s">
        <v>70</v>
      </c>
      <c r="AY906" s="151" t="s">
        <v>158</v>
      </c>
    </row>
    <row r="907" spans="2:65" s="13" customFormat="1" x14ac:dyDescent="0.2">
      <c r="B907" s="156"/>
      <c r="D907" s="150" t="s">
        <v>188</v>
      </c>
      <c r="E907" s="157" t="s">
        <v>19</v>
      </c>
      <c r="F907" s="158" t="s">
        <v>1803</v>
      </c>
      <c r="H907" s="159">
        <v>0.254</v>
      </c>
      <c r="I907" s="160"/>
      <c r="L907" s="156"/>
      <c r="M907" s="161"/>
      <c r="T907" s="162"/>
      <c r="AT907" s="157" t="s">
        <v>188</v>
      </c>
      <c r="AU907" s="157" t="s">
        <v>80</v>
      </c>
      <c r="AV907" s="13" t="s">
        <v>80</v>
      </c>
      <c r="AW907" s="13" t="s">
        <v>31</v>
      </c>
      <c r="AX907" s="13" t="s">
        <v>70</v>
      </c>
      <c r="AY907" s="157" t="s">
        <v>158</v>
      </c>
    </row>
    <row r="908" spans="2:65" s="15" customFormat="1" x14ac:dyDescent="0.2">
      <c r="B908" s="170"/>
      <c r="D908" s="150" t="s">
        <v>188</v>
      </c>
      <c r="E908" s="171" t="s">
        <v>19</v>
      </c>
      <c r="F908" s="172" t="s">
        <v>315</v>
      </c>
      <c r="H908" s="173">
        <v>4.6050000000000004</v>
      </c>
      <c r="I908" s="174"/>
      <c r="L908" s="170"/>
      <c r="M908" s="175"/>
      <c r="T908" s="176"/>
      <c r="AT908" s="171" t="s">
        <v>188</v>
      </c>
      <c r="AU908" s="171" t="s">
        <v>80</v>
      </c>
      <c r="AV908" s="15" t="s">
        <v>171</v>
      </c>
      <c r="AW908" s="15" t="s">
        <v>31</v>
      </c>
      <c r="AX908" s="15" t="s">
        <v>70</v>
      </c>
      <c r="AY908" s="171" t="s">
        <v>158</v>
      </c>
    </row>
    <row r="909" spans="2:65" s="14" customFormat="1" x14ac:dyDescent="0.2">
      <c r="B909" s="163"/>
      <c r="D909" s="150" t="s">
        <v>188</v>
      </c>
      <c r="E909" s="164" t="s">
        <v>19</v>
      </c>
      <c r="F909" s="165" t="s">
        <v>191</v>
      </c>
      <c r="H909" s="166">
        <v>460.55500000000001</v>
      </c>
      <c r="I909" s="167"/>
      <c r="L909" s="163"/>
      <c r="M909" s="168"/>
      <c r="T909" s="169"/>
      <c r="AT909" s="164" t="s">
        <v>188</v>
      </c>
      <c r="AU909" s="164" t="s">
        <v>80</v>
      </c>
      <c r="AV909" s="14" t="s">
        <v>165</v>
      </c>
      <c r="AW909" s="14" t="s">
        <v>31</v>
      </c>
      <c r="AX909" s="14" t="s">
        <v>78</v>
      </c>
      <c r="AY909" s="164" t="s">
        <v>158</v>
      </c>
    </row>
    <row r="910" spans="2:65" s="1" customFormat="1" ht="16.5" customHeight="1" x14ac:dyDescent="0.2">
      <c r="B910" s="33"/>
      <c r="C910" s="132" t="s">
        <v>831</v>
      </c>
      <c r="D910" s="132" t="s">
        <v>160</v>
      </c>
      <c r="E910" s="133" t="s">
        <v>1804</v>
      </c>
      <c r="F910" s="134" t="s">
        <v>1805</v>
      </c>
      <c r="G910" s="135" t="s">
        <v>195</v>
      </c>
      <c r="H910" s="136">
        <v>267.47500000000002</v>
      </c>
      <c r="I910" s="137">
        <v>210</v>
      </c>
      <c r="J910" s="138">
        <f>ROUND(I910*H910,2)</f>
        <v>56169.75</v>
      </c>
      <c r="K910" s="134" t="s">
        <v>164</v>
      </c>
      <c r="L910" s="33"/>
      <c r="M910" s="139" t="s">
        <v>19</v>
      </c>
      <c r="N910" s="140" t="s">
        <v>41</v>
      </c>
      <c r="P910" s="141">
        <f>O910*H910</f>
        <v>0</v>
      </c>
      <c r="Q910" s="141">
        <v>0</v>
      </c>
      <c r="R910" s="141">
        <f>Q910*H910</f>
        <v>0</v>
      </c>
      <c r="S910" s="141">
        <v>0</v>
      </c>
      <c r="T910" s="142">
        <f>S910*H910</f>
        <v>0</v>
      </c>
      <c r="AR910" s="143" t="s">
        <v>165</v>
      </c>
      <c r="AT910" s="143" t="s">
        <v>160</v>
      </c>
      <c r="AU910" s="143" t="s">
        <v>80</v>
      </c>
      <c r="AY910" s="18" t="s">
        <v>158</v>
      </c>
      <c r="BE910" s="144">
        <f>IF(N910="základní",J910,0)</f>
        <v>56169.75</v>
      </c>
      <c r="BF910" s="144">
        <f>IF(N910="snížená",J910,0)</f>
        <v>0</v>
      </c>
      <c r="BG910" s="144">
        <f>IF(N910="zákl. přenesená",J910,0)</f>
        <v>0</v>
      </c>
      <c r="BH910" s="144">
        <f>IF(N910="sníž. přenesená",J910,0)</f>
        <v>0</v>
      </c>
      <c r="BI910" s="144">
        <f>IF(N910="nulová",J910,0)</f>
        <v>0</v>
      </c>
      <c r="BJ910" s="18" t="s">
        <v>78</v>
      </c>
      <c r="BK910" s="144">
        <f>ROUND(I910*H910,2)</f>
        <v>56169.75</v>
      </c>
      <c r="BL910" s="18" t="s">
        <v>165</v>
      </c>
      <c r="BM910" s="143" t="s">
        <v>888</v>
      </c>
    </row>
    <row r="911" spans="2:65" s="1" customFormat="1" x14ac:dyDescent="0.2">
      <c r="B911" s="33"/>
      <c r="D911" s="145" t="s">
        <v>166</v>
      </c>
      <c r="F911" s="146" t="s">
        <v>1806</v>
      </c>
      <c r="I911" s="147"/>
      <c r="L911" s="33"/>
      <c r="M911" s="148"/>
      <c r="T911" s="54"/>
      <c r="AT911" s="18" t="s">
        <v>166</v>
      </c>
      <c r="AU911" s="18" t="s">
        <v>80</v>
      </c>
    </row>
    <row r="912" spans="2:65" s="12" customFormat="1" x14ac:dyDescent="0.2">
      <c r="B912" s="149"/>
      <c r="D912" s="150" t="s">
        <v>188</v>
      </c>
      <c r="E912" s="151" t="s">
        <v>19</v>
      </c>
      <c r="F912" s="152" t="s">
        <v>1244</v>
      </c>
      <c r="H912" s="151" t="s">
        <v>19</v>
      </c>
      <c r="I912" s="153"/>
      <c r="L912" s="149"/>
      <c r="M912" s="154"/>
      <c r="T912" s="155"/>
      <c r="AT912" s="151" t="s">
        <v>188</v>
      </c>
      <c r="AU912" s="151" t="s">
        <v>80</v>
      </c>
      <c r="AV912" s="12" t="s">
        <v>78</v>
      </c>
      <c r="AW912" s="12" t="s">
        <v>31</v>
      </c>
      <c r="AX912" s="12" t="s">
        <v>70</v>
      </c>
      <c r="AY912" s="151" t="s">
        <v>158</v>
      </c>
    </row>
    <row r="913" spans="2:51" s="12" customFormat="1" x14ac:dyDescent="0.2">
      <c r="B913" s="149"/>
      <c r="D913" s="150" t="s">
        <v>188</v>
      </c>
      <c r="E913" s="151" t="s">
        <v>19</v>
      </c>
      <c r="F913" s="152" t="s">
        <v>1782</v>
      </c>
      <c r="H913" s="151" t="s">
        <v>19</v>
      </c>
      <c r="I913" s="153"/>
      <c r="L913" s="149"/>
      <c r="M913" s="154"/>
      <c r="T913" s="155"/>
      <c r="AT913" s="151" t="s">
        <v>188</v>
      </c>
      <c r="AU913" s="151" t="s">
        <v>80</v>
      </c>
      <c r="AV913" s="12" t="s">
        <v>78</v>
      </c>
      <c r="AW913" s="12" t="s">
        <v>31</v>
      </c>
      <c r="AX913" s="12" t="s">
        <v>70</v>
      </c>
      <c r="AY913" s="151" t="s">
        <v>158</v>
      </c>
    </row>
    <row r="914" spans="2:51" s="12" customFormat="1" x14ac:dyDescent="0.2">
      <c r="B914" s="149"/>
      <c r="D914" s="150" t="s">
        <v>188</v>
      </c>
      <c r="E914" s="151" t="s">
        <v>19</v>
      </c>
      <c r="F914" s="152" t="s">
        <v>1772</v>
      </c>
      <c r="H914" s="151" t="s">
        <v>19</v>
      </c>
      <c r="I914" s="153"/>
      <c r="L914" s="149"/>
      <c r="M914" s="154"/>
      <c r="T914" s="155"/>
      <c r="AT914" s="151" t="s">
        <v>188</v>
      </c>
      <c r="AU914" s="151" t="s">
        <v>80</v>
      </c>
      <c r="AV914" s="12" t="s">
        <v>78</v>
      </c>
      <c r="AW914" s="12" t="s">
        <v>31</v>
      </c>
      <c r="AX914" s="12" t="s">
        <v>70</v>
      </c>
      <c r="AY914" s="151" t="s">
        <v>158</v>
      </c>
    </row>
    <row r="915" spans="2:51" s="13" customFormat="1" x14ac:dyDescent="0.2">
      <c r="B915" s="156"/>
      <c r="D915" s="150" t="s">
        <v>188</v>
      </c>
      <c r="E915" s="157" t="s">
        <v>19</v>
      </c>
      <c r="F915" s="158" t="s">
        <v>1783</v>
      </c>
      <c r="H915" s="159">
        <v>67.95</v>
      </c>
      <c r="I915" s="160"/>
      <c r="L915" s="156"/>
      <c r="M915" s="161"/>
      <c r="T915" s="162"/>
      <c r="AT915" s="157" t="s">
        <v>188</v>
      </c>
      <c r="AU915" s="157" t="s">
        <v>80</v>
      </c>
      <c r="AV915" s="13" t="s">
        <v>80</v>
      </c>
      <c r="AW915" s="13" t="s">
        <v>31</v>
      </c>
      <c r="AX915" s="13" t="s">
        <v>70</v>
      </c>
      <c r="AY915" s="157" t="s">
        <v>158</v>
      </c>
    </row>
    <row r="916" spans="2:51" s="12" customFormat="1" x14ac:dyDescent="0.2">
      <c r="B916" s="149"/>
      <c r="D916" s="150" t="s">
        <v>188</v>
      </c>
      <c r="E916" s="151" t="s">
        <v>19</v>
      </c>
      <c r="F916" s="152" t="s">
        <v>1784</v>
      </c>
      <c r="H916" s="151" t="s">
        <v>19</v>
      </c>
      <c r="I916" s="153"/>
      <c r="L916" s="149"/>
      <c r="M916" s="154"/>
      <c r="T916" s="155"/>
      <c r="AT916" s="151" t="s">
        <v>188</v>
      </c>
      <c r="AU916" s="151" t="s">
        <v>80</v>
      </c>
      <c r="AV916" s="12" t="s">
        <v>78</v>
      </c>
      <c r="AW916" s="12" t="s">
        <v>31</v>
      </c>
      <c r="AX916" s="12" t="s">
        <v>70</v>
      </c>
      <c r="AY916" s="151" t="s">
        <v>158</v>
      </c>
    </row>
    <row r="917" spans="2:51" s="13" customFormat="1" x14ac:dyDescent="0.2">
      <c r="B917" s="156"/>
      <c r="D917" s="150" t="s">
        <v>188</v>
      </c>
      <c r="E917" s="157" t="s">
        <v>19</v>
      </c>
      <c r="F917" s="158" t="s">
        <v>1785</v>
      </c>
      <c r="H917" s="159">
        <v>124.34</v>
      </c>
      <c r="I917" s="160"/>
      <c r="L917" s="156"/>
      <c r="M917" s="161"/>
      <c r="T917" s="162"/>
      <c r="AT917" s="157" t="s">
        <v>188</v>
      </c>
      <c r="AU917" s="157" t="s">
        <v>80</v>
      </c>
      <c r="AV917" s="13" t="s">
        <v>80</v>
      </c>
      <c r="AW917" s="13" t="s">
        <v>31</v>
      </c>
      <c r="AX917" s="13" t="s">
        <v>70</v>
      </c>
      <c r="AY917" s="157" t="s">
        <v>158</v>
      </c>
    </row>
    <row r="918" spans="2:51" s="12" customFormat="1" x14ac:dyDescent="0.2">
      <c r="B918" s="149"/>
      <c r="D918" s="150" t="s">
        <v>188</v>
      </c>
      <c r="E918" s="151" t="s">
        <v>19</v>
      </c>
      <c r="F918" s="152" t="s">
        <v>1601</v>
      </c>
      <c r="H918" s="151" t="s">
        <v>19</v>
      </c>
      <c r="I918" s="153"/>
      <c r="L918" s="149"/>
      <c r="M918" s="154"/>
      <c r="T918" s="155"/>
      <c r="AT918" s="151" t="s">
        <v>188</v>
      </c>
      <c r="AU918" s="151" t="s">
        <v>80</v>
      </c>
      <c r="AV918" s="12" t="s">
        <v>78</v>
      </c>
      <c r="AW918" s="12" t="s">
        <v>31</v>
      </c>
      <c r="AX918" s="12" t="s">
        <v>70</v>
      </c>
      <c r="AY918" s="151" t="s">
        <v>158</v>
      </c>
    </row>
    <row r="919" spans="2:51" s="13" customFormat="1" x14ac:dyDescent="0.2">
      <c r="B919" s="156"/>
      <c r="D919" s="150" t="s">
        <v>188</v>
      </c>
      <c r="E919" s="157" t="s">
        <v>19</v>
      </c>
      <c r="F919" s="158" t="s">
        <v>1603</v>
      </c>
      <c r="H919" s="159">
        <v>24</v>
      </c>
      <c r="I919" s="160"/>
      <c r="L919" s="156"/>
      <c r="M919" s="161"/>
      <c r="T919" s="162"/>
      <c r="AT919" s="157" t="s">
        <v>188</v>
      </c>
      <c r="AU919" s="157" t="s">
        <v>80</v>
      </c>
      <c r="AV919" s="13" t="s">
        <v>80</v>
      </c>
      <c r="AW919" s="13" t="s">
        <v>31</v>
      </c>
      <c r="AX919" s="13" t="s">
        <v>70</v>
      </c>
      <c r="AY919" s="157" t="s">
        <v>158</v>
      </c>
    </row>
    <row r="920" spans="2:51" s="12" customFormat="1" x14ac:dyDescent="0.2">
      <c r="B920" s="149"/>
      <c r="D920" s="150" t="s">
        <v>188</v>
      </c>
      <c r="E920" s="151" t="s">
        <v>19</v>
      </c>
      <c r="F920" s="152" t="s">
        <v>1549</v>
      </c>
      <c r="H920" s="151" t="s">
        <v>19</v>
      </c>
      <c r="I920" s="153"/>
      <c r="L920" s="149"/>
      <c r="M920" s="154"/>
      <c r="T920" s="155"/>
      <c r="AT920" s="151" t="s">
        <v>188</v>
      </c>
      <c r="AU920" s="151" t="s">
        <v>80</v>
      </c>
      <c r="AV920" s="12" t="s">
        <v>78</v>
      </c>
      <c r="AW920" s="12" t="s">
        <v>31</v>
      </c>
      <c r="AX920" s="12" t="s">
        <v>70</v>
      </c>
      <c r="AY920" s="151" t="s">
        <v>158</v>
      </c>
    </row>
    <row r="921" spans="2:51" s="13" customFormat="1" x14ac:dyDescent="0.2">
      <c r="B921" s="156"/>
      <c r="D921" s="150" t="s">
        <v>188</v>
      </c>
      <c r="E921" s="157" t="s">
        <v>19</v>
      </c>
      <c r="F921" s="158" t="s">
        <v>1556</v>
      </c>
      <c r="H921" s="159">
        <v>46.58</v>
      </c>
      <c r="I921" s="160"/>
      <c r="L921" s="156"/>
      <c r="M921" s="161"/>
      <c r="T921" s="162"/>
      <c r="AT921" s="157" t="s">
        <v>188</v>
      </c>
      <c r="AU921" s="157" t="s">
        <v>80</v>
      </c>
      <c r="AV921" s="13" t="s">
        <v>80</v>
      </c>
      <c r="AW921" s="13" t="s">
        <v>31</v>
      </c>
      <c r="AX921" s="13" t="s">
        <v>70</v>
      </c>
      <c r="AY921" s="157" t="s">
        <v>158</v>
      </c>
    </row>
    <row r="922" spans="2:51" s="15" customFormat="1" x14ac:dyDescent="0.2">
      <c r="B922" s="170"/>
      <c r="D922" s="150" t="s">
        <v>188</v>
      </c>
      <c r="E922" s="171" t="s">
        <v>19</v>
      </c>
      <c r="F922" s="172" t="s">
        <v>315</v>
      </c>
      <c r="H922" s="173">
        <v>262.87</v>
      </c>
      <c r="I922" s="174"/>
      <c r="L922" s="170"/>
      <c r="M922" s="175"/>
      <c r="T922" s="176"/>
      <c r="AT922" s="171" t="s">
        <v>188</v>
      </c>
      <c r="AU922" s="171" t="s">
        <v>80</v>
      </c>
      <c r="AV922" s="15" t="s">
        <v>171</v>
      </c>
      <c r="AW922" s="15" t="s">
        <v>31</v>
      </c>
      <c r="AX922" s="15" t="s">
        <v>70</v>
      </c>
      <c r="AY922" s="171" t="s">
        <v>158</v>
      </c>
    </row>
    <row r="923" spans="2:51" s="12" customFormat="1" x14ac:dyDescent="0.2">
      <c r="B923" s="149"/>
      <c r="D923" s="150" t="s">
        <v>188</v>
      </c>
      <c r="E923" s="151" t="s">
        <v>19</v>
      </c>
      <c r="F923" s="152" t="s">
        <v>1736</v>
      </c>
      <c r="H923" s="151" t="s">
        <v>19</v>
      </c>
      <c r="I923" s="153"/>
      <c r="L923" s="149"/>
      <c r="M923" s="154"/>
      <c r="T923" s="155"/>
      <c r="AT923" s="151" t="s">
        <v>188</v>
      </c>
      <c r="AU923" s="151" t="s">
        <v>80</v>
      </c>
      <c r="AV923" s="12" t="s">
        <v>78</v>
      </c>
      <c r="AW923" s="12" t="s">
        <v>31</v>
      </c>
      <c r="AX923" s="12" t="s">
        <v>70</v>
      </c>
      <c r="AY923" s="151" t="s">
        <v>158</v>
      </c>
    </row>
    <row r="924" spans="2:51" s="12" customFormat="1" x14ac:dyDescent="0.2">
      <c r="B924" s="149"/>
      <c r="D924" s="150" t="s">
        <v>188</v>
      </c>
      <c r="E924" s="151" t="s">
        <v>19</v>
      </c>
      <c r="F924" s="152" t="s">
        <v>1794</v>
      </c>
      <c r="H924" s="151" t="s">
        <v>19</v>
      </c>
      <c r="I924" s="153"/>
      <c r="L924" s="149"/>
      <c r="M924" s="154"/>
      <c r="T924" s="155"/>
      <c r="AT924" s="151" t="s">
        <v>188</v>
      </c>
      <c r="AU924" s="151" t="s">
        <v>80</v>
      </c>
      <c r="AV924" s="12" t="s">
        <v>78</v>
      </c>
      <c r="AW924" s="12" t="s">
        <v>31</v>
      </c>
      <c r="AX924" s="12" t="s">
        <v>70</v>
      </c>
      <c r="AY924" s="151" t="s">
        <v>158</v>
      </c>
    </row>
    <row r="925" spans="2:51" s="12" customFormat="1" x14ac:dyDescent="0.2">
      <c r="B925" s="149"/>
      <c r="D925" s="150" t="s">
        <v>188</v>
      </c>
      <c r="E925" s="151" t="s">
        <v>19</v>
      </c>
      <c r="F925" s="152" t="s">
        <v>1737</v>
      </c>
      <c r="H925" s="151" t="s">
        <v>19</v>
      </c>
      <c r="I925" s="153"/>
      <c r="L925" s="149"/>
      <c r="M925" s="154"/>
      <c r="T925" s="155"/>
      <c r="AT925" s="151" t="s">
        <v>188</v>
      </c>
      <c r="AU925" s="151" t="s">
        <v>80</v>
      </c>
      <c r="AV925" s="12" t="s">
        <v>78</v>
      </c>
      <c r="AW925" s="12" t="s">
        <v>31</v>
      </c>
      <c r="AX925" s="12" t="s">
        <v>70</v>
      </c>
      <c r="AY925" s="151" t="s">
        <v>158</v>
      </c>
    </row>
    <row r="926" spans="2:51" s="13" customFormat="1" x14ac:dyDescent="0.2">
      <c r="B926" s="156"/>
      <c r="D926" s="150" t="s">
        <v>188</v>
      </c>
      <c r="E926" s="157" t="s">
        <v>19</v>
      </c>
      <c r="F926" s="158" t="s">
        <v>1795</v>
      </c>
      <c r="H926" s="159">
        <v>4.9000000000000002E-2</v>
      </c>
      <c r="I926" s="160"/>
      <c r="L926" s="156"/>
      <c r="M926" s="161"/>
      <c r="T926" s="162"/>
      <c r="AT926" s="157" t="s">
        <v>188</v>
      </c>
      <c r="AU926" s="157" t="s">
        <v>80</v>
      </c>
      <c r="AV926" s="13" t="s">
        <v>80</v>
      </c>
      <c r="AW926" s="13" t="s">
        <v>31</v>
      </c>
      <c r="AX926" s="13" t="s">
        <v>70</v>
      </c>
      <c r="AY926" s="157" t="s">
        <v>158</v>
      </c>
    </row>
    <row r="927" spans="2:51" s="12" customFormat="1" x14ac:dyDescent="0.2">
      <c r="B927" s="149"/>
      <c r="D927" s="150" t="s">
        <v>188</v>
      </c>
      <c r="E927" s="151" t="s">
        <v>19</v>
      </c>
      <c r="F927" s="152" t="s">
        <v>1796</v>
      </c>
      <c r="H927" s="151" t="s">
        <v>19</v>
      </c>
      <c r="I927" s="153"/>
      <c r="L927" s="149"/>
      <c r="M927" s="154"/>
      <c r="T927" s="155"/>
      <c r="AT927" s="151" t="s">
        <v>188</v>
      </c>
      <c r="AU927" s="151" t="s">
        <v>80</v>
      </c>
      <c r="AV927" s="12" t="s">
        <v>78</v>
      </c>
      <c r="AW927" s="12" t="s">
        <v>31</v>
      </c>
      <c r="AX927" s="12" t="s">
        <v>70</v>
      </c>
      <c r="AY927" s="151" t="s">
        <v>158</v>
      </c>
    </row>
    <row r="928" spans="2:51" s="13" customFormat="1" x14ac:dyDescent="0.2">
      <c r="B928" s="156"/>
      <c r="D928" s="150" t="s">
        <v>188</v>
      </c>
      <c r="E928" s="157" t="s">
        <v>19</v>
      </c>
      <c r="F928" s="158" t="s">
        <v>1797</v>
      </c>
      <c r="H928" s="159">
        <v>5.7000000000000002E-2</v>
      </c>
      <c r="I928" s="160"/>
      <c r="L928" s="156"/>
      <c r="M928" s="161"/>
      <c r="T928" s="162"/>
      <c r="AT928" s="157" t="s">
        <v>188</v>
      </c>
      <c r="AU928" s="157" t="s">
        <v>80</v>
      </c>
      <c r="AV928" s="13" t="s">
        <v>80</v>
      </c>
      <c r="AW928" s="13" t="s">
        <v>31</v>
      </c>
      <c r="AX928" s="13" t="s">
        <v>70</v>
      </c>
      <c r="AY928" s="157" t="s">
        <v>158</v>
      </c>
    </row>
    <row r="929" spans="2:51" s="12" customFormat="1" x14ac:dyDescent="0.2">
      <c r="B929" s="149"/>
      <c r="D929" s="150" t="s">
        <v>188</v>
      </c>
      <c r="E929" s="151" t="s">
        <v>19</v>
      </c>
      <c r="F929" s="152" t="s">
        <v>1744</v>
      </c>
      <c r="H929" s="151" t="s">
        <v>19</v>
      </c>
      <c r="I929" s="153"/>
      <c r="L929" s="149"/>
      <c r="M929" s="154"/>
      <c r="T929" s="155"/>
      <c r="AT929" s="151" t="s">
        <v>188</v>
      </c>
      <c r="AU929" s="151" t="s">
        <v>80</v>
      </c>
      <c r="AV929" s="12" t="s">
        <v>78</v>
      </c>
      <c r="AW929" s="12" t="s">
        <v>31</v>
      </c>
      <c r="AX929" s="12" t="s">
        <v>70</v>
      </c>
      <c r="AY929" s="151" t="s">
        <v>158</v>
      </c>
    </row>
    <row r="930" spans="2:51" s="13" customFormat="1" x14ac:dyDescent="0.2">
      <c r="B930" s="156"/>
      <c r="D930" s="150" t="s">
        <v>188</v>
      </c>
      <c r="E930" s="157" t="s">
        <v>19</v>
      </c>
      <c r="F930" s="158" t="s">
        <v>1798</v>
      </c>
      <c r="H930" s="159">
        <v>0.153</v>
      </c>
      <c r="I930" s="160"/>
      <c r="L930" s="156"/>
      <c r="M930" s="161"/>
      <c r="T930" s="162"/>
      <c r="AT930" s="157" t="s">
        <v>188</v>
      </c>
      <c r="AU930" s="157" t="s">
        <v>80</v>
      </c>
      <c r="AV930" s="13" t="s">
        <v>80</v>
      </c>
      <c r="AW930" s="13" t="s">
        <v>31</v>
      </c>
      <c r="AX930" s="13" t="s">
        <v>70</v>
      </c>
      <c r="AY930" s="157" t="s">
        <v>158</v>
      </c>
    </row>
    <row r="931" spans="2:51" s="12" customFormat="1" x14ac:dyDescent="0.2">
      <c r="B931" s="149"/>
      <c r="D931" s="150" t="s">
        <v>188</v>
      </c>
      <c r="E931" s="151" t="s">
        <v>19</v>
      </c>
      <c r="F931" s="152" t="s">
        <v>1748</v>
      </c>
      <c r="H931" s="151" t="s">
        <v>19</v>
      </c>
      <c r="I931" s="153"/>
      <c r="L931" s="149"/>
      <c r="M931" s="154"/>
      <c r="T931" s="155"/>
      <c r="AT931" s="151" t="s">
        <v>188</v>
      </c>
      <c r="AU931" s="151" t="s">
        <v>80</v>
      </c>
      <c r="AV931" s="12" t="s">
        <v>78</v>
      </c>
      <c r="AW931" s="12" t="s">
        <v>31</v>
      </c>
      <c r="AX931" s="12" t="s">
        <v>70</v>
      </c>
      <c r="AY931" s="151" t="s">
        <v>158</v>
      </c>
    </row>
    <row r="932" spans="2:51" s="13" customFormat="1" x14ac:dyDescent="0.2">
      <c r="B932" s="156"/>
      <c r="D932" s="150" t="s">
        <v>188</v>
      </c>
      <c r="E932" s="157" t="s">
        <v>19</v>
      </c>
      <c r="F932" s="158" t="s">
        <v>1799</v>
      </c>
      <c r="H932" s="159">
        <v>0.17100000000000001</v>
      </c>
      <c r="I932" s="160"/>
      <c r="L932" s="156"/>
      <c r="M932" s="161"/>
      <c r="T932" s="162"/>
      <c r="AT932" s="157" t="s">
        <v>188</v>
      </c>
      <c r="AU932" s="157" t="s">
        <v>80</v>
      </c>
      <c r="AV932" s="13" t="s">
        <v>80</v>
      </c>
      <c r="AW932" s="13" t="s">
        <v>31</v>
      </c>
      <c r="AX932" s="13" t="s">
        <v>70</v>
      </c>
      <c r="AY932" s="157" t="s">
        <v>158</v>
      </c>
    </row>
    <row r="933" spans="2:51" s="12" customFormat="1" x14ac:dyDescent="0.2">
      <c r="B933" s="149"/>
      <c r="D933" s="150" t="s">
        <v>188</v>
      </c>
      <c r="E933" s="151" t="s">
        <v>19</v>
      </c>
      <c r="F933" s="152" t="s">
        <v>1752</v>
      </c>
      <c r="H933" s="151" t="s">
        <v>19</v>
      </c>
      <c r="I933" s="153"/>
      <c r="L933" s="149"/>
      <c r="M933" s="154"/>
      <c r="T933" s="155"/>
      <c r="AT933" s="151" t="s">
        <v>188</v>
      </c>
      <c r="AU933" s="151" t="s">
        <v>80</v>
      </c>
      <c r="AV933" s="12" t="s">
        <v>78</v>
      </c>
      <c r="AW933" s="12" t="s">
        <v>31</v>
      </c>
      <c r="AX933" s="12" t="s">
        <v>70</v>
      </c>
      <c r="AY933" s="151" t="s">
        <v>158</v>
      </c>
    </row>
    <row r="934" spans="2:51" s="13" customFormat="1" x14ac:dyDescent="0.2">
      <c r="B934" s="156"/>
      <c r="D934" s="150" t="s">
        <v>188</v>
      </c>
      <c r="E934" s="157" t="s">
        <v>19</v>
      </c>
      <c r="F934" s="158" t="s">
        <v>1800</v>
      </c>
      <c r="H934" s="159">
        <v>0.2</v>
      </c>
      <c r="I934" s="160"/>
      <c r="L934" s="156"/>
      <c r="M934" s="161"/>
      <c r="T934" s="162"/>
      <c r="AT934" s="157" t="s">
        <v>188</v>
      </c>
      <c r="AU934" s="157" t="s">
        <v>80</v>
      </c>
      <c r="AV934" s="13" t="s">
        <v>80</v>
      </c>
      <c r="AW934" s="13" t="s">
        <v>31</v>
      </c>
      <c r="AX934" s="13" t="s">
        <v>70</v>
      </c>
      <c r="AY934" s="157" t="s">
        <v>158</v>
      </c>
    </row>
    <row r="935" spans="2:51" s="12" customFormat="1" x14ac:dyDescent="0.2">
      <c r="B935" s="149"/>
      <c r="D935" s="150" t="s">
        <v>188</v>
      </c>
      <c r="E935" s="151" t="s">
        <v>19</v>
      </c>
      <c r="F935" s="152" t="s">
        <v>1753</v>
      </c>
      <c r="H935" s="151" t="s">
        <v>19</v>
      </c>
      <c r="I935" s="153"/>
      <c r="L935" s="149"/>
      <c r="M935" s="154"/>
      <c r="T935" s="155"/>
      <c r="AT935" s="151" t="s">
        <v>188</v>
      </c>
      <c r="AU935" s="151" t="s">
        <v>80</v>
      </c>
      <c r="AV935" s="12" t="s">
        <v>78</v>
      </c>
      <c r="AW935" s="12" t="s">
        <v>31</v>
      </c>
      <c r="AX935" s="12" t="s">
        <v>70</v>
      </c>
      <c r="AY935" s="151" t="s">
        <v>158</v>
      </c>
    </row>
    <row r="936" spans="2:51" s="13" customFormat="1" x14ac:dyDescent="0.2">
      <c r="B936" s="156"/>
      <c r="D936" s="150" t="s">
        <v>188</v>
      </c>
      <c r="E936" s="157" t="s">
        <v>19</v>
      </c>
      <c r="F936" s="158" t="s">
        <v>1800</v>
      </c>
      <c r="H936" s="159">
        <v>0.2</v>
      </c>
      <c r="I936" s="160"/>
      <c r="L936" s="156"/>
      <c r="M936" s="161"/>
      <c r="T936" s="162"/>
      <c r="AT936" s="157" t="s">
        <v>188</v>
      </c>
      <c r="AU936" s="157" t="s">
        <v>80</v>
      </c>
      <c r="AV936" s="13" t="s">
        <v>80</v>
      </c>
      <c r="AW936" s="13" t="s">
        <v>31</v>
      </c>
      <c r="AX936" s="13" t="s">
        <v>70</v>
      </c>
      <c r="AY936" s="157" t="s">
        <v>158</v>
      </c>
    </row>
    <row r="937" spans="2:51" s="12" customFormat="1" x14ac:dyDescent="0.2">
      <c r="B937" s="149"/>
      <c r="D937" s="150" t="s">
        <v>188</v>
      </c>
      <c r="E937" s="151" t="s">
        <v>19</v>
      </c>
      <c r="F937" s="152" t="s">
        <v>1757</v>
      </c>
      <c r="H937" s="151" t="s">
        <v>19</v>
      </c>
      <c r="I937" s="153"/>
      <c r="L937" s="149"/>
      <c r="M937" s="154"/>
      <c r="T937" s="155"/>
      <c r="AT937" s="151" t="s">
        <v>188</v>
      </c>
      <c r="AU937" s="151" t="s">
        <v>80</v>
      </c>
      <c r="AV937" s="12" t="s">
        <v>78</v>
      </c>
      <c r="AW937" s="12" t="s">
        <v>31</v>
      </c>
      <c r="AX937" s="12" t="s">
        <v>70</v>
      </c>
      <c r="AY937" s="151" t="s">
        <v>158</v>
      </c>
    </row>
    <row r="938" spans="2:51" s="13" customFormat="1" x14ac:dyDescent="0.2">
      <c r="B938" s="156"/>
      <c r="D938" s="150" t="s">
        <v>188</v>
      </c>
      <c r="E938" s="157" t="s">
        <v>19</v>
      </c>
      <c r="F938" s="158" t="s">
        <v>1801</v>
      </c>
      <c r="H938" s="159">
        <v>2.1360000000000001</v>
      </c>
      <c r="I938" s="160"/>
      <c r="L938" s="156"/>
      <c r="M938" s="161"/>
      <c r="T938" s="162"/>
      <c r="AT938" s="157" t="s">
        <v>188</v>
      </c>
      <c r="AU938" s="157" t="s">
        <v>80</v>
      </c>
      <c r="AV938" s="13" t="s">
        <v>80</v>
      </c>
      <c r="AW938" s="13" t="s">
        <v>31</v>
      </c>
      <c r="AX938" s="13" t="s">
        <v>70</v>
      </c>
      <c r="AY938" s="157" t="s">
        <v>158</v>
      </c>
    </row>
    <row r="939" spans="2:51" s="12" customFormat="1" x14ac:dyDescent="0.2">
      <c r="B939" s="149"/>
      <c r="D939" s="150" t="s">
        <v>188</v>
      </c>
      <c r="E939" s="151" t="s">
        <v>19</v>
      </c>
      <c r="F939" s="152" t="s">
        <v>1759</v>
      </c>
      <c r="H939" s="151" t="s">
        <v>19</v>
      </c>
      <c r="I939" s="153"/>
      <c r="L939" s="149"/>
      <c r="M939" s="154"/>
      <c r="T939" s="155"/>
      <c r="AT939" s="151" t="s">
        <v>188</v>
      </c>
      <c r="AU939" s="151" t="s">
        <v>80</v>
      </c>
      <c r="AV939" s="12" t="s">
        <v>78</v>
      </c>
      <c r="AW939" s="12" t="s">
        <v>31</v>
      </c>
      <c r="AX939" s="12" t="s">
        <v>70</v>
      </c>
      <c r="AY939" s="151" t="s">
        <v>158</v>
      </c>
    </row>
    <row r="940" spans="2:51" s="13" customFormat="1" x14ac:dyDescent="0.2">
      <c r="B940" s="156"/>
      <c r="D940" s="150" t="s">
        <v>188</v>
      </c>
      <c r="E940" s="157" t="s">
        <v>19</v>
      </c>
      <c r="F940" s="158" t="s">
        <v>1802</v>
      </c>
      <c r="H940" s="159">
        <v>1.385</v>
      </c>
      <c r="I940" s="160"/>
      <c r="L940" s="156"/>
      <c r="M940" s="161"/>
      <c r="T940" s="162"/>
      <c r="AT940" s="157" t="s">
        <v>188</v>
      </c>
      <c r="AU940" s="157" t="s">
        <v>80</v>
      </c>
      <c r="AV940" s="13" t="s">
        <v>80</v>
      </c>
      <c r="AW940" s="13" t="s">
        <v>31</v>
      </c>
      <c r="AX940" s="13" t="s">
        <v>70</v>
      </c>
      <c r="AY940" s="157" t="s">
        <v>158</v>
      </c>
    </row>
    <row r="941" spans="2:51" s="12" customFormat="1" x14ac:dyDescent="0.2">
      <c r="B941" s="149"/>
      <c r="D941" s="150" t="s">
        <v>188</v>
      </c>
      <c r="E941" s="151" t="s">
        <v>19</v>
      </c>
      <c r="F941" s="152" t="s">
        <v>1764</v>
      </c>
      <c r="H941" s="151" t="s">
        <v>19</v>
      </c>
      <c r="I941" s="153"/>
      <c r="L941" s="149"/>
      <c r="M941" s="154"/>
      <c r="T941" s="155"/>
      <c r="AT941" s="151" t="s">
        <v>188</v>
      </c>
      <c r="AU941" s="151" t="s">
        <v>80</v>
      </c>
      <c r="AV941" s="12" t="s">
        <v>78</v>
      </c>
      <c r="AW941" s="12" t="s">
        <v>31</v>
      </c>
      <c r="AX941" s="12" t="s">
        <v>70</v>
      </c>
      <c r="AY941" s="151" t="s">
        <v>158</v>
      </c>
    </row>
    <row r="942" spans="2:51" s="13" customFormat="1" x14ac:dyDescent="0.2">
      <c r="B942" s="156"/>
      <c r="D942" s="150" t="s">
        <v>188</v>
      </c>
      <c r="E942" s="157" t="s">
        <v>19</v>
      </c>
      <c r="F942" s="158" t="s">
        <v>1803</v>
      </c>
      <c r="H942" s="159">
        <v>0.254</v>
      </c>
      <c r="I942" s="160"/>
      <c r="L942" s="156"/>
      <c r="M942" s="161"/>
      <c r="T942" s="162"/>
      <c r="AT942" s="157" t="s">
        <v>188</v>
      </c>
      <c r="AU942" s="157" t="s">
        <v>80</v>
      </c>
      <c r="AV942" s="13" t="s">
        <v>80</v>
      </c>
      <c r="AW942" s="13" t="s">
        <v>31</v>
      </c>
      <c r="AX942" s="13" t="s">
        <v>70</v>
      </c>
      <c r="AY942" s="157" t="s">
        <v>158</v>
      </c>
    </row>
    <row r="943" spans="2:51" s="15" customFormat="1" x14ac:dyDescent="0.2">
      <c r="B943" s="170"/>
      <c r="D943" s="150" t="s">
        <v>188</v>
      </c>
      <c r="E943" s="171" t="s">
        <v>19</v>
      </c>
      <c r="F943" s="172" t="s">
        <v>315</v>
      </c>
      <c r="H943" s="173">
        <v>4.6050000000000004</v>
      </c>
      <c r="I943" s="174"/>
      <c r="L943" s="170"/>
      <c r="M943" s="175"/>
      <c r="T943" s="176"/>
      <c r="AT943" s="171" t="s">
        <v>188</v>
      </c>
      <c r="AU943" s="171" t="s">
        <v>80</v>
      </c>
      <c r="AV943" s="15" t="s">
        <v>171</v>
      </c>
      <c r="AW943" s="15" t="s">
        <v>31</v>
      </c>
      <c r="AX943" s="15" t="s">
        <v>70</v>
      </c>
      <c r="AY943" s="171" t="s">
        <v>158</v>
      </c>
    </row>
    <row r="944" spans="2:51" s="14" customFormat="1" x14ac:dyDescent="0.2">
      <c r="B944" s="163"/>
      <c r="D944" s="150" t="s">
        <v>188</v>
      </c>
      <c r="E944" s="164" t="s">
        <v>19</v>
      </c>
      <c r="F944" s="165" t="s">
        <v>191</v>
      </c>
      <c r="H944" s="166">
        <v>267.47500000000002</v>
      </c>
      <c r="I944" s="167"/>
      <c r="L944" s="163"/>
      <c r="M944" s="168"/>
      <c r="T944" s="169"/>
      <c r="AT944" s="164" t="s">
        <v>188</v>
      </c>
      <c r="AU944" s="164" t="s">
        <v>80</v>
      </c>
      <c r="AV944" s="14" t="s">
        <v>165</v>
      </c>
      <c r="AW944" s="14" t="s">
        <v>31</v>
      </c>
      <c r="AX944" s="14" t="s">
        <v>78</v>
      </c>
      <c r="AY944" s="164" t="s">
        <v>158</v>
      </c>
    </row>
    <row r="945" spans="2:65" s="1" customFormat="1" ht="16.5" customHeight="1" x14ac:dyDescent="0.2">
      <c r="B945" s="33"/>
      <c r="C945" s="132" t="s">
        <v>552</v>
      </c>
      <c r="D945" s="132" t="s">
        <v>160</v>
      </c>
      <c r="E945" s="133" t="s">
        <v>1807</v>
      </c>
      <c r="F945" s="134" t="s">
        <v>1808</v>
      </c>
      <c r="G945" s="135" t="s">
        <v>195</v>
      </c>
      <c r="H945" s="136">
        <v>70.290000000000006</v>
      </c>
      <c r="I945" s="137">
        <v>186</v>
      </c>
      <c r="J945" s="138">
        <f>ROUND(I945*H945,2)</f>
        <v>13073.94</v>
      </c>
      <c r="K945" s="134" t="s">
        <v>164</v>
      </c>
      <c r="L945" s="33"/>
      <c r="M945" s="139" t="s">
        <v>19</v>
      </c>
      <c r="N945" s="140" t="s">
        <v>41</v>
      </c>
      <c r="P945" s="141">
        <f>O945*H945</f>
        <v>0</v>
      </c>
      <c r="Q945" s="141">
        <v>0</v>
      </c>
      <c r="R945" s="141">
        <f>Q945*H945</f>
        <v>0</v>
      </c>
      <c r="S945" s="141">
        <v>0</v>
      </c>
      <c r="T945" s="142">
        <f>S945*H945</f>
        <v>0</v>
      </c>
      <c r="AR945" s="143" t="s">
        <v>165</v>
      </c>
      <c r="AT945" s="143" t="s">
        <v>160</v>
      </c>
      <c r="AU945" s="143" t="s">
        <v>80</v>
      </c>
      <c r="AY945" s="18" t="s">
        <v>158</v>
      </c>
      <c r="BE945" s="144">
        <f>IF(N945="základní",J945,0)</f>
        <v>13073.94</v>
      </c>
      <c r="BF945" s="144">
        <f>IF(N945="snížená",J945,0)</f>
        <v>0</v>
      </c>
      <c r="BG945" s="144">
        <f>IF(N945="zákl. přenesená",J945,0)</f>
        <v>0</v>
      </c>
      <c r="BH945" s="144">
        <f>IF(N945="sníž. přenesená",J945,0)</f>
        <v>0</v>
      </c>
      <c r="BI945" s="144">
        <f>IF(N945="nulová",J945,0)</f>
        <v>0</v>
      </c>
      <c r="BJ945" s="18" t="s">
        <v>78</v>
      </c>
      <c r="BK945" s="144">
        <f>ROUND(I945*H945,2)</f>
        <v>13073.94</v>
      </c>
      <c r="BL945" s="18" t="s">
        <v>165</v>
      </c>
      <c r="BM945" s="143" t="s">
        <v>892</v>
      </c>
    </row>
    <row r="946" spans="2:65" s="1" customFormat="1" x14ac:dyDescent="0.2">
      <c r="B946" s="33"/>
      <c r="D946" s="145" t="s">
        <v>166</v>
      </c>
      <c r="F946" s="146" t="s">
        <v>1809</v>
      </c>
      <c r="I946" s="147"/>
      <c r="L946" s="33"/>
      <c r="M946" s="148"/>
      <c r="T946" s="54"/>
      <c r="AT946" s="18" t="s">
        <v>166</v>
      </c>
      <c r="AU946" s="18" t="s">
        <v>80</v>
      </c>
    </row>
    <row r="947" spans="2:65" s="12" customFormat="1" x14ac:dyDescent="0.2">
      <c r="B947" s="149"/>
      <c r="D947" s="150" t="s">
        <v>188</v>
      </c>
      <c r="E947" s="151" t="s">
        <v>19</v>
      </c>
      <c r="F947" s="152" t="s">
        <v>1244</v>
      </c>
      <c r="H947" s="151" t="s">
        <v>19</v>
      </c>
      <c r="I947" s="153"/>
      <c r="L947" s="149"/>
      <c r="M947" s="154"/>
      <c r="T947" s="155"/>
      <c r="AT947" s="151" t="s">
        <v>188</v>
      </c>
      <c r="AU947" s="151" t="s">
        <v>80</v>
      </c>
      <c r="AV947" s="12" t="s">
        <v>78</v>
      </c>
      <c r="AW947" s="12" t="s">
        <v>31</v>
      </c>
      <c r="AX947" s="12" t="s">
        <v>70</v>
      </c>
      <c r="AY947" s="151" t="s">
        <v>158</v>
      </c>
    </row>
    <row r="948" spans="2:65" s="12" customFormat="1" x14ac:dyDescent="0.2">
      <c r="B948" s="149"/>
      <c r="D948" s="150" t="s">
        <v>188</v>
      </c>
      <c r="E948" s="151" t="s">
        <v>19</v>
      </c>
      <c r="F948" s="152" t="s">
        <v>1782</v>
      </c>
      <c r="H948" s="151" t="s">
        <v>19</v>
      </c>
      <c r="I948" s="153"/>
      <c r="L948" s="149"/>
      <c r="M948" s="154"/>
      <c r="T948" s="155"/>
      <c r="AT948" s="151" t="s">
        <v>188</v>
      </c>
      <c r="AU948" s="151" t="s">
        <v>80</v>
      </c>
      <c r="AV948" s="12" t="s">
        <v>78</v>
      </c>
      <c r="AW948" s="12" t="s">
        <v>31</v>
      </c>
      <c r="AX948" s="12" t="s">
        <v>70</v>
      </c>
      <c r="AY948" s="151" t="s">
        <v>158</v>
      </c>
    </row>
    <row r="949" spans="2:65" s="12" customFormat="1" x14ac:dyDescent="0.2">
      <c r="B949" s="149"/>
      <c r="D949" s="150" t="s">
        <v>188</v>
      </c>
      <c r="E949" s="151" t="s">
        <v>19</v>
      </c>
      <c r="F949" s="152" t="s">
        <v>1781</v>
      </c>
      <c r="H949" s="151" t="s">
        <v>19</v>
      </c>
      <c r="I949" s="153"/>
      <c r="L949" s="149"/>
      <c r="M949" s="154"/>
      <c r="T949" s="155"/>
      <c r="AT949" s="151" t="s">
        <v>188</v>
      </c>
      <c r="AU949" s="151" t="s">
        <v>80</v>
      </c>
      <c r="AV949" s="12" t="s">
        <v>78</v>
      </c>
      <c r="AW949" s="12" t="s">
        <v>31</v>
      </c>
      <c r="AX949" s="12" t="s">
        <v>70</v>
      </c>
      <c r="AY949" s="151" t="s">
        <v>158</v>
      </c>
    </row>
    <row r="950" spans="2:65" s="12" customFormat="1" x14ac:dyDescent="0.2">
      <c r="B950" s="149"/>
      <c r="D950" s="150" t="s">
        <v>188</v>
      </c>
      <c r="E950" s="151" t="s">
        <v>19</v>
      </c>
      <c r="F950" s="152" t="s">
        <v>1810</v>
      </c>
      <c r="H950" s="151" t="s">
        <v>19</v>
      </c>
      <c r="I950" s="153"/>
      <c r="L950" s="149"/>
      <c r="M950" s="154"/>
      <c r="T950" s="155"/>
      <c r="AT950" s="151" t="s">
        <v>188</v>
      </c>
      <c r="AU950" s="151" t="s">
        <v>80</v>
      </c>
      <c r="AV950" s="12" t="s">
        <v>78</v>
      </c>
      <c r="AW950" s="12" t="s">
        <v>31</v>
      </c>
      <c r="AX950" s="12" t="s">
        <v>70</v>
      </c>
      <c r="AY950" s="151" t="s">
        <v>158</v>
      </c>
    </row>
    <row r="951" spans="2:65" s="13" customFormat="1" x14ac:dyDescent="0.2">
      <c r="B951" s="156"/>
      <c r="D951" s="150" t="s">
        <v>188</v>
      </c>
      <c r="E951" s="157" t="s">
        <v>19</v>
      </c>
      <c r="F951" s="158" t="s">
        <v>1811</v>
      </c>
      <c r="H951" s="159">
        <v>23.19</v>
      </c>
      <c r="I951" s="160"/>
      <c r="L951" s="156"/>
      <c r="M951" s="161"/>
      <c r="T951" s="162"/>
      <c r="AT951" s="157" t="s">
        <v>188</v>
      </c>
      <c r="AU951" s="157" t="s">
        <v>80</v>
      </c>
      <c r="AV951" s="13" t="s">
        <v>80</v>
      </c>
      <c r="AW951" s="13" t="s">
        <v>31</v>
      </c>
      <c r="AX951" s="13" t="s">
        <v>70</v>
      </c>
      <c r="AY951" s="157" t="s">
        <v>158</v>
      </c>
    </row>
    <row r="952" spans="2:65" s="12" customFormat="1" x14ac:dyDescent="0.2">
      <c r="B952" s="149"/>
      <c r="D952" s="150" t="s">
        <v>188</v>
      </c>
      <c r="E952" s="151" t="s">
        <v>19</v>
      </c>
      <c r="F952" s="152" t="s">
        <v>1598</v>
      </c>
      <c r="H952" s="151" t="s">
        <v>19</v>
      </c>
      <c r="I952" s="153"/>
      <c r="L952" s="149"/>
      <c r="M952" s="154"/>
      <c r="T952" s="155"/>
      <c r="AT952" s="151" t="s">
        <v>188</v>
      </c>
      <c r="AU952" s="151" t="s">
        <v>80</v>
      </c>
      <c r="AV952" s="12" t="s">
        <v>78</v>
      </c>
      <c r="AW952" s="12" t="s">
        <v>31</v>
      </c>
      <c r="AX952" s="12" t="s">
        <v>70</v>
      </c>
      <c r="AY952" s="151" t="s">
        <v>158</v>
      </c>
    </row>
    <row r="953" spans="2:65" s="12" customFormat="1" x14ac:dyDescent="0.2">
      <c r="B953" s="149"/>
      <c r="D953" s="150" t="s">
        <v>188</v>
      </c>
      <c r="E953" s="151" t="s">
        <v>19</v>
      </c>
      <c r="F953" s="152" t="s">
        <v>1812</v>
      </c>
      <c r="H953" s="151" t="s">
        <v>19</v>
      </c>
      <c r="I953" s="153"/>
      <c r="L953" s="149"/>
      <c r="M953" s="154"/>
      <c r="T953" s="155"/>
      <c r="AT953" s="151" t="s">
        <v>188</v>
      </c>
      <c r="AU953" s="151" t="s">
        <v>80</v>
      </c>
      <c r="AV953" s="12" t="s">
        <v>78</v>
      </c>
      <c r="AW953" s="12" t="s">
        <v>31</v>
      </c>
      <c r="AX953" s="12" t="s">
        <v>70</v>
      </c>
      <c r="AY953" s="151" t="s">
        <v>158</v>
      </c>
    </row>
    <row r="954" spans="2:65" s="13" customFormat="1" x14ac:dyDescent="0.2">
      <c r="B954" s="156"/>
      <c r="D954" s="150" t="s">
        <v>188</v>
      </c>
      <c r="E954" s="157" t="s">
        <v>19</v>
      </c>
      <c r="F954" s="158" t="s">
        <v>1600</v>
      </c>
      <c r="H954" s="159">
        <v>47.1</v>
      </c>
      <c r="I954" s="160"/>
      <c r="L954" s="156"/>
      <c r="M954" s="161"/>
      <c r="T954" s="162"/>
      <c r="AT954" s="157" t="s">
        <v>188</v>
      </c>
      <c r="AU954" s="157" t="s">
        <v>80</v>
      </c>
      <c r="AV954" s="13" t="s">
        <v>80</v>
      </c>
      <c r="AW954" s="13" t="s">
        <v>31</v>
      </c>
      <c r="AX954" s="13" t="s">
        <v>70</v>
      </c>
      <c r="AY954" s="157" t="s">
        <v>158</v>
      </c>
    </row>
    <row r="955" spans="2:65" s="14" customFormat="1" x14ac:dyDescent="0.2">
      <c r="B955" s="163"/>
      <c r="D955" s="150" t="s">
        <v>188</v>
      </c>
      <c r="E955" s="164" t="s">
        <v>19</v>
      </c>
      <c r="F955" s="165" t="s">
        <v>191</v>
      </c>
      <c r="H955" s="166">
        <v>70.290000000000006</v>
      </c>
      <c r="I955" s="167"/>
      <c r="L955" s="163"/>
      <c r="M955" s="168"/>
      <c r="T955" s="169"/>
      <c r="AT955" s="164" t="s">
        <v>188</v>
      </c>
      <c r="AU955" s="164" t="s">
        <v>80</v>
      </c>
      <c r="AV955" s="14" t="s">
        <v>165</v>
      </c>
      <c r="AW955" s="14" t="s">
        <v>31</v>
      </c>
      <c r="AX955" s="14" t="s">
        <v>78</v>
      </c>
      <c r="AY955" s="164" t="s">
        <v>158</v>
      </c>
    </row>
    <row r="956" spans="2:65" s="1" customFormat="1" ht="16.5" customHeight="1" x14ac:dyDescent="0.2">
      <c r="B956" s="33"/>
      <c r="C956" s="132" t="s">
        <v>838</v>
      </c>
      <c r="D956" s="132" t="s">
        <v>160</v>
      </c>
      <c r="E956" s="133" t="s">
        <v>1813</v>
      </c>
      <c r="F956" s="134" t="s">
        <v>1814</v>
      </c>
      <c r="G956" s="135" t="s">
        <v>195</v>
      </c>
      <c r="H956" s="136">
        <v>23.19</v>
      </c>
      <c r="I956" s="137">
        <v>244</v>
      </c>
      <c r="J956" s="138">
        <f>ROUND(I956*H956,2)</f>
        <v>5658.36</v>
      </c>
      <c r="K956" s="134" t="s">
        <v>164</v>
      </c>
      <c r="L956" s="33"/>
      <c r="M956" s="139" t="s">
        <v>19</v>
      </c>
      <c r="N956" s="140" t="s">
        <v>41</v>
      </c>
      <c r="P956" s="141">
        <f>O956*H956</f>
        <v>0</v>
      </c>
      <c r="Q956" s="141">
        <v>0</v>
      </c>
      <c r="R956" s="141">
        <f>Q956*H956</f>
        <v>0</v>
      </c>
      <c r="S956" s="141">
        <v>0</v>
      </c>
      <c r="T956" s="142">
        <f>S956*H956</f>
        <v>0</v>
      </c>
      <c r="AR956" s="143" t="s">
        <v>165</v>
      </c>
      <c r="AT956" s="143" t="s">
        <v>160</v>
      </c>
      <c r="AU956" s="143" t="s">
        <v>80</v>
      </c>
      <c r="AY956" s="18" t="s">
        <v>158</v>
      </c>
      <c r="BE956" s="144">
        <f>IF(N956="základní",J956,0)</f>
        <v>5658.36</v>
      </c>
      <c r="BF956" s="144">
        <f>IF(N956="snížená",J956,0)</f>
        <v>0</v>
      </c>
      <c r="BG956" s="144">
        <f>IF(N956="zákl. přenesená",J956,0)</f>
        <v>0</v>
      </c>
      <c r="BH956" s="144">
        <f>IF(N956="sníž. přenesená",J956,0)</f>
        <v>0</v>
      </c>
      <c r="BI956" s="144">
        <f>IF(N956="nulová",J956,0)</f>
        <v>0</v>
      </c>
      <c r="BJ956" s="18" t="s">
        <v>78</v>
      </c>
      <c r="BK956" s="144">
        <f>ROUND(I956*H956,2)</f>
        <v>5658.36</v>
      </c>
      <c r="BL956" s="18" t="s">
        <v>165</v>
      </c>
      <c r="BM956" s="143" t="s">
        <v>896</v>
      </c>
    </row>
    <row r="957" spans="2:65" s="1" customFormat="1" x14ac:dyDescent="0.2">
      <c r="B957" s="33"/>
      <c r="D957" s="145" t="s">
        <v>166</v>
      </c>
      <c r="F957" s="146" t="s">
        <v>1815</v>
      </c>
      <c r="I957" s="147"/>
      <c r="L957" s="33"/>
      <c r="M957" s="148"/>
      <c r="T957" s="54"/>
      <c r="AT957" s="18" t="s">
        <v>166</v>
      </c>
      <c r="AU957" s="18" t="s">
        <v>80</v>
      </c>
    </row>
    <row r="958" spans="2:65" s="12" customFormat="1" x14ac:dyDescent="0.2">
      <c r="B958" s="149"/>
      <c r="D958" s="150" t="s">
        <v>188</v>
      </c>
      <c r="E958" s="151" t="s">
        <v>19</v>
      </c>
      <c r="F958" s="152" t="s">
        <v>1244</v>
      </c>
      <c r="H958" s="151" t="s">
        <v>19</v>
      </c>
      <c r="I958" s="153"/>
      <c r="L958" s="149"/>
      <c r="M958" s="154"/>
      <c r="T958" s="155"/>
      <c r="AT958" s="151" t="s">
        <v>188</v>
      </c>
      <c r="AU958" s="151" t="s">
        <v>80</v>
      </c>
      <c r="AV958" s="12" t="s">
        <v>78</v>
      </c>
      <c r="AW958" s="12" t="s">
        <v>31</v>
      </c>
      <c r="AX958" s="12" t="s">
        <v>70</v>
      </c>
      <c r="AY958" s="151" t="s">
        <v>158</v>
      </c>
    </row>
    <row r="959" spans="2:65" s="12" customFormat="1" x14ac:dyDescent="0.2">
      <c r="B959" s="149"/>
      <c r="D959" s="150" t="s">
        <v>188</v>
      </c>
      <c r="E959" s="151" t="s">
        <v>19</v>
      </c>
      <c r="F959" s="152" t="s">
        <v>1782</v>
      </c>
      <c r="H959" s="151" t="s">
        <v>19</v>
      </c>
      <c r="I959" s="153"/>
      <c r="L959" s="149"/>
      <c r="M959" s="154"/>
      <c r="T959" s="155"/>
      <c r="AT959" s="151" t="s">
        <v>188</v>
      </c>
      <c r="AU959" s="151" t="s">
        <v>80</v>
      </c>
      <c r="AV959" s="12" t="s">
        <v>78</v>
      </c>
      <c r="AW959" s="12" t="s">
        <v>31</v>
      </c>
      <c r="AX959" s="12" t="s">
        <v>70</v>
      </c>
      <c r="AY959" s="151" t="s">
        <v>158</v>
      </c>
    </row>
    <row r="960" spans="2:65" s="12" customFormat="1" x14ac:dyDescent="0.2">
      <c r="B960" s="149"/>
      <c r="D960" s="150" t="s">
        <v>188</v>
      </c>
      <c r="E960" s="151" t="s">
        <v>19</v>
      </c>
      <c r="F960" s="152" t="s">
        <v>1810</v>
      </c>
      <c r="H960" s="151" t="s">
        <v>19</v>
      </c>
      <c r="I960" s="153"/>
      <c r="L960" s="149"/>
      <c r="M960" s="154"/>
      <c r="T960" s="155"/>
      <c r="AT960" s="151" t="s">
        <v>188</v>
      </c>
      <c r="AU960" s="151" t="s">
        <v>80</v>
      </c>
      <c r="AV960" s="12" t="s">
        <v>78</v>
      </c>
      <c r="AW960" s="12" t="s">
        <v>31</v>
      </c>
      <c r="AX960" s="12" t="s">
        <v>70</v>
      </c>
      <c r="AY960" s="151" t="s">
        <v>158</v>
      </c>
    </row>
    <row r="961" spans="2:65" s="13" customFormat="1" x14ac:dyDescent="0.2">
      <c r="B961" s="156"/>
      <c r="D961" s="150" t="s">
        <v>188</v>
      </c>
      <c r="E961" s="157" t="s">
        <v>19</v>
      </c>
      <c r="F961" s="158" t="s">
        <v>1811</v>
      </c>
      <c r="H961" s="159">
        <v>23.19</v>
      </c>
      <c r="I961" s="160"/>
      <c r="L961" s="156"/>
      <c r="M961" s="161"/>
      <c r="T961" s="162"/>
      <c r="AT961" s="157" t="s">
        <v>188</v>
      </c>
      <c r="AU961" s="157" t="s">
        <v>80</v>
      </c>
      <c r="AV961" s="13" t="s">
        <v>80</v>
      </c>
      <c r="AW961" s="13" t="s">
        <v>31</v>
      </c>
      <c r="AX961" s="13" t="s">
        <v>70</v>
      </c>
      <c r="AY961" s="157" t="s">
        <v>158</v>
      </c>
    </row>
    <row r="962" spans="2:65" s="14" customFormat="1" x14ac:dyDescent="0.2">
      <c r="B962" s="163"/>
      <c r="D962" s="150" t="s">
        <v>188</v>
      </c>
      <c r="E962" s="164" t="s">
        <v>19</v>
      </c>
      <c r="F962" s="165" t="s">
        <v>191</v>
      </c>
      <c r="H962" s="166">
        <v>23.19</v>
      </c>
      <c r="I962" s="167"/>
      <c r="L962" s="163"/>
      <c r="M962" s="168"/>
      <c r="T962" s="169"/>
      <c r="AT962" s="164" t="s">
        <v>188</v>
      </c>
      <c r="AU962" s="164" t="s">
        <v>80</v>
      </c>
      <c r="AV962" s="14" t="s">
        <v>165</v>
      </c>
      <c r="AW962" s="14" t="s">
        <v>31</v>
      </c>
      <c r="AX962" s="14" t="s">
        <v>78</v>
      </c>
      <c r="AY962" s="164" t="s">
        <v>158</v>
      </c>
    </row>
    <row r="963" spans="2:65" s="1" customFormat="1" ht="16.5" customHeight="1" x14ac:dyDescent="0.2">
      <c r="B963" s="33"/>
      <c r="C963" s="132" t="s">
        <v>558</v>
      </c>
      <c r="D963" s="132" t="s">
        <v>160</v>
      </c>
      <c r="E963" s="133" t="s">
        <v>1816</v>
      </c>
      <c r="F963" s="134" t="s">
        <v>1817</v>
      </c>
      <c r="G963" s="135" t="s">
        <v>195</v>
      </c>
      <c r="H963" s="136">
        <v>8.1839999999999993</v>
      </c>
      <c r="I963" s="137">
        <v>5080</v>
      </c>
      <c r="J963" s="138">
        <f>ROUND(I963*H963,2)</f>
        <v>41574.720000000001</v>
      </c>
      <c r="K963" s="134" t="s">
        <v>164</v>
      </c>
      <c r="L963" s="33"/>
      <c r="M963" s="139" t="s">
        <v>19</v>
      </c>
      <c r="N963" s="140" t="s">
        <v>41</v>
      </c>
      <c r="P963" s="141">
        <f>O963*H963</f>
        <v>0</v>
      </c>
      <c r="Q963" s="141">
        <v>0</v>
      </c>
      <c r="R963" s="141">
        <f>Q963*H963</f>
        <v>0</v>
      </c>
      <c r="S963" s="141">
        <v>0</v>
      </c>
      <c r="T963" s="142">
        <f>S963*H963</f>
        <v>0</v>
      </c>
      <c r="AR963" s="143" t="s">
        <v>165</v>
      </c>
      <c r="AT963" s="143" t="s">
        <v>160</v>
      </c>
      <c r="AU963" s="143" t="s">
        <v>80</v>
      </c>
      <c r="AY963" s="18" t="s">
        <v>158</v>
      </c>
      <c r="BE963" s="144">
        <f>IF(N963="základní",J963,0)</f>
        <v>41574.720000000001</v>
      </c>
      <c r="BF963" s="144">
        <f>IF(N963="snížená",J963,0)</f>
        <v>0</v>
      </c>
      <c r="BG963" s="144">
        <f>IF(N963="zákl. přenesená",J963,0)</f>
        <v>0</v>
      </c>
      <c r="BH963" s="144">
        <f>IF(N963="sníž. přenesená",J963,0)</f>
        <v>0</v>
      </c>
      <c r="BI963" s="144">
        <f>IF(N963="nulová",J963,0)</f>
        <v>0</v>
      </c>
      <c r="BJ963" s="18" t="s">
        <v>78</v>
      </c>
      <c r="BK963" s="144">
        <f>ROUND(I963*H963,2)</f>
        <v>41574.720000000001</v>
      </c>
      <c r="BL963" s="18" t="s">
        <v>165</v>
      </c>
      <c r="BM963" s="143" t="s">
        <v>900</v>
      </c>
    </row>
    <row r="964" spans="2:65" s="1" customFormat="1" x14ac:dyDescent="0.2">
      <c r="B964" s="33"/>
      <c r="D964" s="145" t="s">
        <v>166</v>
      </c>
      <c r="F964" s="146" t="s">
        <v>1818</v>
      </c>
      <c r="I964" s="147"/>
      <c r="L964" s="33"/>
      <c r="M964" s="148"/>
      <c r="T964" s="54"/>
      <c r="AT964" s="18" t="s">
        <v>166</v>
      </c>
      <c r="AU964" s="18" t="s">
        <v>80</v>
      </c>
    </row>
    <row r="965" spans="2:65" s="12" customFormat="1" x14ac:dyDescent="0.2">
      <c r="B965" s="149"/>
      <c r="D965" s="150" t="s">
        <v>188</v>
      </c>
      <c r="E965" s="151" t="s">
        <v>19</v>
      </c>
      <c r="F965" s="152" t="s">
        <v>1736</v>
      </c>
      <c r="H965" s="151" t="s">
        <v>19</v>
      </c>
      <c r="I965" s="153"/>
      <c r="L965" s="149"/>
      <c r="M965" s="154"/>
      <c r="T965" s="155"/>
      <c r="AT965" s="151" t="s">
        <v>188</v>
      </c>
      <c r="AU965" s="151" t="s">
        <v>80</v>
      </c>
      <c r="AV965" s="12" t="s">
        <v>78</v>
      </c>
      <c r="AW965" s="12" t="s">
        <v>31</v>
      </c>
      <c r="AX965" s="12" t="s">
        <v>70</v>
      </c>
      <c r="AY965" s="151" t="s">
        <v>158</v>
      </c>
    </row>
    <row r="966" spans="2:65" s="12" customFormat="1" x14ac:dyDescent="0.2">
      <c r="B966" s="149"/>
      <c r="D966" s="150" t="s">
        <v>188</v>
      </c>
      <c r="E966" s="151" t="s">
        <v>19</v>
      </c>
      <c r="F966" s="152" t="s">
        <v>1819</v>
      </c>
      <c r="H966" s="151" t="s">
        <v>19</v>
      </c>
      <c r="I966" s="153"/>
      <c r="L966" s="149"/>
      <c r="M966" s="154"/>
      <c r="T966" s="155"/>
      <c r="AT966" s="151" t="s">
        <v>188</v>
      </c>
      <c r="AU966" s="151" t="s">
        <v>80</v>
      </c>
      <c r="AV966" s="12" t="s">
        <v>78</v>
      </c>
      <c r="AW966" s="12" t="s">
        <v>31</v>
      </c>
      <c r="AX966" s="12" t="s">
        <v>70</v>
      </c>
      <c r="AY966" s="151" t="s">
        <v>158</v>
      </c>
    </row>
    <row r="967" spans="2:65" s="12" customFormat="1" x14ac:dyDescent="0.2">
      <c r="B967" s="149"/>
      <c r="D967" s="150" t="s">
        <v>188</v>
      </c>
      <c r="E967" s="151" t="s">
        <v>19</v>
      </c>
      <c r="F967" s="152" t="s">
        <v>1711</v>
      </c>
      <c r="H967" s="151" t="s">
        <v>19</v>
      </c>
      <c r="I967" s="153"/>
      <c r="L967" s="149"/>
      <c r="M967" s="154"/>
      <c r="T967" s="155"/>
      <c r="AT967" s="151" t="s">
        <v>188</v>
      </c>
      <c r="AU967" s="151" t="s">
        <v>80</v>
      </c>
      <c r="AV967" s="12" t="s">
        <v>78</v>
      </c>
      <c r="AW967" s="12" t="s">
        <v>31</v>
      </c>
      <c r="AX967" s="12" t="s">
        <v>70</v>
      </c>
      <c r="AY967" s="151" t="s">
        <v>158</v>
      </c>
    </row>
    <row r="968" spans="2:65" s="12" customFormat="1" x14ac:dyDescent="0.2">
      <c r="B968" s="149"/>
      <c r="D968" s="150" t="s">
        <v>188</v>
      </c>
      <c r="E968" s="151" t="s">
        <v>19</v>
      </c>
      <c r="F968" s="152" t="s">
        <v>1712</v>
      </c>
      <c r="H968" s="151" t="s">
        <v>19</v>
      </c>
      <c r="I968" s="153"/>
      <c r="L968" s="149"/>
      <c r="M968" s="154"/>
      <c r="T968" s="155"/>
      <c r="AT968" s="151" t="s">
        <v>188</v>
      </c>
      <c r="AU968" s="151" t="s">
        <v>80</v>
      </c>
      <c r="AV968" s="12" t="s">
        <v>78</v>
      </c>
      <c r="AW968" s="12" t="s">
        <v>31</v>
      </c>
      <c r="AX968" s="12" t="s">
        <v>70</v>
      </c>
      <c r="AY968" s="151" t="s">
        <v>158</v>
      </c>
    </row>
    <row r="969" spans="2:65" s="12" customFormat="1" x14ac:dyDescent="0.2">
      <c r="B969" s="149"/>
      <c r="D969" s="150" t="s">
        <v>188</v>
      </c>
      <c r="E969" s="151" t="s">
        <v>19</v>
      </c>
      <c r="F969" s="152" t="s">
        <v>1820</v>
      </c>
      <c r="H969" s="151" t="s">
        <v>19</v>
      </c>
      <c r="I969" s="153"/>
      <c r="L969" s="149"/>
      <c r="M969" s="154"/>
      <c r="T969" s="155"/>
      <c r="AT969" s="151" t="s">
        <v>188</v>
      </c>
      <c r="AU969" s="151" t="s">
        <v>80</v>
      </c>
      <c r="AV969" s="12" t="s">
        <v>78</v>
      </c>
      <c r="AW969" s="12" t="s">
        <v>31</v>
      </c>
      <c r="AX969" s="12" t="s">
        <v>70</v>
      </c>
      <c r="AY969" s="151" t="s">
        <v>158</v>
      </c>
    </row>
    <row r="970" spans="2:65" s="12" customFormat="1" x14ac:dyDescent="0.2">
      <c r="B970" s="149"/>
      <c r="D970" s="150" t="s">
        <v>188</v>
      </c>
      <c r="E970" s="151" t="s">
        <v>19</v>
      </c>
      <c r="F970" s="152" t="s">
        <v>1713</v>
      </c>
      <c r="H970" s="151" t="s">
        <v>19</v>
      </c>
      <c r="I970" s="153"/>
      <c r="L970" s="149"/>
      <c r="M970" s="154"/>
      <c r="T970" s="155"/>
      <c r="AT970" s="151" t="s">
        <v>188</v>
      </c>
      <c r="AU970" s="151" t="s">
        <v>80</v>
      </c>
      <c r="AV970" s="12" t="s">
        <v>78</v>
      </c>
      <c r="AW970" s="12" t="s">
        <v>31</v>
      </c>
      <c r="AX970" s="12" t="s">
        <v>70</v>
      </c>
      <c r="AY970" s="151" t="s">
        <v>158</v>
      </c>
    </row>
    <row r="971" spans="2:65" s="12" customFormat="1" x14ac:dyDescent="0.2">
      <c r="B971" s="149"/>
      <c r="D971" s="150" t="s">
        <v>188</v>
      </c>
      <c r="E971" s="151" t="s">
        <v>19</v>
      </c>
      <c r="F971" s="152" t="s">
        <v>1821</v>
      </c>
      <c r="H971" s="151" t="s">
        <v>19</v>
      </c>
      <c r="I971" s="153"/>
      <c r="L971" s="149"/>
      <c r="M971" s="154"/>
      <c r="T971" s="155"/>
      <c r="AT971" s="151" t="s">
        <v>188</v>
      </c>
      <c r="AU971" s="151" t="s">
        <v>80</v>
      </c>
      <c r="AV971" s="12" t="s">
        <v>78</v>
      </c>
      <c r="AW971" s="12" t="s">
        <v>31</v>
      </c>
      <c r="AX971" s="12" t="s">
        <v>70</v>
      </c>
      <c r="AY971" s="151" t="s">
        <v>158</v>
      </c>
    </row>
    <row r="972" spans="2:65" s="13" customFormat="1" x14ac:dyDescent="0.2">
      <c r="B972" s="156"/>
      <c r="D972" s="150" t="s">
        <v>188</v>
      </c>
      <c r="E972" s="157" t="s">
        <v>19</v>
      </c>
      <c r="F972" s="158" t="s">
        <v>1822</v>
      </c>
      <c r="H972" s="159">
        <v>0.39900000000000002</v>
      </c>
      <c r="I972" s="160"/>
      <c r="L972" s="156"/>
      <c r="M972" s="161"/>
      <c r="T972" s="162"/>
      <c r="AT972" s="157" t="s">
        <v>188</v>
      </c>
      <c r="AU972" s="157" t="s">
        <v>80</v>
      </c>
      <c r="AV972" s="13" t="s">
        <v>80</v>
      </c>
      <c r="AW972" s="13" t="s">
        <v>31</v>
      </c>
      <c r="AX972" s="13" t="s">
        <v>70</v>
      </c>
      <c r="AY972" s="157" t="s">
        <v>158</v>
      </c>
    </row>
    <row r="973" spans="2:65" s="12" customFormat="1" x14ac:dyDescent="0.2">
      <c r="B973" s="149"/>
      <c r="D973" s="150" t="s">
        <v>188</v>
      </c>
      <c r="E973" s="151" t="s">
        <v>19</v>
      </c>
      <c r="F973" s="152" t="s">
        <v>1715</v>
      </c>
      <c r="H973" s="151" t="s">
        <v>19</v>
      </c>
      <c r="I973" s="153"/>
      <c r="L973" s="149"/>
      <c r="M973" s="154"/>
      <c r="T973" s="155"/>
      <c r="AT973" s="151" t="s">
        <v>188</v>
      </c>
      <c r="AU973" s="151" t="s">
        <v>80</v>
      </c>
      <c r="AV973" s="12" t="s">
        <v>78</v>
      </c>
      <c r="AW973" s="12" t="s">
        <v>31</v>
      </c>
      <c r="AX973" s="12" t="s">
        <v>70</v>
      </c>
      <c r="AY973" s="151" t="s">
        <v>158</v>
      </c>
    </row>
    <row r="974" spans="2:65" s="12" customFormat="1" x14ac:dyDescent="0.2">
      <c r="B974" s="149"/>
      <c r="D974" s="150" t="s">
        <v>188</v>
      </c>
      <c r="E974" s="151" t="s">
        <v>19</v>
      </c>
      <c r="F974" s="152" t="s">
        <v>1823</v>
      </c>
      <c r="H974" s="151" t="s">
        <v>19</v>
      </c>
      <c r="I974" s="153"/>
      <c r="L974" s="149"/>
      <c r="M974" s="154"/>
      <c r="T974" s="155"/>
      <c r="AT974" s="151" t="s">
        <v>188</v>
      </c>
      <c r="AU974" s="151" t="s">
        <v>80</v>
      </c>
      <c r="AV974" s="12" t="s">
        <v>78</v>
      </c>
      <c r="AW974" s="12" t="s">
        <v>31</v>
      </c>
      <c r="AX974" s="12" t="s">
        <v>70</v>
      </c>
      <c r="AY974" s="151" t="s">
        <v>158</v>
      </c>
    </row>
    <row r="975" spans="2:65" s="13" customFormat="1" x14ac:dyDescent="0.2">
      <c r="B975" s="156"/>
      <c r="D975" s="150" t="s">
        <v>188</v>
      </c>
      <c r="E975" s="157" t="s">
        <v>19</v>
      </c>
      <c r="F975" s="158" t="s">
        <v>1824</v>
      </c>
      <c r="H975" s="159">
        <v>1.4239999999999999</v>
      </c>
      <c r="I975" s="160"/>
      <c r="L975" s="156"/>
      <c r="M975" s="161"/>
      <c r="T975" s="162"/>
      <c r="AT975" s="157" t="s">
        <v>188</v>
      </c>
      <c r="AU975" s="157" t="s">
        <v>80</v>
      </c>
      <c r="AV975" s="13" t="s">
        <v>80</v>
      </c>
      <c r="AW975" s="13" t="s">
        <v>31</v>
      </c>
      <c r="AX975" s="13" t="s">
        <v>70</v>
      </c>
      <c r="AY975" s="157" t="s">
        <v>158</v>
      </c>
    </row>
    <row r="976" spans="2:65" s="12" customFormat="1" x14ac:dyDescent="0.2">
      <c r="B976" s="149"/>
      <c r="D976" s="150" t="s">
        <v>188</v>
      </c>
      <c r="E976" s="151" t="s">
        <v>19</v>
      </c>
      <c r="F976" s="152" t="s">
        <v>1717</v>
      </c>
      <c r="H976" s="151" t="s">
        <v>19</v>
      </c>
      <c r="I976" s="153"/>
      <c r="L976" s="149"/>
      <c r="M976" s="154"/>
      <c r="T976" s="155"/>
      <c r="AT976" s="151" t="s">
        <v>188</v>
      </c>
      <c r="AU976" s="151" t="s">
        <v>80</v>
      </c>
      <c r="AV976" s="12" t="s">
        <v>78</v>
      </c>
      <c r="AW976" s="12" t="s">
        <v>31</v>
      </c>
      <c r="AX976" s="12" t="s">
        <v>70</v>
      </c>
      <c r="AY976" s="151" t="s">
        <v>158</v>
      </c>
    </row>
    <row r="977" spans="2:51" s="12" customFormat="1" x14ac:dyDescent="0.2">
      <c r="B977" s="149"/>
      <c r="D977" s="150" t="s">
        <v>188</v>
      </c>
      <c r="E977" s="151" t="s">
        <v>19</v>
      </c>
      <c r="F977" s="152" t="s">
        <v>1825</v>
      </c>
      <c r="H977" s="151" t="s">
        <v>19</v>
      </c>
      <c r="I977" s="153"/>
      <c r="L977" s="149"/>
      <c r="M977" s="154"/>
      <c r="T977" s="155"/>
      <c r="AT977" s="151" t="s">
        <v>188</v>
      </c>
      <c r="AU977" s="151" t="s">
        <v>80</v>
      </c>
      <c r="AV977" s="12" t="s">
        <v>78</v>
      </c>
      <c r="AW977" s="12" t="s">
        <v>31</v>
      </c>
      <c r="AX977" s="12" t="s">
        <v>70</v>
      </c>
      <c r="AY977" s="151" t="s">
        <v>158</v>
      </c>
    </row>
    <row r="978" spans="2:51" s="13" customFormat="1" x14ac:dyDescent="0.2">
      <c r="B978" s="156"/>
      <c r="D978" s="150" t="s">
        <v>188</v>
      </c>
      <c r="E978" s="157" t="s">
        <v>19</v>
      </c>
      <c r="F978" s="158" t="s">
        <v>1826</v>
      </c>
      <c r="H978" s="159">
        <v>0.34300000000000003</v>
      </c>
      <c r="I978" s="160"/>
      <c r="L978" s="156"/>
      <c r="M978" s="161"/>
      <c r="T978" s="162"/>
      <c r="AT978" s="157" t="s">
        <v>188</v>
      </c>
      <c r="AU978" s="157" t="s">
        <v>80</v>
      </c>
      <c r="AV978" s="13" t="s">
        <v>80</v>
      </c>
      <c r="AW978" s="13" t="s">
        <v>31</v>
      </c>
      <c r="AX978" s="13" t="s">
        <v>70</v>
      </c>
      <c r="AY978" s="157" t="s">
        <v>158</v>
      </c>
    </row>
    <row r="979" spans="2:51" s="12" customFormat="1" x14ac:dyDescent="0.2">
      <c r="B979" s="149"/>
      <c r="D979" s="150" t="s">
        <v>188</v>
      </c>
      <c r="E979" s="151" t="s">
        <v>19</v>
      </c>
      <c r="F979" s="152" t="s">
        <v>1719</v>
      </c>
      <c r="H979" s="151" t="s">
        <v>19</v>
      </c>
      <c r="I979" s="153"/>
      <c r="L979" s="149"/>
      <c r="M979" s="154"/>
      <c r="T979" s="155"/>
      <c r="AT979" s="151" t="s">
        <v>188</v>
      </c>
      <c r="AU979" s="151" t="s">
        <v>80</v>
      </c>
      <c r="AV979" s="12" t="s">
        <v>78</v>
      </c>
      <c r="AW979" s="12" t="s">
        <v>31</v>
      </c>
      <c r="AX979" s="12" t="s">
        <v>70</v>
      </c>
      <c r="AY979" s="151" t="s">
        <v>158</v>
      </c>
    </row>
    <row r="980" spans="2:51" s="12" customFormat="1" x14ac:dyDescent="0.2">
      <c r="B980" s="149"/>
      <c r="D980" s="150" t="s">
        <v>188</v>
      </c>
      <c r="E980" s="151" t="s">
        <v>19</v>
      </c>
      <c r="F980" s="152" t="s">
        <v>1823</v>
      </c>
      <c r="H980" s="151" t="s">
        <v>19</v>
      </c>
      <c r="I980" s="153"/>
      <c r="L980" s="149"/>
      <c r="M980" s="154"/>
      <c r="T980" s="155"/>
      <c r="AT980" s="151" t="s">
        <v>188</v>
      </c>
      <c r="AU980" s="151" t="s">
        <v>80</v>
      </c>
      <c r="AV980" s="12" t="s">
        <v>78</v>
      </c>
      <c r="AW980" s="12" t="s">
        <v>31</v>
      </c>
      <c r="AX980" s="12" t="s">
        <v>70</v>
      </c>
      <c r="AY980" s="151" t="s">
        <v>158</v>
      </c>
    </row>
    <row r="981" spans="2:51" s="13" customFormat="1" x14ac:dyDescent="0.2">
      <c r="B981" s="156"/>
      <c r="D981" s="150" t="s">
        <v>188</v>
      </c>
      <c r="E981" s="157" t="s">
        <v>19</v>
      </c>
      <c r="F981" s="158" t="s">
        <v>1827</v>
      </c>
      <c r="H981" s="159">
        <v>0.47499999999999998</v>
      </c>
      <c r="I981" s="160"/>
      <c r="L981" s="156"/>
      <c r="M981" s="161"/>
      <c r="T981" s="162"/>
      <c r="AT981" s="157" t="s">
        <v>188</v>
      </c>
      <c r="AU981" s="157" t="s">
        <v>80</v>
      </c>
      <c r="AV981" s="13" t="s">
        <v>80</v>
      </c>
      <c r="AW981" s="13" t="s">
        <v>31</v>
      </c>
      <c r="AX981" s="13" t="s">
        <v>70</v>
      </c>
      <c r="AY981" s="157" t="s">
        <v>158</v>
      </c>
    </row>
    <row r="982" spans="2:51" s="12" customFormat="1" x14ac:dyDescent="0.2">
      <c r="B982" s="149"/>
      <c r="D982" s="150" t="s">
        <v>188</v>
      </c>
      <c r="E982" s="151" t="s">
        <v>19</v>
      </c>
      <c r="F982" s="152" t="s">
        <v>1720</v>
      </c>
      <c r="H982" s="151" t="s">
        <v>19</v>
      </c>
      <c r="I982" s="153"/>
      <c r="L982" s="149"/>
      <c r="M982" s="154"/>
      <c r="T982" s="155"/>
      <c r="AT982" s="151" t="s">
        <v>188</v>
      </c>
      <c r="AU982" s="151" t="s">
        <v>80</v>
      </c>
      <c r="AV982" s="12" t="s">
        <v>78</v>
      </c>
      <c r="AW982" s="12" t="s">
        <v>31</v>
      </c>
      <c r="AX982" s="12" t="s">
        <v>70</v>
      </c>
      <c r="AY982" s="151" t="s">
        <v>158</v>
      </c>
    </row>
    <row r="983" spans="2:51" s="12" customFormat="1" x14ac:dyDescent="0.2">
      <c r="B983" s="149"/>
      <c r="D983" s="150" t="s">
        <v>188</v>
      </c>
      <c r="E983" s="151" t="s">
        <v>19</v>
      </c>
      <c r="F983" s="152" t="s">
        <v>1821</v>
      </c>
      <c r="H983" s="151" t="s">
        <v>19</v>
      </c>
      <c r="I983" s="153"/>
      <c r="L983" s="149"/>
      <c r="M983" s="154"/>
      <c r="T983" s="155"/>
      <c r="AT983" s="151" t="s">
        <v>188</v>
      </c>
      <c r="AU983" s="151" t="s">
        <v>80</v>
      </c>
      <c r="AV983" s="12" t="s">
        <v>78</v>
      </c>
      <c r="AW983" s="12" t="s">
        <v>31</v>
      </c>
      <c r="AX983" s="12" t="s">
        <v>70</v>
      </c>
      <c r="AY983" s="151" t="s">
        <v>158</v>
      </c>
    </row>
    <row r="984" spans="2:51" s="13" customFormat="1" x14ac:dyDescent="0.2">
      <c r="B984" s="156"/>
      <c r="D984" s="150" t="s">
        <v>188</v>
      </c>
      <c r="E984" s="157" t="s">
        <v>19</v>
      </c>
      <c r="F984" s="158" t="s">
        <v>1822</v>
      </c>
      <c r="H984" s="159">
        <v>0.39900000000000002</v>
      </c>
      <c r="I984" s="160"/>
      <c r="L984" s="156"/>
      <c r="M984" s="161"/>
      <c r="T984" s="162"/>
      <c r="AT984" s="157" t="s">
        <v>188</v>
      </c>
      <c r="AU984" s="157" t="s">
        <v>80</v>
      </c>
      <c r="AV984" s="13" t="s">
        <v>80</v>
      </c>
      <c r="AW984" s="13" t="s">
        <v>31</v>
      </c>
      <c r="AX984" s="13" t="s">
        <v>70</v>
      </c>
      <c r="AY984" s="157" t="s">
        <v>158</v>
      </c>
    </row>
    <row r="985" spans="2:51" s="12" customFormat="1" x14ac:dyDescent="0.2">
      <c r="B985" s="149"/>
      <c r="D985" s="150" t="s">
        <v>188</v>
      </c>
      <c r="E985" s="151" t="s">
        <v>19</v>
      </c>
      <c r="F985" s="152" t="s">
        <v>1721</v>
      </c>
      <c r="H985" s="151" t="s">
        <v>19</v>
      </c>
      <c r="I985" s="153"/>
      <c r="L985" s="149"/>
      <c r="M985" s="154"/>
      <c r="T985" s="155"/>
      <c r="AT985" s="151" t="s">
        <v>188</v>
      </c>
      <c r="AU985" s="151" t="s">
        <v>80</v>
      </c>
      <c r="AV985" s="12" t="s">
        <v>78</v>
      </c>
      <c r="AW985" s="12" t="s">
        <v>31</v>
      </c>
      <c r="AX985" s="12" t="s">
        <v>70</v>
      </c>
      <c r="AY985" s="151" t="s">
        <v>158</v>
      </c>
    </row>
    <row r="986" spans="2:51" s="12" customFormat="1" x14ac:dyDescent="0.2">
      <c r="B986" s="149"/>
      <c r="D986" s="150" t="s">
        <v>188</v>
      </c>
      <c r="E986" s="151" t="s">
        <v>19</v>
      </c>
      <c r="F986" s="152" t="s">
        <v>1823</v>
      </c>
      <c r="H986" s="151" t="s">
        <v>19</v>
      </c>
      <c r="I986" s="153"/>
      <c r="L986" s="149"/>
      <c r="M986" s="154"/>
      <c r="T986" s="155"/>
      <c r="AT986" s="151" t="s">
        <v>188</v>
      </c>
      <c r="AU986" s="151" t="s">
        <v>80</v>
      </c>
      <c r="AV986" s="12" t="s">
        <v>78</v>
      </c>
      <c r="AW986" s="12" t="s">
        <v>31</v>
      </c>
      <c r="AX986" s="12" t="s">
        <v>70</v>
      </c>
      <c r="AY986" s="151" t="s">
        <v>158</v>
      </c>
    </row>
    <row r="987" spans="2:51" s="13" customFormat="1" x14ac:dyDescent="0.2">
      <c r="B987" s="156"/>
      <c r="D987" s="150" t="s">
        <v>188</v>
      </c>
      <c r="E987" s="157" t="s">
        <v>19</v>
      </c>
      <c r="F987" s="158" t="s">
        <v>1828</v>
      </c>
      <c r="H987" s="159">
        <v>0.95</v>
      </c>
      <c r="I987" s="160"/>
      <c r="L987" s="156"/>
      <c r="M987" s="161"/>
      <c r="T987" s="162"/>
      <c r="AT987" s="157" t="s">
        <v>188</v>
      </c>
      <c r="AU987" s="157" t="s">
        <v>80</v>
      </c>
      <c r="AV987" s="13" t="s">
        <v>80</v>
      </c>
      <c r="AW987" s="13" t="s">
        <v>31</v>
      </c>
      <c r="AX987" s="13" t="s">
        <v>70</v>
      </c>
      <c r="AY987" s="157" t="s">
        <v>158</v>
      </c>
    </row>
    <row r="988" spans="2:51" s="12" customFormat="1" x14ac:dyDescent="0.2">
      <c r="B988" s="149"/>
      <c r="D988" s="150" t="s">
        <v>188</v>
      </c>
      <c r="E988" s="151" t="s">
        <v>19</v>
      </c>
      <c r="F988" s="152" t="s">
        <v>1723</v>
      </c>
      <c r="H988" s="151" t="s">
        <v>19</v>
      </c>
      <c r="I988" s="153"/>
      <c r="L988" s="149"/>
      <c r="M988" s="154"/>
      <c r="T988" s="155"/>
      <c r="AT988" s="151" t="s">
        <v>188</v>
      </c>
      <c r="AU988" s="151" t="s">
        <v>80</v>
      </c>
      <c r="AV988" s="12" t="s">
        <v>78</v>
      </c>
      <c r="AW988" s="12" t="s">
        <v>31</v>
      </c>
      <c r="AX988" s="12" t="s">
        <v>70</v>
      </c>
      <c r="AY988" s="151" t="s">
        <v>158</v>
      </c>
    </row>
    <row r="989" spans="2:51" s="12" customFormat="1" x14ac:dyDescent="0.2">
      <c r="B989" s="149"/>
      <c r="D989" s="150" t="s">
        <v>188</v>
      </c>
      <c r="E989" s="151" t="s">
        <v>19</v>
      </c>
      <c r="F989" s="152" t="s">
        <v>1823</v>
      </c>
      <c r="H989" s="151" t="s">
        <v>19</v>
      </c>
      <c r="I989" s="153"/>
      <c r="L989" s="149"/>
      <c r="M989" s="154"/>
      <c r="T989" s="155"/>
      <c r="AT989" s="151" t="s">
        <v>188</v>
      </c>
      <c r="AU989" s="151" t="s">
        <v>80</v>
      </c>
      <c r="AV989" s="12" t="s">
        <v>78</v>
      </c>
      <c r="AW989" s="12" t="s">
        <v>31</v>
      </c>
      <c r="AX989" s="12" t="s">
        <v>70</v>
      </c>
      <c r="AY989" s="151" t="s">
        <v>158</v>
      </c>
    </row>
    <row r="990" spans="2:51" s="13" customFormat="1" x14ac:dyDescent="0.2">
      <c r="B990" s="156"/>
      <c r="D990" s="150" t="s">
        <v>188</v>
      </c>
      <c r="E990" s="157" t="s">
        <v>19</v>
      </c>
      <c r="F990" s="158" t="s">
        <v>1824</v>
      </c>
      <c r="H990" s="159">
        <v>1.4239999999999999</v>
      </c>
      <c r="I990" s="160"/>
      <c r="L990" s="156"/>
      <c r="M990" s="161"/>
      <c r="T990" s="162"/>
      <c r="AT990" s="157" t="s">
        <v>188</v>
      </c>
      <c r="AU990" s="157" t="s">
        <v>80</v>
      </c>
      <c r="AV990" s="13" t="s">
        <v>80</v>
      </c>
      <c r="AW990" s="13" t="s">
        <v>31</v>
      </c>
      <c r="AX990" s="13" t="s">
        <v>70</v>
      </c>
      <c r="AY990" s="157" t="s">
        <v>158</v>
      </c>
    </row>
    <row r="991" spans="2:51" s="12" customFormat="1" x14ac:dyDescent="0.2">
      <c r="B991" s="149"/>
      <c r="D991" s="150" t="s">
        <v>188</v>
      </c>
      <c r="E991" s="151" t="s">
        <v>19</v>
      </c>
      <c r="F991" s="152" t="s">
        <v>1725</v>
      </c>
      <c r="H991" s="151" t="s">
        <v>19</v>
      </c>
      <c r="I991" s="153"/>
      <c r="L991" s="149"/>
      <c r="M991" s="154"/>
      <c r="T991" s="155"/>
      <c r="AT991" s="151" t="s">
        <v>188</v>
      </c>
      <c r="AU991" s="151" t="s">
        <v>80</v>
      </c>
      <c r="AV991" s="12" t="s">
        <v>78</v>
      </c>
      <c r="AW991" s="12" t="s">
        <v>31</v>
      </c>
      <c r="AX991" s="12" t="s">
        <v>70</v>
      </c>
      <c r="AY991" s="151" t="s">
        <v>158</v>
      </c>
    </row>
    <row r="992" spans="2:51" s="12" customFormat="1" x14ac:dyDescent="0.2">
      <c r="B992" s="149"/>
      <c r="D992" s="150" t="s">
        <v>188</v>
      </c>
      <c r="E992" s="151" t="s">
        <v>19</v>
      </c>
      <c r="F992" s="152" t="s">
        <v>1823</v>
      </c>
      <c r="H992" s="151" t="s">
        <v>19</v>
      </c>
      <c r="I992" s="153"/>
      <c r="L992" s="149"/>
      <c r="M992" s="154"/>
      <c r="T992" s="155"/>
      <c r="AT992" s="151" t="s">
        <v>188</v>
      </c>
      <c r="AU992" s="151" t="s">
        <v>80</v>
      </c>
      <c r="AV992" s="12" t="s">
        <v>78</v>
      </c>
      <c r="AW992" s="12" t="s">
        <v>31</v>
      </c>
      <c r="AX992" s="12" t="s">
        <v>70</v>
      </c>
      <c r="AY992" s="151" t="s">
        <v>158</v>
      </c>
    </row>
    <row r="993" spans="2:65" s="13" customFormat="1" x14ac:dyDescent="0.2">
      <c r="B993" s="156"/>
      <c r="D993" s="150" t="s">
        <v>188</v>
      </c>
      <c r="E993" s="157" t="s">
        <v>19</v>
      </c>
      <c r="F993" s="158" t="s">
        <v>1829</v>
      </c>
      <c r="H993" s="159">
        <v>1.6619999999999999</v>
      </c>
      <c r="I993" s="160"/>
      <c r="L993" s="156"/>
      <c r="M993" s="161"/>
      <c r="T993" s="162"/>
      <c r="AT993" s="157" t="s">
        <v>188</v>
      </c>
      <c r="AU993" s="157" t="s">
        <v>80</v>
      </c>
      <c r="AV993" s="13" t="s">
        <v>80</v>
      </c>
      <c r="AW993" s="13" t="s">
        <v>31</v>
      </c>
      <c r="AX993" s="13" t="s">
        <v>70</v>
      </c>
      <c r="AY993" s="157" t="s">
        <v>158</v>
      </c>
    </row>
    <row r="994" spans="2:65" s="12" customFormat="1" x14ac:dyDescent="0.2">
      <c r="B994" s="149"/>
      <c r="D994" s="150" t="s">
        <v>188</v>
      </c>
      <c r="E994" s="151" t="s">
        <v>19</v>
      </c>
      <c r="F994" s="152" t="s">
        <v>1726</v>
      </c>
      <c r="H994" s="151" t="s">
        <v>19</v>
      </c>
      <c r="I994" s="153"/>
      <c r="L994" s="149"/>
      <c r="M994" s="154"/>
      <c r="T994" s="155"/>
      <c r="AT994" s="151" t="s">
        <v>188</v>
      </c>
      <c r="AU994" s="151" t="s">
        <v>80</v>
      </c>
      <c r="AV994" s="12" t="s">
        <v>78</v>
      </c>
      <c r="AW994" s="12" t="s">
        <v>31</v>
      </c>
      <c r="AX994" s="12" t="s">
        <v>70</v>
      </c>
      <c r="AY994" s="151" t="s">
        <v>158</v>
      </c>
    </row>
    <row r="995" spans="2:65" s="12" customFormat="1" x14ac:dyDescent="0.2">
      <c r="B995" s="149"/>
      <c r="D995" s="150" t="s">
        <v>188</v>
      </c>
      <c r="E995" s="151" t="s">
        <v>19</v>
      </c>
      <c r="F995" s="152" t="s">
        <v>1823</v>
      </c>
      <c r="H995" s="151" t="s">
        <v>19</v>
      </c>
      <c r="I995" s="153"/>
      <c r="L995" s="149"/>
      <c r="M995" s="154"/>
      <c r="T995" s="155"/>
      <c r="AT995" s="151" t="s">
        <v>188</v>
      </c>
      <c r="AU995" s="151" t="s">
        <v>80</v>
      </c>
      <c r="AV995" s="12" t="s">
        <v>78</v>
      </c>
      <c r="AW995" s="12" t="s">
        <v>31</v>
      </c>
      <c r="AX995" s="12" t="s">
        <v>70</v>
      </c>
      <c r="AY995" s="151" t="s">
        <v>158</v>
      </c>
    </row>
    <row r="996" spans="2:65" s="13" customFormat="1" x14ac:dyDescent="0.2">
      <c r="B996" s="156"/>
      <c r="D996" s="150" t="s">
        <v>188</v>
      </c>
      <c r="E996" s="157" t="s">
        <v>19</v>
      </c>
      <c r="F996" s="158" t="s">
        <v>1830</v>
      </c>
      <c r="H996" s="159">
        <v>1.1080000000000001</v>
      </c>
      <c r="I996" s="160"/>
      <c r="L996" s="156"/>
      <c r="M996" s="161"/>
      <c r="T996" s="162"/>
      <c r="AT996" s="157" t="s">
        <v>188</v>
      </c>
      <c r="AU996" s="157" t="s">
        <v>80</v>
      </c>
      <c r="AV996" s="13" t="s">
        <v>80</v>
      </c>
      <c r="AW996" s="13" t="s">
        <v>31</v>
      </c>
      <c r="AX996" s="13" t="s">
        <v>70</v>
      </c>
      <c r="AY996" s="157" t="s">
        <v>158</v>
      </c>
    </row>
    <row r="997" spans="2:65" s="14" customFormat="1" x14ac:dyDescent="0.2">
      <c r="B997" s="163"/>
      <c r="D997" s="150" t="s">
        <v>188</v>
      </c>
      <c r="E997" s="164" t="s">
        <v>19</v>
      </c>
      <c r="F997" s="165" t="s">
        <v>191</v>
      </c>
      <c r="H997" s="166">
        <v>8.1839999999999993</v>
      </c>
      <c r="I997" s="167"/>
      <c r="L997" s="163"/>
      <c r="M997" s="168"/>
      <c r="T997" s="169"/>
      <c r="AT997" s="164" t="s">
        <v>188</v>
      </c>
      <c r="AU997" s="164" t="s">
        <v>80</v>
      </c>
      <c r="AV997" s="14" t="s">
        <v>165</v>
      </c>
      <c r="AW997" s="14" t="s">
        <v>31</v>
      </c>
      <c r="AX997" s="14" t="s">
        <v>78</v>
      </c>
      <c r="AY997" s="164" t="s">
        <v>158</v>
      </c>
    </row>
    <row r="998" spans="2:65" s="1" customFormat="1" ht="16.5" customHeight="1" x14ac:dyDescent="0.2">
      <c r="B998" s="33"/>
      <c r="C998" s="132" t="s">
        <v>846</v>
      </c>
      <c r="D998" s="132" t="s">
        <v>160</v>
      </c>
      <c r="E998" s="133" t="s">
        <v>1831</v>
      </c>
      <c r="F998" s="134" t="s">
        <v>1832</v>
      </c>
      <c r="G998" s="135" t="s">
        <v>195</v>
      </c>
      <c r="H998" s="136">
        <v>72</v>
      </c>
      <c r="I998" s="137">
        <v>5900</v>
      </c>
      <c r="J998" s="138">
        <f>ROUND(I998*H998,2)</f>
        <v>424800</v>
      </c>
      <c r="K998" s="134" t="s">
        <v>164</v>
      </c>
      <c r="L998" s="33"/>
      <c r="M998" s="139" t="s">
        <v>19</v>
      </c>
      <c r="N998" s="140" t="s">
        <v>41</v>
      </c>
      <c r="P998" s="141">
        <f>O998*H998</f>
        <v>0</v>
      </c>
      <c r="Q998" s="141">
        <v>0</v>
      </c>
      <c r="R998" s="141">
        <f>Q998*H998</f>
        <v>0</v>
      </c>
      <c r="S998" s="141">
        <v>0</v>
      </c>
      <c r="T998" s="142">
        <f>S998*H998</f>
        <v>0</v>
      </c>
      <c r="AR998" s="143" t="s">
        <v>165</v>
      </c>
      <c r="AT998" s="143" t="s">
        <v>160</v>
      </c>
      <c r="AU998" s="143" t="s">
        <v>80</v>
      </c>
      <c r="AY998" s="18" t="s">
        <v>158</v>
      </c>
      <c r="BE998" s="144">
        <f>IF(N998="základní",J998,0)</f>
        <v>424800</v>
      </c>
      <c r="BF998" s="144">
        <f>IF(N998="snížená",J998,0)</f>
        <v>0</v>
      </c>
      <c r="BG998" s="144">
        <f>IF(N998="zákl. přenesená",J998,0)</f>
        <v>0</v>
      </c>
      <c r="BH998" s="144">
        <f>IF(N998="sníž. přenesená",J998,0)</f>
        <v>0</v>
      </c>
      <c r="BI998" s="144">
        <f>IF(N998="nulová",J998,0)</f>
        <v>0</v>
      </c>
      <c r="BJ998" s="18" t="s">
        <v>78</v>
      </c>
      <c r="BK998" s="144">
        <f>ROUND(I998*H998,2)</f>
        <v>424800</v>
      </c>
      <c r="BL998" s="18" t="s">
        <v>165</v>
      </c>
      <c r="BM998" s="143" t="s">
        <v>904</v>
      </c>
    </row>
    <row r="999" spans="2:65" s="1" customFormat="1" x14ac:dyDescent="0.2">
      <c r="B999" s="33"/>
      <c r="D999" s="145" t="s">
        <v>166</v>
      </c>
      <c r="F999" s="146" t="s">
        <v>1833</v>
      </c>
      <c r="I999" s="147"/>
      <c r="L999" s="33"/>
      <c r="M999" s="148"/>
      <c r="T999" s="54"/>
      <c r="AT999" s="18" t="s">
        <v>166</v>
      </c>
      <c r="AU999" s="18" t="s">
        <v>80</v>
      </c>
    </row>
    <row r="1000" spans="2:65" s="12" customFormat="1" x14ac:dyDescent="0.2">
      <c r="B1000" s="149"/>
      <c r="D1000" s="150" t="s">
        <v>188</v>
      </c>
      <c r="E1000" s="151" t="s">
        <v>19</v>
      </c>
      <c r="F1000" s="152" t="s">
        <v>1244</v>
      </c>
      <c r="H1000" s="151" t="s">
        <v>19</v>
      </c>
      <c r="I1000" s="153"/>
      <c r="L1000" s="149"/>
      <c r="M1000" s="154"/>
      <c r="T1000" s="155"/>
      <c r="AT1000" s="151" t="s">
        <v>188</v>
      </c>
      <c r="AU1000" s="151" t="s">
        <v>80</v>
      </c>
      <c r="AV1000" s="12" t="s">
        <v>78</v>
      </c>
      <c r="AW1000" s="12" t="s">
        <v>31</v>
      </c>
      <c r="AX1000" s="12" t="s">
        <v>70</v>
      </c>
      <c r="AY1000" s="151" t="s">
        <v>158</v>
      </c>
    </row>
    <row r="1001" spans="2:65" s="12" customFormat="1" x14ac:dyDescent="0.2">
      <c r="B1001" s="149"/>
      <c r="D1001" s="150" t="s">
        <v>188</v>
      </c>
      <c r="E1001" s="151" t="s">
        <v>19</v>
      </c>
      <c r="F1001" s="152" t="s">
        <v>1601</v>
      </c>
      <c r="H1001" s="151" t="s">
        <v>19</v>
      </c>
      <c r="I1001" s="153"/>
      <c r="L1001" s="149"/>
      <c r="M1001" s="154"/>
      <c r="T1001" s="155"/>
      <c r="AT1001" s="151" t="s">
        <v>188</v>
      </c>
      <c r="AU1001" s="151" t="s">
        <v>80</v>
      </c>
      <c r="AV1001" s="12" t="s">
        <v>78</v>
      </c>
      <c r="AW1001" s="12" t="s">
        <v>31</v>
      </c>
      <c r="AX1001" s="12" t="s">
        <v>70</v>
      </c>
      <c r="AY1001" s="151" t="s">
        <v>158</v>
      </c>
    </row>
    <row r="1002" spans="2:65" s="12" customFormat="1" x14ac:dyDescent="0.2">
      <c r="B1002" s="149"/>
      <c r="D1002" s="150" t="s">
        <v>188</v>
      </c>
      <c r="E1002" s="151" t="s">
        <v>19</v>
      </c>
      <c r="F1002" s="152" t="s">
        <v>1834</v>
      </c>
      <c r="H1002" s="151" t="s">
        <v>19</v>
      </c>
      <c r="I1002" s="153"/>
      <c r="L1002" s="149"/>
      <c r="M1002" s="154"/>
      <c r="T1002" s="155"/>
      <c r="AT1002" s="151" t="s">
        <v>188</v>
      </c>
      <c r="AU1002" s="151" t="s">
        <v>80</v>
      </c>
      <c r="AV1002" s="12" t="s">
        <v>78</v>
      </c>
      <c r="AW1002" s="12" t="s">
        <v>31</v>
      </c>
      <c r="AX1002" s="12" t="s">
        <v>70</v>
      </c>
      <c r="AY1002" s="151" t="s">
        <v>158</v>
      </c>
    </row>
    <row r="1003" spans="2:65" s="12" customFormat="1" x14ac:dyDescent="0.2">
      <c r="B1003" s="149"/>
      <c r="D1003" s="150" t="s">
        <v>188</v>
      </c>
      <c r="E1003" s="151" t="s">
        <v>19</v>
      </c>
      <c r="F1003" s="152" t="s">
        <v>1835</v>
      </c>
      <c r="H1003" s="151" t="s">
        <v>19</v>
      </c>
      <c r="I1003" s="153"/>
      <c r="L1003" s="149"/>
      <c r="M1003" s="154"/>
      <c r="T1003" s="155"/>
      <c r="AT1003" s="151" t="s">
        <v>188</v>
      </c>
      <c r="AU1003" s="151" t="s">
        <v>80</v>
      </c>
      <c r="AV1003" s="12" t="s">
        <v>78</v>
      </c>
      <c r="AW1003" s="12" t="s">
        <v>31</v>
      </c>
      <c r="AX1003" s="12" t="s">
        <v>70</v>
      </c>
      <c r="AY1003" s="151" t="s">
        <v>158</v>
      </c>
    </row>
    <row r="1004" spans="2:65" s="12" customFormat="1" x14ac:dyDescent="0.2">
      <c r="B1004" s="149"/>
      <c r="D1004" s="150" t="s">
        <v>188</v>
      </c>
      <c r="E1004" s="151" t="s">
        <v>19</v>
      </c>
      <c r="F1004" s="152" t="s">
        <v>1836</v>
      </c>
      <c r="H1004" s="151" t="s">
        <v>19</v>
      </c>
      <c r="I1004" s="153"/>
      <c r="L1004" s="149"/>
      <c r="M1004" s="154"/>
      <c r="T1004" s="155"/>
      <c r="AT1004" s="151" t="s">
        <v>188</v>
      </c>
      <c r="AU1004" s="151" t="s">
        <v>80</v>
      </c>
      <c r="AV1004" s="12" t="s">
        <v>78</v>
      </c>
      <c r="AW1004" s="12" t="s">
        <v>31</v>
      </c>
      <c r="AX1004" s="12" t="s">
        <v>70</v>
      </c>
      <c r="AY1004" s="151" t="s">
        <v>158</v>
      </c>
    </row>
    <row r="1005" spans="2:65" s="12" customFormat="1" x14ac:dyDescent="0.2">
      <c r="B1005" s="149"/>
      <c r="D1005" s="150" t="s">
        <v>188</v>
      </c>
      <c r="E1005" s="151" t="s">
        <v>19</v>
      </c>
      <c r="F1005" s="152" t="s">
        <v>1837</v>
      </c>
      <c r="H1005" s="151" t="s">
        <v>19</v>
      </c>
      <c r="I1005" s="153"/>
      <c r="L1005" s="149"/>
      <c r="M1005" s="154"/>
      <c r="T1005" s="155"/>
      <c r="AT1005" s="151" t="s">
        <v>188</v>
      </c>
      <c r="AU1005" s="151" t="s">
        <v>80</v>
      </c>
      <c r="AV1005" s="12" t="s">
        <v>78</v>
      </c>
      <c r="AW1005" s="12" t="s">
        <v>31</v>
      </c>
      <c r="AX1005" s="12" t="s">
        <v>70</v>
      </c>
      <c r="AY1005" s="151" t="s">
        <v>158</v>
      </c>
    </row>
    <row r="1006" spans="2:65" s="13" customFormat="1" x14ac:dyDescent="0.2">
      <c r="B1006" s="156"/>
      <c r="D1006" s="150" t="s">
        <v>188</v>
      </c>
      <c r="E1006" s="157" t="s">
        <v>19</v>
      </c>
      <c r="F1006" s="158" t="s">
        <v>1838</v>
      </c>
      <c r="H1006" s="159">
        <v>72</v>
      </c>
      <c r="I1006" s="160"/>
      <c r="L1006" s="156"/>
      <c r="M1006" s="161"/>
      <c r="T1006" s="162"/>
      <c r="AT1006" s="157" t="s">
        <v>188</v>
      </c>
      <c r="AU1006" s="157" t="s">
        <v>80</v>
      </c>
      <c r="AV1006" s="13" t="s">
        <v>80</v>
      </c>
      <c r="AW1006" s="13" t="s">
        <v>31</v>
      </c>
      <c r="AX1006" s="13" t="s">
        <v>70</v>
      </c>
      <c r="AY1006" s="157" t="s">
        <v>158</v>
      </c>
    </row>
    <row r="1007" spans="2:65" s="14" customFormat="1" x14ac:dyDescent="0.2">
      <c r="B1007" s="163"/>
      <c r="D1007" s="150" t="s">
        <v>188</v>
      </c>
      <c r="E1007" s="164" t="s">
        <v>19</v>
      </c>
      <c r="F1007" s="165" t="s">
        <v>191</v>
      </c>
      <c r="H1007" s="166">
        <v>72</v>
      </c>
      <c r="I1007" s="167"/>
      <c r="L1007" s="163"/>
      <c r="M1007" s="168"/>
      <c r="T1007" s="169"/>
      <c r="AT1007" s="164" t="s">
        <v>188</v>
      </c>
      <c r="AU1007" s="164" t="s">
        <v>80</v>
      </c>
      <c r="AV1007" s="14" t="s">
        <v>165</v>
      </c>
      <c r="AW1007" s="14" t="s">
        <v>31</v>
      </c>
      <c r="AX1007" s="14" t="s">
        <v>78</v>
      </c>
      <c r="AY1007" s="164" t="s">
        <v>158</v>
      </c>
    </row>
    <row r="1008" spans="2:65" s="1" customFormat="1" ht="16.5" customHeight="1" x14ac:dyDescent="0.2">
      <c r="B1008" s="33"/>
      <c r="C1008" s="132" t="s">
        <v>564</v>
      </c>
      <c r="D1008" s="132" t="s">
        <v>160</v>
      </c>
      <c r="E1008" s="133" t="s">
        <v>1839</v>
      </c>
      <c r="F1008" s="134" t="s">
        <v>1840</v>
      </c>
      <c r="G1008" s="135" t="s">
        <v>195</v>
      </c>
      <c r="H1008" s="136">
        <v>4.0919999999999996</v>
      </c>
      <c r="I1008" s="137">
        <v>346</v>
      </c>
      <c r="J1008" s="138">
        <f>ROUND(I1008*H1008,2)</f>
        <v>1415.83</v>
      </c>
      <c r="K1008" s="134" t="s">
        <v>164</v>
      </c>
      <c r="L1008" s="33"/>
      <c r="M1008" s="139" t="s">
        <v>19</v>
      </c>
      <c r="N1008" s="140" t="s">
        <v>41</v>
      </c>
      <c r="P1008" s="141">
        <f>O1008*H1008</f>
        <v>0</v>
      </c>
      <c r="Q1008" s="141">
        <v>0</v>
      </c>
      <c r="R1008" s="141">
        <f>Q1008*H1008</f>
        <v>0</v>
      </c>
      <c r="S1008" s="141">
        <v>0</v>
      </c>
      <c r="T1008" s="142">
        <f>S1008*H1008</f>
        <v>0</v>
      </c>
      <c r="AR1008" s="143" t="s">
        <v>165</v>
      </c>
      <c r="AT1008" s="143" t="s">
        <v>160</v>
      </c>
      <c r="AU1008" s="143" t="s">
        <v>80</v>
      </c>
      <c r="AY1008" s="18" t="s">
        <v>158</v>
      </c>
      <c r="BE1008" s="144">
        <f>IF(N1008="základní",J1008,0)</f>
        <v>1415.83</v>
      </c>
      <c r="BF1008" s="144">
        <f>IF(N1008="snížená",J1008,0)</f>
        <v>0</v>
      </c>
      <c r="BG1008" s="144">
        <f>IF(N1008="zákl. přenesená",J1008,0)</f>
        <v>0</v>
      </c>
      <c r="BH1008" s="144">
        <f>IF(N1008="sníž. přenesená",J1008,0)</f>
        <v>0</v>
      </c>
      <c r="BI1008" s="144">
        <f>IF(N1008="nulová",J1008,0)</f>
        <v>0</v>
      </c>
      <c r="BJ1008" s="18" t="s">
        <v>78</v>
      </c>
      <c r="BK1008" s="144">
        <f>ROUND(I1008*H1008,2)</f>
        <v>1415.83</v>
      </c>
      <c r="BL1008" s="18" t="s">
        <v>165</v>
      </c>
      <c r="BM1008" s="143" t="s">
        <v>909</v>
      </c>
    </row>
    <row r="1009" spans="2:51" s="1" customFormat="1" x14ac:dyDescent="0.2">
      <c r="B1009" s="33"/>
      <c r="D1009" s="145" t="s">
        <v>166</v>
      </c>
      <c r="F1009" s="146" t="s">
        <v>1841</v>
      </c>
      <c r="I1009" s="147"/>
      <c r="L1009" s="33"/>
      <c r="M1009" s="148"/>
      <c r="T1009" s="54"/>
      <c r="AT1009" s="18" t="s">
        <v>166</v>
      </c>
      <c r="AU1009" s="18" t="s">
        <v>80</v>
      </c>
    </row>
    <row r="1010" spans="2:51" s="12" customFormat="1" x14ac:dyDescent="0.2">
      <c r="B1010" s="149"/>
      <c r="D1010" s="150" t="s">
        <v>188</v>
      </c>
      <c r="E1010" s="151" t="s">
        <v>19</v>
      </c>
      <c r="F1010" s="152" t="s">
        <v>1736</v>
      </c>
      <c r="H1010" s="151" t="s">
        <v>19</v>
      </c>
      <c r="I1010" s="153"/>
      <c r="L1010" s="149"/>
      <c r="M1010" s="154"/>
      <c r="T1010" s="155"/>
      <c r="AT1010" s="151" t="s">
        <v>188</v>
      </c>
      <c r="AU1010" s="151" t="s">
        <v>80</v>
      </c>
      <c r="AV1010" s="12" t="s">
        <v>78</v>
      </c>
      <c r="AW1010" s="12" t="s">
        <v>31</v>
      </c>
      <c r="AX1010" s="12" t="s">
        <v>70</v>
      </c>
      <c r="AY1010" s="151" t="s">
        <v>158</v>
      </c>
    </row>
    <row r="1011" spans="2:51" s="12" customFormat="1" x14ac:dyDescent="0.2">
      <c r="B1011" s="149"/>
      <c r="D1011" s="150" t="s">
        <v>188</v>
      </c>
      <c r="E1011" s="151" t="s">
        <v>19</v>
      </c>
      <c r="F1011" s="152" t="s">
        <v>1711</v>
      </c>
      <c r="H1011" s="151" t="s">
        <v>19</v>
      </c>
      <c r="I1011" s="153"/>
      <c r="L1011" s="149"/>
      <c r="M1011" s="154"/>
      <c r="T1011" s="155"/>
      <c r="AT1011" s="151" t="s">
        <v>188</v>
      </c>
      <c r="AU1011" s="151" t="s">
        <v>80</v>
      </c>
      <c r="AV1011" s="12" t="s">
        <v>78</v>
      </c>
      <c r="AW1011" s="12" t="s">
        <v>31</v>
      </c>
      <c r="AX1011" s="12" t="s">
        <v>70</v>
      </c>
      <c r="AY1011" s="151" t="s">
        <v>158</v>
      </c>
    </row>
    <row r="1012" spans="2:51" s="12" customFormat="1" x14ac:dyDescent="0.2">
      <c r="B1012" s="149"/>
      <c r="D1012" s="150" t="s">
        <v>188</v>
      </c>
      <c r="E1012" s="151" t="s">
        <v>19</v>
      </c>
      <c r="F1012" s="152" t="s">
        <v>1712</v>
      </c>
      <c r="H1012" s="151" t="s">
        <v>19</v>
      </c>
      <c r="I1012" s="153"/>
      <c r="L1012" s="149"/>
      <c r="M1012" s="154"/>
      <c r="T1012" s="155"/>
      <c r="AT1012" s="151" t="s">
        <v>188</v>
      </c>
      <c r="AU1012" s="151" t="s">
        <v>80</v>
      </c>
      <c r="AV1012" s="12" t="s">
        <v>78</v>
      </c>
      <c r="AW1012" s="12" t="s">
        <v>31</v>
      </c>
      <c r="AX1012" s="12" t="s">
        <v>70</v>
      </c>
      <c r="AY1012" s="151" t="s">
        <v>158</v>
      </c>
    </row>
    <row r="1013" spans="2:51" s="12" customFormat="1" x14ac:dyDescent="0.2">
      <c r="B1013" s="149"/>
      <c r="D1013" s="150" t="s">
        <v>188</v>
      </c>
      <c r="E1013" s="151" t="s">
        <v>19</v>
      </c>
      <c r="F1013" s="152" t="s">
        <v>1713</v>
      </c>
      <c r="H1013" s="151" t="s">
        <v>19</v>
      </c>
      <c r="I1013" s="153"/>
      <c r="L1013" s="149"/>
      <c r="M1013" s="154"/>
      <c r="T1013" s="155"/>
      <c r="AT1013" s="151" t="s">
        <v>188</v>
      </c>
      <c r="AU1013" s="151" t="s">
        <v>80</v>
      </c>
      <c r="AV1013" s="12" t="s">
        <v>78</v>
      </c>
      <c r="AW1013" s="12" t="s">
        <v>31</v>
      </c>
      <c r="AX1013" s="12" t="s">
        <v>70</v>
      </c>
      <c r="AY1013" s="151" t="s">
        <v>158</v>
      </c>
    </row>
    <row r="1014" spans="2:51" s="13" customFormat="1" x14ac:dyDescent="0.2">
      <c r="B1014" s="156"/>
      <c r="D1014" s="150" t="s">
        <v>188</v>
      </c>
      <c r="E1014" s="157" t="s">
        <v>19</v>
      </c>
      <c r="F1014" s="158" t="s">
        <v>1842</v>
      </c>
      <c r="H1014" s="159">
        <v>0.2</v>
      </c>
      <c r="I1014" s="160"/>
      <c r="L1014" s="156"/>
      <c r="M1014" s="161"/>
      <c r="T1014" s="162"/>
      <c r="AT1014" s="157" t="s">
        <v>188</v>
      </c>
      <c r="AU1014" s="157" t="s">
        <v>80</v>
      </c>
      <c r="AV1014" s="13" t="s">
        <v>80</v>
      </c>
      <c r="AW1014" s="13" t="s">
        <v>31</v>
      </c>
      <c r="AX1014" s="13" t="s">
        <v>70</v>
      </c>
      <c r="AY1014" s="157" t="s">
        <v>158</v>
      </c>
    </row>
    <row r="1015" spans="2:51" s="12" customFormat="1" x14ac:dyDescent="0.2">
      <c r="B1015" s="149"/>
      <c r="D1015" s="150" t="s">
        <v>188</v>
      </c>
      <c r="E1015" s="151" t="s">
        <v>19</v>
      </c>
      <c r="F1015" s="152" t="s">
        <v>1715</v>
      </c>
      <c r="H1015" s="151" t="s">
        <v>19</v>
      </c>
      <c r="I1015" s="153"/>
      <c r="L1015" s="149"/>
      <c r="M1015" s="154"/>
      <c r="T1015" s="155"/>
      <c r="AT1015" s="151" t="s">
        <v>188</v>
      </c>
      <c r="AU1015" s="151" t="s">
        <v>80</v>
      </c>
      <c r="AV1015" s="12" t="s">
        <v>78</v>
      </c>
      <c r="AW1015" s="12" t="s">
        <v>31</v>
      </c>
      <c r="AX1015" s="12" t="s">
        <v>70</v>
      </c>
      <c r="AY1015" s="151" t="s">
        <v>158</v>
      </c>
    </row>
    <row r="1016" spans="2:51" s="13" customFormat="1" x14ac:dyDescent="0.2">
      <c r="B1016" s="156"/>
      <c r="D1016" s="150" t="s">
        <v>188</v>
      </c>
      <c r="E1016" s="157" t="s">
        <v>19</v>
      </c>
      <c r="F1016" s="158" t="s">
        <v>1843</v>
      </c>
      <c r="H1016" s="159">
        <v>0.71199999999999997</v>
      </c>
      <c r="I1016" s="160"/>
      <c r="L1016" s="156"/>
      <c r="M1016" s="161"/>
      <c r="T1016" s="162"/>
      <c r="AT1016" s="157" t="s">
        <v>188</v>
      </c>
      <c r="AU1016" s="157" t="s">
        <v>80</v>
      </c>
      <c r="AV1016" s="13" t="s">
        <v>80</v>
      </c>
      <c r="AW1016" s="13" t="s">
        <v>31</v>
      </c>
      <c r="AX1016" s="13" t="s">
        <v>70</v>
      </c>
      <c r="AY1016" s="157" t="s">
        <v>158</v>
      </c>
    </row>
    <row r="1017" spans="2:51" s="12" customFormat="1" x14ac:dyDescent="0.2">
      <c r="B1017" s="149"/>
      <c r="D1017" s="150" t="s">
        <v>188</v>
      </c>
      <c r="E1017" s="151" t="s">
        <v>19</v>
      </c>
      <c r="F1017" s="152" t="s">
        <v>1717</v>
      </c>
      <c r="H1017" s="151" t="s">
        <v>19</v>
      </c>
      <c r="I1017" s="153"/>
      <c r="L1017" s="149"/>
      <c r="M1017" s="154"/>
      <c r="T1017" s="155"/>
      <c r="AT1017" s="151" t="s">
        <v>188</v>
      </c>
      <c r="AU1017" s="151" t="s">
        <v>80</v>
      </c>
      <c r="AV1017" s="12" t="s">
        <v>78</v>
      </c>
      <c r="AW1017" s="12" t="s">
        <v>31</v>
      </c>
      <c r="AX1017" s="12" t="s">
        <v>70</v>
      </c>
      <c r="AY1017" s="151" t="s">
        <v>158</v>
      </c>
    </row>
    <row r="1018" spans="2:51" s="13" customFormat="1" x14ac:dyDescent="0.2">
      <c r="B1018" s="156"/>
      <c r="D1018" s="150" t="s">
        <v>188</v>
      </c>
      <c r="E1018" s="157" t="s">
        <v>19</v>
      </c>
      <c r="F1018" s="158" t="s">
        <v>1844</v>
      </c>
      <c r="H1018" s="159">
        <v>0.17100000000000001</v>
      </c>
      <c r="I1018" s="160"/>
      <c r="L1018" s="156"/>
      <c r="M1018" s="161"/>
      <c r="T1018" s="162"/>
      <c r="AT1018" s="157" t="s">
        <v>188</v>
      </c>
      <c r="AU1018" s="157" t="s">
        <v>80</v>
      </c>
      <c r="AV1018" s="13" t="s">
        <v>80</v>
      </c>
      <c r="AW1018" s="13" t="s">
        <v>31</v>
      </c>
      <c r="AX1018" s="13" t="s">
        <v>70</v>
      </c>
      <c r="AY1018" s="157" t="s">
        <v>158</v>
      </c>
    </row>
    <row r="1019" spans="2:51" s="12" customFormat="1" x14ac:dyDescent="0.2">
      <c r="B1019" s="149"/>
      <c r="D1019" s="150" t="s">
        <v>188</v>
      </c>
      <c r="E1019" s="151" t="s">
        <v>19</v>
      </c>
      <c r="F1019" s="152" t="s">
        <v>1719</v>
      </c>
      <c r="H1019" s="151" t="s">
        <v>19</v>
      </c>
      <c r="I1019" s="153"/>
      <c r="L1019" s="149"/>
      <c r="M1019" s="154"/>
      <c r="T1019" s="155"/>
      <c r="AT1019" s="151" t="s">
        <v>188</v>
      </c>
      <c r="AU1019" s="151" t="s">
        <v>80</v>
      </c>
      <c r="AV1019" s="12" t="s">
        <v>78</v>
      </c>
      <c r="AW1019" s="12" t="s">
        <v>31</v>
      </c>
      <c r="AX1019" s="12" t="s">
        <v>70</v>
      </c>
      <c r="AY1019" s="151" t="s">
        <v>158</v>
      </c>
    </row>
    <row r="1020" spans="2:51" s="13" customFormat="1" x14ac:dyDescent="0.2">
      <c r="B1020" s="156"/>
      <c r="D1020" s="150" t="s">
        <v>188</v>
      </c>
      <c r="E1020" s="157" t="s">
        <v>19</v>
      </c>
      <c r="F1020" s="158" t="s">
        <v>1845</v>
      </c>
      <c r="H1020" s="159">
        <v>0.23699999999999999</v>
      </c>
      <c r="I1020" s="160"/>
      <c r="L1020" s="156"/>
      <c r="M1020" s="161"/>
      <c r="T1020" s="162"/>
      <c r="AT1020" s="157" t="s">
        <v>188</v>
      </c>
      <c r="AU1020" s="157" t="s">
        <v>80</v>
      </c>
      <c r="AV1020" s="13" t="s">
        <v>80</v>
      </c>
      <c r="AW1020" s="13" t="s">
        <v>31</v>
      </c>
      <c r="AX1020" s="13" t="s">
        <v>70</v>
      </c>
      <c r="AY1020" s="157" t="s">
        <v>158</v>
      </c>
    </row>
    <row r="1021" spans="2:51" s="12" customFormat="1" x14ac:dyDescent="0.2">
      <c r="B1021" s="149"/>
      <c r="D1021" s="150" t="s">
        <v>188</v>
      </c>
      <c r="E1021" s="151" t="s">
        <v>19</v>
      </c>
      <c r="F1021" s="152" t="s">
        <v>1720</v>
      </c>
      <c r="H1021" s="151" t="s">
        <v>19</v>
      </c>
      <c r="I1021" s="153"/>
      <c r="L1021" s="149"/>
      <c r="M1021" s="154"/>
      <c r="T1021" s="155"/>
      <c r="AT1021" s="151" t="s">
        <v>188</v>
      </c>
      <c r="AU1021" s="151" t="s">
        <v>80</v>
      </c>
      <c r="AV1021" s="12" t="s">
        <v>78</v>
      </c>
      <c r="AW1021" s="12" t="s">
        <v>31</v>
      </c>
      <c r="AX1021" s="12" t="s">
        <v>70</v>
      </c>
      <c r="AY1021" s="151" t="s">
        <v>158</v>
      </c>
    </row>
    <row r="1022" spans="2:51" s="13" customFormat="1" x14ac:dyDescent="0.2">
      <c r="B1022" s="156"/>
      <c r="D1022" s="150" t="s">
        <v>188</v>
      </c>
      <c r="E1022" s="157" t="s">
        <v>19</v>
      </c>
      <c r="F1022" s="158" t="s">
        <v>1842</v>
      </c>
      <c r="H1022" s="159">
        <v>0.2</v>
      </c>
      <c r="I1022" s="160"/>
      <c r="L1022" s="156"/>
      <c r="M1022" s="161"/>
      <c r="T1022" s="162"/>
      <c r="AT1022" s="157" t="s">
        <v>188</v>
      </c>
      <c r="AU1022" s="157" t="s">
        <v>80</v>
      </c>
      <c r="AV1022" s="13" t="s">
        <v>80</v>
      </c>
      <c r="AW1022" s="13" t="s">
        <v>31</v>
      </c>
      <c r="AX1022" s="13" t="s">
        <v>70</v>
      </c>
      <c r="AY1022" s="157" t="s">
        <v>158</v>
      </c>
    </row>
    <row r="1023" spans="2:51" s="12" customFormat="1" x14ac:dyDescent="0.2">
      <c r="B1023" s="149"/>
      <c r="D1023" s="150" t="s">
        <v>188</v>
      </c>
      <c r="E1023" s="151" t="s">
        <v>19</v>
      </c>
      <c r="F1023" s="152" t="s">
        <v>1721</v>
      </c>
      <c r="H1023" s="151" t="s">
        <v>19</v>
      </c>
      <c r="I1023" s="153"/>
      <c r="L1023" s="149"/>
      <c r="M1023" s="154"/>
      <c r="T1023" s="155"/>
      <c r="AT1023" s="151" t="s">
        <v>188</v>
      </c>
      <c r="AU1023" s="151" t="s">
        <v>80</v>
      </c>
      <c r="AV1023" s="12" t="s">
        <v>78</v>
      </c>
      <c r="AW1023" s="12" t="s">
        <v>31</v>
      </c>
      <c r="AX1023" s="12" t="s">
        <v>70</v>
      </c>
      <c r="AY1023" s="151" t="s">
        <v>158</v>
      </c>
    </row>
    <row r="1024" spans="2:51" s="13" customFormat="1" x14ac:dyDescent="0.2">
      <c r="B1024" s="156"/>
      <c r="D1024" s="150" t="s">
        <v>188</v>
      </c>
      <c r="E1024" s="157" t="s">
        <v>19</v>
      </c>
      <c r="F1024" s="158" t="s">
        <v>1827</v>
      </c>
      <c r="H1024" s="159">
        <v>0.47499999999999998</v>
      </c>
      <c r="I1024" s="160"/>
      <c r="L1024" s="156"/>
      <c r="M1024" s="161"/>
      <c r="T1024" s="162"/>
      <c r="AT1024" s="157" t="s">
        <v>188</v>
      </c>
      <c r="AU1024" s="157" t="s">
        <v>80</v>
      </c>
      <c r="AV1024" s="13" t="s">
        <v>80</v>
      </c>
      <c r="AW1024" s="13" t="s">
        <v>31</v>
      </c>
      <c r="AX1024" s="13" t="s">
        <v>70</v>
      </c>
      <c r="AY1024" s="157" t="s">
        <v>158</v>
      </c>
    </row>
    <row r="1025" spans="2:65" s="12" customFormat="1" x14ac:dyDescent="0.2">
      <c r="B1025" s="149"/>
      <c r="D1025" s="150" t="s">
        <v>188</v>
      </c>
      <c r="E1025" s="151" t="s">
        <v>19</v>
      </c>
      <c r="F1025" s="152" t="s">
        <v>1723</v>
      </c>
      <c r="H1025" s="151" t="s">
        <v>19</v>
      </c>
      <c r="I1025" s="153"/>
      <c r="L1025" s="149"/>
      <c r="M1025" s="154"/>
      <c r="T1025" s="155"/>
      <c r="AT1025" s="151" t="s">
        <v>188</v>
      </c>
      <c r="AU1025" s="151" t="s">
        <v>80</v>
      </c>
      <c r="AV1025" s="12" t="s">
        <v>78</v>
      </c>
      <c r="AW1025" s="12" t="s">
        <v>31</v>
      </c>
      <c r="AX1025" s="12" t="s">
        <v>70</v>
      </c>
      <c r="AY1025" s="151" t="s">
        <v>158</v>
      </c>
    </row>
    <row r="1026" spans="2:65" s="13" customFormat="1" x14ac:dyDescent="0.2">
      <c r="B1026" s="156"/>
      <c r="D1026" s="150" t="s">
        <v>188</v>
      </c>
      <c r="E1026" s="157" t="s">
        <v>19</v>
      </c>
      <c r="F1026" s="158" t="s">
        <v>1843</v>
      </c>
      <c r="H1026" s="159">
        <v>0.71199999999999997</v>
      </c>
      <c r="I1026" s="160"/>
      <c r="L1026" s="156"/>
      <c r="M1026" s="161"/>
      <c r="T1026" s="162"/>
      <c r="AT1026" s="157" t="s">
        <v>188</v>
      </c>
      <c r="AU1026" s="157" t="s">
        <v>80</v>
      </c>
      <c r="AV1026" s="13" t="s">
        <v>80</v>
      </c>
      <c r="AW1026" s="13" t="s">
        <v>31</v>
      </c>
      <c r="AX1026" s="13" t="s">
        <v>70</v>
      </c>
      <c r="AY1026" s="157" t="s">
        <v>158</v>
      </c>
    </row>
    <row r="1027" spans="2:65" s="12" customFormat="1" x14ac:dyDescent="0.2">
      <c r="B1027" s="149"/>
      <c r="D1027" s="150" t="s">
        <v>188</v>
      </c>
      <c r="E1027" s="151" t="s">
        <v>19</v>
      </c>
      <c r="F1027" s="152" t="s">
        <v>1725</v>
      </c>
      <c r="H1027" s="151" t="s">
        <v>19</v>
      </c>
      <c r="I1027" s="153"/>
      <c r="L1027" s="149"/>
      <c r="M1027" s="154"/>
      <c r="T1027" s="155"/>
      <c r="AT1027" s="151" t="s">
        <v>188</v>
      </c>
      <c r="AU1027" s="151" t="s">
        <v>80</v>
      </c>
      <c r="AV1027" s="12" t="s">
        <v>78</v>
      </c>
      <c r="AW1027" s="12" t="s">
        <v>31</v>
      </c>
      <c r="AX1027" s="12" t="s">
        <v>70</v>
      </c>
      <c r="AY1027" s="151" t="s">
        <v>158</v>
      </c>
    </row>
    <row r="1028" spans="2:65" s="13" customFormat="1" x14ac:dyDescent="0.2">
      <c r="B1028" s="156"/>
      <c r="D1028" s="150" t="s">
        <v>188</v>
      </c>
      <c r="E1028" s="157" t="s">
        <v>19</v>
      </c>
      <c r="F1028" s="158" t="s">
        <v>1846</v>
      </c>
      <c r="H1028" s="159">
        <v>0.83099999999999996</v>
      </c>
      <c r="I1028" s="160"/>
      <c r="L1028" s="156"/>
      <c r="M1028" s="161"/>
      <c r="T1028" s="162"/>
      <c r="AT1028" s="157" t="s">
        <v>188</v>
      </c>
      <c r="AU1028" s="157" t="s">
        <v>80</v>
      </c>
      <c r="AV1028" s="13" t="s">
        <v>80</v>
      </c>
      <c r="AW1028" s="13" t="s">
        <v>31</v>
      </c>
      <c r="AX1028" s="13" t="s">
        <v>70</v>
      </c>
      <c r="AY1028" s="157" t="s">
        <v>158</v>
      </c>
    </row>
    <row r="1029" spans="2:65" s="12" customFormat="1" x14ac:dyDescent="0.2">
      <c r="B1029" s="149"/>
      <c r="D1029" s="150" t="s">
        <v>188</v>
      </c>
      <c r="E1029" s="151" t="s">
        <v>19</v>
      </c>
      <c r="F1029" s="152" t="s">
        <v>1726</v>
      </c>
      <c r="H1029" s="151" t="s">
        <v>19</v>
      </c>
      <c r="I1029" s="153"/>
      <c r="L1029" s="149"/>
      <c r="M1029" s="154"/>
      <c r="T1029" s="155"/>
      <c r="AT1029" s="151" t="s">
        <v>188</v>
      </c>
      <c r="AU1029" s="151" t="s">
        <v>80</v>
      </c>
      <c r="AV1029" s="12" t="s">
        <v>78</v>
      </c>
      <c r="AW1029" s="12" t="s">
        <v>31</v>
      </c>
      <c r="AX1029" s="12" t="s">
        <v>70</v>
      </c>
      <c r="AY1029" s="151" t="s">
        <v>158</v>
      </c>
    </row>
    <row r="1030" spans="2:65" s="13" customFormat="1" x14ac:dyDescent="0.2">
      <c r="B1030" s="156"/>
      <c r="D1030" s="150" t="s">
        <v>188</v>
      </c>
      <c r="E1030" s="157" t="s">
        <v>19</v>
      </c>
      <c r="F1030" s="158" t="s">
        <v>1847</v>
      </c>
      <c r="H1030" s="159">
        <v>0.55400000000000005</v>
      </c>
      <c r="I1030" s="160"/>
      <c r="L1030" s="156"/>
      <c r="M1030" s="161"/>
      <c r="T1030" s="162"/>
      <c r="AT1030" s="157" t="s">
        <v>188</v>
      </c>
      <c r="AU1030" s="157" t="s">
        <v>80</v>
      </c>
      <c r="AV1030" s="13" t="s">
        <v>80</v>
      </c>
      <c r="AW1030" s="13" t="s">
        <v>31</v>
      </c>
      <c r="AX1030" s="13" t="s">
        <v>70</v>
      </c>
      <c r="AY1030" s="157" t="s">
        <v>158</v>
      </c>
    </row>
    <row r="1031" spans="2:65" s="14" customFormat="1" x14ac:dyDescent="0.2">
      <c r="B1031" s="163"/>
      <c r="D1031" s="150" t="s">
        <v>188</v>
      </c>
      <c r="E1031" s="164" t="s">
        <v>19</v>
      </c>
      <c r="F1031" s="165" t="s">
        <v>191</v>
      </c>
      <c r="H1031" s="166">
        <v>4.0919999999999996</v>
      </c>
      <c r="I1031" s="167"/>
      <c r="L1031" s="163"/>
      <c r="M1031" s="168"/>
      <c r="T1031" s="169"/>
      <c r="AT1031" s="164" t="s">
        <v>188</v>
      </c>
      <c r="AU1031" s="164" t="s">
        <v>80</v>
      </c>
      <c r="AV1031" s="14" t="s">
        <v>165</v>
      </c>
      <c r="AW1031" s="14" t="s">
        <v>31</v>
      </c>
      <c r="AX1031" s="14" t="s">
        <v>78</v>
      </c>
      <c r="AY1031" s="164" t="s">
        <v>158</v>
      </c>
    </row>
    <row r="1032" spans="2:65" s="1" customFormat="1" ht="16.5" customHeight="1" x14ac:dyDescent="0.2">
      <c r="B1032" s="33"/>
      <c r="C1032" s="132" t="s">
        <v>853</v>
      </c>
      <c r="D1032" s="132" t="s">
        <v>160</v>
      </c>
      <c r="E1032" s="133" t="s">
        <v>1848</v>
      </c>
      <c r="F1032" s="134" t="s">
        <v>1849</v>
      </c>
      <c r="G1032" s="135" t="s">
        <v>195</v>
      </c>
      <c r="H1032" s="136">
        <v>4.0919999999999996</v>
      </c>
      <c r="I1032" s="137">
        <v>20.7</v>
      </c>
      <c r="J1032" s="138">
        <f>ROUND(I1032*H1032,2)</f>
        <v>84.7</v>
      </c>
      <c r="K1032" s="134" t="s">
        <v>164</v>
      </c>
      <c r="L1032" s="33"/>
      <c r="M1032" s="139" t="s">
        <v>19</v>
      </c>
      <c r="N1032" s="140" t="s">
        <v>41</v>
      </c>
      <c r="P1032" s="141">
        <f>O1032*H1032</f>
        <v>0</v>
      </c>
      <c r="Q1032" s="141">
        <v>0</v>
      </c>
      <c r="R1032" s="141">
        <f>Q1032*H1032</f>
        <v>0</v>
      </c>
      <c r="S1032" s="141">
        <v>0</v>
      </c>
      <c r="T1032" s="142">
        <f>S1032*H1032</f>
        <v>0</v>
      </c>
      <c r="AR1032" s="143" t="s">
        <v>165</v>
      </c>
      <c r="AT1032" s="143" t="s">
        <v>160</v>
      </c>
      <c r="AU1032" s="143" t="s">
        <v>80</v>
      </c>
      <c r="AY1032" s="18" t="s">
        <v>158</v>
      </c>
      <c r="BE1032" s="144">
        <f>IF(N1032="základní",J1032,0)</f>
        <v>84.7</v>
      </c>
      <c r="BF1032" s="144">
        <f>IF(N1032="snížená",J1032,0)</f>
        <v>0</v>
      </c>
      <c r="BG1032" s="144">
        <f>IF(N1032="zákl. přenesená",J1032,0)</f>
        <v>0</v>
      </c>
      <c r="BH1032" s="144">
        <f>IF(N1032="sníž. přenesená",J1032,0)</f>
        <v>0</v>
      </c>
      <c r="BI1032" s="144">
        <f>IF(N1032="nulová",J1032,0)</f>
        <v>0</v>
      </c>
      <c r="BJ1032" s="18" t="s">
        <v>78</v>
      </c>
      <c r="BK1032" s="144">
        <f>ROUND(I1032*H1032,2)</f>
        <v>84.7</v>
      </c>
      <c r="BL1032" s="18" t="s">
        <v>165</v>
      </c>
      <c r="BM1032" s="143" t="s">
        <v>912</v>
      </c>
    </row>
    <row r="1033" spans="2:65" s="1" customFormat="1" x14ac:dyDescent="0.2">
      <c r="B1033" s="33"/>
      <c r="D1033" s="145" t="s">
        <v>166</v>
      </c>
      <c r="F1033" s="146" t="s">
        <v>1850</v>
      </c>
      <c r="I1033" s="147"/>
      <c r="L1033" s="33"/>
      <c r="M1033" s="148"/>
      <c r="T1033" s="54"/>
      <c r="AT1033" s="18" t="s">
        <v>166</v>
      </c>
      <c r="AU1033" s="18" t="s">
        <v>80</v>
      </c>
    </row>
    <row r="1034" spans="2:65" s="1" customFormat="1" ht="16.5" customHeight="1" x14ac:dyDescent="0.2">
      <c r="B1034" s="33"/>
      <c r="C1034" s="132" t="s">
        <v>570</v>
      </c>
      <c r="D1034" s="132" t="s">
        <v>160</v>
      </c>
      <c r="E1034" s="133" t="s">
        <v>1851</v>
      </c>
      <c r="F1034" s="134" t="s">
        <v>1852</v>
      </c>
      <c r="G1034" s="135" t="s">
        <v>195</v>
      </c>
      <c r="H1034" s="136">
        <v>50.671999999999997</v>
      </c>
      <c r="I1034" s="137">
        <v>483</v>
      </c>
      <c r="J1034" s="138">
        <f>ROUND(I1034*H1034,2)</f>
        <v>24474.58</v>
      </c>
      <c r="K1034" s="134" t="s">
        <v>164</v>
      </c>
      <c r="L1034" s="33"/>
      <c r="M1034" s="139" t="s">
        <v>19</v>
      </c>
      <c r="N1034" s="140" t="s">
        <v>41</v>
      </c>
      <c r="P1034" s="141">
        <f>O1034*H1034</f>
        <v>0</v>
      </c>
      <c r="Q1034" s="141">
        <v>0</v>
      </c>
      <c r="R1034" s="141">
        <f>Q1034*H1034</f>
        <v>0</v>
      </c>
      <c r="S1034" s="141">
        <v>0</v>
      </c>
      <c r="T1034" s="142">
        <f>S1034*H1034</f>
        <v>0</v>
      </c>
      <c r="AR1034" s="143" t="s">
        <v>165</v>
      </c>
      <c r="AT1034" s="143" t="s">
        <v>160</v>
      </c>
      <c r="AU1034" s="143" t="s">
        <v>80</v>
      </c>
      <c r="AY1034" s="18" t="s">
        <v>158</v>
      </c>
      <c r="BE1034" s="144">
        <f>IF(N1034="základní",J1034,0)</f>
        <v>24474.58</v>
      </c>
      <c r="BF1034" s="144">
        <f>IF(N1034="snížená",J1034,0)</f>
        <v>0</v>
      </c>
      <c r="BG1034" s="144">
        <f>IF(N1034="zákl. přenesená",J1034,0)</f>
        <v>0</v>
      </c>
      <c r="BH1034" s="144">
        <f>IF(N1034="sníž. přenesená",J1034,0)</f>
        <v>0</v>
      </c>
      <c r="BI1034" s="144">
        <f>IF(N1034="nulová",J1034,0)</f>
        <v>0</v>
      </c>
      <c r="BJ1034" s="18" t="s">
        <v>78</v>
      </c>
      <c r="BK1034" s="144">
        <f>ROUND(I1034*H1034,2)</f>
        <v>24474.58</v>
      </c>
      <c r="BL1034" s="18" t="s">
        <v>165</v>
      </c>
      <c r="BM1034" s="143" t="s">
        <v>917</v>
      </c>
    </row>
    <row r="1035" spans="2:65" s="1" customFormat="1" x14ac:dyDescent="0.2">
      <c r="B1035" s="33"/>
      <c r="D1035" s="145" t="s">
        <v>166</v>
      </c>
      <c r="F1035" s="146" t="s">
        <v>1853</v>
      </c>
      <c r="I1035" s="147"/>
      <c r="L1035" s="33"/>
      <c r="M1035" s="148"/>
      <c r="T1035" s="54"/>
      <c r="AT1035" s="18" t="s">
        <v>166</v>
      </c>
      <c r="AU1035" s="18" t="s">
        <v>80</v>
      </c>
    </row>
    <row r="1036" spans="2:65" s="12" customFormat="1" x14ac:dyDescent="0.2">
      <c r="B1036" s="149"/>
      <c r="D1036" s="150" t="s">
        <v>188</v>
      </c>
      <c r="E1036" s="151" t="s">
        <v>19</v>
      </c>
      <c r="F1036" s="152" t="s">
        <v>1244</v>
      </c>
      <c r="H1036" s="151" t="s">
        <v>19</v>
      </c>
      <c r="I1036" s="153"/>
      <c r="L1036" s="149"/>
      <c r="M1036" s="154"/>
      <c r="T1036" s="155"/>
      <c r="AT1036" s="151" t="s">
        <v>188</v>
      </c>
      <c r="AU1036" s="151" t="s">
        <v>80</v>
      </c>
      <c r="AV1036" s="12" t="s">
        <v>78</v>
      </c>
      <c r="AW1036" s="12" t="s">
        <v>31</v>
      </c>
      <c r="AX1036" s="12" t="s">
        <v>70</v>
      </c>
      <c r="AY1036" s="151" t="s">
        <v>158</v>
      </c>
    </row>
    <row r="1037" spans="2:65" s="12" customFormat="1" x14ac:dyDescent="0.2">
      <c r="B1037" s="149"/>
      <c r="D1037" s="150" t="s">
        <v>188</v>
      </c>
      <c r="E1037" s="151" t="s">
        <v>19</v>
      </c>
      <c r="F1037" s="152" t="s">
        <v>1854</v>
      </c>
      <c r="H1037" s="151" t="s">
        <v>19</v>
      </c>
      <c r="I1037" s="153"/>
      <c r="L1037" s="149"/>
      <c r="M1037" s="154"/>
      <c r="T1037" s="155"/>
      <c r="AT1037" s="151" t="s">
        <v>188</v>
      </c>
      <c r="AU1037" s="151" t="s">
        <v>80</v>
      </c>
      <c r="AV1037" s="12" t="s">
        <v>78</v>
      </c>
      <c r="AW1037" s="12" t="s">
        <v>31</v>
      </c>
      <c r="AX1037" s="12" t="s">
        <v>70</v>
      </c>
      <c r="AY1037" s="151" t="s">
        <v>158</v>
      </c>
    </row>
    <row r="1038" spans="2:65" s="12" customFormat="1" x14ac:dyDescent="0.2">
      <c r="B1038" s="149"/>
      <c r="D1038" s="150" t="s">
        <v>188</v>
      </c>
      <c r="E1038" s="151" t="s">
        <v>19</v>
      </c>
      <c r="F1038" s="152" t="s">
        <v>1855</v>
      </c>
      <c r="H1038" s="151" t="s">
        <v>19</v>
      </c>
      <c r="I1038" s="153"/>
      <c r="L1038" s="149"/>
      <c r="M1038" s="154"/>
      <c r="T1038" s="155"/>
      <c r="AT1038" s="151" t="s">
        <v>188</v>
      </c>
      <c r="AU1038" s="151" t="s">
        <v>80</v>
      </c>
      <c r="AV1038" s="12" t="s">
        <v>78</v>
      </c>
      <c r="AW1038" s="12" t="s">
        <v>31</v>
      </c>
      <c r="AX1038" s="12" t="s">
        <v>70</v>
      </c>
      <c r="AY1038" s="151" t="s">
        <v>158</v>
      </c>
    </row>
    <row r="1039" spans="2:65" s="12" customFormat="1" x14ac:dyDescent="0.2">
      <c r="B1039" s="149"/>
      <c r="D1039" s="150" t="s">
        <v>188</v>
      </c>
      <c r="E1039" s="151" t="s">
        <v>19</v>
      </c>
      <c r="F1039" s="152" t="s">
        <v>1549</v>
      </c>
      <c r="H1039" s="151" t="s">
        <v>19</v>
      </c>
      <c r="I1039" s="153"/>
      <c r="L1039" s="149"/>
      <c r="M1039" s="154"/>
      <c r="T1039" s="155"/>
      <c r="AT1039" s="151" t="s">
        <v>188</v>
      </c>
      <c r="AU1039" s="151" t="s">
        <v>80</v>
      </c>
      <c r="AV1039" s="12" t="s">
        <v>78</v>
      </c>
      <c r="AW1039" s="12" t="s">
        <v>31</v>
      </c>
      <c r="AX1039" s="12" t="s">
        <v>70</v>
      </c>
      <c r="AY1039" s="151" t="s">
        <v>158</v>
      </c>
    </row>
    <row r="1040" spans="2:65" s="13" customFormat="1" x14ac:dyDescent="0.2">
      <c r="B1040" s="156"/>
      <c r="D1040" s="150" t="s">
        <v>188</v>
      </c>
      <c r="E1040" s="157" t="s">
        <v>19</v>
      </c>
      <c r="F1040" s="158" t="s">
        <v>1556</v>
      </c>
      <c r="H1040" s="159">
        <v>46.58</v>
      </c>
      <c r="I1040" s="160"/>
      <c r="L1040" s="156"/>
      <c r="M1040" s="161"/>
      <c r="T1040" s="162"/>
      <c r="AT1040" s="157" t="s">
        <v>188</v>
      </c>
      <c r="AU1040" s="157" t="s">
        <v>80</v>
      </c>
      <c r="AV1040" s="13" t="s">
        <v>80</v>
      </c>
      <c r="AW1040" s="13" t="s">
        <v>31</v>
      </c>
      <c r="AX1040" s="13" t="s">
        <v>70</v>
      </c>
      <c r="AY1040" s="157" t="s">
        <v>158</v>
      </c>
    </row>
    <row r="1041" spans="2:51" s="15" customFormat="1" x14ac:dyDescent="0.2">
      <c r="B1041" s="170"/>
      <c r="D1041" s="150" t="s">
        <v>188</v>
      </c>
      <c r="E1041" s="171" t="s">
        <v>19</v>
      </c>
      <c r="F1041" s="172" t="s">
        <v>315</v>
      </c>
      <c r="H1041" s="173">
        <v>46.58</v>
      </c>
      <c r="I1041" s="174"/>
      <c r="L1041" s="170"/>
      <c r="M1041" s="175"/>
      <c r="T1041" s="176"/>
      <c r="AT1041" s="171" t="s">
        <v>188</v>
      </c>
      <c r="AU1041" s="171" t="s">
        <v>80</v>
      </c>
      <c r="AV1041" s="15" t="s">
        <v>171</v>
      </c>
      <c r="AW1041" s="15" t="s">
        <v>31</v>
      </c>
      <c r="AX1041" s="15" t="s">
        <v>70</v>
      </c>
      <c r="AY1041" s="171" t="s">
        <v>158</v>
      </c>
    </row>
    <row r="1042" spans="2:51" s="12" customFormat="1" x14ac:dyDescent="0.2">
      <c r="B1042" s="149"/>
      <c r="D1042" s="150" t="s">
        <v>188</v>
      </c>
      <c r="E1042" s="151" t="s">
        <v>19</v>
      </c>
      <c r="F1042" s="152" t="s">
        <v>1736</v>
      </c>
      <c r="H1042" s="151" t="s">
        <v>19</v>
      </c>
      <c r="I1042" s="153"/>
      <c r="L1042" s="149"/>
      <c r="M1042" s="154"/>
      <c r="T1042" s="155"/>
      <c r="AT1042" s="151" t="s">
        <v>188</v>
      </c>
      <c r="AU1042" s="151" t="s">
        <v>80</v>
      </c>
      <c r="AV1042" s="12" t="s">
        <v>78</v>
      </c>
      <c r="AW1042" s="12" t="s">
        <v>31</v>
      </c>
      <c r="AX1042" s="12" t="s">
        <v>70</v>
      </c>
      <c r="AY1042" s="151" t="s">
        <v>158</v>
      </c>
    </row>
    <row r="1043" spans="2:51" s="12" customFormat="1" x14ac:dyDescent="0.2">
      <c r="B1043" s="149"/>
      <c r="D1043" s="150" t="s">
        <v>188</v>
      </c>
      <c r="E1043" s="151" t="s">
        <v>19</v>
      </c>
      <c r="F1043" s="152" t="s">
        <v>1711</v>
      </c>
      <c r="H1043" s="151" t="s">
        <v>19</v>
      </c>
      <c r="I1043" s="153"/>
      <c r="L1043" s="149"/>
      <c r="M1043" s="154"/>
      <c r="T1043" s="155"/>
      <c r="AT1043" s="151" t="s">
        <v>188</v>
      </c>
      <c r="AU1043" s="151" t="s">
        <v>80</v>
      </c>
      <c r="AV1043" s="12" t="s">
        <v>78</v>
      </c>
      <c r="AW1043" s="12" t="s">
        <v>31</v>
      </c>
      <c r="AX1043" s="12" t="s">
        <v>70</v>
      </c>
      <c r="AY1043" s="151" t="s">
        <v>158</v>
      </c>
    </row>
    <row r="1044" spans="2:51" s="12" customFormat="1" x14ac:dyDescent="0.2">
      <c r="B1044" s="149"/>
      <c r="D1044" s="150" t="s">
        <v>188</v>
      </c>
      <c r="E1044" s="151" t="s">
        <v>19</v>
      </c>
      <c r="F1044" s="152" t="s">
        <v>1712</v>
      </c>
      <c r="H1044" s="151" t="s">
        <v>19</v>
      </c>
      <c r="I1044" s="153"/>
      <c r="L1044" s="149"/>
      <c r="M1044" s="154"/>
      <c r="T1044" s="155"/>
      <c r="AT1044" s="151" t="s">
        <v>188</v>
      </c>
      <c r="AU1044" s="151" t="s">
        <v>80</v>
      </c>
      <c r="AV1044" s="12" t="s">
        <v>78</v>
      </c>
      <c r="AW1044" s="12" t="s">
        <v>31</v>
      </c>
      <c r="AX1044" s="12" t="s">
        <v>70</v>
      </c>
      <c r="AY1044" s="151" t="s">
        <v>158</v>
      </c>
    </row>
    <row r="1045" spans="2:51" s="12" customFormat="1" x14ac:dyDescent="0.2">
      <c r="B1045" s="149"/>
      <c r="D1045" s="150" t="s">
        <v>188</v>
      </c>
      <c r="E1045" s="151" t="s">
        <v>19</v>
      </c>
      <c r="F1045" s="152" t="s">
        <v>1713</v>
      </c>
      <c r="H1045" s="151" t="s">
        <v>19</v>
      </c>
      <c r="I1045" s="153"/>
      <c r="L1045" s="149"/>
      <c r="M1045" s="154"/>
      <c r="T1045" s="155"/>
      <c r="AT1045" s="151" t="s">
        <v>188</v>
      </c>
      <c r="AU1045" s="151" t="s">
        <v>80</v>
      </c>
      <c r="AV1045" s="12" t="s">
        <v>78</v>
      </c>
      <c r="AW1045" s="12" t="s">
        <v>31</v>
      </c>
      <c r="AX1045" s="12" t="s">
        <v>70</v>
      </c>
      <c r="AY1045" s="151" t="s">
        <v>158</v>
      </c>
    </row>
    <row r="1046" spans="2:51" s="13" customFormat="1" x14ac:dyDescent="0.2">
      <c r="B1046" s="156"/>
      <c r="D1046" s="150" t="s">
        <v>188</v>
      </c>
      <c r="E1046" s="157" t="s">
        <v>19</v>
      </c>
      <c r="F1046" s="158" t="s">
        <v>1842</v>
      </c>
      <c r="H1046" s="159">
        <v>0.2</v>
      </c>
      <c r="I1046" s="160"/>
      <c r="L1046" s="156"/>
      <c r="M1046" s="161"/>
      <c r="T1046" s="162"/>
      <c r="AT1046" s="157" t="s">
        <v>188</v>
      </c>
      <c r="AU1046" s="157" t="s">
        <v>80</v>
      </c>
      <c r="AV1046" s="13" t="s">
        <v>80</v>
      </c>
      <c r="AW1046" s="13" t="s">
        <v>31</v>
      </c>
      <c r="AX1046" s="13" t="s">
        <v>70</v>
      </c>
      <c r="AY1046" s="157" t="s">
        <v>158</v>
      </c>
    </row>
    <row r="1047" spans="2:51" s="12" customFormat="1" x14ac:dyDescent="0.2">
      <c r="B1047" s="149"/>
      <c r="D1047" s="150" t="s">
        <v>188</v>
      </c>
      <c r="E1047" s="151" t="s">
        <v>19</v>
      </c>
      <c r="F1047" s="152" t="s">
        <v>1715</v>
      </c>
      <c r="H1047" s="151" t="s">
        <v>19</v>
      </c>
      <c r="I1047" s="153"/>
      <c r="L1047" s="149"/>
      <c r="M1047" s="154"/>
      <c r="T1047" s="155"/>
      <c r="AT1047" s="151" t="s">
        <v>188</v>
      </c>
      <c r="AU1047" s="151" t="s">
        <v>80</v>
      </c>
      <c r="AV1047" s="12" t="s">
        <v>78</v>
      </c>
      <c r="AW1047" s="12" t="s">
        <v>31</v>
      </c>
      <c r="AX1047" s="12" t="s">
        <v>70</v>
      </c>
      <c r="AY1047" s="151" t="s">
        <v>158</v>
      </c>
    </row>
    <row r="1048" spans="2:51" s="13" customFormat="1" x14ac:dyDescent="0.2">
      <c r="B1048" s="156"/>
      <c r="D1048" s="150" t="s">
        <v>188</v>
      </c>
      <c r="E1048" s="157" t="s">
        <v>19</v>
      </c>
      <c r="F1048" s="158" t="s">
        <v>1843</v>
      </c>
      <c r="H1048" s="159">
        <v>0.71199999999999997</v>
      </c>
      <c r="I1048" s="160"/>
      <c r="L1048" s="156"/>
      <c r="M1048" s="161"/>
      <c r="T1048" s="162"/>
      <c r="AT1048" s="157" t="s">
        <v>188</v>
      </c>
      <c r="AU1048" s="157" t="s">
        <v>80</v>
      </c>
      <c r="AV1048" s="13" t="s">
        <v>80</v>
      </c>
      <c r="AW1048" s="13" t="s">
        <v>31</v>
      </c>
      <c r="AX1048" s="13" t="s">
        <v>70</v>
      </c>
      <c r="AY1048" s="157" t="s">
        <v>158</v>
      </c>
    </row>
    <row r="1049" spans="2:51" s="12" customFormat="1" x14ac:dyDescent="0.2">
      <c r="B1049" s="149"/>
      <c r="D1049" s="150" t="s">
        <v>188</v>
      </c>
      <c r="E1049" s="151" t="s">
        <v>19</v>
      </c>
      <c r="F1049" s="152" t="s">
        <v>1717</v>
      </c>
      <c r="H1049" s="151" t="s">
        <v>19</v>
      </c>
      <c r="I1049" s="153"/>
      <c r="L1049" s="149"/>
      <c r="M1049" s="154"/>
      <c r="T1049" s="155"/>
      <c r="AT1049" s="151" t="s">
        <v>188</v>
      </c>
      <c r="AU1049" s="151" t="s">
        <v>80</v>
      </c>
      <c r="AV1049" s="12" t="s">
        <v>78</v>
      </c>
      <c r="AW1049" s="12" t="s">
        <v>31</v>
      </c>
      <c r="AX1049" s="12" t="s">
        <v>70</v>
      </c>
      <c r="AY1049" s="151" t="s">
        <v>158</v>
      </c>
    </row>
    <row r="1050" spans="2:51" s="13" customFormat="1" x14ac:dyDescent="0.2">
      <c r="B1050" s="156"/>
      <c r="D1050" s="150" t="s">
        <v>188</v>
      </c>
      <c r="E1050" s="157" t="s">
        <v>19</v>
      </c>
      <c r="F1050" s="158" t="s">
        <v>1844</v>
      </c>
      <c r="H1050" s="159">
        <v>0.17100000000000001</v>
      </c>
      <c r="I1050" s="160"/>
      <c r="L1050" s="156"/>
      <c r="M1050" s="161"/>
      <c r="T1050" s="162"/>
      <c r="AT1050" s="157" t="s">
        <v>188</v>
      </c>
      <c r="AU1050" s="157" t="s">
        <v>80</v>
      </c>
      <c r="AV1050" s="13" t="s">
        <v>80</v>
      </c>
      <c r="AW1050" s="13" t="s">
        <v>31</v>
      </c>
      <c r="AX1050" s="13" t="s">
        <v>70</v>
      </c>
      <c r="AY1050" s="157" t="s">
        <v>158</v>
      </c>
    </row>
    <row r="1051" spans="2:51" s="12" customFormat="1" x14ac:dyDescent="0.2">
      <c r="B1051" s="149"/>
      <c r="D1051" s="150" t="s">
        <v>188</v>
      </c>
      <c r="E1051" s="151" t="s">
        <v>19</v>
      </c>
      <c r="F1051" s="152" t="s">
        <v>1719</v>
      </c>
      <c r="H1051" s="151" t="s">
        <v>19</v>
      </c>
      <c r="I1051" s="153"/>
      <c r="L1051" s="149"/>
      <c r="M1051" s="154"/>
      <c r="T1051" s="155"/>
      <c r="AT1051" s="151" t="s">
        <v>188</v>
      </c>
      <c r="AU1051" s="151" t="s">
        <v>80</v>
      </c>
      <c r="AV1051" s="12" t="s">
        <v>78</v>
      </c>
      <c r="AW1051" s="12" t="s">
        <v>31</v>
      </c>
      <c r="AX1051" s="12" t="s">
        <v>70</v>
      </c>
      <c r="AY1051" s="151" t="s">
        <v>158</v>
      </c>
    </row>
    <row r="1052" spans="2:51" s="13" customFormat="1" x14ac:dyDescent="0.2">
      <c r="B1052" s="156"/>
      <c r="D1052" s="150" t="s">
        <v>188</v>
      </c>
      <c r="E1052" s="157" t="s">
        <v>19</v>
      </c>
      <c r="F1052" s="158" t="s">
        <v>1845</v>
      </c>
      <c r="H1052" s="159">
        <v>0.23699999999999999</v>
      </c>
      <c r="I1052" s="160"/>
      <c r="L1052" s="156"/>
      <c r="M1052" s="161"/>
      <c r="T1052" s="162"/>
      <c r="AT1052" s="157" t="s">
        <v>188</v>
      </c>
      <c r="AU1052" s="157" t="s">
        <v>80</v>
      </c>
      <c r="AV1052" s="13" t="s">
        <v>80</v>
      </c>
      <c r="AW1052" s="13" t="s">
        <v>31</v>
      </c>
      <c r="AX1052" s="13" t="s">
        <v>70</v>
      </c>
      <c r="AY1052" s="157" t="s">
        <v>158</v>
      </c>
    </row>
    <row r="1053" spans="2:51" s="12" customFormat="1" x14ac:dyDescent="0.2">
      <c r="B1053" s="149"/>
      <c r="D1053" s="150" t="s">
        <v>188</v>
      </c>
      <c r="E1053" s="151" t="s">
        <v>19</v>
      </c>
      <c r="F1053" s="152" t="s">
        <v>1720</v>
      </c>
      <c r="H1053" s="151" t="s">
        <v>19</v>
      </c>
      <c r="I1053" s="153"/>
      <c r="L1053" s="149"/>
      <c r="M1053" s="154"/>
      <c r="T1053" s="155"/>
      <c r="AT1053" s="151" t="s">
        <v>188</v>
      </c>
      <c r="AU1053" s="151" t="s">
        <v>80</v>
      </c>
      <c r="AV1053" s="12" t="s">
        <v>78</v>
      </c>
      <c r="AW1053" s="12" t="s">
        <v>31</v>
      </c>
      <c r="AX1053" s="12" t="s">
        <v>70</v>
      </c>
      <c r="AY1053" s="151" t="s">
        <v>158</v>
      </c>
    </row>
    <row r="1054" spans="2:51" s="13" customFormat="1" x14ac:dyDescent="0.2">
      <c r="B1054" s="156"/>
      <c r="D1054" s="150" t="s">
        <v>188</v>
      </c>
      <c r="E1054" s="157" t="s">
        <v>19</v>
      </c>
      <c r="F1054" s="158" t="s">
        <v>1842</v>
      </c>
      <c r="H1054" s="159">
        <v>0.2</v>
      </c>
      <c r="I1054" s="160"/>
      <c r="L1054" s="156"/>
      <c r="M1054" s="161"/>
      <c r="T1054" s="162"/>
      <c r="AT1054" s="157" t="s">
        <v>188</v>
      </c>
      <c r="AU1054" s="157" t="s">
        <v>80</v>
      </c>
      <c r="AV1054" s="13" t="s">
        <v>80</v>
      </c>
      <c r="AW1054" s="13" t="s">
        <v>31</v>
      </c>
      <c r="AX1054" s="13" t="s">
        <v>70</v>
      </c>
      <c r="AY1054" s="157" t="s">
        <v>158</v>
      </c>
    </row>
    <row r="1055" spans="2:51" s="12" customFormat="1" x14ac:dyDescent="0.2">
      <c r="B1055" s="149"/>
      <c r="D1055" s="150" t="s">
        <v>188</v>
      </c>
      <c r="E1055" s="151" t="s">
        <v>19</v>
      </c>
      <c r="F1055" s="152" t="s">
        <v>1721</v>
      </c>
      <c r="H1055" s="151" t="s">
        <v>19</v>
      </c>
      <c r="I1055" s="153"/>
      <c r="L1055" s="149"/>
      <c r="M1055" s="154"/>
      <c r="T1055" s="155"/>
      <c r="AT1055" s="151" t="s">
        <v>188</v>
      </c>
      <c r="AU1055" s="151" t="s">
        <v>80</v>
      </c>
      <c r="AV1055" s="12" t="s">
        <v>78</v>
      </c>
      <c r="AW1055" s="12" t="s">
        <v>31</v>
      </c>
      <c r="AX1055" s="12" t="s">
        <v>70</v>
      </c>
      <c r="AY1055" s="151" t="s">
        <v>158</v>
      </c>
    </row>
    <row r="1056" spans="2:51" s="13" customFormat="1" x14ac:dyDescent="0.2">
      <c r="B1056" s="156"/>
      <c r="D1056" s="150" t="s">
        <v>188</v>
      </c>
      <c r="E1056" s="157" t="s">
        <v>19</v>
      </c>
      <c r="F1056" s="158" t="s">
        <v>1827</v>
      </c>
      <c r="H1056" s="159">
        <v>0.47499999999999998</v>
      </c>
      <c r="I1056" s="160"/>
      <c r="L1056" s="156"/>
      <c r="M1056" s="161"/>
      <c r="T1056" s="162"/>
      <c r="AT1056" s="157" t="s">
        <v>188</v>
      </c>
      <c r="AU1056" s="157" t="s">
        <v>80</v>
      </c>
      <c r="AV1056" s="13" t="s">
        <v>80</v>
      </c>
      <c r="AW1056" s="13" t="s">
        <v>31</v>
      </c>
      <c r="AX1056" s="13" t="s">
        <v>70</v>
      </c>
      <c r="AY1056" s="157" t="s">
        <v>158</v>
      </c>
    </row>
    <row r="1057" spans="2:65" s="12" customFormat="1" x14ac:dyDescent="0.2">
      <c r="B1057" s="149"/>
      <c r="D1057" s="150" t="s">
        <v>188</v>
      </c>
      <c r="E1057" s="151" t="s">
        <v>19</v>
      </c>
      <c r="F1057" s="152" t="s">
        <v>1723</v>
      </c>
      <c r="H1057" s="151" t="s">
        <v>19</v>
      </c>
      <c r="I1057" s="153"/>
      <c r="L1057" s="149"/>
      <c r="M1057" s="154"/>
      <c r="T1057" s="155"/>
      <c r="AT1057" s="151" t="s">
        <v>188</v>
      </c>
      <c r="AU1057" s="151" t="s">
        <v>80</v>
      </c>
      <c r="AV1057" s="12" t="s">
        <v>78</v>
      </c>
      <c r="AW1057" s="12" t="s">
        <v>31</v>
      </c>
      <c r="AX1057" s="12" t="s">
        <v>70</v>
      </c>
      <c r="AY1057" s="151" t="s">
        <v>158</v>
      </c>
    </row>
    <row r="1058" spans="2:65" s="13" customFormat="1" x14ac:dyDescent="0.2">
      <c r="B1058" s="156"/>
      <c r="D1058" s="150" t="s">
        <v>188</v>
      </c>
      <c r="E1058" s="157" t="s">
        <v>19</v>
      </c>
      <c r="F1058" s="158" t="s">
        <v>1843</v>
      </c>
      <c r="H1058" s="159">
        <v>0.71199999999999997</v>
      </c>
      <c r="I1058" s="160"/>
      <c r="L1058" s="156"/>
      <c r="M1058" s="161"/>
      <c r="T1058" s="162"/>
      <c r="AT1058" s="157" t="s">
        <v>188</v>
      </c>
      <c r="AU1058" s="157" t="s">
        <v>80</v>
      </c>
      <c r="AV1058" s="13" t="s">
        <v>80</v>
      </c>
      <c r="AW1058" s="13" t="s">
        <v>31</v>
      </c>
      <c r="AX1058" s="13" t="s">
        <v>70</v>
      </c>
      <c r="AY1058" s="157" t="s">
        <v>158</v>
      </c>
    </row>
    <row r="1059" spans="2:65" s="12" customFormat="1" x14ac:dyDescent="0.2">
      <c r="B1059" s="149"/>
      <c r="D1059" s="150" t="s">
        <v>188</v>
      </c>
      <c r="E1059" s="151" t="s">
        <v>19</v>
      </c>
      <c r="F1059" s="152" t="s">
        <v>1725</v>
      </c>
      <c r="H1059" s="151" t="s">
        <v>19</v>
      </c>
      <c r="I1059" s="153"/>
      <c r="L1059" s="149"/>
      <c r="M1059" s="154"/>
      <c r="T1059" s="155"/>
      <c r="AT1059" s="151" t="s">
        <v>188</v>
      </c>
      <c r="AU1059" s="151" t="s">
        <v>80</v>
      </c>
      <c r="AV1059" s="12" t="s">
        <v>78</v>
      </c>
      <c r="AW1059" s="12" t="s">
        <v>31</v>
      </c>
      <c r="AX1059" s="12" t="s">
        <v>70</v>
      </c>
      <c r="AY1059" s="151" t="s">
        <v>158</v>
      </c>
    </row>
    <row r="1060" spans="2:65" s="13" customFormat="1" x14ac:dyDescent="0.2">
      <c r="B1060" s="156"/>
      <c r="D1060" s="150" t="s">
        <v>188</v>
      </c>
      <c r="E1060" s="157" t="s">
        <v>19</v>
      </c>
      <c r="F1060" s="158" t="s">
        <v>1846</v>
      </c>
      <c r="H1060" s="159">
        <v>0.83099999999999996</v>
      </c>
      <c r="I1060" s="160"/>
      <c r="L1060" s="156"/>
      <c r="M1060" s="161"/>
      <c r="T1060" s="162"/>
      <c r="AT1060" s="157" t="s">
        <v>188</v>
      </c>
      <c r="AU1060" s="157" t="s">
        <v>80</v>
      </c>
      <c r="AV1060" s="13" t="s">
        <v>80</v>
      </c>
      <c r="AW1060" s="13" t="s">
        <v>31</v>
      </c>
      <c r="AX1060" s="13" t="s">
        <v>70</v>
      </c>
      <c r="AY1060" s="157" t="s">
        <v>158</v>
      </c>
    </row>
    <row r="1061" spans="2:65" s="12" customFormat="1" x14ac:dyDescent="0.2">
      <c r="B1061" s="149"/>
      <c r="D1061" s="150" t="s">
        <v>188</v>
      </c>
      <c r="E1061" s="151" t="s">
        <v>19</v>
      </c>
      <c r="F1061" s="152" t="s">
        <v>1726</v>
      </c>
      <c r="H1061" s="151" t="s">
        <v>19</v>
      </c>
      <c r="I1061" s="153"/>
      <c r="L1061" s="149"/>
      <c r="M1061" s="154"/>
      <c r="T1061" s="155"/>
      <c r="AT1061" s="151" t="s">
        <v>188</v>
      </c>
      <c r="AU1061" s="151" t="s">
        <v>80</v>
      </c>
      <c r="AV1061" s="12" t="s">
        <v>78</v>
      </c>
      <c r="AW1061" s="12" t="s">
        <v>31</v>
      </c>
      <c r="AX1061" s="12" t="s">
        <v>70</v>
      </c>
      <c r="AY1061" s="151" t="s">
        <v>158</v>
      </c>
    </row>
    <row r="1062" spans="2:65" s="13" customFormat="1" x14ac:dyDescent="0.2">
      <c r="B1062" s="156"/>
      <c r="D1062" s="150" t="s">
        <v>188</v>
      </c>
      <c r="E1062" s="157" t="s">
        <v>19</v>
      </c>
      <c r="F1062" s="158" t="s">
        <v>1847</v>
      </c>
      <c r="H1062" s="159">
        <v>0.55400000000000005</v>
      </c>
      <c r="I1062" s="160"/>
      <c r="L1062" s="156"/>
      <c r="M1062" s="161"/>
      <c r="T1062" s="162"/>
      <c r="AT1062" s="157" t="s">
        <v>188</v>
      </c>
      <c r="AU1062" s="157" t="s">
        <v>80</v>
      </c>
      <c r="AV1062" s="13" t="s">
        <v>80</v>
      </c>
      <c r="AW1062" s="13" t="s">
        <v>31</v>
      </c>
      <c r="AX1062" s="13" t="s">
        <v>70</v>
      </c>
      <c r="AY1062" s="157" t="s">
        <v>158</v>
      </c>
    </row>
    <row r="1063" spans="2:65" s="15" customFormat="1" x14ac:dyDescent="0.2">
      <c r="B1063" s="170"/>
      <c r="D1063" s="150" t="s">
        <v>188</v>
      </c>
      <c r="E1063" s="171" t="s">
        <v>19</v>
      </c>
      <c r="F1063" s="172" t="s">
        <v>315</v>
      </c>
      <c r="H1063" s="173">
        <v>4.0919999999999996</v>
      </c>
      <c r="I1063" s="174"/>
      <c r="L1063" s="170"/>
      <c r="M1063" s="175"/>
      <c r="T1063" s="176"/>
      <c r="AT1063" s="171" t="s">
        <v>188</v>
      </c>
      <c r="AU1063" s="171" t="s">
        <v>80</v>
      </c>
      <c r="AV1063" s="15" t="s">
        <v>171</v>
      </c>
      <c r="AW1063" s="15" t="s">
        <v>31</v>
      </c>
      <c r="AX1063" s="15" t="s">
        <v>70</v>
      </c>
      <c r="AY1063" s="171" t="s">
        <v>158</v>
      </c>
    </row>
    <row r="1064" spans="2:65" s="14" customFormat="1" x14ac:dyDescent="0.2">
      <c r="B1064" s="163"/>
      <c r="D1064" s="150" t="s">
        <v>188</v>
      </c>
      <c r="E1064" s="164" t="s">
        <v>19</v>
      </c>
      <c r="F1064" s="165" t="s">
        <v>191</v>
      </c>
      <c r="H1064" s="166">
        <v>50.672000000000018</v>
      </c>
      <c r="I1064" s="167"/>
      <c r="L1064" s="163"/>
      <c r="M1064" s="168"/>
      <c r="T1064" s="169"/>
      <c r="AT1064" s="164" t="s">
        <v>188</v>
      </c>
      <c r="AU1064" s="164" t="s">
        <v>80</v>
      </c>
      <c r="AV1064" s="14" t="s">
        <v>165</v>
      </c>
      <c r="AW1064" s="14" t="s">
        <v>31</v>
      </c>
      <c r="AX1064" s="14" t="s">
        <v>78</v>
      </c>
      <c r="AY1064" s="164" t="s">
        <v>158</v>
      </c>
    </row>
    <row r="1065" spans="2:65" s="1" customFormat="1" ht="16.5" customHeight="1" x14ac:dyDescent="0.2">
      <c r="B1065" s="33"/>
      <c r="C1065" s="132" t="s">
        <v>863</v>
      </c>
      <c r="D1065" s="132" t="s">
        <v>160</v>
      </c>
      <c r="E1065" s="133" t="s">
        <v>1856</v>
      </c>
      <c r="F1065" s="134" t="s">
        <v>1857</v>
      </c>
      <c r="G1065" s="135" t="s">
        <v>195</v>
      </c>
      <c r="H1065" s="136">
        <v>4.0919999999999996</v>
      </c>
      <c r="I1065" s="137">
        <v>33.799999999999997</v>
      </c>
      <c r="J1065" s="138">
        <f>ROUND(I1065*H1065,2)</f>
        <v>138.31</v>
      </c>
      <c r="K1065" s="134" t="s">
        <v>164</v>
      </c>
      <c r="L1065" s="33"/>
      <c r="M1065" s="139" t="s">
        <v>19</v>
      </c>
      <c r="N1065" s="140" t="s">
        <v>41</v>
      </c>
      <c r="P1065" s="141">
        <f>O1065*H1065</f>
        <v>0</v>
      </c>
      <c r="Q1065" s="141">
        <v>0</v>
      </c>
      <c r="R1065" s="141">
        <f>Q1065*H1065</f>
        <v>0</v>
      </c>
      <c r="S1065" s="141">
        <v>0</v>
      </c>
      <c r="T1065" s="142">
        <f>S1065*H1065</f>
        <v>0</v>
      </c>
      <c r="AR1065" s="143" t="s">
        <v>165</v>
      </c>
      <c r="AT1065" s="143" t="s">
        <v>160</v>
      </c>
      <c r="AU1065" s="143" t="s">
        <v>80</v>
      </c>
      <c r="AY1065" s="18" t="s">
        <v>158</v>
      </c>
      <c r="BE1065" s="144">
        <f>IF(N1065="základní",J1065,0)</f>
        <v>138.31</v>
      </c>
      <c r="BF1065" s="144">
        <f>IF(N1065="snížená",J1065,0)</f>
        <v>0</v>
      </c>
      <c r="BG1065" s="144">
        <f>IF(N1065="zákl. přenesená",J1065,0)</f>
        <v>0</v>
      </c>
      <c r="BH1065" s="144">
        <f>IF(N1065="sníž. přenesená",J1065,0)</f>
        <v>0</v>
      </c>
      <c r="BI1065" s="144">
        <f>IF(N1065="nulová",J1065,0)</f>
        <v>0</v>
      </c>
      <c r="BJ1065" s="18" t="s">
        <v>78</v>
      </c>
      <c r="BK1065" s="144">
        <f>ROUND(I1065*H1065,2)</f>
        <v>138.31</v>
      </c>
      <c r="BL1065" s="18" t="s">
        <v>165</v>
      </c>
      <c r="BM1065" s="143" t="s">
        <v>922</v>
      </c>
    </row>
    <row r="1066" spans="2:65" s="1" customFormat="1" x14ac:dyDescent="0.2">
      <c r="B1066" s="33"/>
      <c r="D1066" s="145" t="s">
        <v>166</v>
      </c>
      <c r="F1066" s="146" t="s">
        <v>1858</v>
      </c>
      <c r="I1066" s="147"/>
      <c r="L1066" s="33"/>
      <c r="M1066" s="148"/>
      <c r="T1066" s="54"/>
      <c r="AT1066" s="18" t="s">
        <v>166</v>
      </c>
      <c r="AU1066" s="18" t="s">
        <v>80</v>
      </c>
    </row>
    <row r="1067" spans="2:65" s="13" customFormat="1" x14ac:dyDescent="0.2">
      <c r="B1067" s="156"/>
      <c r="D1067" s="150" t="s">
        <v>188</v>
      </c>
      <c r="E1067" s="157" t="s">
        <v>19</v>
      </c>
      <c r="F1067" s="158" t="s">
        <v>1859</v>
      </c>
      <c r="H1067" s="159">
        <v>4.0919999999999996</v>
      </c>
      <c r="I1067" s="160"/>
      <c r="L1067" s="156"/>
      <c r="M1067" s="161"/>
      <c r="T1067" s="162"/>
      <c r="AT1067" s="157" t="s">
        <v>188</v>
      </c>
      <c r="AU1067" s="157" t="s">
        <v>80</v>
      </c>
      <c r="AV1067" s="13" t="s">
        <v>80</v>
      </c>
      <c r="AW1067" s="13" t="s">
        <v>31</v>
      </c>
      <c r="AX1067" s="13" t="s">
        <v>70</v>
      </c>
      <c r="AY1067" s="157" t="s">
        <v>158</v>
      </c>
    </row>
    <row r="1068" spans="2:65" s="14" customFormat="1" x14ac:dyDescent="0.2">
      <c r="B1068" s="163"/>
      <c r="D1068" s="150" t="s">
        <v>188</v>
      </c>
      <c r="E1068" s="164" t="s">
        <v>19</v>
      </c>
      <c r="F1068" s="165" t="s">
        <v>191</v>
      </c>
      <c r="H1068" s="166">
        <v>4.0919999999999996</v>
      </c>
      <c r="I1068" s="167"/>
      <c r="L1068" s="163"/>
      <c r="M1068" s="168"/>
      <c r="T1068" s="169"/>
      <c r="AT1068" s="164" t="s">
        <v>188</v>
      </c>
      <c r="AU1068" s="164" t="s">
        <v>80</v>
      </c>
      <c r="AV1068" s="14" t="s">
        <v>165</v>
      </c>
      <c r="AW1068" s="14" t="s">
        <v>31</v>
      </c>
      <c r="AX1068" s="14" t="s">
        <v>78</v>
      </c>
      <c r="AY1068" s="164" t="s">
        <v>158</v>
      </c>
    </row>
    <row r="1069" spans="2:65" s="1" customFormat="1" ht="16.5" customHeight="1" x14ac:dyDescent="0.2">
      <c r="B1069" s="33"/>
      <c r="C1069" s="132" t="s">
        <v>431</v>
      </c>
      <c r="D1069" s="132" t="s">
        <v>160</v>
      </c>
      <c r="E1069" s="133" t="s">
        <v>1860</v>
      </c>
      <c r="F1069" s="134" t="s">
        <v>1861</v>
      </c>
      <c r="G1069" s="135" t="s">
        <v>195</v>
      </c>
      <c r="H1069" s="136">
        <v>91.14</v>
      </c>
      <c r="I1069" s="137">
        <v>409</v>
      </c>
      <c r="J1069" s="138">
        <f>ROUND(I1069*H1069,2)</f>
        <v>37276.26</v>
      </c>
      <c r="K1069" s="134" t="s">
        <v>164</v>
      </c>
      <c r="L1069" s="33"/>
      <c r="M1069" s="139" t="s">
        <v>19</v>
      </c>
      <c r="N1069" s="140" t="s">
        <v>41</v>
      </c>
      <c r="P1069" s="141">
        <f>O1069*H1069</f>
        <v>0</v>
      </c>
      <c r="Q1069" s="141">
        <v>0</v>
      </c>
      <c r="R1069" s="141">
        <f>Q1069*H1069</f>
        <v>0</v>
      </c>
      <c r="S1069" s="141">
        <v>0</v>
      </c>
      <c r="T1069" s="142">
        <f>S1069*H1069</f>
        <v>0</v>
      </c>
      <c r="AR1069" s="143" t="s">
        <v>165</v>
      </c>
      <c r="AT1069" s="143" t="s">
        <v>160</v>
      </c>
      <c r="AU1069" s="143" t="s">
        <v>80</v>
      </c>
      <c r="AY1069" s="18" t="s">
        <v>158</v>
      </c>
      <c r="BE1069" s="144">
        <f>IF(N1069="základní",J1069,0)</f>
        <v>37276.26</v>
      </c>
      <c r="BF1069" s="144">
        <f>IF(N1069="snížená",J1069,0)</f>
        <v>0</v>
      </c>
      <c r="BG1069" s="144">
        <f>IF(N1069="zákl. přenesená",J1069,0)</f>
        <v>0</v>
      </c>
      <c r="BH1069" s="144">
        <f>IF(N1069="sníž. přenesená",J1069,0)</f>
        <v>0</v>
      </c>
      <c r="BI1069" s="144">
        <f>IF(N1069="nulová",J1069,0)</f>
        <v>0</v>
      </c>
      <c r="BJ1069" s="18" t="s">
        <v>78</v>
      </c>
      <c r="BK1069" s="144">
        <f>ROUND(I1069*H1069,2)</f>
        <v>37276.26</v>
      </c>
      <c r="BL1069" s="18" t="s">
        <v>165</v>
      </c>
      <c r="BM1069" s="143" t="s">
        <v>927</v>
      </c>
    </row>
    <row r="1070" spans="2:65" s="1" customFormat="1" x14ac:dyDescent="0.2">
      <c r="B1070" s="33"/>
      <c r="D1070" s="145" t="s">
        <v>166</v>
      </c>
      <c r="F1070" s="146" t="s">
        <v>1862</v>
      </c>
      <c r="I1070" s="147"/>
      <c r="L1070" s="33"/>
      <c r="M1070" s="148"/>
      <c r="T1070" s="54"/>
      <c r="AT1070" s="18" t="s">
        <v>166</v>
      </c>
      <c r="AU1070" s="18" t="s">
        <v>80</v>
      </c>
    </row>
    <row r="1071" spans="2:65" s="12" customFormat="1" x14ac:dyDescent="0.2">
      <c r="B1071" s="149"/>
      <c r="D1071" s="150" t="s">
        <v>188</v>
      </c>
      <c r="E1071" s="151" t="s">
        <v>19</v>
      </c>
      <c r="F1071" s="152" t="s">
        <v>1244</v>
      </c>
      <c r="H1071" s="151" t="s">
        <v>19</v>
      </c>
      <c r="I1071" s="153"/>
      <c r="L1071" s="149"/>
      <c r="M1071" s="154"/>
      <c r="T1071" s="155"/>
      <c r="AT1071" s="151" t="s">
        <v>188</v>
      </c>
      <c r="AU1071" s="151" t="s">
        <v>80</v>
      </c>
      <c r="AV1071" s="12" t="s">
        <v>78</v>
      </c>
      <c r="AW1071" s="12" t="s">
        <v>31</v>
      </c>
      <c r="AX1071" s="12" t="s">
        <v>70</v>
      </c>
      <c r="AY1071" s="151" t="s">
        <v>158</v>
      </c>
    </row>
    <row r="1072" spans="2:65" s="12" customFormat="1" x14ac:dyDescent="0.2">
      <c r="B1072" s="149"/>
      <c r="D1072" s="150" t="s">
        <v>188</v>
      </c>
      <c r="E1072" s="151" t="s">
        <v>19</v>
      </c>
      <c r="F1072" s="152" t="s">
        <v>1782</v>
      </c>
      <c r="H1072" s="151" t="s">
        <v>19</v>
      </c>
      <c r="I1072" s="153"/>
      <c r="L1072" s="149"/>
      <c r="M1072" s="154"/>
      <c r="T1072" s="155"/>
      <c r="AT1072" s="151" t="s">
        <v>188</v>
      </c>
      <c r="AU1072" s="151" t="s">
        <v>80</v>
      </c>
      <c r="AV1072" s="12" t="s">
        <v>78</v>
      </c>
      <c r="AW1072" s="12" t="s">
        <v>31</v>
      </c>
      <c r="AX1072" s="12" t="s">
        <v>70</v>
      </c>
      <c r="AY1072" s="151" t="s">
        <v>158</v>
      </c>
    </row>
    <row r="1073" spans="2:65" s="12" customFormat="1" ht="20.399999999999999" x14ac:dyDescent="0.2">
      <c r="B1073" s="149"/>
      <c r="D1073" s="150" t="s">
        <v>188</v>
      </c>
      <c r="E1073" s="151" t="s">
        <v>19</v>
      </c>
      <c r="F1073" s="152" t="s">
        <v>1863</v>
      </c>
      <c r="H1073" s="151" t="s">
        <v>19</v>
      </c>
      <c r="I1073" s="153"/>
      <c r="L1073" s="149"/>
      <c r="M1073" s="154"/>
      <c r="T1073" s="155"/>
      <c r="AT1073" s="151" t="s">
        <v>188</v>
      </c>
      <c r="AU1073" s="151" t="s">
        <v>80</v>
      </c>
      <c r="AV1073" s="12" t="s">
        <v>78</v>
      </c>
      <c r="AW1073" s="12" t="s">
        <v>31</v>
      </c>
      <c r="AX1073" s="12" t="s">
        <v>70</v>
      </c>
      <c r="AY1073" s="151" t="s">
        <v>158</v>
      </c>
    </row>
    <row r="1074" spans="2:65" s="12" customFormat="1" x14ac:dyDescent="0.2">
      <c r="B1074" s="149"/>
      <c r="D1074" s="150" t="s">
        <v>188</v>
      </c>
      <c r="E1074" s="151" t="s">
        <v>19</v>
      </c>
      <c r="F1074" s="152" t="s">
        <v>1772</v>
      </c>
      <c r="H1074" s="151" t="s">
        <v>19</v>
      </c>
      <c r="I1074" s="153"/>
      <c r="L1074" s="149"/>
      <c r="M1074" s="154"/>
      <c r="T1074" s="155"/>
      <c r="AT1074" s="151" t="s">
        <v>188</v>
      </c>
      <c r="AU1074" s="151" t="s">
        <v>80</v>
      </c>
      <c r="AV1074" s="12" t="s">
        <v>78</v>
      </c>
      <c r="AW1074" s="12" t="s">
        <v>31</v>
      </c>
      <c r="AX1074" s="12" t="s">
        <v>70</v>
      </c>
      <c r="AY1074" s="151" t="s">
        <v>158</v>
      </c>
    </row>
    <row r="1075" spans="2:65" s="13" customFormat="1" x14ac:dyDescent="0.2">
      <c r="B1075" s="156"/>
      <c r="D1075" s="150" t="s">
        <v>188</v>
      </c>
      <c r="E1075" s="157" t="s">
        <v>19</v>
      </c>
      <c r="F1075" s="158" t="s">
        <v>1783</v>
      </c>
      <c r="H1075" s="159">
        <v>67.95</v>
      </c>
      <c r="I1075" s="160"/>
      <c r="L1075" s="156"/>
      <c r="M1075" s="161"/>
      <c r="T1075" s="162"/>
      <c r="AT1075" s="157" t="s">
        <v>188</v>
      </c>
      <c r="AU1075" s="157" t="s">
        <v>80</v>
      </c>
      <c r="AV1075" s="13" t="s">
        <v>80</v>
      </c>
      <c r="AW1075" s="13" t="s">
        <v>31</v>
      </c>
      <c r="AX1075" s="13" t="s">
        <v>70</v>
      </c>
      <c r="AY1075" s="157" t="s">
        <v>158</v>
      </c>
    </row>
    <row r="1076" spans="2:65" s="12" customFormat="1" x14ac:dyDescent="0.2">
      <c r="B1076" s="149"/>
      <c r="D1076" s="150" t="s">
        <v>188</v>
      </c>
      <c r="E1076" s="151" t="s">
        <v>19</v>
      </c>
      <c r="F1076" s="152" t="s">
        <v>1605</v>
      </c>
      <c r="H1076" s="151" t="s">
        <v>19</v>
      </c>
      <c r="I1076" s="153"/>
      <c r="L1076" s="149"/>
      <c r="M1076" s="154"/>
      <c r="T1076" s="155"/>
      <c r="AT1076" s="151" t="s">
        <v>188</v>
      </c>
      <c r="AU1076" s="151" t="s">
        <v>80</v>
      </c>
      <c r="AV1076" s="12" t="s">
        <v>78</v>
      </c>
      <c r="AW1076" s="12" t="s">
        <v>31</v>
      </c>
      <c r="AX1076" s="12" t="s">
        <v>70</v>
      </c>
      <c r="AY1076" s="151" t="s">
        <v>158</v>
      </c>
    </row>
    <row r="1077" spans="2:65" s="13" customFormat="1" x14ac:dyDescent="0.2">
      <c r="B1077" s="156"/>
      <c r="D1077" s="150" t="s">
        <v>188</v>
      </c>
      <c r="E1077" s="157" t="s">
        <v>19</v>
      </c>
      <c r="F1077" s="158" t="s">
        <v>1811</v>
      </c>
      <c r="H1077" s="159">
        <v>23.19</v>
      </c>
      <c r="I1077" s="160"/>
      <c r="L1077" s="156"/>
      <c r="M1077" s="161"/>
      <c r="T1077" s="162"/>
      <c r="AT1077" s="157" t="s">
        <v>188</v>
      </c>
      <c r="AU1077" s="157" t="s">
        <v>80</v>
      </c>
      <c r="AV1077" s="13" t="s">
        <v>80</v>
      </c>
      <c r="AW1077" s="13" t="s">
        <v>31</v>
      </c>
      <c r="AX1077" s="13" t="s">
        <v>70</v>
      </c>
      <c r="AY1077" s="157" t="s">
        <v>158</v>
      </c>
    </row>
    <row r="1078" spans="2:65" s="14" customFormat="1" x14ac:dyDescent="0.2">
      <c r="B1078" s="163"/>
      <c r="D1078" s="150" t="s">
        <v>188</v>
      </c>
      <c r="E1078" s="164" t="s">
        <v>19</v>
      </c>
      <c r="F1078" s="165" t="s">
        <v>191</v>
      </c>
      <c r="H1078" s="166">
        <v>91.14</v>
      </c>
      <c r="I1078" s="167"/>
      <c r="L1078" s="163"/>
      <c r="M1078" s="168"/>
      <c r="T1078" s="169"/>
      <c r="AT1078" s="164" t="s">
        <v>188</v>
      </c>
      <c r="AU1078" s="164" t="s">
        <v>80</v>
      </c>
      <c r="AV1078" s="14" t="s">
        <v>165</v>
      </c>
      <c r="AW1078" s="14" t="s">
        <v>31</v>
      </c>
      <c r="AX1078" s="14" t="s">
        <v>78</v>
      </c>
      <c r="AY1078" s="164" t="s">
        <v>158</v>
      </c>
    </row>
    <row r="1079" spans="2:65" s="1" customFormat="1" ht="16.5" customHeight="1" x14ac:dyDescent="0.2">
      <c r="B1079" s="33"/>
      <c r="C1079" s="132" t="s">
        <v>871</v>
      </c>
      <c r="D1079" s="132" t="s">
        <v>160</v>
      </c>
      <c r="E1079" s="133" t="s">
        <v>1864</v>
      </c>
      <c r="F1079" s="134" t="s">
        <v>1865</v>
      </c>
      <c r="G1079" s="135" t="s">
        <v>292</v>
      </c>
      <c r="H1079" s="136">
        <v>42</v>
      </c>
      <c r="I1079" s="137">
        <v>2560</v>
      </c>
      <c r="J1079" s="138">
        <f>ROUND(I1079*H1079,2)</f>
        <v>107520</v>
      </c>
      <c r="K1079" s="134" t="s">
        <v>164</v>
      </c>
      <c r="L1079" s="33"/>
      <c r="M1079" s="139" t="s">
        <v>19</v>
      </c>
      <c r="N1079" s="140" t="s">
        <v>41</v>
      </c>
      <c r="P1079" s="141">
        <f>O1079*H1079</f>
        <v>0</v>
      </c>
      <c r="Q1079" s="141">
        <v>0</v>
      </c>
      <c r="R1079" s="141">
        <f>Q1079*H1079</f>
        <v>0</v>
      </c>
      <c r="S1079" s="141">
        <v>0</v>
      </c>
      <c r="T1079" s="142">
        <f>S1079*H1079</f>
        <v>0</v>
      </c>
      <c r="AR1079" s="143" t="s">
        <v>165</v>
      </c>
      <c r="AT1079" s="143" t="s">
        <v>160</v>
      </c>
      <c r="AU1079" s="143" t="s">
        <v>80</v>
      </c>
      <c r="AY1079" s="18" t="s">
        <v>158</v>
      </c>
      <c r="BE1079" s="144">
        <f>IF(N1079="základní",J1079,0)</f>
        <v>107520</v>
      </c>
      <c r="BF1079" s="144">
        <f>IF(N1079="snížená",J1079,0)</f>
        <v>0</v>
      </c>
      <c r="BG1079" s="144">
        <f>IF(N1079="zákl. přenesená",J1079,0)</f>
        <v>0</v>
      </c>
      <c r="BH1079" s="144">
        <f>IF(N1079="sníž. přenesená",J1079,0)</f>
        <v>0</v>
      </c>
      <c r="BI1079" s="144">
        <f>IF(N1079="nulová",J1079,0)</f>
        <v>0</v>
      </c>
      <c r="BJ1079" s="18" t="s">
        <v>78</v>
      </c>
      <c r="BK1079" s="144">
        <f>ROUND(I1079*H1079,2)</f>
        <v>107520</v>
      </c>
      <c r="BL1079" s="18" t="s">
        <v>165</v>
      </c>
      <c r="BM1079" s="143" t="s">
        <v>930</v>
      </c>
    </row>
    <row r="1080" spans="2:65" s="1" customFormat="1" x14ac:dyDescent="0.2">
      <c r="B1080" s="33"/>
      <c r="D1080" s="145" t="s">
        <v>166</v>
      </c>
      <c r="F1080" s="146" t="s">
        <v>1866</v>
      </c>
      <c r="I1080" s="147"/>
      <c r="L1080" s="33"/>
      <c r="M1080" s="148"/>
      <c r="T1080" s="54"/>
      <c r="AT1080" s="18" t="s">
        <v>166</v>
      </c>
      <c r="AU1080" s="18" t="s">
        <v>80</v>
      </c>
    </row>
    <row r="1081" spans="2:65" s="12" customFormat="1" x14ac:dyDescent="0.2">
      <c r="B1081" s="149"/>
      <c r="D1081" s="150" t="s">
        <v>188</v>
      </c>
      <c r="E1081" s="151" t="s">
        <v>19</v>
      </c>
      <c r="F1081" s="152" t="s">
        <v>1244</v>
      </c>
      <c r="H1081" s="151" t="s">
        <v>19</v>
      </c>
      <c r="I1081" s="153"/>
      <c r="L1081" s="149"/>
      <c r="M1081" s="154"/>
      <c r="T1081" s="155"/>
      <c r="AT1081" s="151" t="s">
        <v>188</v>
      </c>
      <c r="AU1081" s="151" t="s">
        <v>80</v>
      </c>
      <c r="AV1081" s="12" t="s">
        <v>78</v>
      </c>
      <c r="AW1081" s="12" t="s">
        <v>31</v>
      </c>
      <c r="AX1081" s="12" t="s">
        <v>70</v>
      </c>
      <c r="AY1081" s="151" t="s">
        <v>158</v>
      </c>
    </row>
    <row r="1082" spans="2:65" s="12" customFormat="1" x14ac:dyDescent="0.2">
      <c r="B1082" s="149"/>
      <c r="D1082" s="150" t="s">
        <v>188</v>
      </c>
      <c r="E1082" s="151" t="s">
        <v>19</v>
      </c>
      <c r="F1082" s="152" t="s">
        <v>1549</v>
      </c>
      <c r="H1082" s="151" t="s">
        <v>19</v>
      </c>
      <c r="I1082" s="153"/>
      <c r="L1082" s="149"/>
      <c r="M1082" s="154"/>
      <c r="T1082" s="155"/>
      <c r="AT1082" s="151" t="s">
        <v>188</v>
      </c>
      <c r="AU1082" s="151" t="s">
        <v>80</v>
      </c>
      <c r="AV1082" s="12" t="s">
        <v>78</v>
      </c>
      <c r="AW1082" s="12" t="s">
        <v>31</v>
      </c>
      <c r="AX1082" s="12" t="s">
        <v>70</v>
      </c>
      <c r="AY1082" s="151" t="s">
        <v>158</v>
      </c>
    </row>
    <row r="1083" spans="2:65" s="12" customFormat="1" x14ac:dyDescent="0.2">
      <c r="B1083" s="149"/>
      <c r="D1083" s="150" t="s">
        <v>188</v>
      </c>
      <c r="E1083" s="151" t="s">
        <v>19</v>
      </c>
      <c r="F1083" s="152" t="s">
        <v>1612</v>
      </c>
      <c r="H1083" s="151" t="s">
        <v>19</v>
      </c>
      <c r="I1083" s="153"/>
      <c r="L1083" s="149"/>
      <c r="M1083" s="154"/>
      <c r="T1083" s="155"/>
      <c r="AT1083" s="151" t="s">
        <v>188</v>
      </c>
      <c r="AU1083" s="151" t="s">
        <v>80</v>
      </c>
      <c r="AV1083" s="12" t="s">
        <v>78</v>
      </c>
      <c r="AW1083" s="12" t="s">
        <v>31</v>
      </c>
      <c r="AX1083" s="12" t="s">
        <v>70</v>
      </c>
      <c r="AY1083" s="151" t="s">
        <v>158</v>
      </c>
    </row>
    <row r="1084" spans="2:65" s="12" customFormat="1" x14ac:dyDescent="0.2">
      <c r="B1084" s="149"/>
      <c r="D1084" s="150" t="s">
        <v>188</v>
      </c>
      <c r="E1084" s="151" t="s">
        <v>19</v>
      </c>
      <c r="F1084" s="152" t="s">
        <v>1613</v>
      </c>
      <c r="H1084" s="151" t="s">
        <v>19</v>
      </c>
      <c r="I1084" s="153"/>
      <c r="L1084" s="149"/>
      <c r="M1084" s="154"/>
      <c r="T1084" s="155"/>
      <c r="AT1084" s="151" t="s">
        <v>188</v>
      </c>
      <c r="AU1084" s="151" t="s">
        <v>80</v>
      </c>
      <c r="AV1084" s="12" t="s">
        <v>78</v>
      </c>
      <c r="AW1084" s="12" t="s">
        <v>31</v>
      </c>
      <c r="AX1084" s="12" t="s">
        <v>70</v>
      </c>
      <c r="AY1084" s="151" t="s">
        <v>158</v>
      </c>
    </row>
    <row r="1085" spans="2:65" s="12" customFormat="1" ht="20.399999999999999" x14ac:dyDescent="0.2">
      <c r="B1085" s="149"/>
      <c r="D1085" s="150" t="s">
        <v>188</v>
      </c>
      <c r="E1085" s="151" t="s">
        <v>19</v>
      </c>
      <c r="F1085" s="152" t="s">
        <v>1867</v>
      </c>
      <c r="H1085" s="151" t="s">
        <v>19</v>
      </c>
      <c r="I1085" s="153"/>
      <c r="L1085" s="149"/>
      <c r="M1085" s="154"/>
      <c r="T1085" s="155"/>
      <c r="AT1085" s="151" t="s">
        <v>188</v>
      </c>
      <c r="AU1085" s="151" t="s">
        <v>80</v>
      </c>
      <c r="AV1085" s="12" t="s">
        <v>78</v>
      </c>
      <c r="AW1085" s="12" t="s">
        <v>31</v>
      </c>
      <c r="AX1085" s="12" t="s">
        <v>70</v>
      </c>
      <c r="AY1085" s="151" t="s">
        <v>158</v>
      </c>
    </row>
    <row r="1086" spans="2:65" s="12" customFormat="1" x14ac:dyDescent="0.2">
      <c r="B1086" s="149"/>
      <c r="D1086" s="150" t="s">
        <v>188</v>
      </c>
      <c r="E1086" s="151" t="s">
        <v>19</v>
      </c>
      <c r="F1086" s="152" t="s">
        <v>1868</v>
      </c>
      <c r="H1086" s="151" t="s">
        <v>19</v>
      </c>
      <c r="I1086" s="153"/>
      <c r="L1086" s="149"/>
      <c r="M1086" s="154"/>
      <c r="T1086" s="155"/>
      <c r="AT1086" s="151" t="s">
        <v>188</v>
      </c>
      <c r="AU1086" s="151" t="s">
        <v>80</v>
      </c>
      <c r="AV1086" s="12" t="s">
        <v>78</v>
      </c>
      <c r="AW1086" s="12" t="s">
        <v>31</v>
      </c>
      <c r="AX1086" s="12" t="s">
        <v>70</v>
      </c>
      <c r="AY1086" s="151" t="s">
        <v>158</v>
      </c>
    </row>
    <row r="1087" spans="2:65" s="13" customFormat="1" x14ac:dyDescent="0.2">
      <c r="B1087" s="156"/>
      <c r="D1087" s="150" t="s">
        <v>188</v>
      </c>
      <c r="E1087" s="157" t="s">
        <v>19</v>
      </c>
      <c r="F1087" s="158" t="s">
        <v>1614</v>
      </c>
      <c r="H1087" s="159">
        <v>42</v>
      </c>
      <c r="I1087" s="160"/>
      <c r="L1087" s="156"/>
      <c r="M1087" s="161"/>
      <c r="T1087" s="162"/>
      <c r="AT1087" s="157" t="s">
        <v>188</v>
      </c>
      <c r="AU1087" s="157" t="s">
        <v>80</v>
      </c>
      <c r="AV1087" s="13" t="s">
        <v>80</v>
      </c>
      <c r="AW1087" s="13" t="s">
        <v>31</v>
      </c>
      <c r="AX1087" s="13" t="s">
        <v>70</v>
      </c>
      <c r="AY1087" s="157" t="s">
        <v>158</v>
      </c>
    </row>
    <row r="1088" spans="2:65" s="14" customFormat="1" x14ac:dyDescent="0.2">
      <c r="B1088" s="163"/>
      <c r="D1088" s="150" t="s">
        <v>188</v>
      </c>
      <c r="E1088" s="164" t="s">
        <v>19</v>
      </c>
      <c r="F1088" s="165" t="s">
        <v>191</v>
      </c>
      <c r="H1088" s="166">
        <v>42</v>
      </c>
      <c r="I1088" s="167"/>
      <c r="L1088" s="163"/>
      <c r="M1088" s="168"/>
      <c r="T1088" s="169"/>
      <c r="AT1088" s="164" t="s">
        <v>188</v>
      </c>
      <c r="AU1088" s="164" t="s">
        <v>80</v>
      </c>
      <c r="AV1088" s="14" t="s">
        <v>165</v>
      </c>
      <c r="AW1088" s="14" t="s">
        <v>31</v>
      </c>
      <c r="AX1088" s="14" t="s">
        <v>78</v>
      </c>
      <c r="AY1088" s="164" t="s">
        <v>158</v>
      </c>
    </row>
    <row r="1089" spans="2:65" s="1" customFormat="1" ht="24.15" customHeight="1" x14ac:dyDescent="0.2">
      <c r="B1089" s="33"/>
      <c r="C1089" s="132" t="s">
        <v>580</v>
      </c>
      <c r="D1089" s="132" t="s">
        <v>160</v>
      </c>
      <c r="E1089" s="133" t="s">
        <v>1869</v>
      </c>
      <c r="F1089" s="134" t="s">
        <v>1870</v>
      </c>
      <c r="G1089" s="135" t="s">
        <v>163</v>
      </c>
      <c r="H1089" s="136">
        <v>1</v>
      </c>
      <c r="I1089" s="137">
        <v>50000</v>
      </c>
      <c r="J1089" s="138">
        <f>ROUND(I1089*H1089,2)</f>
        <v>50000</v>
      </c>
      <c r="K1089" s="134" t="s">
        <v>19</v>
      </c>
      <c r="L1089" s="33"/>
      <c r="M1089" s="139" t="s">
        <v>19</v>
      </c>
      <c r="N1089" s="140" t="s">
        <v>41</v>
      </c>
      <c r="P1089" s="141">
        <f>O1089*H1089</f>
        <v>0</v>
      </c>
      <c r="Q1089" s="141">
        <v>0</v>
      </c>
      <c r="R1089" s="141">
        <f>Q1089*H1089</f>
        <v>0</v>
      </c>
      <c r="S1089" s="141">
        <v>0</v>
      </c>
      <c r="T1089" s="142">
        <f>S1089*H1089</f>
        <v>0</v>
      </c>
      <c r="AR1089" s="143" t="s">
        <v>165</v>
      </c>
      <c r="AT1089" s="143" t="s">
        <v>160</v>
      </c>
      <c r="AU1089" s="143" t="s">
        <v>80</v>
      </c>
      <c r="AY1089" s="18" t="s">
        <v>158</v>
      </c>
      <c r="BE1089" s="144">
        <f>IF(N1089="základní",J1089,0)</f>
        <v>50000</v>
      </c>
      <c r="BF1089" s="144">
        <f>IF(N1089="snížená",J1089,0)</f>
        <v>0</v>
      </c>
      <c r="BG1089" s="144">
        <f>IF(N1089="zákl. přenesená",J1089,0)</f>
        <v>0</v>
      </c>
      <c r="BH1089" s="144">
        <f>IF(N1089="sníž. přenesená",J1089,0)</f>
        <v>0</v>
      </c>
      <c r="BI1089" s="144">
        <f>IF(N1089="nulová",J1089,0)</f>
        <v>0</v>
      </c>
      <c r="BJ1089" s="18" t="s">
        <v>78</v>
      </c>
      <c r="BK1089" s="144">
        <f>ROUND(I1089*H1089,2)</f>
        <v>50000</v>
      </c>
      <c r="BL1089" s="18" t="s">
        <v>165</v>
      </c>
      <c r="BM1089" s="143" t="s">
        <v>934</v>
      </c>
    </row>
    <row r="1090" spans="2:65" s="12" customFormat="1" x14ac:dyDescent="0.2">
      <c r="B1090" s="149"/>
      <c r="D1090" s="150" t="s">
        <v>188</v>
      </c>
      <c r="E1090" s="151" t="s">
        <v>19</v>
      </c>
      <c r="F1090" s="152" t="s">
        <v>1871</v>
      </c>
      <c r="H1090" s="151" t="s">
        <v>19</v>
      </c>
      <c r="I1090" s="153"/>
      <c r="L1090" s="149"/>
      <c r="M1090" s="154"/>
      <c r="T1090" s="155"/>
      <c r="AT1090" s="151" t="s">
        <v>188</v>
      </c>
      <c r="AU1090" s="151" t="s">
        <v>80</v>
      </c>
      <c r="AV1090" s="12" t="s">
        <v>78</v>
      </c>
      <c r="AW1090" s="12" t="s">
        <v>31</v>
      </c>
      <c r="AX1090" s="12" t="s">
        <v>70</v>
      </c>
      <c r="AY1090" s="151" t="s">
        <v>158</v>
      </c>
    </row>
    <row r="1091" spans="2:65" s="12" customFormat="1" x14ac:dyDescent="0.2">
      <c r="B1091" s="149"/>
      <c r="D1091" s="150" t="s">
        <v>188</v>
      </c>
      <c r="E1091" s="151" t="s">
        <v>19</v>
      </c>
      <c r="F1091" s="152" t="s">
        <v>1872</v>
      </c>
      <c r="H1091" s="151" t="s">
        <v>19</v>
      </c>
      <c r="I1091" s="153"/>
      <c r="L1091" s="149"/>
      <c r="M1091" s="154"/>
      <c r="T1091" s="155"/>
      <c r="AT1091" s="151" t="s">
        <v>188</v>
      </c>
      <c r="AU1091" s="151" t="s">
        <v>80</v>
      </c>
      <c r="AV1091" s="12" t="s">
        <v>78</v>
      </c>
      <c r="AW1091" s="12" t="s">
        <v>31</v>
      </c>
      <c r="AX1091" s="12" t="s">
        <v>70</v>
      </c>
      <c r="AY1091" s="151" t="s">
        <v>158</v>
      </c>
    </row>
    <row r="1092" spans="2:65" s="13" customFormat="1" x14ac:dyDescent="0.2">
      <c r="B1092" s="156"/>
      <c r="D1092" s="150" t="s">
        <v>188</v>
      </c>
      <c r="E1092" s="157" t="s">
        <v>19</v>
      </c>
      <c r="F1092" s="158" t="s">
        <v>78</v>
      </c>
      <c r="H1092" s="159">
        <v>1</v>
      </c>
      <c r="I1092" s="160"/>
      <c r="L1092" s="156"/>
      <c r="M1092" s="161"/>
      <c r="T1092" s="162"/>
      <c r="AT1092" s="157" t="s">
        <v>188</v>
      </c>
      <c r="AU1092" s="157" t="s">
        <v>80</v>
      </c>
      <c r="AV1092" s="13" t="s">
        <v>80</v>
      </c>
      <c r="AW1092" s="13" t="s">
        <v>31</v>
      </c>
      <c r="AX1092" s="13" t="s">
        <v>70</v>
      </c>
      <c r="AY1092" s="157" t="s">
        <v>158</v>
      </c>
    </row>
    <row r="1093" spans="2:65" s="14" customFormat="1" x14ac:dyDescent="0.2">
      <c r="B1093" s="163"/>
      <c r="D1093" s="150" t="s">
        <v>188</v>
      </c>
      <c r="E1093" s="164" t="s">
        <v>19</v>
      </c>
      <c r="F1093" s="165" t="s">
        <v>191</v>
      </c>
      <c r="H1093" s="166">
        <v>1</v>
      </c>
      <c r="I1093" s="167"/>
      <c r="L1093" s="163"/>
      <c r="M1093" s="168"/>
      <c r="T1093" s="169"/>
      <c r="AT1093" s="164" t="s">
        <v>188</v>
      </c>
      <c r="AU1093" s="164" t="s">
        <v>80</v>
      </c>
      <c r="AV1093" s="14" t="s">
        <v>165</v>
      </c>
      <c r="AW1093" s="14" t="s">
        <v>31</v>
      </c>
      <c r="AX1093" s="14" t="s">
        <v>78</v>
      </c>
      <c r="AY1093" s="164" t="s">
        <v>158</v>
      </c>
    </row>
    <row r="1094" spans="2:65" s="11" customFormat="1" ht="22.8" customHeight="1" x14ac:dyDescent="0.25">
      <c r="B1094" s="120"/>
      <c r="D1094" s="121" t="s">
        <v>69</v>
      </c>
      <c r="E1094" s="130" t="s">
        <v>1160</v>
      </c>
      <c r="F1094" s="130" t="s">
        <v>1161</v>
      </c>
      <c r="I1094" s="123"/>
      <c r="J1094" s="131">
        <f>BK1094</f>
        <v>499107.74</v>
      </c>
      <c r="L1094" s="120"/>
      <c r="M1094" s="125"/>
      <c r="P1094" s="126">
        <f>SUM(P1095:P1096)</f>
        <v>0</v>
      </c>
      <c r="R1094" s="126">
        <f>SUM(R1095:R1096)</f>
        <v>0</v>
      </c>
      <c r="T1094" s="127">
        <f>SUM(T1095:T1096)</f>
        <v>0</v>
      </c>
      <c r="AR1094" s="121" t="s">
        <v>78</v>
      </c>
      <c r="AT1094" s="128" t="s">
        <v>69</v>
      </c>
      <c r="AU1094" s="128" t="s">
        <v>78</v>
      </c>
      <c r="AY1094" s="121" t="s">
        <v>158</v>
      </c>
      <c r="BK1094" s="129">
        <f>SUM(BK1095:BK1096)</f>
        <v>499107.74</v>
      </c>
    </row>
    <row r="1095" spans="2:65" s="1" customFormat="1" ht="16.5" customHeight="1" x14ac:dyDescent="0.2">
      <c r="B1095" s="33"/>
      <c r="C1095" s="132" t="s">
        <v>880</v>
      </c>
      <c r="D1095" s="132" t="s">
        <v>160</v>
      </c>
      <c r="E1095" s="133" t="s">
        <v>1873</v>
      </c>
      <c r="F1095" s="134" t="s">
        <v>1874</v>
      </c>
      <c r="G1095" s="135" t="s">
        <v>519</v>
      </c>
      <c r="H1095" s="136">
        <v>577.67100000000005</v>
      </c>
      <c r="I1095" s="137">
        <v>864</v>
      </c>
      <c r="J1095" s="138">
        <f>ROUND(I1095*H1095,2)</f>
        <v>499107.74</v>
      </c>
      <c r="K1095" s="134" t="s">
        <v>164</v>
      </c>
      <c r="L1095" s="33"/>
      <c r="M1095" s="139" t="s">
        <v>19</v>
      </c>
      <c r="N1095" s="140" t="s">
        <v>41</v>
      </c>
      <c r="P1095" s="141">
        <f>O1095*H1095</f>
        <v>0</v>
      </c>
      <c r="Q1095" s="141">
        <v>0</v>
      </c>
      <c r="R1095" s="141">
        <f>Q1095*H1095</f>
        <v>0</v>
      </c>
      <c r="S1095" s="141">
        <v>0</v>
      </c>
      <c r="T1095" s="142">
        <f>S1095*H1095</f>
        <v>0</v>
      </c>
      <c r="AR1095" s="143" t="s">
        <v>165</v>
      </c>
      <c r="AT1095" s="143" t="s">
        <v>160</v>
      </c>
      <c r="AU1095" s="143" t="s">
        <v>80</v>
      </c>
      <c r="AY1095" s="18" t="s">
        <v>158</v>
      </c>
      <c r="BE1095" s="144">
        <f>IF(N1095="základní",J1095,0)</f>
        <v>499107.74</v>
      </c>
      <c r="BF1095" s="144">
        <f>IF(N1095="snížená",J1095,0)</f>
        <v>0</v>
      </c>
      <c r="BG1095" s="144">
        <f>IF(N1095="zákl. přenesená",J1095,0)</f>
        <v>0</v>
      </c>
      <c r="BH1095" s="144">
        <f>IF(N1095="sníž. přenesená",J1095,0)</f>
        <v>0</v>
      </c>
      <c r="BI1095" s="144">
        <f>IF(N1095="nulová",J1095,0)</f>
        <v>0</v>
      </c>
      <c r="BJ1095" s="18" t="s">
        <v>78</v>
      </c>
      <c r="BK1095" s="144">
        <f>ROUND(I1095*H1095,2)</f>
        <v>499107.74</v>
      </c>
      <c r="BL1095" s="18" t="s">
        <v>165</v>
      </c>
      <c r="BM1095" s="143" t="s">
        <v>938</v>
      </c>
    </row>
    <row r="1096" spans="2:65" s="1" customFormat="1" x14ac:dyDescent="0.2">
      <c r="B1096" s="33"/>
      <c r="D1096" s="145" t="s">
        <v>166</v>
      </c>
      <c r="F1096" s="146" t="s">
        <v>1875</v>
      </c>
      <c r="I1096" s="147"/>
      <c r="L1096" s="33"/>
      <c r="M1096" s="148"/>
      <c r="T1096" s="54"/>
      <c r="AT1096" s="18" t="s">
        <v>166</v>
      </c>
      <c r="AU1096" s="18" t="s">
        <v>80</v>
      </c>
    </row>
    <row r="1097" spans="2:65" s="11" customFormat="1" ht="25.95" customHeight="1" x14ac:dyDescent="0.25">
      <c r="B1097" s="120"/>
      <c r="D1097" s="121" t="s">
        <v>69</v>
      </c>
      <c r="E1097" s="122" t="s">
        <v>1876</v>
      </c>
      <c r="F1097" s="122" t="s">
        <v>1877</v>
      </c>
      <c r="I1097" s="123"/>
      <c r="J1097" s="124">
        <f>BK1097</f>
        <v>739730.38</v>
      </c>
      <c r="L1097" s="120"/>
      <c r="M1097" s="125"/>
      <c r="P1097" s="126">
        <f>P1098+P1308+P1382+P1418+P1426+P1449+P1458+P1515+P1575</f>
        <v>0</v>
      </c>
      <c r="R1097" s="126">
        <f>R1098+R1308+R1382+R1418+R1426+R1449+R1458+R1515+R1575</f>
        <v>0</v>
      </c>
      <c r="T1097" s="127">
        <f>T1098+T1308+T1382+T1418+T1426+T1449+T1458+T1515+T1575</f>
        <v>0</v>
      </c>
      <c r="AR1097" s="121" t="s">
        <v>80</v>
      </c>
      <c r="AT1097" s="128" t="s">
        <v>69</v>
      </c>
      <c r="AU1097" s="128" t="s">
        <v>70</v>
      </c>
      <c r="AY1097" s="121" t="s">
        <v>158</v>
      </c>
      <c r="BK1097" s="129">
        <f>BK1098+BK1308+BK1382+BK1418+BK1426+BK1449+BK1458+BK1515+BK1575</f>
        <v>739730.38</v>
      </c>
    </row>
    <row r="1098" spans="2:65" s="11" customFormat="1" ht="22.8" customHeight="1" x14ac:dyDescent="0.25">
      <c r="B1098" s="120"/>
      <c r="D1098" s="121" t="s">
        <v>69</v>
      </c>
      <c r="E1098" s="130" t="s">
        <v>1878</v>
      </c>
      <c r="F1098" s="130" t="s">
        <v>1879</v>
      </c>
      <c r="I1098" s="123"/>
      <c r="J1098" s="131">
        <f>BK1098</f>
        <v>269767.21999999997</v>
      </c>
      <c r="L1098" s="120"/>
      <c r="M1098" s="125"/>
      <c r="P1098" s="126">
        <f>SUM(P1099:P1307)</f>
        <v>0</v>
      </c>
      <c r="R1098" s="126">
        <f>SUM(R1099:R1307)</f>
        <v>0</v>
      </c>
      <c r="T1098" s="127">
        <f>SUM(T1099:T1307)</f>
        <v>0</v>
      </c>
      <c r="AR1098" s="121" t="s">
        <v>80</v>
      </c>
      <c r="AT1098" s="128" t="s">
        <v>69</v>
      </c>
      <c r="AU1098" s="128" t="s">
        <v>78</v>
      </c>
      <c r="AY1098" s="121" t="s">
        <v>158</v>
      </c>
      <c r="BK1098" s="129">
        <f>SUM(BK1099:BK1307)</f>
        <v>269767.21999999997</v>
      </c>
    </row>
    <row r="1099" spans="2:65" s="1" customFormat="1" ht="16.5" customHeight="1" x14ac:dyDescent="0.2">
      <c r="B1099" s="33"/>
      <c r="C1099" s="132" t="s">
        <v>589</v>
      </c>
      <c r="D1099" s="132" t="s">
        <v>160</v>
      </c>
      <c r="E1099" s="133" t="s">
        <v>1880</v>
      </c>
      <c r="F1099" s="134" t="s">
        <v>1881</v>
      </c>
      <c r="G1099" s="135" t="s">
        <v>195</v>
      </c>
      <c r="H1099" s="136">
        <v>88.62</v>
      </c>
      <c r="I1099" s="137">
        <v>13.8</v>
      </c>
      <c r="J1099" s="138">
        <f>ROUND(I1099*H1099,2)</f>
        <v>1222.96</v>
      </c>
      <c r="K1099" s="134" t="s">
        <v>164</v>
      </c>
      <c r="L1099" s="33"/>
      <c r="M1099" s="139" t="s">
        <v>19</v>
      </c>
      <c r="N1099" s="140" t="s">
        <v>41</v>
      </c>
      <c r="P1099" s="141">
        <f>O1099*H1099</f>
        <v>0</v>
      </c>
      <c r="Q1099" s="141">
        <v>0</v>
      </c>
      <c r="R1099" s="141">
        <f>Q1099*H1099</f>
        <v>0</v>
      </c>
      <c r="S1099" s="141">
        <v>0</v>
      </c>
      <c r="T1099" s="142">
        <f>S1099*H1099</f>
        <v>0</v>
      </c>
      <c r="AR1099" s="143" t="s">
        <v>204</v>
      </c>
      <c r="AT1099" s="143" t="s">
        <v>160</v>
      </c>
      <c r="AU1099" s="143" t="s">
        <v>80</v>
      </c>
      <c r="AY1099" s="18" t="s">
        <v>158</v>
      </c>
      <c r="BE1099" s="144">
        <f>IF(N1099="základní",J1099,0)</f>
        <v>1222.96</v>
      </c>
      <c r="BF1099" s="144">
        <f>IF(N1099="snížená",J1099,0)</f>
        <v>0</v>
      </c>
      <c r="BG1099" s="144">
        <f>IF(N1099="zákl. přenesená",J1099,0)</f>
        <v>0</v>
      </c>
      <c r="BH1099" s="144">
        <f>IF(N1099="sníž. přenesená",J1099,0)</f>
        <v>0</v>
      </c>
      <c r="BI1099" s="144">
        <f>IF(N1099="nulová",J1099,0)</f>
        <v>0</v>
      </c>
      <c r="BJ1099" s="18" t="s">
        <v>78</v>
      </c>
      <c r="BK1099" s="144">
        <f>ROUND(I1099*H1099,2)</f>
        <v>1222.96</v>
      </c>
      <c r="BL1099" s="18" t="s">
        <v>204</v>
      </c>
      <c r="BM1099" s="143" t="s">
        <v>953</v>
      </c>
    </row>
    <row r="1100" spans="2:65" s="1" customFormat="1" x14ac:dyDescent="0.2">
      <c r="B1100" s="33"/>
      <c r="D1100" s="145" t="s">
        <v>166</v>
      </c>
      <c r="F1100" s="146" t="s">
        <v>1882</v>
      </c>
      <c r="I1100" s="147"/>
      <c r="L1100" s="33"/>
      <c r="M1100" s="148"/>
      <c r="T1100" s="54"/>
      <c r="AT1100" s="18" t="s">
        <v>166</v>
      </c>
      <c r="AU1100" s="18" t="s">
        <v>80</v>
      </c>
    </row>
    <row r="1101" spans="2:65" s="12" customFormat="1" x14ac:dyDescent="0.2">
      <c r="B1101" s="149"/>
      <c r="D1101" s="150" t="s">
        <v>188</v>
      </c>
      <c r="E1101" s="151" t="s">
        <v>19</v>
      </c>
      <c r="F1101" s="152" t="s">
        <v>1786</v>
      </c>
      <c r="H1101" s="151" t="s">
        <v>19</v>
      </c>
      <c r="I1101" s="153"/>
      <c r="L1101" s="149"/>
      <c r="M1101" s="154"/>
      <c r="T1101" s="155"/>
      <c r="AT1101" s="151" t="s">
        <v>188</v>
      </c>
      <c r="AU1101" s="151" t="s">
        <v>80</v>
      </c>
      <c r="AV1101" s="12" t="s">
        <v>78</v>
      </c>
      <c r="AW1101" s="12" t="s">
        <v>31</v>
      </c>
      <c r="AX1101" s="12" t="s">
        <v>70</v>
      </c>
      <c r="AY1101" s="151" t="s">
        <v>158</v>
      </c>
    </row>
    <row r="1102" spans="2:65" s="12" customFormat="1" x14ac:dyDescent="0.2">
      <c r="B1102" s="149"/>
      <c r="D1102" s="150" t="s">
        <v>188</v>
      </c>
      <c r="E1102" s="151" t="s">
        <v>19</v>
      </c>
      <c r="F1102" s="152" t="s">
        <v>1883</v>
      </c>
      <c r="H1102" s="151" t="s">
        <v>19</v>
      </c>
      <c r="I1102" s="153"/>
      <c r="L1102" s="149"/>
      <c r="M1102" s="154"/>
      <c r="T1102" s="155"/>
      <c r="AT1102" s="151" t="s">
        <v>188</v>
      </c>
      <c r="AU1102" s="151" t="s">
        <v>80</v>
      </c>
      <c r="AV1102" s="12" t="s">
        <v>78</v>
      </c>
      <c r="AW1102" s="12" t="s">
        <v>31</v>
      </c>
      <c r="AX1102" s="12" t="s">
        <v>70</v>
      </c>
      <c r="AY1102" s="151" t="s">
        <v>158</v>
      </c>
    </row>
    <row r="1103" spans="2:65" s="13" customFormat="1" x14ac:dyDescent="0.2">
      <c r="B1103" s="156"/>
      <c r="D1103" s="150" t="s">
        <v>188</v>
      </c>
      <c r="E1103" s="157" t="s">
        <v>19</v>
      </c>
      <c r="F1103" s="158" t="s">
        <v>1790</v>
      </c>
      <c r="H1103" s="159">
        <v>85.14</v>
      </c>
      <c r="I1103" s="160"/>
      <c r="L1103" s="156"/>
      <c r="M1103" s="161"/>
      <c r="T1103" s="162"/>
      <c r="AT1103" s="157" t="s">
        <v>188</v>
      </c>
      <c r="AU1103" s="157" t="s">
        <v>80</v>
      </c>
      <c r="AV1103" s="13" t="s">
        <v>80</v>
      </c>
      <c r="AW1103" s="13" t="s">
        <v>31</v>
      </c>
      <c r="AX1103" s="13" t="s">
        <v>70</v>
      </c>
      <c r="AY1103" s="157" t="s">
        <v>158</v>
      </c>
    </row>
    <row r="1104" spans="2:65" s="12" customFormat="1" x14ac:dyDescent="0.2">
      <c r="B1104" s="149"/>
      <c r="D1104" s="150" t="s">
        <v>188</v>
      </c>
      <c r="E1104" s="151" t="s">
        <v>19</v>
      </c>
      <c r="F1104" s="152" t="s">
        <v>1604</v>
      </c>
      <c r="H1104" s="151" t="s">
        <v>19</v>
      </c>
      <c r="I1104" s="153"/>
      <c r="L1104" s="149"/>
      <c r="M1104" s="154"/>
      <c r="T1104" s="155"/>
      <c r="AT1104" s="151" t="s">
        <v>188</v>
      </c>
      <c r="AU1104" s="151" t="s">
        <v>80</v>
      </c>
      <c r="AV1104" s="12" t="s">
        <v>78</v>
      </c>
      <c r="AW1104" s="12" t="s">
        <v>31</v>
      </c>
      <c r="AX1104" s="12" t="s">
        <v>70</v>
      </c>
      <c r="AY1104" s="151" t="s">
        <v>158</v>
      </c>
    </row>
    <row r="1105" spans="2:65" s="12" customFormat="1" x14ac:dyDescent="0.2">
      <c r="B1105" s="149"/>
      <c r="D1105" s="150" t="s">
        <v>188</v>
      </c>
      <c r="E1105" s="151" t="s">
        <v>19</v>
      </c>
      <c r="F1105" s="152" t="s">
        <v>1884</v>
      </c>
      <c r="H1105" s="151" t="s">
        <v>19</v>
      </c>
      <c r="I1105" s="153"/>
      <c r="L1105" s="149"/>
      <c r="M1105" s="154"/>
      <c r="T1105" s="155"/>
      <c r="AT1105" s="151" t="s">
        <v>188</v>
      </c>
      <c r="AU1105" s="151" t="s">
        <v>80</v>
      </c>
      <c r="AV1105" s="12" t="s">
        <v>78</v>
      </c>
      <c r="AW1105" s="12" t="s">
        <v>31</v>
      </c>
      <c r="AX1105" s="12" t="s">
        <v>70</v>
      </c>
      <c r="AY1105" s="151" t="s">
        <v>158</v>
      </c>
    </row>
    <row r="1106" spans="2:65" s="12" customFormat="1" x14ac:dyDescent="0.2">
      <c r="B1106" s="149"/>
      <c r="D1106" s="150" t="s">
        <v>188</v>
      </c>
      <c r="E1106" s="151" t="s">
        <v>19</v>
      </c>
      <c r="F1106" s="152" t="s">
        <v>1605</v>
      </c>
      <c r="H1106" s="151" t="s">
        <v>19</v>
      </c>
      <c r="I1106" s="153"/>
      <c r="L1106" s="149"/>
      <c r="M1106" s="154"/>
      <c r="T1106" s="155"/>
      <c r="AT1106" s="151" t="s">
        <v>188</v>
      </c>
      <c r="AU1106" s="151" t="s">
        <v>80</v>
      </c>
      <c r="AV1106" s="12" t="s">
        <v>78</v>
      </c>
      <c r="AW1106" s="12" t="s">
        <v>31</v>
      </c>
      <c r="AX1106" s="12" t="s">
        <v>70</v>
      </c>
      <c r="AY1106" s="151" t="s">
        <v>158</v>
      </c>
    </row>
    <row r="1107" spans="2:65" s="13" customFormat="1" x14ac:dyDescent="0.2">
      <c r="B1107" s="156"/>
      <c r="D1107" s="150" t="s">
        <v>188</v>
      </c>
      <c r="E1107" s="157" t="s">
        <v>19</v>
      </c>
      <c r="F1107" s="158" t="s">
        <v>1606</v>
      </c>
      <c r="H1107" s="159">
        <v>2.88</v>
      </c>
      <c r="I1107" s="160"/>
      <c r="L1107" s="156"/>
      <c r="M1107" s="161"/>
      <c r="T1107" s="162"/>
      <c r="AT1107" s="157" t="s">
        <v>188</v>
      </c>
      <c r="AU1107" s="157" t="s">
        <v>80</v>
      </c>
      <c r="AV1107" s="13" t="s">
        <v>80</v>
      </c>
      <c r="AW1107" s="13" t="s">
        <v>31</v>
      </c>
      <c r="AX1107" s="13" t="s">
        <v>70</v>
      </c>
      <c r="AY1107" s="157" t="s">
        <v>158</v>
      </c>
    </row>
    <row r="1108" spans="2:65" s="12" customFormat="1" x14ac:dyDescent="0.2">
      <c r="B1108" s="149"/>
      <c r="D1108" s="150" t="s">
        <v>188</v>
      </c>
      <c r="E1108" s="151" t="s">
        <v>19</v>
      </c>
      <c r="F1108" s="152" t="s">
        <v>1607</v>
      </c>
      <c r="H1108" s="151" t="s">
        <v>19</v>
      </c>
      <c r="I1108" s="153"/>
      <c r="L1108" s="149"/>
      <c r="M1108" s="154"/>
      <c r="T1108" s="155"/>
      <c r="AT1108" s="151" t="s">
        <v>188</v>
      </c>
      <c r="AU1108" s="151" t="s">
        <v>80</v>
      </c>
      <c r="AV1108" s="12" t="s">
        <v>78</v>
      </c>
      <c r="AW1108" s="12" t="s">
        <v>31</v>
      </c>
      <c r="AX1108" s="12" t="s">
        <v>70</v>
      </c>
      <c r="AY1108" s="151" t="s">
        <v>158</v>
      </c>
    </row>
    <row r="1109" spans="2:65" s="13" customFormat="1" x14ac:dyDescent="0.2">
      <c r="B1109" s="156"/>
      <c r="D1109" s="150" t="s">
        <v>188</v>
      </c>
      <c r="E1109" s="157" t="s">
        <v>19</v>
      </c>
      <c r="F1109" s="158" t="s">
        <v>1608</v>
      </c>
      <c r="H1109" s="159">
        <v>0.6</v>
      </c>
      <c r="I1109" s="160"/>
      <c r="L1109" s="156"/>
      <c r="M1109" s="161"/>
      <c r="T1109" s="162"/>
      <c r="AT1109" s="157" t="s">
        <v>188</v>
      </c>
      <c r="AU1109" s="157" t="s">
        <v>80</v>
      </c>
      <c r="AV1109" s="13" t="s">
        <v>80</v>
      </c>
      <c r="AW1109" s="13" t="s">
        <v>31</v>
      </c>
      <c r="AX1109" s="13" t="s">
        <v>70</v>
      </c>
      <c r="AY1109" s="157" t="s">
        <v>158</v>
      </c>
    </row>
    <row r="1110" spans="2:65" s="14" customFormat="1" x14ac:dyDescent="0.2">
      <c r="B1110" s="163"/>
      <c r="D1110" s="150" t="s">
        <v>188</v>
      </c>
      <c r="E1110" s="164" t="s">
        <v>19</v>
      </c>
      <c r="F1110" s="165" t="s">
        <v>191</v>
      </c>
      <c r="H1110" s="166">
        <v>88.61999999999999</v>
      </c>
      <c r="I1110" s="167"/>
      <c r="L1110" s="163"/>
      <c r="M1110" s="168"/>
      <c r="T1110" s="169"/>
      <c r="AT1110" s="164" t="s">
        <v>188</v>
      </c>
      <c r="AU1110" s="164" t="s">
        <v>80</v>
      </c>
      <c r="AV1110" s="14" t="s">
        <v>165</v>
      </c>
      <c r="AW1110" s="14" t="s">
        <v>31</v>
      </c>
      <c r="AX1110" s="14" t="s">
        <v>78</v>
      </c>
      <c r="AY1110" s="164" t="s">
        <v>158</v>
      </c>
    </row>
    <row r="1111" spans="2:65" s="1" customFormat="1" ht="16.5" customHeight="1" x14ac:dyDescent="0.2">
      <c r="B1111" s="33"/>
      <c r="C1111" s="177" t="s">
        <v>889</v>
      </c>
      <c r="D1111" s="177" t="s">
        <v>530</v>
      </c>
      <c r="E1111" s="178" t="s">
        <v>1885</v>
      </c>
      <c r="F1111" s="179" t="s">
        <v>1886</v>
      </c>
      <c r="G1111" s="180" t="s">
        <v>519</v>
      </c>
      <c r="H1111" s="181">
        <v>4.3999999999999997E-2</v>
      </c>
      <c r="I1111" s="182">
        <v>69200</v>
      </c>
      <c r="J1111" s="183">
        <f>ROUND(I1111*H1111,2)</f>
        <v>3044.8</v>
      </c>
      <c r="K1111" s="179" t="s">
        <v>164</v>
      </c>
      <c r="L1111" s="184"/>
      <c r="M1111" s="185" t="s">
        <v>19</v>
      </c>
      <c r="N1111" s="186" t="s">
        <v>41</v>
      </c>
      <c r="P1111" s="141">
        <f>O1111*H1111</f>
        <v>0</v>
      </c>
      <c r="Q1111" s="141">
        <v>0</v>
      </c>
      <c r="R1111" s="141">
        <f>Q1111*H1111</f>
        <v>0</v>
      </c>
      <c r="S1111" s="141">
        <v>0</v>
      </c>
      <c r="T1111" s="142">
        <f>S1111*H1111</f>
        <v>0</v>
      </c>
      <c r="AR1111" s="143" t="s">
        <v>272</v>
      </c>
      <c r="AT1111" s="143" t="s">
        <v>530</v>
      </c>
      <c r="AU1111" s="143" t="s">
        <v>80</v>
      </c>
      <c r="AY1111" s="18" t="s">
        <v>158</v>
      </c>
      <c r="BE1111" s="144">
        <f>IF(N1111="základní",J1111,0)</f>
        <v>3044.8</v>
      </c>
      <c r="BF1111" s="144">
        <f>IF(N1111="snížená",J1111,0)</f>
        <v>0</v>
      </c>
      <c r="BG1111" s="144">
        <f>IF(N1111="zákl. přenesená",J1111,0)</f>
        <v>0</v>
      </c>
      <c r="BH1111" s="144">
        <f>IF(N1111="sníž. přenesená",J1111,0)</f>
        <v>0</v>
      </c>
      <c r="BI1111" s="144">
        <f>IF(N1111="nulová",J1111,0)</f>
        <v>0</v>
      </c>
      <c r="BJ1111" s="18" t="s">
        <v>78</v>
      </c>
      <c r="BK1111" s="144">
        <f>ROUND(I1111*H1111,2)</f>
        <v>3044.8</v>
      </c>
      <c r="BL1111" s="18" t="s">
        <v>204</v>
      </c>
      <c r="BM1111" s="143" t="s">
        <v>958</v>
      </c>
    </row>
    <row r="1112" spans="2:65" s="12" customFormat="1" x14ac:dyDescent="0.2">
      <c r="B1112" s="149"/>
      <c r="D1112" s="150" t="s">
        <v>188</v>
      </c>
      <c r="E1112" s="151" t="s">
        <v>19</v>
      </c>
      <c r="F1112" s="152" t="s">
        <v>1786</v>
      </c>
      <c r="H1112" s="151" t="s">
        <v>19</v>
      </c>
      <c r="I1112" s="153"/>
      <c r="L1112" s="149"/>
      <c r="M1112" s="154"/>
      <c r="T1112" s="155"/>
      <c r="AT1112" s="151" t="s">
        <v>188</v>
      </c>
      <c r="AU1112" s="151" t="s">
        <v>80</v>
      </c>
      <c r="AV1112" s="12" t="s">
        <v>78</v>
      </c>
      <c r="AW1112" s="12" t="s">
        <v>31</v>
      </c>
      <c r="AX1112" s="12" t="s">
        <v>70</v>
      </c>
      <c r="AY1112" s="151" t="s">
        <v>158</v>
      </c>
    </row>
    <row r="1113" spans="2:65" s="12" customFormat="1" x14ac:dyDescent="0.2">
      <c r="B1113" s="149"/>
      <c r="D1113" s="150" t="s">
        <v>188</v>
      </c>
      <c r="E1113" s="151" t="s">
        <v>19</v>
      </c>
      <c r="F1113" s="152" t="s">
        <v>1883</v>
      </c>
      <c r="H1113" s="151" t="s">
        <v>19</v>
      </c>
      <c r="I1113" s="153"/>
      <c r="L1113" s="149"/>
      <c r="M1113" s="154"/>
      <c r="T1113" s="155"/>
      <c r="AT1113" s="151" t="s">
        <v>188</v>
      </c>
      <c r="AU1113" s="151" t="s">
        <v>80</v>
      </c>
      <c r="AV1113" s="12" t="s">
        <v>78</v>
      </c>
      <c r="AW1113" s="12" t="s">
        <v>31</v>
      </c>
      <c r="AX1113" s="12" t="s">
        <v>70</v>
      </c>
      <c r="AY1113" s="151" t="s">
        <v>158</v>
      </c>
    </row>
    <row r="1114" spans="2:65" s="13" customFormat="1" x14ac:dyDescent="0.2">
      <c r="B1114" s="156"/>
      <c r="D1114" s="150" t="s">
        <v>188</v>
      </c>
      <c r="E1114" s="157" t="s">
        <v>19</v>
      </c>
      <c r="F1114" s="158" t="s">
        <v>1887</v>
      </c>
      <c r="H1114" s="159">
        <v>4.2999999999999997E-2</v>
      </c>
      <c r="I1114" s="160"/>
      <c r="L1114" s="156"/>
      <c r="M1114" s="161"/>
      <c r="T1114" s="162"/>
      <c r="AT1114" s="157" t="s">
        <v>188</v>
      </c>
      <c r="AU1114" s="157" t="s">
        <v>80</v>
      </c>
      <c r="AV1114" s="13" t="s">
        <v>80</v>
      </c>
      <c r="AW1114" s="13" t="s">
        <v>31</v>
      </c>
      <c r="AX1114" s="13" t="s">
        <v>70</v>
      </c>
      <c r="AY1114" s="157" t="s">
        <v>158</v>
      </c>
    </row>
    <row r="1115" spans="2:65" s="12" customFormat="1" x14ac:dyDescent="0.2">
      <c r="B1115" s="149"/>
      <c r="D1115" s="150" t="s">
        <v>188</v>
      </c>
      <c r="E1115" s="151" t="s">
        <v>19</v>
      </c>
      <c r="F1115" s="152" t="s">
        <v>1604</v>
      </c>
      <c r="H1115" s="151" t="s">
        <v>19</v>
      </c>
      <c r="I1115" s="153"/>
      <c r="L1115" s="149"/>
      <c r="M1115" s="154"/>
      <c r="T1115" s="155"/>
      <c r="AT1115" s="151" t="s">
        <v>188</v>
      </c>
      <c r="AU1115" s="151" t="s">
        <v>80</v>
      </c>
      <c r="AV1115" s="12" t="s">
        <v>78</v>
      </c>
      <c r="AW1115" s="12" t="s">
        <v>31</v>
      </c>
      <c r="AX1115" s="12" t="s">
        <v>70</v>
      </c>
      <c r="AY1115" s="151" t="s">
        <v>158</v>
      </c>
    </row>
    <row r="1116" spans="2:65" s="12" customFormat="1" x14ac:dyDescent="0.2">
      <c r="B1116" s="149"/>
      <c r="D1116" s="150" t="s">
        <v>188</v>
      </c>
      <c r="E1116" s="151" t="s">
        <v>19</v>
      </c>
      <c r="F1116" s="152" t="s">
        <v>1884</v>
      </c>
      <c r="H1116" s="151" t="s">
        <v>19</v>
      </c>
      <c r="I1116" s="153"/>
      <c r="L1116" s="149"/>
      <c r="M1116" s="154"/>
      <c r="T1116" s="155"/>
      <c r="AT1116" s="151" t="s">
        <v>188</v>
      </c>
      <c r="AU1116" s="151" t="s">
        <v>80</v>
      </c>
      <c r="AV1116" s="12" t="s">
        <v>78</v>
      </c>
      <c r="AW1116" s="12" t="s">
        <v>31</v>
      </c>
      <c r="AX1116" s="12" t="s">
        <v>70</v>
      </c>
      <c r="AY1116" s="151" t="s">
        <v>158</v>
      </c>
    </row>
    <row r="1117" spans="2:65" s="12" customFormat="1" x14ac:dyDescent="0.2">
      <c r="B1117" s="149"/>
      <c r="D1117" s="150" t="s">
        <v>188</v>
      </c>
      <c r="E1117" s="151" t="s">
        <v>19</v>
      </c>
      <c r="F1117" s="152" t="s">
        <v>1605</v>
      </c>
      <c r="H1117" s="151" t="s">
        <v>19</v>
      </c>
      <c r="I1117" s="153"/>
      <c r="L1117" s="149"/>
      <c r="M1117" s="154"/>
      <c r="T1117" s="155"/>
      <c r="AT1117" s="151" t="s">
        <v>188</v>
      </c>
      <c r="AU1117" s="151" t="s">
        <v>80</v>
      </c>
      <c r="AV1117" s="12" t="s">
        <v>78</v>
      </c>
      <c r="AW1117" s="12" t="s">
        <v>31</v>
      </c>
      <c r="AX1117" s="12" t="s">
        <v>70</v>
      </c>
      <c r="AY1117" s="151" t="s">
        <v>158</v>
      </c>
    </row>
    <row r="1118" spans="2:65" s="13" customFormat="1" x14ac:dyDescent="0.2">
      <c r="B1118" s="156"/>
      <c r="D1118" s="150" t="s">
        <v>188</v>
      </c>
      <c r="E1118" s="157" t="s">
        <v>19</v>
      </c>
      <c r="F1118" s="158" t="s">
        <v>1888</v>
      </c>
      <c r="H1118" s="159">
        <v>1E-3</v>
      </c>
      <c r="I1118" s="160"/>
      <c r="L1118" s="156"/>
      <c r="M1118" s="161"/>
      <c r="T1118" s="162"/>
      <c r="AT1118" s="157" t="s">
        <v>188</v>
      </c>
      <c r="AU1118" s="157" t="s">
        <v>80</v>
      </c>
      <c r="AV1118" s="13" t="s">
        <v>80</v>
      </c>
      <c r="AW1118" s="13" t="s">
        <v>31</v>
      </c>
      <c r="AX1118" s="13" t="s">
        <v>70</v>
      </c>
      <c r="AY1118" s="157" t="s">
        <v>158</v>
      </c>
    </row>
    <row r="1119" spans="2:65" s="12" customFormat="1" x14ac:dyDescent="0.2">
      <c r="B1119" s="149"/>
      <c r="D1119" s="150" t="s">
        <v>188</v>
      </c>
      <c r="E1119" s="151" t="s">
        <v>19</v>
      </c>
      <c r="F1119" s="152" t="s">
        <v>1607</v>
      </c>
      <c r="H1119" s="151" t="s">
        <v>19</v>
      </c>
      <c r="I1119" s="153"/>
      <c r="L1119" s="149"/>
      <c r="M1119" s="154"/>
      <c r="T1119" s="155"/>
      <c r="AT1119" s="151" t="s">
        <v>188</v>
      </c>
      <c r="AU1119" s="151" t="s">
        <v>80</v>
      </c>
      <c r="AV1119" s="12" t="s">
        <v>78</v>
      </c>
      <c r="AW1119" s="12" t="s">
        <v>31</v>
      </c>
      <c r="AX1119" s="12" t="s">
        <v>70</v>
      </c>
      <c r="AY1119" s="151" t="s">
        <v>158</v>
      </c>
    </row>
    <row r="1120" spans="2:65" s="13" customFormat="1" x14ac:dyDescent="0.2">
      <c r="B1120" s="156"/>
      <c r="D1120" s="150" t="s">
        <v>188</v>
      </c>
      <c r="E1120" s="157" t="s">
        <v>19</v>
      </c>
      <c r="F1120" s="158" t="s">
        <v>1889</v>
      </c>
      <c r="H1120" s="159">
        <v>0</v>
      </c>
      <c r="I1120" s="160"/>
      <c r="L1120" s="156"/>
      <c r="M1120" s="161"/>
      <c r="T1120" s="162"/>
      <c r="AT1120" s="157" t="s">
        <v>188</v>
      </c>
      <c r="AU1120" s="157" t="s">
        <v>80</v>
      </c>
      <c r="AV1120" s="13" t="s">
        <v>80</v>
      </c>
      <c r="AW1120" s="13" t="s">
        <v>31</v>
      </c>
      <c r="AX1120" s="13" t="s">
        <v>70</v>
      </c>
      <c r="AY1120" s="157" t="s">
        <v>158</v>
      </c>
    </row>
    <row r="1121" spans="2:65" s="14" customFormat="1" x14ac:dyDescent="0.2">
      <c r="B1121" s="163"/>
      <c r="D1121" s="150" t="s">
        <v>188</v>
      </c>
      <c r="E1121" s="164" t="s">
        <v>19</v>
      </c>
      <c r="F1121" s="165" t="s">
        <v>191</v>
      </c>
      <c r="H1121" s="166">
        <v>4.3999999999999997E-2</v>
      </c>
      <c r="I1121" s="167"/>
      <c r="L1121" s="163"/>
      <c r="M1121" s="168"/>
      <c r="T1121" s="169"/>
      <c r="AT1121" s="164" t="s">
        <v>188</v>
      </c>
      <c r="AU1121" s="164" t="s">
        <v>80</v>
      </c>
      <c r="AV1121" s="14" t="s">
        <v>165</v>
      </c>
      <c r="AW1121" s="14" t="s">
        <v>31</v>
      </c>
      <c r="AX1121" s="14" t="s">
        <v>78</v>
      </c>
      <c r="AY1121" s="164" t="s">
        <v>158</v>
      </c>
    </row>
    <row r="1122" spans="2:65" s="1" customFormat="1" ht="16.5" customHeight="1" x14ac:dyDescent="0.2">
      <c r="B1122" s="33"/>
      <c r="C1122" s="132" t="s">
        <v>593</v>
      </c>
      <c r="D1122" s="132" t="s">
        <v>160</v>
      </c>
      <c r="E1122" s="133" t="s">
        <v>1890</v>
      </c>
      <c r="F1122" s="134" t="s">
        <v>1891</v>
      </c>
      <c r="G1122" s="135" t="s">
        <v>195</v>
      </c>
      <c r="H1122" s="136">
        <v>418.62</v>
      </c>
      <c r="I1122" s="137">
        <v>29.8</v>
      </c>
      <c r="J1122" s="138">
        <f>ROUND(I1122*H1122,2)</f>
        <v>12474.88</v>
      </c>
      <c r="K1122" s="134" t="s">
        <v>164</v>
      </c>
      <c r="L1122" s="33"/>
      <c r="M1122" s="139" t="s">
        <v>19</v>
      </c>
      <c r="N1122" s="140" t="s">
        <v>41</v>
      </c>
      <c r="P1122" s="141">
        <f>O1122*H1122</f>
        <v>0</v>
      </c>
      <c r="Q1122" s="141">
        <v>0</v>
      </c>
      <c r="R1122" s="141">
        <f>Q1122*H1122</f>
        <v>0</v>
      </c>
      <c r="S1122" s="141">
        <v>0</v>
      </c>
      <c r="T1122" s="142">
        <f>S1122*H1122</f>
        <v>0</v>
      </c>
      <c r="AR1122" s="143" t="s">
        <v>204</v>
      </c>
      <c r="AT1122" s="143" t="s">
        <v>160</v>
      </c>
      <c r="AU1122" s="143" t="s">
        <v>80</v>
      </c>
      <c r="AY1122" s="18" t="s">
        <v>158</v>
      </c>
      <c r="BE1122" s="144">
        <f>IF(N1122="základní",J1122,0)</f>
        <v>12474.88</v>
      </c>
      <c r="BF1122" s="144">
        <f>IF(N1122="snížená",J1122,0)</f>
        <v>0</v>
      </c>
      <c r="BG1122" s="144">
        <f>IF(N1122="zákl. přenesená",J1122,0)</f>
        <v>0</v>
      </c>
      <c r="BH1122" s="144">
        <f>IF(N1122="sníž. přenesená",J1122,0)</f>
        <v>0</v>
      </c>
      <c r="BI1122" s="144">
        <f>IF(N1122="nulová",J1122,0)</f>
        <v>0</v>
      </c>
      <c r="BJ1122" s="18" t="s">
        <v>78</v>
      </c>
      <c r="BK1122" s="144">
        <f>ROUND(I1122*H1122,2)</f>
        <v>12474.88</v>
      </c>
      <c r="BL1122" s="18" t="s">
        <v>204</v>
      </c>
      <c r="BM1122" s="143" t="s">
        <v>961</v>
      </c>
    </row>
    <row r="1123" spans="2:65" s="1" customFormat="1" x14ac:dyDescent="0.2">
      <c r="B1123" s="33"/>
      <c r="D1123" s="145" t="s">
        <v>166</v>
      </c>
      <c r="F1123" s="146" t="s">
        <v>1892</v>
      </c>
      <c r="I1123" s="147"/>
      <c r="L1123" s="33"/>
      <c r="M1123" s="148"/>
      <c r="T1123" s="54"/>
      <c r="AT1123" s="18" t="s">
        <v>166</v>
      </c>
      <c r="AU1123" s="18" t="s">
        <v>80</v>
      </c>
    </row>
    <row r="1124" spans="2:65" s="12" customFormat="1" x14ac:dyDescent="0.2">
      <c r="B1124" s="149"/>
      <c r="D1124" s="150" t="s">
        <v>188</v>
      </c>
      <c r="E1124" s="151" t="s">
        <v>19</v>
      </c>
      <c r="F1124" s="152" t="s">
        <v>1244</v>
      </c>
      <c r="H1124" s="151" t="s">
        <v>19</v>
      </c>
      <c r="I1124" s="153"/>
      <c r="L1124" s="149"/>
      <c r="M1124" s="154"/>
      <c r="T1124" s="155"/>
      <c r="AT1124" s="151" t="s">
        <v>188</v>
      </c>
      <c r="AU1124" s="151" t="s">
        <v>80</v>
      </c>
      <c r="AV1124" s="12" t="s">
        <v>78</v>
      </c>
      <c r="AW1124" s="12" t="s">
        <v>31</v>
      </c>
      <c r="AX1124" s="12" t="s">
        <v>70</v>
      </c>
      <c r="AY1124" s="151" t="s">
        <v>158</v>
      </c>
    </row>
    <row r="1125" spans="2:65" s="12" customFormat="1" x14ac:dyDescent="0.2">
      <c r="B1125" s="149"/>
      <c r="D1125" s="150" t="s">
        <v>188</v>
      </c>
      <c r="E1125" s="151" t="s">
        <v>19</v>
      </c>
      <c r="F1125" s="152" t="s">
        <v>1784</v>
      </c>
      <c r="H1125" s="151" t="s">
        <v>19</v>
      </c>
      <c r="I1125" s="153"/>
      <c r="L1125" s="149"/>
      <c r="M1125" s="154"/>
      <c r="T1125" s="155"/>
      <c r="AT1125" s="151" t="s">
        <v>188</v>
      </c>
      <c r="AU1125" s="151" t="s">
        <v>80</v>
      </c>
      <c r="AV1125" s="12" t="s">
        <v>78</v>
      </c>
      <c r="AW1125" s="12" t="s">
        <v>31</v>
      </c>
      <c r="AX1125" s="12" t="s">
        <v>70</v>
      </c>
      <c r="AY1125" s="151" t="s">
        <v>158</v>
      </c>
    </row>
    <row r="1126" spans="2:65" s="12" customFormat="1" x14ac:dyDescent="0.2">
      <c r="B1126" s="149"/>
      <c r="D1126" s="150" t="s">
        <v>188</v>
      </c>
      <c r="E1126" s="151" t="s">
        <v>19</v>
      </c>
      <c r="F1126" s="152" t="s">
        <v>1893</v>
      </c>
      <c r="H1126" s="151" t="s">
        <v>19</v>
      </c>
      <c r="I1126" s="153"/>
      <c r="L1126" s="149"/>
      <c r="M1126" s="154"/>
      <c r="T1126" s="155"/>
      <c r="AT1126" s="151" t="s">
        <v>188</v>
      </c>
      <c r="AU1126" s="151" t="s">
        <v>80</v>
      </c>
      <c r="AV1126" s="12" t="s">
        <v>78</v>
      </c>
      <c r="AW1126" s="12" t="s">
        <v>31</v>
      </c>
      <c r="AX1126" s="12" t="s">
        <v>70</v>
      </c>
      <c r="AY1126" s="151" t="s">
        <v>158</v>
      </c>
    </row>
    <row r="1127" spans="2:65" s="13" customFormat="1" x14ac:dyDescent="0.2">
      <c r="B1127" s="156"/>
      <c r="D1127" s="150" t="s">
        <v>188</v>
      </c>
      <c r="E1127" s="157" t="s">
        <v>19</v>
      </c>
      <c r="F1127" s="158" t="s">
        <v>1894</v>
      </c>
      <c r="H1127" s="159">
        <v>373.02</v>
      </c>
      <c r="I1127" s="160"/>
      <c r="L1127" s="156"/>
      <c r="M1127" s="161"/>
      <c r="T1127" s="162"/>
      <c r="AT1127" s="157" t="s">
        <v>188</v>
      </c>
      <c r="AU1127" s="157" t="s">
        <v>80</v>
      </c>
      <c r="AV1127" s="13" t="s">
        <v>80</v>
      </c>
      <c r="AW1127" s="13" t="s">
        <v>31</v>
      </c>
      <c r="AX1127" s="13" t="s">
        <v>70</v>
      </c>
      <c r="AY1127" s="157" t="s">
        <v>158</v>
      </c>
    </row>
    <row r="1128" spans="2:65" s="12" customFormat="1" x14ac:dyDescent="0.2">
      <c r="B1128" s="149"/>
      <c r="D1128" s="150" t="s">
        <v>188</v>
      </c>
      <c r="E1128" s="151" t="s">
        <v>19</v>
      </c>
      <c r="F1128" s="152" t="s">
        <v>1786</v>
      </c>
      <c r="H1128" s="151" t="s">
        <v>19</v>
      </c>
      <c r="I1128" s="153"/>
      <c r="L1128" s="149"/>
      <c r="M1128" s="154"/>
      <c r="T1128" s="155"/>
      <c r="AT1128" s="151" t="s">
        <v>188</v>
      </c>
      <c r="AU1128" s="151" t="s">
        <v>80</v>
      </c>
      <c r="AV1128" s="12" t="s">
        <v>78</v>
      </c>
      <c r="AW1128" s="12" t="s">
        <v>31</v>
      </c>
      <c r="AX1128" s="12" t="s">
        <v>70</v>
      </c>
      <c r="AY1128" s="151" t="s">
        <v>158</v>
      </c>
    </row>
    <row r="1129" spans="2:65" s="12" customFormat="1" x14ac:dyDescent="0.2">
      <c r="B1129" s="149"/>
      <c r="D1129" s="150" t="s">
        <v>188</v>
      </c>
      <c r="E1129" s="151" t="s">
        <v>19</v>
      </c>
      <c r="F1129" s="152" t="s">
        <v>1883</v>
      </c>
      <c r="H1129" s="151" t="s">
        <v>19</v>
      </c>
      <c r="I1129" s="153"/>
      <c r="L1129" s="149"/>
      <c r="M1129" s="154"/>
      <c r="T1129" s="155"/>
      <c r="AT1129" s="151" t="s">
        <v>188</v>
      </c>
      <c r="AU1129" s="151" t="s">
        <v>80</v>
      </c>
      <c r="AV1129" s="12" t="s">
        <v>78</v>
      </c>
      <c r="AW1129" s="12" t="s">
        <v>31</v>
      </c>
      <c r="AX1129" s="12" t="s">
        <v>70</v>
      </c>
      <c r="AY1129" s="151" t="s">
        <v>158</v>
      </c>
    </row>
    <row r="1130" spans="2:65" s="13" customFormat="1" x14ac:dyDescent="0.2">
      <c r="B1130" s="156"/>
      <c r="D1130" s="150" t="s">
        <v>188</v>
      </c>
      <c r="E1130" s="157" t="s">
        <v>19</v>
      </c>
      <c r="F1130" s="158" t="s">
        <v>1895</v>
      </c>
      <c r="H1130" s="159">
        <v>30.4</v>
      </c>
      <c r="I1130" s="160"/>
      <c r="L1130" s="156"/>
      <c r="M1130" s="161"/>
      <c r="T1130" s="162"/>
      <c r="AT1130" s="157" t="s">
        <v>188</v>
      </c>
      <c r="AU1130" s="157" t="s">
        <v>80</v>
      </c>
      <c r="AV1130" s="13" t="s">
        <v>80</v>
      </c>
      <c r="AW1130" s="13" t="s">
        <v>31</v>
      </c>
      <c r="AX1130" s="13" t="s">
        <v>70</v>
      </c>
      <c r="AY1130" s="157" t="s">
        <v>158</v>
      </c>
    </row>
    <row r="1131" spans="2:65" s="13" customFormat="1" x14ac:dyDescent="0.2">
      <c r="B1131" s="156"/>
      <c r="D1131" s="150" t="s">
        <v>188</v>
      </c>
      <c r="E1131" s="157" t="s">
        <v>19</v>
      </c>
      <c r="F1131" s="158" t="s">
        <v>1896</v>
      </c>
      <c r="H1131" s="159">
        <v>15.2</v>
      </c>
      <c r="I1131" s="160"/>
      <c r="L1131" s="156"/>
      <c r="M1131" s="161"/>
      <c r="T1131" s="162"/>
      <c r="AT1131" s="157" t="s">
        <v>188</v>
      </c>
      <c r="AU1131" s="157" t="s">
        <v>80</v>
      </c>
      <c r="AV1131" s="13" t="s">
        <v>80</v>
      </c>
      <c r="AW1131" s="13" t="s">
        <v>31</v>
      </c>
      <c r="AX1131" s="13" t="s">
        <v>70</v>
      </c>
      <c r="AY1131" s="157" t="s">
        <v>158</v>
      </c>
    </row>
    <row r="1132" spans="2:65" s="14" customFormat="1" x14ac:dyDescent="0.2">
      <c r="B1132" s="163"/>
      <c r="D1132" s="150" t="s">
        <v>188</v>
      </c>
      <c r="E1132" s="164" t="s">
        <v>19</v>
      </c>
      <c r="F1132" s="165" t="s">
        <v>191</v>
      </c>
      <c r="H1132" s="166">
        <v>418.61999999999995</v>
      </c>
      <c r="I1132" s="167"/>
      <c r="L1132" s="163"/>
      <c r="M1132" s="168"/>
      <c r="T1132" s="169"/>
      <c r="AT1132" s="164" t="s">
        <v>188</v>
      </c>
      <c r="AU1132" s="164" t="s">
        <v>80</v>
      </c>
      <c r="AV1132" s="14" t="s">
        <v>165</v>
      </c>
      <c r="AW1132" s="14" t="s">
        <v>31</v>
      </c>
      <c r="AX1132" s="14" t="s">
        <v>78</v>
      </c>
      <c r="AY1132" s="164" t="s">
        <v>158</v>
      </c>
    </row>
    <row r="1133" spans="2:65" s="1" customFormat="1" ht="16.5" customHeight="1" x14ac:dyDescent="0.2">
      <c r="B1133" s="33"/>
      <c r="C1133" s="177" t="s">
        <v>897</v>
      </c>
      <c r="D1133" s="177" t="s">
        <v>530</v>
      </c>
      <c r="E1133" s="178" t="s">
        <v>1885</v>
      </c>
      <c r="F1133" s="179" t="s">
        <v>1886</v>
      </c>
      <c r="G1133" s="180" t="s">
        <v>519</v>
      </c>
      <c r="H1133" s="181">
        <v>0.13500000000000001</v>
      </c>
      <c r="I1133" s="182">
        <v>69200</v>
      </c>
      <c r="J1133" s="183">
        <f>ROUND(I1133*H1133,2)</f>
        <v>9342</v>
      </c>
      <c r="K1133" s="179" t="s">
        <v>164</v>
      </c>
      <c r="L1133" s="184"/>
      <c r="M1133" s="185" t="s">
        <v>19</v>
      </c>
      <c r="N1133" s="186" t="s">
        <v>41</v>
      </c>
      <c r="P1133" s="141">
        <f>O1133*H1133</f>
        <v>0</v>
      </c>
      <c r="Q1133" s="141">
        <v>0</v>
      </c>
      <c r="R1133" s="141">
        <f>Q1133*H1133</f>
        <v>0</v>
      </c>
      <c r="S1133" s="141">
        <v>0</v>
      </c>
      <c r="T1133" s="142">
        <f>S1133*H1133</f>
        <v>0</v>
      </c>
      <c r="AR1133" s="143" t="s">
        <v>272</v>
      </c>
      <c r="AT1133" s="143" t="s">
        <v>530</v>
      </c>
      <c r="AU1133" s="143" t="s">
        <v>80</v>
      </c>
      <c r="AY1133" s="18" t="s">
        <v>158</v>
      </c>
      <c r="BE1133" s="144">
        <f>IF(N1133="základní",J1133,0)</f>
        <v>9342</v>
      </c>
      <c r="BF1133" s="144">
        <f>IF(N1133="snížená",J1133,0)</f>
        <v>0</v>
      </c>
      <c r="BG1133" s="144">
        <f>IF(N1133="zákl. přenesená",J1133,0)</f>
        <v>0</v>
      </c>
      <c r="BH1133" s="144">
        <f>IF(N1133="sníž. přenesená",J1133,0)</f>
        <v>0</v>
      </c>
      <c r="BI1133" s="144">
        <f>IF(N1133="nulová",J1133,0)</f>
        <v>0</v>
      </c>
      <c r="BJ1133" s="18" t="s">
        <v>78</v>
      </c>
      <c r="BK1133" s="144">
        <f>ROUND(I1133*H1133,2)</f>
        <v>9342</v>
      </c>
      <c r="BL1133" s="18" t="s">
        <v>204</v>
      </c>
      <c r="BM1133" s="143" t="s">
        <v>966</v>
      </c>
    </row>
    <row r="1134" spans="2:65" s="12" customFormat="1" x14ac:dyDescent="0.2">
      <c r="B1134" s="149"/>
      <c r="D1134" s="150" t="s">
        <v>188</v>
      </c>
      <c r="E1134" s="151" t="s">
        <v>19</v>
      </c>
      <c r="F1134" s="152" t="s">
        <v>1244</v>
      </c>
      <c r="H1134" s="151" t="s">
        <v>19</v>
      </c>
      <c r="I1134" s="153"/>
      <c r="L1134" s="149"/>
      <c r="M1134" s="154"/>
      <c r="T1134" s="155"/>
      <c r="AT1134" s="151" t="s">
        <v>188</v>
      </c>
      <c r="AU1134" s="151" t="s">
        <v>80</v>
      </c>
      <c r="AV1134" s="12" t="s">
        <v>78</v>
      </c>
      <c r="AW1134" s="12" t="s">
        <v>31</v>
      </c>
      <c r="AX1134" s="12" t="s">
        <v>70</v>
      </c>
      <c r="AY1134" s="151" t="s">
        <v>158</v>
      </c>
    </row>
    <row r="1135" spans="2:65" s="12" customFormat="1" x14ac:dyDescent="0.2">
      <c r="B1135" s="149"/>
      <c r="D1135" s="150" t="s">
        <v>188</v>
      </c>
      <c r="E1135" s="151" t="s">
        <v>19</v>
      </c>
      <c r="F1135" s="152" t="s">
        <v>1784</v>
      </c>
      <c r="H1135" s="151" t="s">
        <v>19</v>
      </c>
      <c r="I1135" s="153"/>
      <c r="L1135" s="149"/>
      <c r="M1135" s="154"/>
      <c r="T1135" s="155"/>
      <c r="AT1135" s="151" t="s">
        <v>188</v>
      </c>
      <c r="AU1135" s="151" t="s">
        <v>80</v>
      </c>
      <c r="AV1135" s="12" t="s">
        <v>78</v>
      </c>
      <c r="AW1135" s="12" t="s">
        <v>31</v>
      </c>
      <c r="AX1135" s="12" t="s">
        <v>70</v>
      </c>
      <c r="AY1135" s="151" t="s">
        <v>158</v>
      </c>
    </row>
    <row r="1136" spans="2:65" s="12" customFormat="1" x14ac:dyDescent="0.2">
      <c r="B1136" s="149"/>
      <c r="D1136" s="150" t="s">
        <v>188</v>
      </c>
      <c r="E1136" s="151" t="s">
        <v>19</v>
      </c>
      <c r="F1136" s="152" t="s">
        <v>1893</v>
      </c>
      <c r="H1136" s="151" t="s">
        <v>19</v>
      </c>
      <c r="I1136" s="153"/>
      <c r="L1136" s="149"/>
      <c r="M1136" s="154"/>
      <c r="T1136" s="155"/>
      <c r="AT1136" s="151" t="s">
        <v>188</v>
      </c>
      <c r="AU1136" s="151" t="s">
        <v>80</v>
      </c>
      <c r="AV1136" s="12" t="s">
        <v>78</v>
      </c>
      <c r="AW1136" s="12" t="s">
        <v>31</v>
      </c>
      <c r="AX1136" s="12" t="s">
        <v>70</v>
      </c>
      <c r="AY1136" s="151" t="s">
        <v>158</v>
      </c>
    </row>
    <row r="1137" spans="2:65" s="13" customFormat="1" x14ac:dyDescent="0.2">
      <c r="B1137" s="156"/>
      <c r="D1137" s="150" t="s">
        <v>188</v>
      </c>
      <c r="E1137" s="157" t="s">
        <v>19</v>
      </c>
      <c r="F1137" s="158" t="s">
        <v>1897</v>
      </c>
      <c r="H1137" s="159">
        <v>0.112</v>
      </c>
      <c r="I1137" s="160"/>
      <c r="L1137" s="156"/>
      <c r="M1137" s="161"/>
      <c r="T1137" s="162"/>
      <c r="AT1137" s="157" t="s">
        <v>188</v>
      </c>
      <c r="AU1137" s="157" t="s">
        <v>80</v>
      </c>
      <c r="AV1137" s="13" t="s">
        <v>80</v>
      </c>
      <c r="AW1137" s="13" t="s">
        <v>31</v>
      </c>
      <c r="AX1137" s="13" t="s">
        <v>70</v>
      </c>
      <c r="AY1137" s="157" t="s">
        <v>158</v>
      </c>
    </row>
    <row r="1138" spans="2:65" s="12" customFormat="1" x14ac:dyDescent="0.2">
      <c r="B1138" s="149"/>
      <c r="D1138" s="150" t="s">
        <v>188</v>
      </c>
      <c r="E1138" s="151" t="s">
        <v>19</v>
      </c>
      <c r="F1138" s="152" t="s">
        <v>1786</v>
      </c>
      <c r="H1138" s="151" t="s">
        <v>19</v>
      </c>
      <c r="I1138" s="153"/>
      <c r="L1138" s="149"/>
      <c r="M1138" s="154"/>
      <c r="T1138" s="155"/>
      <c r="AT1138" s="151" t="s">
        <v>188</v>
      </c>
      <c r="AU1138" s="151" t="s">
        <v>80</v>
      </c>
      <c r="AV1138" s="12" t="s">
        <v>78</v>
      </c>
      <c r="AW1138" s="12" t="s">
        <v>31</v>
      </c>
      <c r="AX1138" s="12" t="s">
        <v>70</v>
      </c>
      <c r="AY1138" s="151" t="s">
        <v>158</v>
      </c>
    </row>
    <row r="1139" spans="2:65" s="12" customFormat="1" x14ac:dyDescent="0.2">
      <c r="B1139" s="149"/>
      <c r="D1139" s="150" t="s">
        <v>188</v>
      </c>
      <c r="E1139" s="151" t="s">
        <v>19</v>
      </c>
      <c r="F1139" s="152" t="s">
        <v>1883</v>
      </c>
      <c r="H1139" s="151" t="s">
        <v>19</v>
      </c>
      <c r="I1139" s="153"/>
      <c r="L1139" s="149"/>
      <c r="M1139" s="154"/>
      <c r="T1139" s="155"/>
      <c r="AT1139" s="151" t="s">
        <v>188</v>
      </c>
      <c r="AU1139" s="151" t="s">
        <v>80</v>
      </c>
      <c r="AV1139" s="12" t="s">
        <v>78</v>
      </c>
      <c r="AW1139" s="12" t="s">
        <v>31</v>
      </c>
      <c r="AX1139" s="12" t="s">
        <v>70</v>
      </c>
      <c r="AY1139" s="151" t="s">
        <v>158</v>
      </c>
    </row>
    <row r="1140" spans="2:65" s="13" customFormat="1" x14ac:dyDescent="0.2">
      <c r="B1140" s="156"/>
      <c r="D1140" s="150" t="s">
        <v>188</v>
      </c>
      <c r="E1140" s="157" t="s">
        <v>19</v>
      </c>
      <c r="F1140" s="158" t="s">
        <v>1898</v>
      </c>
      <c r="H1140" s="159">
        <v>1.4999999999999999E-2</v>
      </c>
      <c r="I1140" s="160"/>
      <c r="L1140" s="156"/>
      <c r="M1140" s="161"/>
      <c r="T1140" s="162"/>
      <c r="AT1140" s="157" t="s">
        <v>188</v>
      </c>
      <c r="AU1140" s="157" t="s">
        <v>80</v>
      </c>
      <c r="AV1140" s="13" t="s">
        <v>80</v>
      </c>
      <c r="AW1140" s="13" t="s">
        <v>31</v>
      </c>
      <c r="AX1140" s="13" t="s">
        <v>70</v>
      </c>
      <c r="AY1140" s="157" t="s">
        <v>158</v>
      </c>
    </row>
    <row r="1141" spans="2:65" s="13" customFormat="1" x14ac:dyDescent="0.2">
      <c r="B1141" s="156"/>
      <c r="D1141" s="150" t="s">
        <v>188</v>
      </c>
      <c r="E1141" s="157" t="s">
        <v>19</v>
      </c>
      <c r="F1141" s="158" t="s">
        <v>1899</v>
      </c>
      <c r="H1141" s="159">
        <v>8.0000000000000002E-3</v>
      </c>
      <c r="I1141" s="160"/>
      <c r="L1141" s="156"/>
      <c r="M1141" s="161"/>
      <c r="T1141" s="162"/>
      <c r="AT1141" s="157" t="s">
        <v>188</v>
      </c>
      <c r="AU1141" s="157" t="s">
        <v>80</v>
      </c>
      <c r="AV1141" s="13" t="s">
        <v>80</v>
      </c>
      <c r="AW1141" s="13" t="s">
        <v>31</v>
      </c>
      <c r="AX1141" s="13" t="s">
        <v>70</v>
      </c>
      <c r="AY1141" s="157" t="s">
        <v>158</v>
      </c>
    </row>
    <row r="1142" spans="2:65" s="14" customFormat="1" x14ac:dyDescent="0.2">
      <c r="B1142" s="163"/>
      <c r="D1142" s="150" t="s">
        <v>188</v>
      </c>
      <c r="E1142" s="164" t="s">
        <v>19</v>
      </c>
      <c r="F1142" s="165" t="s">
        <v>191</v>
      </c>
      <c r="H1142" s="166">
        <v>0.13500000000000001</v>
      </c>
      <c r="I1142" s="167"/>
      <c r="L1142" s="163"/>
      <c r="M1142" s="168"/>
      <c r="T1142" s="169"/>
      <c r="AT1142" s="164" t="s">
        <v>188</v>
      </c>
      <c r="AU1142" s="164" t="s">
        <v>80</v>
      </c>
      <c r="AV1142" s="14" t="s">
        <v>165</v>
      </c>
      <c r="AW1142" s="14" t="s">
        <v>31</v>
      </c>
      <c r="AX1142" s="14" t="s">
        <v>78</v>
      </c>
      <c r="AY1142" s="164" t="s">
        <v>158</v>
      </c>
    </row>
    <row r="1143" spans="2:65" s="1" customFormat="1" ht="16.5" customHeight="1" x14ac:dyDescent="0.2">
      <c r="B1143" s="33"/>
      <c r="C1143" s="132" t="s">
        <v>619</v>
      </c>
      <c r="D1143" s="132" t="s">
        <v>160</v>
      </c>
      <c r="E1143" s="133" t="s">
        <v>1900</v>
      </c>
      <c r="F1143" s="134" t="s">
        <v>1901</v>
      </c>
      <c r="G1143" s="135" t="s">
        <v>195</v>
      </c>
      <c r="H1143" s="136">
        <v>124.34</v>
      </c>
      <c r="I1143" s="137">
        <v>32.700000000000003</v>
      </c>
      <c r="J1143" s="138">
        <f>ROUND(I1143*H1143,2)</f>
        <v>4065.92</v>
      </c>
      <c r="K1143" s="134" t="s">
        <v>164</v>
      </c>
      <c r="L1143" s="33"/>
      <c r="M1143" s="139" t="s">
        <v>19</v>
      </c>
      <c r="N1143" s="140" t="s">
        <v>41</v>
      </c>
      <c r="P1143" s="141">
        <f>O1143*H1143</f>
        <v>0</v>
      </c>
      <c r="Q1143" s="141">
        <v>0</v>
      </c>
      <c r="R1143" s="141">
        <f>Q1143*H1143</f>
        <v>0</v>
      </c>
      <c r="S1143" s="141">
        <v>0</v>
      </c>
      <c r="T1143" s="142">
        <f>S1143*H1143</f>
        <v>0</v>
      </c>
      <c r="AR1143" s="143" t="s">
        <v>204</v>
      </c>
      <c r="AT1143" s="143" t="s">
        <v>160</v>
      </c>
      <c r="AU1143" s="143" t="s">
        <v>80</v>
      </c>
      <c r="AY1143" s="18" t="s">
        <v>158</v>
      </c>
      <c r="BE1143" s="144">
        <f>IF(N1143="základní",J1143,0)</f>
        <v>4065.92</v>
      </c>
      <c r="BF1143" s="144">
        <f>IF(N1143="snížená",J1143,0)</f>
        <v>0</v>
      </c>
      <c r="BG1143" s="144">
        <f>IF(N1143="zákl. přenesená",J1143,0)</f>
        <v>0</v>
      </c>
      <c r="BH1143" s="144">
        <f>IF(N1143="sníž. přenesená",J1143,0)</f>
        <v>0</v>
      </c>
      <c r="BI1143" s="144">
        <f>IF(N1143="nulová",J1143,0)</f>
        <v>0</v>
      </c>
      <c r="BJ1143" s="18" t="s">
        <v>78</v>
      </c>
      <c r="BK1143" s="144">
        <f>ROUND(I1143*H1143,2)</f>
        <v>4065.92</v>
      </c>
      <c r="BL1143" s="18" t="s">
        <v>204</v>
      </c>
      <c r="BM1143" s="143" t="s">
        <v>969</v>
      </c>
    </row>
    <row r="1144" spans="2:65" s="1" customFormat="1" x14ac:dyDescent="0.2">
      <c r="B1144" s="33"/>
      <c r="D1144" s="145" t="s">
        <v>166</v>
      </c>
      <c r="F1144" s="146" t="s">
        <v>1902</v>
      </c>
      <c r="I1144" s="147"/>
      <c r="L1144" s="33"/>
      <c r="M1144" s="148"/>
      <c r="T1144" s="54"/>
      <c r="AT1144" s="18" t="s">
        <v>166</v>
      </c>
      <c r="AU1144" s="18" t="s">
        <v>80</v>
      </c>
    </row>
    <row r="1145" spans="2:65" s="12" customFormat="1" x14ac:dyDescent="0.2">
      <c r="B1145" s="149"/>
      <c r="D1145" s="150" t="s">
        <v>188</v>
      </c>
      <c r="E1145" s="151" t="s">
        <v>19</v>
      </c>
      <c r="F1145" s="152" t="s">
        <v>1244</v>
      </c>
      <c r="H1145" s="151" t="s">
        <v>19</v>
      </c>
      <c r="I1145" s="153"/>
      <c r="L1145" s="149"/>
      <c r="M1145" s="154"/>
      <c r="T1145" s="155"/>
      <c r="AT1145" s="151" t="s">
        <v>188</v>
      </c>
      <c r="AU1145" s="151" t="s">
        <v>80</v>
      </c>
      <c r="AV1145" s="12" t="s">
        <v>78</v>
      </c>
      <c r="AW1145" s="12" t="s">
        <v>31</v>
      </c>
      <c r="AX1145" s="12" t="s">
        <v>70</v>
      </c>
      <c r="AY1145" s="151" t="s">
        <v>158</v>
      </c>
    </row>
    <row r="1146" spans="2:65" s="12" customFormat="1" x14ac:dyDescent="0.2">
      <c r="B1146" s="149"/>
      <c r="D1146" s="150" t="s">
        <v>188</v>
      </c>
      <c r="E1146" s="151" t="s">
        <v>19</v>
      </c>
      <c r="F1146" s="152" t="s">
        <v>1784</v>
      </c>
      <c r="H1146" s="151" t="s">
        <v>19</v>
      </c>
      <c r="I1146" s="153"/>
      <c r="L1146" s="149"/>
      <c r="M1146" s="154"/>
      <c r="T1146" s="155"/>
      <c r="AT1146" s="151" t="s">
        <v>188</v>
      </c>
      <c r="AU1146" s="151" t="s">
        <v>80</v>
      </c>
      <c r="AV1146" s="12" t="s">
        <v>78</v>
      </c>
      <c r="AW1146" s="12" t="s">
        <v>31</v>
      </c>
      <c r="AX1146" s="12" t="s">
        <v>70</v>
      </c>
      <c r="AY1146" s="151" t="s">
        <v>158</v>
      </c>
    </row>
    <row r="1147" spans="2:65" s="12" customFormat="1" x14ac:dyDescent="0.2">
      <c r="B1147" s="149"/>
      <c r="D1147" s="150" t="s">
        <v>188</v>
      </c>
      <c r="E1147" s="151" t="s">
        <v>19</v>
      </c>
      <c r="F1147" s="152" t="s">
        <v>1903</v>
      </c>
      <c r="H1147" s="151" t="s">
        <v>19</v>
      </c>
      <c r="I1147" s="153"/>
      <c r="L1147" s="149"/>
      <c r="M1147" s="154"/>
      <c r="T1147" s="155"/>
      <c r="AT1147" s="151" t="s">
        <v>188</v>
      </c>
      <c r="AU1147" s="151" t="s">
        <v>80</v>
      </c>
      <c r="AV1147" s="12" t="s">
        <v>78</v>
      </c>
      <c r="AW1147" s="12" t="s">
        <v>31</v>
      </c>
      <c r="AX1147" s="12" t="s">
        <v>70</v>
      </c>
      <c r="AY1147" s="151" t="s">
        <v>158</v>
      </c>
    </row>
    <row r="1148" spans="2:65" s="13" customFormat="1" x14ac:dyDescent="0.2">
      <c r="B1148" s="156"/>
      <c r="D1148" s="150" t="s">
        <v>188</v>
      </c>
      <c r="E1148" s="157" t="s">
        <v>19</v>
      </c>
      <c r="F1148" s="158" t="s">
        <v>1785</v>
      </c>
      <c r="H1148" s="159">
        <v>124.34</v>
      </c>
      <c r="I1148" s="160"/>
      <c r="L1148" s="156"/>
      <c r="M1148" s="161"/>
      <c r="T1148" s="162"/>
      <c r="AT1148" s="157" t="s">
        <v>188</v>
      </c>
      <c r="AU1148" s="157" t="s">
        <v>80</v>
      </c>
      <c r="AV1148" s="13" t="s">
        <v>80</v>
      </c>
      <c r="AW1148" s="13" t="s">
        <v>31</v>
      </c>
      <c r="AX1148" s="13" t="s">
        <v>70</v>
      </c>
      <c r="AY1148" s="157" t="s">
        <v>158</v>
      </c>
    </row>
    <row r="1149" spans="2:65" s="14" customFormat="1" x14ac:dyDescent="0.2">
      <c r="B1149" s="163"/>
      <c r="D1149" s="150" t="s">
        <v>188</v>
      </c>
      <c r="E1149" s="164" t="s">
        <v>19</v>
      </c>
      <c r="F1149" s="165" t="s">
        <v>191</v>
      </c>
      <c r="H1149" s="166">
        <v>124.34</v>
      </c>
      <c r="I1149" s="167"/>
      <c r="L1149" s="163"/>
      <c r="M1149" s="168"/>
      <c r="T1149" s="169"/>
      <c r="AT1149" s="164" t="s">
        <v>188</v>
      </c>
      <c r="AU1149" s="164" t="s">
        <v>80</v>
      </c>
      <c r="AV1149" s="14" t="s">
        <v>165</v>
      </c>
      <c r="AW1149" s="14" t="s">
        <v>31</v>
      </c>
      <c r="AX1149" s="14" t="s">
        <v>78</v>
      </c>
      <c r="AY1149" s="164" t="s">
        <v>158</v>
      </c>
    </row>
    <row r="1150" spans="2:65" s="1" customFormat="1" ht="16.5" customHeight="1" x14ac:dyDescent="0.2">
      <c r="B1150" s="33"/>
      <c r="C1150" s="177" t="s">
        <v>906</v>
      </c>
      <c r="D1150" s="177" t="s">
        <v>530</v>
      </c>
      <c r="E1150" s="178" t="s">
        <v>1904</v>
      </c>
      <c r="F1150" s="179" t="s">
        <v>1905</v>
      </c>
      <c r="G1150" s="180" t="s">
        <v>519</v>
      </c>
      <c r="H1150" s="181">
        <v>5.0999999999999997E-2</v>
      </c>
      <c r="I1150" s="182">
        <v>152500</v>
      </c>
      <c r="J1150" s="183">
        <f>ROUND(I1150*H1150,2)</f>
        <v>7777.5</v>
      </c>
      <c r="K1150" s="179" t="s">
        <v>164</v>
      </c>
      <c r="L1150" s="184"/>
      <c r="M1150" s="185" t="s">
        <v>19</v>
      </c>
      <c r="N1150" s="186" t="s">
        <v>41</v>
      </c>
      <c r="P1150" s="141">
        <f>O1150*H1150</f>
        <v>0</v>
      </c>
      <c r="Q1150" s="141">
        <v>0</v>
      </c>
      <c r="R1150" s="141">
        <f>Q1150*H1150</f>
        <v>0</v>
      </c>
      <c r="S1150" s="141">
        <v>0</v>
      </c>
      <c r="T1150" s="142">
        <f>S1150*H1150</f>
        <v>0</v>
      </c>
      <c r="AR1150" s="143" t="s">
        <v>272</v>
      </c>
      <c r="AT1150" s="143" t="s">
        <v>530</v>
      </c>
      <c r="AU1150" s="143" t="s">
        <v>80</v>
      </c>
      <c r="AY1150" s="18" t="s">
        <v>158</v>
      </c>
      <c r="BE1150" s="144">
        <f>IF(N1150="základní",J1150,0)</f>
        <v>7777.5</v>
      </c>
      <c r="BF1150" s="144">
        <f>IF(N1150="snížená",J1150,0)</f>
        <v>0</v>
      </c>
      <c r="BG1150" s="144">
        <f>IF(N1150="zákl. přenesená",J1150,0)</f>
        <v>0</v>
      </c>
      <c r="BH1150" s="144">
        <f>IF(N1150="sníž. přenesená",J1150,0)</f>
        <v>0</v>
      </c>
      <c r="BI1150" s="144">
        <f>IF(N1150="nulová",J1150,0)</f>
        <v>0</v>
      </c>
      <c r="BJ1150" s="18" t="s">
        <v>78</v>
      </c>
      <c r="BK1150" s="144">
        <f>ROUND(I1150*H1150,2)</f>
        <v>7777.5</v>
      </c>
      <c r="BL1150" s="18" t="s">
        <v>204</v>
      </c>
      <c r="BM1150" s="143" t="s">
        <v>973</v>
      </c>
    </row>
    <row r="1151" spans="2:65" s="13" customFormat="1" x14ac:dyDescent="0.2">
      <c r="B1151" s="156"/>
      <c r="D1151" s="150" t="s">
        <v>188</v>
      </c>
      <c r="E1151" s="157" t="s">
        <v>19</v>
      </c>
      <c r="F1151" s="158" t="s">
        <v>1906</v>
      </c>
      <c r="H1151" s="159">
        <v>5.0999999999999997E-2</v>
      </c>
      <c r="I1151" s="160"/>
      <c r="L1151" s="156"/>
      <c r="M1151" s="161"/>
      <c r="T1151" s="162"/>
      <c r="AT1151" s="157" t="s">
        <v>188</v>
      </c>
      <c r="AU1151" s="157" t="s">
        <v>80</v>
      </c>
      <c r="AV1151" s="13" t="s">
        <v>80</v>
      </c>
      <c r="AW1151" s="13" t="s">
        <v>31</v>
      </c>
      <c r="AX1151" s="13" t="s">
        <v>70</v>
      </c>
      <c r="AY1151" s="157" t="s">
        <v>158</v>
      </c>
    </row>
    <row r="1152" spans="2:65" s="14" customFormat="1" x14ac:dyDescent="0.2">
      <c r="B1152" s="163"/>
      <c r="D1152" s="150" t="s">
        <v>188</v>
      </c>
      <c r="E1152" s="164" t="s">
        <v>19</v>
      </c>
      <c r="F1152" s="165" t="s">
        <v>191</v>
      </c>
      <c r="H1152" s="166">
        <v>5.0999999999999997E-2</v>
      </c>
      <c r="I1152" s="167"/>
      <c r="L1152" s="163"/>
      <c r="M1152" s="168"/>
      <c r="T1152" s="169"/>
      <c r="AT1152" s="164" t="s">
        <v>188</v>
      </c>
      <c r="AU1152" s="164" t="s">
        <v>80</v>
      </c>
      <c r="AV1152" s="14" t="s">
        <v>165</v>
      </c>
      <c r="AW1152" s="14" t="s">
        <v>31</v>
      </c>
      <c r="AX1152" s="14" t="s">
        <v>78</v>
      </c>
      <c r="AY1152" s="164" t="s">
        <v>158</v>
      </c>
    </row>
    <row r="1153" spans="2:65" s="1" customFormat="1" ht="16.5" customHeight="1" x14ac:dyDescent="0.2">
      <c r="B1153" s="33"/>
      <c r="C1153" s="132" t="s">
        <v>628</v>
      </c>
      <c r="D1153" s="132" t="s">
        <v>160</v>
      </c>
      <c r="E1153" s="133" t="s">
        <v>1907</v>
      </c>
      <c r="F1153" s="134" t="s">
        <v>1908</v>
      </c>
      <c r="G1153" s="135" t="s">
        <v>195</v>
      </c>
      <c r="H1153" s="136">
        <v>10.954000000000001</v>
      </c>
      <c r="I1153" s="137">
        <v>84.9</v>
      </c>
      <c r="J1153" s="138">
        <f>ROUND(I1153*H1153,2)</f>
        <v>929.99</v>
      </c>
      <c r="K1153" s="134" t="s">
        <v>164</v>
      </c>
      <c r="L1153" s="33"/>
      <c r="M1153" s="139" t="s">
        <v>19</v>
      </c>
      <c r="N1153" s="140" t="s">
        <v>41</v>
      </c>
      <c r="P1153" s="141">
        <f>O1153*H1153</f>
        <v>0</v>
      </c>
      <c r="Q1153" s="141">
        <v>0</v>
      </c>
      <c r="R1153" s="141">
        <f>Q1153*H1153</f>
        <v>0</v>
      </c>
      <c r="S1153" s="141">
        <v>0</v>
      </c>
      <c r="T1153" s="142">
        <f>S1153*H1153</f>
        <v>0</v>
      </c>
      <c r="AR1153" s="143" t="s">
        <v>204</v>
      </c>
      <c r="AT1153" s="143" t="s">
        <v>160</v>
      </c>
      <c r="AU1153" s="143" t="s">
        <v>80</v>
      </c>
      <c r="AY1153" s="18" t="s">
        <v>158</v>
      </c>
      <c r="BE1153" s="144">
        <f>IF(N1153="základní",J1153,0)</f>
        <v>929.99</v>
      </c>
      <c r="BF1153" s="144">
        <f>IF(N1153="snížená",J1153,0)</f>
        <v>0</v>
      </c>
      <c r="BG1153" s="144">
        <f>IF(N1153="zákl. přenesená",J1153,0)</f>
        <v>0</v>
      </c>
      <c r="BH1153" s="144">
        <f>IF(N1153="sníž. přenesená",J1153,0)</f>
        <v>0</v>
      </c>
      <c r="BI1153" s="144">
        <f>IF(N1153="nulová",J1153,0)</f>
        <v>0</v>
      </c>
      <c r="BJ1153" s="18" t="s">
        <v>78</v>
      </c>
      <c r="BK1153" s="144">
        <f>ROUND(I1153*H1153,2)</f>
        <v>929.99</v>
      </c>
      <c r="BL1153" s="18" t="s">
        <v>204</v>
      </c>
      <c r="BM1153" s="143" t="s">
        <v>976</v>
      </c>
    </row>
    <row r="1154" spans="2:65" s="1" customFormat="1" x14ac:dyDescent="0.2">
      <c r="B1154" s="33"/>
      <c r="D1154" s="145" t="s">
        <v>166</v>
      </c>
      <c r="F1154" s="146" t="s">
        <v>1909</v>
      </c>
      <c r="I1154" s="147"/>
      <c r="L1154" s="33"/>
      <c r="M1154" s="148"/>
      <c r="T1154" s="54"/>
      <c r="AT1154" s="18" t="s">
        <v>166</v>
      </c>
      <c r="AU1154" s="18" t="s">
        <v>80</v>
      </c>
    </row>
    <row r="1155" spans="2:65" s="12" customFormat="1" x14ac:dyDescent="0.2">
      <c r="B1155" s="149"/>
      <c r="D1155" s="150" t="s">
        <v>188</v>
      </c>
      <c r="E1155" s="151" t="s">
        <v>19</v>
      </c>
      <c r="F1155" s="152" t="s">
        <v>1708</v>
      </c>
      <c r="H1155" s="151" t="s">
        <v>19</v>
      </c>
      <c r="I1155" s="153"/>
      <c r="L1155" s="149"/>
      <c r="M1155" s="154"/>
      <c r="T1155" s="155"/>
      <c r="AT1155" s="151" t="s">
        <v>188</v>
      </c>
      <c r="AU1155" s="151" t="s">
        <v>80</v>
      </c>
      <c r="AV1155" s="12" t="s">
        <v>78</v>
      </c>
      <c r="AW1155" s="12" t="s">
        <v>31</v>
      </c>
      <c r="AX1155" s="12" t="s">
        <v>70</v>
      </c>
      <c r="AY1155" s="151" t="s">
        <v>158</v>
      </c>
    </row>
    <row r="1156" spans="2:65" s="12" customFormat="1" ht="20.399999999999999" x14ac:dyDescent="0.2">
      <c r="B1156" s="149"/>
      <c r="D1156" s="150" t="s">
        <v>188</v>
      </c>
      <c r="E1156" s="151" t="s">
        <v>19</v>
      </c>
      <c r="F1156" s="152" t="s">
        <v>1910</v>
      </c>
      <c r="H1156" s="151" t="s">
        <v>19</v>
      </c>
      <c r="I1156" s="153"/>
      <c r="L1156" s="149"/>
      <c r="M1156" s="154"/>
      <c r="T1156" s="155"/>
      <c r="AT1156" s="151" t="s">
        <v>188</v>
      </c>
      <c r="AU1156" s="151" t="s">
        <v>80</v>
      </c>
      <c r="AV1156" s="12" t="s">
        <v>78</v>
      </c>
      <c r="AW1156" s="12" t="s">
        <v>31</v>
      </c>
      <c r="AX1156" s="12" t="s">
        <v>70</v>
      </c>
      <c r="AY1156" s="151" t="s">
        <v>158</v>
      </c>
    </row>
    <row r="1157" spans="2:65" s="12" customFormat="1" x14ac:dyDescent="0.2">
      <c r="B1157" s="149"/>
      <c r="D1157" s="150" t="s">
        <v>188</v>
      </c>
      <c r="E1157" s="151" t="s">
        <v>19</v>
      </c>
      <c r="F1157" s="152" t="s">
        <v>1911</v>
      </c>
      <c r="H1157" s="151" t="s">
        <v>19</v>
      </c>
      <c r="I1157" s="153"/>
      <c r="L1157" s="149"/>
      <c r="M1157" s="154"/>
      <c r="T1157" s="155"/>
      <c r="AT1157" s="151" t="s">
        <v>188</v>
      </c>
      <c r="AU1157" s="151" t="s">
        <v>80</v>
      </c>
      <c r="AV1157" s="12" t="s">
        <v>78</v>
      </c>
      <c r="AW1157" s="12" t="s">
        <v>31</v>
      </c>
      <c r="AX1157" s="12" t="s">
        <v>70</v>
      </c>
      <c r="AY1157" s="151" t="s">
        <v>158</v>
      </c>
    </row>
    <row r="1158" spans="2:65" s="12" customFormat="1" x14ac:dyDescent="0.2">
      <c r="B1158" s="149"/>
      <c r="D1158" s="150" t="s">
        <v>188</v>
      </c>
      <c r="E1158" s="151" t="s">
        <v>19</v>
      </c>
      <c r="F1158" s="152" t="s">
        <v>1912</v>
      </c>
      <c r="H1158" s="151" t="s">
        <v>19</v>
      </c>
      <c r="I1158" s="153"/>
      <c r="L1158" s="149"/>
      <c r="M1158" s="154"/>
      <c r="T1158" s="155"/>
      <c r="AT1158" s="151" t="s">
        <v>188</v>
      </c>
      <c r="AU1158" s="151" t="s">
        <v>80</v>
      </c>
      <c r="AV1158" s="12" t="s">
        <v>78</v>
      </c>
      <c r="AW1158" s="12" t="s">
        <v>31</v>
      </c>
      <c r="AX1158" s="12" t="s">
        <v>70</v>
      </c>
      <c r="AY1158" s="151" t="s">
        <v>158</v>
      </c>
    </row>
    <row r="1159" spans="2:65" s="13" customFormat="1" x14ac:dyDescent="0.2">
      <c r="B1159" s="156"/>
      <c r="D1159" s="150" t="s">
        <v>188</v>
      </c>
      <c r="E1159" s="157" t="s">
        <v>19</v>
      </c>
      <c r="F1159" s="158" t="s">
        <v>1913</v>
      </c>
      <c r="H1159" s="159">
        <v>0.49</v>
      </c>
      <c r="I1159" s="160"/>
      <c r="L1159" s="156"/>
      <c r="M1159" s="161"/>
      <c r="T1159" s="162"/>
      <c r="AT1159" s="157" t="s">
        <v>188</v>
      </c>
      <c r="AU1159" s="157" t="s">
        <v>80</v>
      </c>
      <c r="AV1159" s="13" t="s">
        <v>80</v>
      </c>
      <c r="AW1159" s="13" t="s">
        <v>31</v>
      </c>
      <c r="AX1159" s="13" t="s">
        <v>70</v>
      </c>
      <c r="AY1159" s="157" t="s">
        <v>158</v>
      </c>
    </row>
    <row r="1160" spans="2:65" s="12" customFormat="1" x14ac:dyDescent="0.2">
      <c r="B1160" s="149"/>
      <c r="D1160" s="150" t="s">
        <v>188</v>
      </c>
      <c r="E1160" s="151" t="s">
        <v>19</v>
      </c>
      <c r="F1160" s="152" t="s">
        <v>1914</v>
      </c>
      <c r="H1160" s="151" t="s">
        <v>19</v>
      </c>
      <c r="I1160" s="153"/>
      <c r="L1160" s="149"/>
      <c r="M1160" s="154"/>
      <c r="T1160" s="155"/>
      <c r="AT1160" s="151" t="s">
        <v>188</v>
      </c>
      <c r="AU1160" s="151" t="s">
        <v>80</v>
      </c>
      <c r="AV1160" s="12" t="s">
        <v>78</v>
      </c>
      <c r="AW1160" s="12" t="s">
        <v>31</v>
      </c>
      <c r="AX1160" s="12" t="s">
        <v>70</v>
      </c>
      <c r="AY1160" s="151" t="s">
        <v>158</v>
      </c>
    </row>
    <row r="1161" spans="2:65" s="13" customFormat="1" x14ac:dyDescent="0.2">
      <c r="B1161" s="156"/>
      <c r="D1161" s="150" t="s">
        <v>188</v>
      </c>
      <c r="E1161" s="157" t="s">
        <v>19</v>
      </c>
      <c r="F1161" s="158" t="s">
        <v>1915</v>
      </c>
      <c r="H1161" s="159">
        <v>5.7000000000000002E-2</v>
      </c>
      <c r="I1161" s="160"/>
      <c r="L1161" s="156"/>
      <c r="M1161" s="161"/>
      <c r="T1161" s="162"/>
      <c r="AT1161" s="157" t="s">
        <v>188</v>
      </c>
      <c r="AU1161" s="157" t="s">
        <v>80</v>
      </c>
      <c r="AV1161" s="13" t="s">
        <v>80</v>
      </c>
      <c r="AW1161" s="13" t="s">
        <v>31</v>
      </c>
      <c r="AX1161" s="13" t="s">
        <v>70</v>
      </c>
      <c r="AY1161" s="157" t="s">
        <v>158</v>
      </c>
    </row>
    <row r="1162" spans="2:65" s="12" customFormat="1" x14ac:dyDescent="0.2">
      <c r="B1162" s="149"/>
      <c r="D1162" s="150" t="s">
        <v>188</v>
      </c>
      <c r="E1162" s="151" t="s">
        <v>19</v>
      </c>
      <c r="F1162" s="152" t="s">
        <v>1916</v>
      </c>
      <c r="H1162" s="151" t="s">
        <v>19</v>
      </c>
      <c r="I1162" s="153"/>
      <c r="L1162" s="149"/>
      <c r="M1162" s="154"/>
      <c r="T1162" s="155"/>
      <c r="AT1162" s="151" t="s">
        <v>188</v>
      </c>
      <c r="AU1162" s="151" t="s">
        <v>80</v>
      </c>
      <c r="AV1162" s="12" t="s">
        <v>78</v>
      </c>
      <c r="AW1162" s="12" t="s">
        <v>31</v>
      </c>
      <c r="AX1162" s="12" t="s">
        <v>70</v>
      </c>
      <c r="AY1162" s="151" t="s">
        <v>158</v>
      </c>
    </row>
    <row r="1163" spans="2:65" s="13" customFormat="1" x14ac:dyDescent="0.2">
      <c r="B1163" s="156"/>
      <c r="D1163" s="150" t="s">
        <v>188</v>
      </c>
      <c r="E1163" s="157" t="s">
        <v>19</v>
      </c>
      <c r="F1163" s="158" t="s">
        <v>1917</v>
      </c>
      <c r="H1163" s="159">
        <v>4</v>
      </c>
      <c r="I1163" s="160"/>
      <c r="L1163" s="156"/>
      <c r="M1163" s="161"/>
      <c r="T1163" s="162"/>
      <c r="AT1163" s="157" t="s">
        <v>188</v>
      </c>
      <c r="AU1163" s="157" t="s">
        <v>80</v>
      </c>
      <c r="AV1163" s="13" t="s">
        <v>80</v>
      </c>
      <c r="AW1163" s="13" t="s">
        <v>31</v>
      </c>
      <c r="AX1163" s="13" t="s">
        <v>70</v>
      </c>
      <c r="AY1163" s="157" t="s">
        <v>158</v>
      </c>
    </row>
    <row r="1164" spans="2:65" s="12" customFormat="1" x14ac:dyDescent="0.2">
      <c r="B1164" s="149"/>
      <c r="D1164" s="150" t="s">
        <v>188</v>
      </c>
      <c r="E1164" s="151" t="s">
        <v>19</v>
      </c>
      <c r="F1164" s="152" t="s">
        <v>1918</v>
      </c>
      <c r="H1164" s="151" t="s">
        <v>19</v>
      </c>
      <c r="I1164" s="153"/>
      <c r="L1164" s="149"/>
      <c r="M1164" s="154"/>
      <c r="T1164" s="155"/>
      <c r="AT1164" s="151" t="s">
        <v>188</v>
      </c>
      <c r="AU1164" s="151" t="s">
        <v>80</v>
      </c>
      <c r="AV1164" s="12" t="s">
        <v>78</v>
      </c>
      <c r="AW1164" s="12" t="s">
        <v>31</v>
      </c>
      <c r="AX1164" s="12" t="s">
        <v>70</v>
      </c>
      <c r="AY1164" s="151" t="s">
        <v>158</v>
      </c>
    </row>
    <row r="1165" spans="2:65" s="12" customFormat="1" x14ac:dyDescent="0.2">
      <c r="B1165" s="149"/>
      <c r="D1165" s="150" t="s">
        <v>188</v>
      </c>
      <c r="E1165" s="151" t="s">
        <v>19</v>
      </c>
      <c r="F1165" s="152" t="s">
        <v>1919</v>
      </c>
      <c r="H1165" s="151" t="s">
        <v>19</v>
      </c>
      <c r="I1165" s="153"/>
      <c r="L1165" s="149"/>
      <c r="M1165" s="154"/>
      <c r="T1165" s="155"/>
      <c r="AT1165" s="151" t="s">
        <v>188</v>
      </c>
      <c r="AU1165" s="151" t="s">
        <v>80</v>
      </c>
      <c r="AV1165" s="12" t="s">
        <v>78</v>
      </c>
      <c r="AW1165" s="12" t="s">
        <v>31</v>
      </c>
      <c r="AX1165" s="12" t="s">
        <v>70</v>
      </c>
      <c r="AY1165" s="151" t="s">
        <v>158</v>
      </c>
    </row>
    <row r="1166" spans="2:65" s="13" customFormat="1" x14ac:dyDescent="0.2">
      <c r="B1166" s="156"/>
      <c r="D1166" s="150" t="s">
        <v>188</v>
      </c>
      <c r="E1166" s="157" t="s">
        <v>19</v>
      </c>
      <c r="F1166" s="158" t="s">
        <v>1920</v>
      </c>
      <c r="H1166" s="159">
        <v>0.153</v>
      </c>
      <c r="I1166" s="160"/>
      <c r="L1166" s="156"/>
      <c r="M1166" s="161"/>
      <c r="T1166" s="162"/>
      <c r="AT1166" s="157" t="s">
        <v>188</v>
      </c>
      <c r="AU1166" s="157" t="s">
        <v>80</v>
      </c>
      <c r="AV1166" s="13" t="s">
        <v>80</v>
      </c>
      <c r="AW1166" s="13" t="s">
        <v>31</v>
      </c>
      <c r="AX1166" s="13" t="s">
        <v>70</v>
      </c>
      <c r="AY1166" s="157" t="s">
        <v>158</v>
      </c>
    </row>
    <row r="1167" spans="2:65" s="12" customFormat="1" x14ac:dyDescent="0.2">
      <c r="B1167" s="149"/>
      <c r="D1167" s="150" t="s">
        <v>188</v>
      </c>
      <c r="E1167" s="151" t="s">
        <v>19</v>
      </c>
      <c r="F1167" s="152" t="s">
        <v>1921</v>
      </c>
      <c r="H1167" s="151" t="s">
        <v>19</v>
      </c>
      <c r="I1167" s="153"/>
      <c r="L1167" s="149"/>
      <c r="M1167" s="154"/>
      <c r="T1167" s="155"/>
      <c r="AT1167" s="151" t="s">
        <v>188</v>
      </c>
      <c r="AU1167" s="151" t="s">
        <v>80</v>
      </c>
      <c r="AV1167" s="12" t="s">
        <v>78</v>
      </c>
      <c r="AW1167" s="12" t="s">
        <v>31</v>
      </c>
      <c r="AX1167" s="12" t="s">
        <v>70</v>
      </c>
      <c r="AY1167" s="151" t="s">
        <v>158</v>
      </c>
    </row>
    <row r="1168" spans="2:65" s="13" customFormat="1" x14ac:dyDescent="0.2">
      <c r="B1168" s="156"/>
      <c r="D1168" s="150" t="s">
        <v>188</v>
      </c>
      <c r="E1168" s="157" t="s">
        <v>19</v>
      </c>
      <c r="F1168" s="158" t="s">
        <v>1922</v>
      </c>
      <c r="H1168" s="159">
        <v>0.254</v>
      </c>
      <c r="I1168" s="160"/>
      <c r="L1168" s="156"/>
      <c r="M1168" s="161"/>
      <c r="T1168" s="162"/>
      <c r="AT1168" s="157" t="s">
        <v>188</v>
      </c>
      <c r="AU1168" s="157" t="s">
        <v>80</v>
      </c>
      <c r="AV1168" s="13" t="s">
        <v>80</v>
      </c>
      <c r="AW1168" s="13" t="s">
        <v>31</v>
      </c>
      <c r="AX1168" s="13" t="s">
        <v>70</v>
      </c>
      <c r="AY1168" s="157" t="s">
        <v>158</v>
      </c>
    </row>
    <row r="1169" spans="2:65" s="12" customFormat="1" x14ac:dyDescent="0.2">
      <c r="B1169" s="149"/>
      <c r="D1169" s="150" t="s">
        <v>188</v>
      </c>
      <c r="E1169" s="151" t="s">
        <v>19</v>
      </c>
      <c r="F1169" s="152" t="s">
        <v>1916</v>
      </c>
      <c r="H1169" s="151" t="s">
        <v>19</v>
      </c>
      <c r="I1169" s="153"/>
      <c r="L1169" s="149"/>
      <c r="M1169" s="154"/>
      <c r="T1169" s="155"/>
      <c r="AT1169" s="151" t="s">
        <v>188</v>
      </c>
      <c r="AU1169" s="151" t="s">
        <v>80</v>
      </c>
      <c r="AV1169" s="12" t="s">
        <v>78</v>
      </c>
      <c r="AW1169" s="12" t="s">
        <v>31</v>
      </c>
      <c r="AX1169" s="12" t="s">
        <v>70</v>
      </c>
      <c r="AY1169" s="151" t="s">
        <v>158</v>
      </c>
    </row>
    <row r="1170" spans="2:65" s="13" customFormat="1" x14ac:dyDescent="0.2">
      <c r="B1170" s="156"/>
      <c r="D1170" s="150" t="s">
        <v>188</v>
      </c>
      <c r="E1170" s="157" t="s">
        <v>19</v>
      </c>
      <c r="F1170" s="158" t="s">
        <v>1923</v>
      </c>
      <c r="H1170" s="159">
        <v>6</v>
      </c>
      <c r="I1170" s="160"/>
      <c r="L1170" s="156"/>
      <c r="M1170" s="161"/>
      <c r="T1170" s="162"/>
      <c r="AT1170" s="157" t="s">
        <v>188</v>
      </c>
      <c r="AU1170" s="157" t="s">
        <v>80</v>
      </c>
      <c r="AV1170" s="13" t="s">
        <v>80</v>
      </c>
      <c r="AW1170" s="13" t="s">
        <v>31</v>
      </c>
      <c r="AX1170" s="13" t="s">
        <v>70</v>
      </c>
      <c r="AY1170" s="157" t="s">
        <v>158</v>
      </c>
    </row>
    <row r="1171" spans="2:65" s="14" customFormat="1" x14ac:dyDescent="0.2">
      <c r="B1171" s="163"/>
      <c r="D1171" s="150" t="s">
        <v>188</v>
      </c>
      <c r="E1171" s="164" t="s">
        <v>19</v>
      </c>
      <c r="F1171" s="165" t="s">
        <v>191</v>
      </c>
      <c r="H1171" s="166">
        <v>10.953999999999999</v>
      </c>
      <c r="I1171" s="167"/>
      <c r="L1171" s="163"/>
      <c r="M1171" s="168"/>
      <c r="T1171" s="169"/>
      <c r="AT1171" s="164" t="s">
        <v>188</v>
      </c>
      <c r="AU1171" s="164" t="s">
        <v>80</v>
      </c>
      <c r="AV1171" s="14" t="s">
        <v>165</v>
      </c>
      <c r="AW1171" s="14" t="s">
        <v>31</v>
      </c>
      <c r="AX1171" s="14" t="s">
        <v>78</v>
      </c>
      <c r="AY1171" s="164" t="s">
        <v>158</v>
      </c>
    </row>
    <row r="1172" spans="2:65" s="1" customFormat="1" ht="16.5" customHeight="1" x14ac:dyDescent="0.2">
      <c r="B1172" s="33"/>
      <c r="C1172" s="177" t="s">
        <v>914</v>
      </c>
      <c r="D1172" s="177" t="s">
        <v>530</v>
      </c>
      <c r="E1172" s="178" t="s">
        <v>1924</v>
      </c>
      <c r="F1172" s="179" t="s">
        <v>1925</v>
      </c>
      <c r="G1172" s="180" t="s">
        <v>569</v>
      </c>
      <c r="H1172" s="181">
        <v>17.526</v>
      </c>
      <c r="I1172" s="182">
        <v>150</v>
      </c>
      <c r="J1172" s="183">
        <f>ROUND(I1172*H1172,2)</f>
        <v>2628.9</v>
      </c>
      <c r="K1172" s="179" t="s">
        <v>19</v>
      </c>
      <c r="L1172" s="184"/>
      <c r="M1172" s="185" t="s">
        <v>19</v>
      </c>
      <c r="N1172" s="186" t="s">
        <v>41</v>
      </c>
      <c r="P1172" s="141">
        <f>O1172*H1172</f>
        <v>0</v>
      </c>
      <c r="Q1172" s="141">
        <v>0</v>
      </c>
      <c r="R1172" s="141">
        <f>Q1172*H1172</f>
        <v>0</v>
      </c>
      <c r="S1172" s="141">
        <v>0</v>
      </c>
      <c r="T1172" s="142">
        <f>S1172*H1172</f>
        <v>0</v>
      </c>
      <c r="AR1172" s="143" t="s">
        <v>272</v>
      </c>
      <c r="AT1172" s="143" t="s">
        <v>530</v>
      </c>
      <c r="AU1172" s="143" t="s">
        <v>80</v>
      </c>
      <c r="AY1172" s="18" t="s">
        <v>158</v>
      </c>
      <c r="BE1172" s="144">
        <f>IF(N1172="základní",J1172,0)</f>
        <v>2628.9</v>
      </c>
      <c r="BF1172" s="144">
        <f>IF(N1172="snížená",J1172,0)</f>
        <v>0</v>
      </c>
      <c r="BG1172" s="144">
        <f>IF(N1172="zákl. přenesená",J1172,0)</f>
        <v>0</v>
      </c>
      <c r="BH1172" s="144">
        <f>IF(N1172="sníž. přenesená",J1172,0)</f>
        <v>0</v>
      </c>
      <c r="BI1172" s="144">
        <f>IF(N1172="nulová",J1172,0)</f>
        <v>0</v>
      </c>
      <c r="BJ1172" s="18" t="s">
        <v>78</v>
      </c>
      <c r="BK1172" s="144">
        <f>ROUND(I1172*H1172,2)</f>
        <v>2628.9</v>
      </c>
      <c r="BL1172" s="18" t="s">
        <v>204</v>
      </c>
      <c r="BM1172" s="143" t="s">
        <v>980</v>
      </c>
    </row>
    <row r="1173" spans="2:65" s="12" customFormat="1" x14ac:dyDescent="0.2">
      <c r="B1173" s="149"/>
      <c r="D1173" s="150" t="s">
        <v>188</v>
      </c>
      <c r="E1173" s="151" t="s">
        <v>19</v>
      </c>
      <c r="F1173" s="152" t="s">
        <v>1708</v>
      </c>
      <c r="H1173" s="151" t="s">
        <v>19</v>
      </c>
      <c r="I1173" s="153"/>
      <c r="L1173" s="149"/>
      <c r="M1173" s="154"/>
      <c r="T1173" s="155"/>
      <c r="AT1173" s="151" t="s">
        <v>188</v>
      </c>
      <c r="AU1173" s="151" t="s">
        <v>80</v>
      </c>
      <c r="AV1173" s="12" t="s">
        <v>78</v>
      </c>
      <c r="AW1173" s="12" t="s">
        <v>31</v>
      </c>
      <c r="AX1173" s="12" t="s">
        <v>70</v>
      </c>
      <c r="AY1173" s="151" t="s">
        <v>158</v>
      </c>
    </row>
    <row r="1174" spans="2:65" s="12" customFormat="1" ht="20.399999999999999" x14ac:dyDescent="0.2">
      <c r="B1174" s="149"/>
      <c r="D1174" s="150" t="s">
        <v>188</v>
      </c>
      <c r="E1174" s="151" t="s">
        <v>19</v>
      </c>
      <c r="F1174" s="152" t="s">
        <v>1910</v>
      </c>
      <c r="H1174" s="151" t="s">
        <v>19</v>
      </c>
      <c r="I1174" s="153"/>
      <c r="L1174" s="149"/>
      <c r="M1174" s="154"/>
      <c r="T1174" s="155"/>
      <c r="AT1174" s="151" t="s">
        <v>188</v>
      </c>
      <c r="AU1174" s="151" t="s">
        <v>80</v>
      </c>
      <c r="AV1174" s="12" t="s">
        <v>78</v>
      </c>
      <c r="AW1174" s="12" t="s">
        <v>31</v>
      </c>
      <c r="AX1174" s="12" t="s">
        <v>70</v>
      </c>
      <c r="AY1174" s="151" t="s">
        <v>158</v>
      </c>
    </row>
    <row r="1175" spans="2:65" s="12" customFormat="1" x14ac:dyDescent="0.2">
      <c r="B1175" s="149"/>
      <c r="D1175" s="150" t="s">
        <v>188</v>
      </c>
      <c r="E1175" s="151" t="s">
        <v>19</v>
      </c>
      <c r="F1175" s="152" t="s">
        <v>1911</v>
      </c>
      <c r="H1175" s="151" t="s">
        <v>19</v>
      </c>
      <c r="I1175" s="153"/>
      <c r="L1175" s="149"/>
      <c r="M1175" s="154"/>
      <c r="T1175" s="155"/>
      <c r="AT1175" s="151" t="s">
        <v>188</v>
      </c>
      <c r="AU1175" s="151" t="s">
        <v>80</v>
      </c>
      <c r="AV1175" s="12" t="s">
        <v>78</v>
      </c>
      <c r="AW1175" s="12" t="s">
        <v>31</v>
      </c>
      <c r="AX1175" s="12" t="s">
        <v>70</v>
      </c>
      <c r="AY1175" s="151" t="s">
        <v>158</v>
      </c>
    </row>
    <row r="1176" spans="2:65" s="12" customFormat="1" x14ac:dyDescent="0.2">
      <c r="B1176" s="149"/>
      <c r="D1176" s="150" t="s">
        <v>188</v>
      </c>
      <c r="E1176" s="151" t="s">
        <v>19</v>
      </c>
      <c r="F1176" s="152" t="s">
        <v>1912</v>
      </c>
      <c r="H1176" s="151" t="s">
        <v>19</v>
      </c>
      <c r="I1176" s="153"/>
      <c r="L1176" s="149"/>
      <c r="M1176" s="154"/>
      <c r="T1176" s="155"/>
      <c r="AT1176" s="151" t="s">
        <v>188</v>
      </c>
      <c r="AU1176" s="151" t="s">
        <v>80</v>
      </c>
      <c r="AV1176" s="12" t="s">
        <v>78</v>
      </c>
      <c r="AW1176" s="12" t="s">
        <v>31</v>
      </c>
      <c r="AX1176" s="12" t="s">
        <v>70</v>
      </c>
      <c r="AY1176" s="151" t="s">
        <v>158</v>
      </c>
    </row>
    <row r="1177" spans="2:65" s="13" customFormat="1" x14ac:dyDescent="0.2">
      <c r="B1177" s="156"/>
      <c r="D1177" s="150" t="s">
        <v>188</v>
      </c>
      <c r="E1177" s="157" t="s">
        <v>19</v>
      </c>
      <c r="F1177" s="158" t="s">
        <v>1913</v>
      </c>
      <c r="H1177" s="159">
        <v>0.49</v>
      </c>
      <c r="I1177" s="160"/>
      <c r="L1177" s="156"/>
      <c r="M1177" s="161"/>
      <c r="T1177" s="162"/>
      <c r="AT1177" s="157" t="s">
        <v>188</v>
      </c>
      <c r="AU1177" s="157" t="s">
        <v>80</v>
      </c>
      <c r="AV1177" s="13" t="s">
        <v>80</v>
      </c>
      <c r="AW1177" s="13" t="s">
        <v>31</v>
      </c>
      <c r="AX1177" s="13" t="s">
        <v>70</v>
      </c>
      <c r="AY1177" s="157" t="s">
        <v>158</v>
      </c>
    </row>
    <row r="1178" spans="2:65" s="12" customFormat="1" x14ac:dyDescent="0.2">
      <c r="B1178" s="149"/>
      <c r="D1178" s="150" t="s">
        <v>188</v>
      </c>
      <c r="E1178" s="151" t="s">
        <v>19</v>
      </c>
      <c r="F1178" s="152" t="s">
        <v>1914</v>
      </c>
      <c r="H1178" s="151" t="s">
        <v>19</v>
      </c>
      <c r="I1178" s="153"/>
      <c r="L1178" s="149"/>
      <c r="M1178" s="154"/>
      <c r="T1178" s="155"/>
      <c r="AT1178" s="151" t="s">
        <v>188</v>
      </c>
      <c r="AU1178" s="151" t="s">
        <v>80</v>
      </c>
      <c r="AV1178" s="12" t="s">
        <v>78</v>
      </c>
      <c r="AW1178" s="12" t="s">
        <v>31</v>
      </c>
      <c r="AX1178" s="12" t="s">
        <v>70</v>
      </c>
      <c r="AY1178" s="151" t="s">
        <v>158</v>
      </c>
    </row>
    <row r="1179" spans="2:65" s="13" customFormat="1" x14ac:dyDescent="0.2">
      <c r="B1179" s="156"/>
      <c r="D1179" s="150" t="s">
        <v>188</v>
      </c>
      <c r="E1179" s="157" t="s">
        <v>19</v>
      </c>
      <c r="F1179" s="158" t="s">
        <v>1915</v>
      </c>
      <c r="H1179" s="159">
        <v>5.7000000000000002E-2</v>
      </c>
      <c r="I1179" s="160"/>
      <c r="L1179" s="156"/>
      <c r="M1179" s="161"/>
      <c r="T1179" s="162"/>
      <c r="AT1179" s="157" t="s">
        <v>188</v>
      </c>
      <c r="AU1179" s="157" t="s">
        <v>80</v>
      </c>
      <c r="AV1179" s="13" t="s">
        <v>80</v>
      </c>
      <c r="AW1179" s="13" t="s">
        <v>31</v>
      </c>
      <c r="AX1179" s="13" t="s">
        <v>70</v>
      </c>
      <c r="AY1179" s="157" t="s">
        <v>158</v>
      </c>
    </row>
    <row r="1180" spans="2:65" s="12" customFormat="1" x14ac:dyDescent="0.2">
      <c r="B1180" s="149"/>
      <c r="D1180" s="150" t="s">
        <v>188</v>
      </c>
      <c r="E1180" s="151" t="s">
        <v>19</v>
      </c>
      <c r="F1180" s="152" t="s">
        <v>1916</v>
      </c>
      <c r="H1180" s="151" t="s">
        <v>19</v>
      </c>
      <c r="I1180" s="153"/>
      <c r="L1180" s="149"/>
      <c r="M1180" s="154"/>
      <c r="T1180" s="155"/>
      <c r="AT1180" s="151" t="s">
        <v>188</v>
      </c>
      <c r="AU1180" s="151" t="s">
        <v>80</v>
      </c>
      <c r="AV1180" s="12" t="s">
        <v>78</v>
      </c>
      <c r="AW1180" s="12" t="s">
        <v>31</v>
      </c>
      <c r="AX1180" s="12" t="s">
        <v>70</v>
      </c>
      <c r="AY1180" s="151" t="s">
        <v>158</v>
      </c>
    </row>
    <row r="1181" spans="2:65" s="13" customFormat="1" x14ac:dyDescent="0.2">
      <c r="B1181" s="156"/>
      <c r="D1181" s="150" t="s">
        <v>188</v>
      </c>
      <c r="E1181" s="157" t="s">
        <v>19</v>
      </c>
      <c r="F1181" s="158" t="s">
        <v>1917</v>
      </c>
      <c r="H1181" s="159">
        <v>4</v>
      </c>
      <c r="I1181" s="160"/>
      <c r="L1181" s="156"/>
      <c r="M1181" s="161"/>
      <c r="T1181" s="162"/>
      <c r="AT1181" s="157" t="s">
        <v>188</v>
      </c>
      <c r="AU1181" s="157" t="s">
        <v>80</v>
      </c>
      <c r="AV1181" s="13" t="s">
        <v>80</v>
      </c>
      <c r="AW1181" s="13" t="s">
        <v>31</v>
      </c>
      <c r="AX1181" s="13" t="s">
        <v>70</v>
      </c>
      <c r="AY1181" s="157" t="s">
        <v>158</v>
      </c>
    </row>
    <row r="1182" spans="2:65" s="12" customFormat="1" x14ac:dyDescent="0.2">
      <c r="B1182" s="149"/>
      <c r="D1182" s="150" t="s">
        <v>188</v>
      </c>
      <c r="E1182" s="151" t="s">
        <v>19</v>
      </c>
      <c r="F1182" s="152" t="s">
        <v>1918</v>
      </c>
      <c r="H1182" s="151" t="s">
        <v>19</v>
      </c>
      <c r="I1182" s="153"/>
      <c r="L1182" s="149"/>
      <c r="M1182" s="154"/>
      <c r="T1182" s="155"/>
      <c r="AT1182" s="151" t="s">
        <v>188</v>
      </c>
      <c r="AU1182" s="151" t="s">
        <v>80</v>
      </c>
      <c r="AV1182" s="12" t="s">
        <v>78</v>
      </c>
      <c r="AW1182" s="12" t="s">
        <v>31</v>
      </c>
      <c r="AX1182" s="12" t="s">
        <v>70</v>
      </c>
      <c r="AY1182" s="151" t="s">
        <v>158</v>
      </c>
    </row>
    <row r="1183" spans="2:65" s="12" customFormat="1" x14ac:dyDescent="0.2">
      <c r="B1183" s="149"/>
      <c r="D1183" s="150" t="s">
        <v>188</v>
      </c>
      <c r="E1183" s="151" t="s">
        <v>19</v>
      </c>
      <c r="F1183" s="152" t="s">
        <v>1919</v>
      </c>
      <c r="H1183" s="151" t="s">
        <v>19</v>
      </c>
      <c r="I1183" s="153"/>
      <c r="L1183" s="149"/>
      <c r="M1183" s="154"/>
      <c r="T1183" s="155"/>
      <c r="AT1183" s="151" t="s">
        <v>188</v>
      </c>
      <c r="AU1183" s="151" t="s">
        <v>80</v>
      </c>
      <c r="AV1183" s="12" t="s">
        <v>78</v>
      </c>
      <c r="AW1183" s="12" t="s">
        <v>31</v>
      </c>
      <c r="AX1183" s="12" t="s">
        <v>70</v>
      </c>
      <c r="AY1183" s="151" t="s">
        <v>158</v>
      </c>
    </row>
    <row r="1184" spans="2:65" s="13" customFormat="1" x14ac:dyDescent="0.2">
      <c r="B1184" s="156"/>
      <c r="D1184" s="150" t="s">
        <v>188</v>
      </c>
      <c r="E1184" s="157" t="s">
        <v>19</v>
      </c>
      <c r="F1184" s="158" t="s">
        <v>1920</v>
      </c>
      <c r="H1184" s="159">
        <v>0.153</v>
      </c>
      <c r="I1184" s="160"/>
      <c r="L1184" s="156"/>
      <c r="M1184" s="161"/>
      <c r="T1184" s="162"/>
      <c r="AT1184" s="157" t="s">
        <v>188</v>
      </c>
      <c r="AU1184" s="157" t="s">
        <v>80</v>
      </c>
      <c r="AV1184" s="13" t="s">
        <v>80</v>
      </c>
      <c r="AW1184" s="13" t="s">
        <v>31</v>
      </c>
      <c r="AX1184" s="13" t="s">
        <v>70</v>
      </c>
      <c r="AY1184" s="157" t="s">
        <v>158</v>
      </c>
    </row>
    <row r="1185" spans="2:65" s="12" customFormat="1" x14ac:dyDescent="0.2">
      <c r="B1185" s="149"/>
      <c r="D1185" s="150" t="s">
        <v>188</v>
      </c>
      <c r="E1185" s="151" t="s">
        <v>19</v>
      </c>
      <c r="F1185" s="152" t="s">
        <v>1921</v>
      </c>
      <c r="H1185" s="151" t="s">
        <v>19</v>
      </c>
      <c r="I1185" s="153"/>
      <c r="L1185" s="149"/>
      <c r="M1185" s="154"/>
      <c r="T1185" s="155"/>
      <c r="AT1185" s="151" t="s">
        <v>188</v>
      </c>
      <c r="AU1185" s="151" t="s">
        <v>80</v>
      </c>
      <c r="AV1185" s="12" t="s">
        <v>78</v>
      </c>
      <c r="AW1185" s="12" t="s">
        <v>31</v>
      </c>
      <c r="AX1185" s="12" t="s">
        <v>70</v>
      </c>
      <c r="AY1185" s="151" t="s">
        <v>158</v>
      </c>
    </row>
    <row r="1186" spans="2:65" s="13" customFormat="1" x14ac:dyDescent="0.2">
      <c r="B1186" s="156"/>
      <c r="D1186" s="150" t="s">
        <v>188</v>
      </c>
      <c r="E1186" s="157" t="s">
        <v>19</v>
      </c>
      <c r="F1186" s="158" t="s">
        <v>1922</v>
      </c>
      <c r="H1186" s="159">
        <v>0.254</v>
      </c>
      <c r="I1186" s="160"/>
      <c r="L1186" s="156"/>
      <c r="M1186" s="161"/>
      <c r="T1186" s="162"/>
      <c r="AT1186" s="157" t="s">
        <v>188</v>
      </c>
      <c r="AU1186" s="157" t="s">
        <v>80</v>
      </c>
      <c r="AV1186" s="13" t="s">
        <v>80</v>
      </c>
      <c r="AW1186" s="13" t="s">
        <v>31</v>
      </c>
      <c r="AX1186" s="13" t="s">
        <v>70</v>
      </c>
      <c r="AY1186" s="157" t="s">
        <v>158</v>
      </c>
    </row>
    <row r="1187" spans="2:65" s="12" customFormat="1" x14ac:dyDescent="0.2">
      <c r="B1187" s="149"/>
      <c r="D1187" s="150" t="s">
        <v>188</v>
      </c>
      <c r="E1187" s="151" t="s">
        <v>19</v>
      </c>
      <c r="F1187" s="152" t="s">
        <v>1916</v>
      </c>
      <c r="H1187" s="151" t="s">
        <v>19</v>
      </c>
      <c r="I1187" s="153"/>
      <c r="L1187" s="149"/>
      <c r="M1187" s="154"/>
      <c r="T1187" s="155"/>
      <c r="AT1187" s="151" t="s">
        <v>188</v>
      </c>
      <c r="AU1187" s="151" t="s">
        <v>80</v>
      </c>
      <c r="AV1187" s="12" t="s">
        <v>78</v>
      </c>
      <c r="AW1187" s="12" t="s">
        <v>31</v>
      </c>
      <c r="AX1187" s="12" t="s">
        <v>70</v>
      </c>
      <c r="AY1187" s="151" t="s">
        <v>158</v>
      </c>
    </row>
    <row r="1188" spans="2:65" s="13" customFormat="1" x14ac:dyDescent="0.2">
      <c r="B1188" s="156"/>
      <c r="D1188" s="150" t="s">
        <v>188</v>
      </c>
      <c r="E1188" s="157" t="s">
        <v>19</v>
      </c>
      <c r="F1188" s="158" t="s">
        <v>1923</v>
      </c>
      <c r="H1188" s="159">
        <v>6</v>
      </c>
      <c r="I1188" s="160"/>
      <c r="L1188" s="156"/>
      <c r="M1188" s="161"/>
      <c r="T1188" s="162"/>
      <c r="AT1188" s="157" t="s">
        <v>188</v>
      </c>
      <c r="AU1188" s="157" t="s">
        <v>80</v>
      </c>
      <c r="AV1188" s="13" t="s">
        <v>80</v>
      </c>
      <c r="AW1188" s="13" t="s">
        <v>31</v>
      </c>
      <c r="AX1188" s="13" t="s">
        <v>70</v>
      </c>
      <c r="AY1188" s="157" t="s">
        <v>158</v>
      </c>
    </row>
    <row r="1189" spans="2:65" s="14" customFormat="1" x14ac:dyDescent="0.2">
      <c r="B1189" s="163"/>
      <c r="D1189" s="150" t="s">
        <v>188</v>
      </c>
      <c r="E1189" s="164" t="s">
        <v>19</v>
      </c>
      <c r="F1189" s="165" t="s">
        <v>191</v>
      </c>
      <c r="H1189" s="166">
        <v>10.953999999999999</v>
      </c>
      <c r="I1189" s="167"/>
      <c r="L1189" s="163"/>
      <c r="M1189" s="168"/>
      <c r="T1189" s="169"/>
      <c r="AT1189" s="164" t="s">
        <v>188</v>
      </c>
      <c r="AU1189" s="164" t="s">
        <v>80</v>
      </c>
      <c r="AV1189" s="14" t="s">
        <v>165</v>
      </c>
      <c r="AW1189" s="14" t="s">
        <v>31</v>
      </c>
      <c r="AX1189" s="14" t="s">
        <v>70</v>
      </c>
      <c r="AY1189" s="164" t="s">
        <v>158</v>
      </c>
    </row>
    <row r="1190" spans="2:65" s="13" customFormat="1" x14ac:dyDescent="0.2">
      <c r="B1190" s="156"/>
      <c r="D1190" s="150" t="s">
        <v>188</v>
      </c>
      <c r="E1190" s="157" t="s">
        <v>19</v>
      </c>
      <c r="F1190" s="158" t="s">
        <v>1926</v>
      </c>
      <c r="H1190" s="159">
        <v>17.526</v>
      </c>
      <c r="I1190" s="160"/>
      <c r="L1190" s="156"/>
      <c r="M1190" s="161"/>
      <c r="T1190" s="162"/>
      <c r="AT1190" s="157" t="s">
        <v>188</v>
      </c>
      <c r="AU1190" s="157" t="s">
        <v>80</v>
      </c>
      <c r="AV1190" s="13" t="s">
        <v>80</v>
      </c>
      <c r="AW1190" s="13" t="s">
        <v>31</v>
      </c>
      <c r="AX1190" s="13" t="s">
        <v>70</v>
      </c>
      <c r="AY1190" s="157" t="s">
        <v>158</v>
      </c>
    </row>
    <row r="1191" spans="2:65" s="14" customFormat="1" x14ac:dyDescent="0.2">
      <c r="B1191" s="163"/>
      <c r="D1191" s="150" t="s">
        <v>188</v>
      </c>
      <c r="E1191" s="164" t="s">
        <v>19</v>
      </c>
      <c r="F1191" s="165" t="s">
        <v>191</v>
      </c>
      <c r="H1191" s="166">
        <v>17.526</v>
      </c>
      <c r="I1191" s="167"/>
      <c r="L1191" s="163"/>
      <c r="M1191" s="168"/>
      <c r="T1191" s="169"/>
      <c r="AT1191" s="164" t="s">
        <v>188</v>
      </c>
      <c r="AU1191" s="164" t="s">
        <v>80</v>
      </c>
      <c r="AV1191" s="14" t="s">
        <v>165</v>
      </c>
      <c r="AW1191" s="14" t="s">
        <v>31</v>
      </c>
      <c r="AX1191" s="14" t="s">
        <v>78</v>
      </c>
      <c r="AY1191" s="164" t="s">
        <v>158</v>
      </c>
    </row>
    <row r="1192" spans="2:65" s="1" customFormat="1" ht="16.5" customHeight="1" x14ac:dyDescent="0.2">
      <c r="B1192" s="33"/>
      <c r="C1192" s="132" t="s">
        <v>636</v>
      </c>
      <c r="D1192" s="132" t="s">
        <v>160</v>
      </c>
      <c r="E1192" s="133" t="s">
        <v>1927</v>
      </c>
      <c r="F1192" s="134" t="s">
        <v>1928</v>
      </c>
      <c r="G1192" s="135" t="s">
        <v>195</v>
      </c>
      <c r="H1192" s="136">
        <v>88.62</v>
      </c>
      <c r="I1192" s="137">
        <v>141</v>
      </c>
      <c r="J1192" s="138">
        <f>ROUND(I1192*H1192,2)</f>
        <v>12495.42</v>
      </c>
      <c r="K1192" s="134" t="s">
        <v>164</v>
      </c>
      <c r="L1192" s="33"/>
      <c r="M1192" s="139" t="s">
        <v>19</v>
      </c>
      <c r="N1192" s="140" t="s">
        <v>41</v>
      </c>
      <c r="P1192" s="141">
        <f>O1192*H1192</f>
        <v>0</v>
      </c>
      <c r="Q1192" s="141">
        <v>0</v>
      </c>
      <c r="R1192" s="141">
        <f>Q1192*H1192</f>
        <v>0</v>
      </c>
      <c r="S1192" s="141">
        <v>0</v>
      </c>
      <c r="T1192" s="142">
        <f>S1192*H1192</f>
        <v>0</v>
      </c>
      <c r="AR1192" s="143" t="s">
        <v>204</v>
      </c>
      <c r="AT1192" s="143" t="s">
        <v>160</v>
      </c>
      <c r="AU1192" s="143" t="s">
        <v>80</v>
      </c>
      <c r="AY1192" s="18" t="s">
        <v>158</v>
      </c>
      <c r="BE1192" s="144">
        <f>IF(N1192="základní",J1192,0)</f>
        <v>12495.42</v>
      </c>
      <c r="BF1192" s="144">
        <f>IF(N1192="snížená",J1192,0)</f>
        <v>0</v>
      </c>
      <c r="BG1192" s="144">
        <f>IF(N1192="zákl. přenesená",J1192,0)</f>
        <v>0</v>
      </c>
      <c r="BH1192" s="144">
        <f>IF(N1192="sníž. přenesená",J1192,0)</f>
        <v>0</v>
      </c>
      <c r="BI1192" s="144">
        <f>IF(N1192="nulová",J1192,0)</f>
        <v>0</v>
      </c>
      <c r="BJ1192" s="18" t="s">
        <v>78</v>
      </c>
      <c r="BK1192" s="144">
        <f>ROUND(I1192*H1192,2)</f>
        <v>12495.42</v>
      </c>
      <c r="BL1192" s="18" t="s">
        <v>204</v>
      </c>
      <c r="BM1192" s="143" t="s">
        <v>984</v>
      </c>
    </row>
    <row r="1193" spans="2:65" s="1" customFormat="1" x14ac:dyDescent="0.2">
      <c r="B1193" s="33"/>
      <c r="D1193" s="145" t="s">
        <v>166</v>
      </c>
      <c r="F1193" s="146" t="s">
        <v>1929</v>
      </c>
      <c r="I1193" s="147"/>
      <c r="L1193" s="33"/>
      <c r="M1193" s="148"/>
      <c r="T1193" s="54"/>
      <c r="AT1193" s="18" t="s">
        <v>166</v>
      </c>
      <c r="AU1193" s="18" t="s">
        <v>80</v>
      </c>
    </row>
    <row r="1194" spans="2:65" s="12" customFormat="1" x14ac:dyDescent="0.2">
      <c r="B1194" s="149"/>
      <c r="D1194" s="150" t="s">
        <v>188</v>
      </c>
      <c r="E1194" s="151" t="s">
        <v>19</v>
      </c>
      <c r="F1194" s="152" t="s">
        <v>1786</v>
      </c>
      <c r="H1194" s="151" t="s">
        <v>19</v>
      </c>
      <c r="I1194" s="153"/>
      <c r="L1194" s="149"/>
      <c r="M1194" s="154"/>
      <c r="T1194" s="155"/>
      <c r="AT1194" s="151" t="s">
        <v>188</v>
      </c>
      <c r="AU1194" s="151" t="s">
        <v>80</v>
      </c>
      <c r="AV1194" s="12" t="s">
        <v>78</v>
      </c>
      <c r="AW1194" s="12" t="s">
        <v>31</v>
      </c>
      <c r="AX1194" s="12" t="s">
        <v>70</v>
      </c>
      <c r="AY1194" s="151" t="s">
        <v>158</v>
      </c>
    </row>
    <row r="1195" spans="2:65" s="13" customFormat="1" x14ac:dyDescent="0.2">
      <c r="B1195" s="156"/>
      <c r="D1195" s="150" t="s">
        <v>188</v>
      </c>
      <c r="E1195" s="157" t="s">
        <v>19</v>
      </c>
      <c r="F1195" s="158" t="s">
        <v>1790</v>
      </c>
      <c r="H1195" s="159">
        <v>85.14</v>
      </c>
      <c r="I1195" s="160"/>
      <c r="L1195" s="156"/>
      <c r="M1195" s="161"/>
      <c r="T1195" s="162"/>
      <c r="AT1195" s="157" t="s">
        <v>188</v>
      </c>
      <c r="AU1195" s="157" t="s">
        <v>80</v>
      </c>
      <c r="AV1195" s="13" t="s">
        <v>80</v>
      </c>
      <c r="AW1195" s="13" t="s">
        <v>31</v>
      </c>
      <c r="AX1195" s="13" t="s">
        <v>70</v>
      </c>
      <c r="AY1195" s="157" t="s">
        <v>158</v>
      </c>
    </row>
    <row r="1196" spans="2:65" s="12" customFormat="1" x14ac:dyDescent="0.2">
      <c r="B1196" s="149"/>
      <c r="D1196" s="150" t="s">
        <v>188</v>
      </c>
      <c r="E1196" s="151" t="s">
        <v>19</v>
      </c>
      <c r="F1196" s="152" t="s">
        <v>1604</v>
      </c>
      <c r="H1196" s="151" t="s">
        <v>19</v>
      </c>
      <c r="I1196" s="153"/>
      <c r="L1196" s="149"/>
      <c r="M1196" s="154"/>
      <c r="T1196" s="155"/>
      <c r="AT1196" s="151" t="s">
        <v>188</v>
      </c>
      <c r="AU1196" s="151" t="s">
        <v>80</v>
      </c>
      <c r="AV1196" s="12" t="s">
        <v>78</v>
      </c>
      <c r="AW1196" s="12" t="s">
        <v>31</v>
      </c>
      <c r="AX1196" s="12" t="s">
        <v>70</v>
      </c>
      <c r="AY1196" s="151" t="s">
        <v>158</v>
      </c>
    </row>
    <row r="1197" spans="2:65" s="12" customFormat="1" x14ac:dyDescent="0.2">
      <c r="B1197" s="149"/>
      <c r="D1197" s="150" t="s">
        <v>188</v>
      </c>
      <c r="E1197" s="151" t="s">
        <v>19</v>
      </c>
      <c r="F1197" s="152" t="s">
        <v>1605</v>
      </c>
      <c r="H1197" s="151" t="s">
        <v>19</v>
      </c>
      <c r="I1197" s="153"/>
      <c r="L1197" s="149"/>
      <c r="M1197" s="154"/>
      <c r="T1197" s="155"/>
      <c r="AT1197" s="151" t="s">
        <v>188</v>
      </c>
      <c r="AU1197" s="151" t="s">
        <v>80</v>
      </c>
      <c r="AV1197" s="12" t="s">
        <v>78</v>
      </c>
      <c r="AW1197" s="12" t="s">
        <v>31</v>
      </c>
      <c r="AX1197" s="12" t="s">
        <v>70</v>
      </c>
      <c r="AY1197" s="151" t="s">
        <v>158</v>
      </c>
    </row>
    <row r="1198" spans="2:65" s="13" customFormat="1" x14ac:dyDescent="0.2">
      <c r="B1198" s="156"/>
      <c r="D1198" s="150" t="s">
        <v>188</v>
      </c>
      <c r="E1198" s="157" t="s">
        <v>19</v>
      </c>
      <c r="F1198" s="158" t="s">
        <v>1606</v>
      </c>
      <c r="H1198" s="159">
        <v>2.88</v>
      </c>
      <c r="I1198" s="160"/>
      <c r="L1198" s="156"/>
      <c r="M1198" s="161"/>
      <c r="T1198" s="162"/>
      <c r="AT1198" s="157" t="s">
        <v>188</v>
      </c>
      <c r="AU1198" s="157" t="s">
        <v>80</v>
      </c>
      <c r="AV1198" s="13" t="s">
        <v>80</v>
      </c>
      <c r="AW1198" s="13" t="s">
        <v>31</v>
      </c>
      <c r="AX1198" s="13" t="s">
        <v>70</v>
      </c>
      <c r="AY1198" s="157" t="s">
        <v>158</v>
      </c>
    </row>
    <row r="1199" spans="2:65" s="12" customFormat="1" x14ac:dyDescent="0.2">
      <c r="B1199" s="149"/>
      <c r="D1199" s="150" t="s">
        <v>188</v>
      </c>
      <c r="E1199" s="151" t="s">
        <v>19</v>
      </c>
      <c r="F1199" s="152" t="s">
        <v>1607</v>
      </c>
      <c r="H1199" s="151" t="s">
        <v>19</v>
      </c>
      <c r="I1199" s="153"/>
      <c r="L1199" s="149"/>
      <c r="M1199" s="154"/>
      <c r="T1199" s="155"/>
      <c r="AT1199" s="151" t="s">
        <v>188</v>
      </c>
      <c r="AU1199" s="151" t="s">
        <v>80</v>
      </c>
      <c r="AV1199" s="12" t="s">
        <v>78</v>
      </c>
      <c r="AW1199" s="12" t="s">
        <v>31</v>
      </c>
      <c r="AX1199" s="12" t="s">
        <v>70</v>
      </c>
      <c r="AY1199" s="151" t="s">
        <v>158</v>
      </c>
    </row>
    <row r="1200" spans="2:65" s="13" customFormat="1" x14ac:dyDescent="0.2">
      <c r="B1200" s="156"/>
      <c r="D1200" s="150" t="s">
        <v>188</v>
      </c>
      <c r="E1200" s="157" t="s">
        <v>19</v>
      </c>
      <c r="F1200" s="158" t="s">
        <v>1608</v>
      </c>
      <c r="H1200" s="159">
        <v>0.6</v>
      </c>
      <c r="I1200" s="160"/>
      <c r="L1200" s="156"/>
      <c r="M1200" s="161"/>
      <c r="T1200" s="162"/>
      <c r="AT1200" s="157" t="s">
        <v>188</v>
      </c>
      <c r="AU1200" s="157" t="s">
        <v>80</v>
      </c>
      <c r="AV1200" s="13" t="s">
        <v>80</v>
      </c>
      <c r="AW1200" s="13" t="s">
        <v>31</v>
      </c>
      <c r="AX1200" s="13" t="s">
        <v>70</v>
      </c>
      <c r="AY1200" s="157" t="s">
        <v>158</v>
      </c>
    </row>
    <row r="1201" spans="2:65" s="14" customFormat="1" x14ac:dyDescent="0.2">
      <c r="B1201" s="163"/>
      <c r="D1201" s="150" t="s">
        <v>188</v>
      </c>
      <c r="E1201" s="164" t="s">
        <v>19</v>
      </c>
      <c r="F1201" s="165" t="s">
        <v>191</v>
      </c>
      <c r="H1201" s="166">
        <v>88.61999999999999</v>
      </c>
      <c r="I1201" s="167"/>
      <c r="L1201" s="163"/>
      <c r="M1201" s="168"/>
      <c r="T1201" s="169"/>
      <c r="AT1201" s="164" t="s">
        <v>188</v>
      </c>
      <c r="AU1201" s="164" t="s">
        <v>80</v>
      </c>
      <c r="AV1201" s="14" t="s">
        <v>165</v>
      </c>
      <c r="AW1201" s="14" t="s">
        <v>31</v>
      </c>
      <c r="AX1201" s="14" t="s">
        <v>78</v>
      </c>
      <c r="AY1201" s="164" t="s">
        <v>158</v>
      </c>
    </row>
    <row r="1202" spans="2:65" s="1" customFormat="1" ht="24.15" customHeight="1" x14ac:dyDescent="0.2">
      <c r="B1202" s="33"/>
      <c r="C1202" s="177" t="s">
        <v>924</v>
      </c>
      <c r="D1202" s="177" t="s">
        <v>530</v>
      </c>
      <c r="E1202" s="178" t="s">
        <v>1930</v>
      </c>
      <c r="F1202" s="179" t="s">
        <v>1931</v>
      </c>
      <c r="G1202" s="180" t="s">
        <v>195</v>
      </c>
      <c r="H1202" s="181">
        <v>103.28700000000001</v>
      </c>
      <c r="I1202" s="182">
        <v>209</v>
      </c>
      <c r="J1202" s="183">
        <f>ROUND(I1202*H1202,2)</f>
        <v>21586.98</v>
      </c>
      <c r="K1202" s="179" t="s">
        <v>164</v>
      </c>
      <c r="L1202" s="184"/>
      <c r="M1202" s="185" t="s">
        <v>19</v>
      </c>
      <c r="N1202" s="186" t="s">
        <v>41</v>
      </c>
      <c r="P1202" s="141">
        <f>O1202*H1202</f>
        <v>0</v>
      </c>
      <c r="Q1202" s="141">
        <v>0</v>
      </c>
      <c r="R1202" s="141">
        <f>Q1202*H1202</f>
        <v>0</v>
      </c>
      <c r="S1202" s="141">
        <v>0</v>
      </c>
      <c r="T1202" s="142">
        <f>S1202*H1202</f>
        <v>0</v>
      </c>
      <c r="AR1202" s="143" t="s">
        <v>272</v>
      </c>
      <c r="AT1202" s="143" t="s">
        <v>530</v>
      </c>
      <c r="AU1202" s="143" t="s">
        <v>80</v>
      </c>
      <c r="AY1202" s="18" t="s">
        <v>158</v>
      </c>
      <c r="BE1202" s="144">
        <f>IF(N1202="základní",J1202,0)</f>
        <v>21586.98</v>
      </c>
      <c r="BF1202" s="144">
        <f>IF(N1202="snížená",J1202,0)</f>
        <v>0</v>
      </c>
      <c r="BG1202" s="144">
        <f>IF(N1202="zákl. přenesená",J1202,0)</f>
        <v>0</v>
      </c>
      <c r="BH1202" s="144">
        <f>IF(N1202="sníž. přenesená",J1202,0)</f>
        <v>0</v>
      </c>
      <c r="BI1202" s="144">
        <f>IF(N1202="nulová",J1202,0)</f>
        <v>0</v>
      </c>
      <c r="BJ1202" s="18" t="s">
        <v>78</v>
      </c>
      <c r="BK1202" s="144">
        <f>ROUND(I1202*H1202,2)</f>
        <v>21586.98</v>
      </c>
      <c r="BL1202" s="18" t="s">
        <v>204</v>
      </c>
      <c r="BM1202" s="143" t="s">
        <v>999</v>
      </c>
    </row>
    <row r="1203" spans="2:65" s="12" customFormat="1" x14ac:dyDescent="0.2">
      <c r="B1203" s="149"/>
      <c r="D1203" s="150" t="s">
        <v>188</v>
      </c>
      <c r="E1203" s="151" t="s">
        <v>19</v>
      </c>
      <c r="F1203" s="152" t="s">
        <v>1786</v>
      </c>
      <c r="H1203" s="151" t="s">
        <v>19</v>
      </c>
      <c r="I1203" s="153"/>
      <c r="L1203" s="149"/>
      <c r="M1203" s="154"/>
      <c r="T1203" s="155"/>
      <c r="AT1203" s="151" t="s">
        <v>188</v>
      </c>
      <c r="AU1203" s="151" t="s">
        <v>80</v>
      </c>
      <c r="AV1203" s="12" t="s">
        <v>78</v>
      </c>
      <c r="AW1203" s="12" t="s">
        <v>31</v>
      </c>
      <c r="AX1203" s="12" t="s">
        <v>70</v>
      </c>
      <c r="AY1203" s="151" t="s">
        <v>158</v>
      </c>
    </row>
    <row r="1204" spans="2:65" s="13" customFormat="1" x14ac:dyDescent="0.2">
      <c r="B1204" s="156"/>
      <c r="D1204" s="150" t="s">
        <v>188</v>
      </c>
      <c r="E1204" s="157" t="s">
        <v>19</v>
      </c>
      <c r="F1204" s="158" t="s">
        <v>1790</v>
      </c>
      <c r="H1204" s="159">
        <v>85.14</v>
      </c>
      <c r="I1204" s="160"/>
      <c r="L1204" s="156"/>
      <c r="M1204" s="161"/>
      <c r="T1204" s="162"/>
      <c r="AT1204" s="157" t="s">
        <v>188</v>
      </c>
      <c r="AU1204" s="157" t="s">
        <v>80</v>
      </c>
      <c r="AV1204" s="13" t="s">
        <v>80</v>
      </c>
      <c r="AW1204" s="13" t="s">
        <v>31</v>
      </c>
      <c r="AX1204" s="13" t="s">
        <v>70</v>
      </c>
      <c r="AY1204" s="157" t="s">
        <v>158</v>
      </c>
    </row>
    <row r="1205" spans="2:65" s="12" customFormat="1" x14ac:dyDescent="0.2">
      <c r="B1205" s="149"/>
      <c r="D1205" s="150" t="s">
        <v>188</v>
      </c>
      <c r="E1205" s="151" t="s">
        <v>19</v>
      </c>
      <c r="F1205" s="152" t="s">
        <v>1604</v>
      </c>
      <c r="H1205" s="151" t="s">
        <v>19</v>
      </c>
      <c r="I1205" s="153"/>
      <c r="L1205" s="149"/>
      <c r="M1205" s="154"/>
      <c r="T1205" s="155"/>
      <c r="AT1205" s="151" t="s">
        <v>188</v>
      </c>
      <c r="AU1205" s="151" t="s">
        <v>80</v>
      </c>
      <c r="AV1205" s="12" t="s">
        <v>78</v>
      </c>
      <c r="AW1205" s="12" t="s">
        <v>31</v>
      </c>
      <c r="AX1205" s="12" t="s">
        <v>70</v>
      </c>
      <c r="AY1205" s="151" t="s">
        <v>158</v>
      </c>
    </row>
    <row r="1206" spans="2:65" s="12" customFormat="1" x14ac:dyDescent="0.2">
      <c r="B1206" s="149"/>
      <c r="D1206" s="150" t="s">
        <v>188</v>
      </c>
      <c r="E1206" s="151" t="s">
        <v>19</v>
      </c>
      <c r="F1206" s="152" t="s">
        <v>1605</v>
      </c>
      <c r="H1206" s="151" t="s">
        <v>19</v>
      </c>
      <c r="I1206" s="153"/>
      <c r="L1206" s="149"/>
      <c r="M1206" s="154"/>
      <c r="T1206" s="155"/>
      <c r="AT1206" s="151" t="s">
        <v>188</v>
      </c>
      <c r="AU1206" s="151" t="s">
        <v>80</v>
      </c>
      <c r="AV1206" s="12" t="s">
        <v>78</v>
      </c>
      <c r="AW1206" s="12" t="s">
        <v>31</v>
      </c>
      <c r="AX1206" s="12" t="s">
        <v>70</v>
      </c>
      <c r="AY1206" s="151" t="s">
        <v>158</v>
      </c>
    </row>
    <row r="1207" spans="2:65" s="13" customFormat="1" x14ac:dyDescent="0.2">
      <c r="B1207" s="156"/>
      <c r="D1207" s="150" t="s">
        <v>188</v>
      </c>
      <c r="E1207" s="157" t="s">
        <v>19</v>
      </c>
      <c r="F1207" s="158" t="s">
        <v>1606</v>
      </c>
      <c r="H1207" s="159">
        <v>2.88</v>
      </c>
      <c r="I1207" s="160"/>
      <c r="L1207" s="156"/>
      <c r="M1207" s="161"/>
      <c r="T1207" s="162"/>
      <c r="AT1207" s="157" t="s">
        <v>188</v>
      </c>
      <c r="AU1207" s="157" t="s">
        <v>80</v>
      </c>
      <c r="AV1207" s="13" t="s">
        <v>80</v>
      </c>
      <c r="AW1207" s="13" t="s">
        <v>31</v>
      </c>
      <c r="AX1207" s="13" t="s">
        <v>70</v>
      </c>
      <c r="AY1207" s="157" t="s">
        <v>158</v>
      </c>
    </row>
    <row r="1208" spans="2:65" s="12" customFormat="1" x14ac:dyDescent="0.2">
      <c r="B1208" s="149"/>
      <c r="D1208" s="150" t="s">
        <v>188</v>
      </c>
      <c r="E1208" s="151" t="s">
        <v>19</v>
      </c>
      <c r="F1208" s="152" t="s">
        <v>1607</v>
      </c>
      <c r="H1208" s="151" t="s">
        <v>19</v>
      </c>
      <c r="I1208" s="153"/>
      <c r="L1208" s="149"/>
      <c r="M1208" s="154"/>
      <c r="T1208" s="155"/>
      <c r="AT1208" s="151" t="s">
        <v>188</v>
      </c>
      <c r="AU1208" s="151" t="s">
        <v>80</v>
      </c>
      <c r="AV1208" s="12" t="s">
        <v>78</v>
      </c>
      <c r="AW1208" s="12" t="s">
        <v>31</v>
      </c>
      <c r="AX1208" s="12" t="s">
        <v>70</v>
      </c>
      <c r="AY1208" s="151" t="s">
        <v>158</v>
      </c>
    </row>
    <row r="1209" spans="2:65" s="13" customFormat="1" x14ac:dyDescent="0.2">
      <c r="B1209" s="156"/>
      <c r="D1209" s="150" t="s">
        <v>188</v>
      </c>
      <c r="E1209" s="157" t="s">
        <v>19</v>
      </c>
      <c r="F1209" s="158" t="s">
        <v>1608</v>
      </c>
      <c r="H1209" s="159">
        <v>0.6</v>
      </c>
      <c r="I1209" s="160"/>
      <c r="L1209" s="156"/>
      <c r="M1209" s="161"/>
      <c r="T1209" s="162"/>
      <c r="AT1209" s="157" t="s">
        <v>188</v>
      </c>
      <c r="AU1209" s="157" t="s">
        <v>80</v>
      </c>
      <c r="AV1209" s="13" t="s">
        <v>80</v>
      </c>
      <c r="AW1209" s="13" t="s">
        <v>31</v>
      </c>
      <c r="AX1209" s="13" t="s">
        <v>70</v>
      </c>
      <c r="AY1209" s="157" t="s">
        <v>158</v>
      </c>
    </row>
    <row r="1210" spans="2:65" s="14" customFormat="1" x14ac:dyDescent="0.2">
      <c r="B1210" s="163"/>
      <c r="D1210" s="150" t="s">
        <v>188</v>
      </c>
      <c r="E1210" s="164" t="s">
        <v>19</v>
      </c>
      <c r="F1210" s="165" t="s">
        <v>191</v>
      </c>
      <c r="H1210" s="166">
        <v>88.61999999999999</v>
      </c>
      <c r="I1210" s="167"/>
      <c r="L1210" s="163"/>
      <c r="M1210" s="168"/>
      <c r="T1210" s="169"/>
      <c r="AT1210" s="164" t="s">
        <v>188</v>
      </c>
      <c r="AU1210" s="164" t="s">
        <v>80</v>
      </c>
      <c r="AV1210" s="14" t="s">
        <v>165</v>
      </c>
      <c r="AW1210" s="14" t="s">
        <v>31</v>
      </c>
      <c r="AX1210" s="14" t="s">
        <v>70</v>
      </c>
      <c r="AY1210" s="164" t="s">
        <v>158</v>
      </c>
    </row>
    <row r="1211" spans="2:65" s="13" customFormat="1" x14ac:dyDescent="0.2">
      <c r="B1211" s="156"/>
      <c r="D1211" s="150" t="s">
        <v>188</v>
      </c>
      <c r="E1211" s="157" t="s">
        <v>19</v>
      </c>
      <c r="F1211" s="158" t="s">
        <v>1932</v>
      </c>
      <c r="H1211" s="159">
        <v>103.28700000000001</v>
      </c>
      <c r="I1211" s="160"/>
      <c r="L1211" s="156"/>
      <c r="M1211" s="161"/>
      <c r="T1211" s="162"/>
      <c r="AT1211" s="157" t="s">
        <v>188</v>
      </c>
      <c r="AU1211" s="157" t="s">
        <v>80</v>
      </c>
      <c r="AV1211" s="13" t="s">
        <v>80</v>
      </c>
      <c r="AW1211" s="13" t="s">
        <v>31</v>
      </c>
      <c r="AX1211" s="13" t="s">
        <v>70</v>
      </c>
      <c r="AY1211" s="157" t="s">
        <v>158</v>
      </c>
    </row>
    <row r="1212" spans="2:65" s="14" customFormat="1" x14ac:dyDescent="0.2">
      <c r="B1212" s="163"/>
      <c r="D1212" s="150" t="s">
        <v>188</v>
      </c>
      <c r="E1212" s="164" t="s">
        <v>19</v>
      </c>
      <c r="F1212" s="165" t="s">
        <v>191</v>
      </c>
      <c r="H1212" s="166">
        <v>103.28700000000001</v>
      </c>
      <c r="I1212" s="167"/>
      <c r="L1212" s="163"/>
      <c r="M1212" s="168"/>
      <c r="T1212" s="169"/>
      <c r="AT1212" s="164" t="s">
        <v>188</v>
      </c>
      <c r="AU1212" s="164" t="s">
        <v>80</v>
      </c>
      <c r="AV1212" s="14" t="s">
        <v>165</v>
      </c>
      <c r="AW1212" s="14" t="s">
        <v>31</v>
      </c>
      <c r="AX1212" s="14" t="s">
        <v>78</v>
      </c>
      <c r="AY1212" s="164" t="s">
        <v>158</v>
      </c>
    </row>
    <row r="1213" spans="2:65" s="1" customFormat="1" ht="16.5" customHeight="1" x14ac:dyDescent="0.2">
      <c r="B1213" s="33"/>
      <c r="C1213" s="132" t="s">
        <v>640</v>
      </c>
      <c r="D1213" s="132" t="s">
        <v>160</v>
      </c>
      <c r="E1213" s="133" t="s">
        <v>1933</v>
      </c>
      <c r="F1213" s="134" t="s">
        <v>1934</v>
      </c>
      <c r="G1213" s="135" t="s">
        <v>195</v>
      </c>
      <c r="H1213" s="136">
        <v>45.6</v>
      </c>
      <c r="I1213" s="137">
        <v>162</v>
      </c>
      <c r="J1213" s="138">
        <f>ROUND(I1213*H1213,2)</f>
        <v>7387.2</v>
      </c>
      <c r="K1213" s="134" t="s">
        <v>164</v>
      </c>
      <c r="L1213" s="33"/>
      <c r="M1213" s="139" t="s">
        <v>19</v>
      </c>
      <c r="N1213" s="140" t="s">
        <v>41</v>
      </c>
      <c r="P1213" s="141">
        <f>O1213*H1213</f>
        <v>0</v>
      </c>
      <c r="Q1213" s="141">
        <v>0</v>
      </c>
      <c r="R1213" s="141">
        <f>Q1213*H1213</f>
        <v>0</v>
      </c>
      <c r="S1213" s="141">
        <v>0</v>
      </c>
      <c r="T1213" s="142">
        <f>S1213*H1213</f>
        <v>0</v>
      </c>
      <c r="AR1213" s="143" t="s">
        <v>204</v>
      </c>
      <c r="AT1213" s="143" t="s">
        <v>160</v>
      </c>
      <c r="AU1213" s="143" t="s">
        <v>80</v>
      </c>
      <c r="AY1213" s="18" t="s">
        <v>158</v>
      </c>
      <c r="BE1213" s="144">
        <f>IF(N1213="základní",J1213,0)</f>
        <v>7387.2</v>
      </c>
      <c r="BF1213" s="144">
        <f>IF(N1213="snížená",J1213,0)</f>
        <v>0</v>
      </c>
      <c r="BG1213" s="144">
        <f>IF(N1213="zákl. přenesená",J1213,0)</f>
        <v>0</v>
      </c>
      <c r="BH1213" s="144">
        <f>IF(N1213="sníž. přenesená",J1213,0)</f>
        <v>0</v>
      </c>
      <c r="BI1213" s="144">
        <f>IF(N1213="nulová",J1213,0)</f>
        <v>0</v>
      </c>
      <c r="BJ1213" s="18" t="s">
        <v>78</v>
      </c>
      <c r="BK1213" s="144">
        <f>ROUND(I1213*H1213,2)</f>
        <v>7387.2</v>
      </c>
      <c r="BL1213" s="18" t="s">
        <v>204</v>
      </c>
      <c r="BM1213" s="143" t="s">
        <v>1004</v>
      </c>
    </row>
    <row r="1214" spans="2:65" s="1" customFormat="1" x14ac:dyDescent="0.2">
      <c r="B1214" s="33"/>
      <c r="D1214" s="145" t="s">
        <v>166</v>
      </c>
      <c r="F1214" s="146" t="s">
        <v>1935</v>
      </c>
      <c r="I1214" s="147"/>
      <c r="L1214" s="33"/>
      <c r="M1214" s="148"/>
      <c r="T1214" s="54"/>
      <c r="AT1214" s="18" t="s">
        <v>166</v>
      </c>
      <c r="AU1214" s="18" t="s">
        <v>80</v>
      </c>
    </row>
    <row r="1215" spans="2:65" s="12" customFormat="1" x14ac:dyDescent="0.2">
      <c r="B1215" s="149"/>
      <c r="D1215" s="150" t="s">
        <v>188</v>
      </c>
      <c r="E1215" s="151" t="s">
        <v>19</v>
      </c>
      <c r="F1215" s="152" t="s">
        <v>1786</v>
      </c>
      <c r="H1215" s="151" t="s">
        <v>19</v>
      </c>
      <c r="I1215" s="153"/>
      <c r="L1215" s="149"/>
      <c r="M1215" s="154"/>
      <c r="T1215" s="155"/>
      <c r="AT1215" s="151" t="s">
        <v>188</v>
      </c>
      <c r="AU1215" s="151" t="s">
        <v>80</v>
      </c>
      <c r="AV1215" s="12" t="s">
        <v>78</v>
      </c>
      <c r="AW1215" s="12" t="s">
        <v>31</v>
      </c>
      <c r="AX1215" s="12" t="s">
        <v>70</v>
      </c>
      <c r="AY1215" s="151" t="s">
        <v>158</v>
      </c>
    </row>
    <row r="1216" spans="2:65" s="13" customFormat="1" x14ac:dyDescent="0.2">
      <c r="B1216" s="156"/>
      <c r="D1216" s="150" t="s">
        <v>188</v>
      </c>
      <c r="E1216" s="157" t="s">
        <v>19</v>
      </c>
      <c r="F1216" s="158" t="s">
        <v>1895</v>
      </c>
      <c r="H1216" s="159">
        <v>30.4</v>
      </c>
      <c r="I1216" s="160"/>
      <c r="L1216" s="156"/>
      <c r="M1216" s="161"/>
      <c r="T1216" s="162"/>
      <c r="AT1216" s="157" t="s">
        <v>188</v>
      </c>
      <c r="AU1216" s="157" t="s">
        <v>80</v>
      </c>
      <c r="AV1216" s="13" t="s">
        <v>80</v>
      </c>
      <c r="AW1216" s="13" t="s">
        <v>31</v>
      </c>
      <c r="AX1216" s="13" t="s">
        <v>70</v>
      </c>
      <c r="AY1216" s="157" t="s">
        <v>158</v>
      </c>
    </row>
    <row r="1217" spans="2:65" s="15" customFormat="1" x14ac:dyDescent="0.2">
      <c r="B1217" s="170"/>
      <c r="D1217" s="150" t="s">
        <v>188</v>
      </c>
      <c r="E1217" s="171" t="s">
        <v>19</v>
      </c>
      <c r="F1217" s="172" t="s">
        <v>315</v>
      </c>
      <c r="H1217" s="173">
        <v>30.4</v>
      </c>
      <c r="I1217" s="174"/>
      <c r="L1217" s="170"/>
      <c r="M1217" s="175"/>
      <c r="T1217" s="176"/>
      <c r="AT1217" s="171" t="s">
        <v>188</v>
      </c>
      <c r="AU1217" s="171" t="s">
        <v>80</v>
      </c>
      <c r="AV1217" s="15" t="s">
        <v>171</v>
      </c>
      <c r="AW1217" s="15" t="s">
        <v>31</v>
      </c>
      <c r="AX1217" s="15" t="s">
        <v>70</v>
      </c>
      <c r="AY1217" s="171" t="s">
        <v>158</v>
      </c>
    </row>
    <row r="1218" spans="2:65" s="13" customFormat="1" x14ac:dyDescent="0.2">
      <c r="B1218" s="156"/>
      <c r="D1218" s="150" t="s">
        <v>188</v>
      </c>
      <c r="E1218" s="157" t="s">
        <v>19</v>
      </c>
      <c r="F1218" s="158" t="s">
        <v>1896</v>
      </c>
      <c r="H1218" s="159">
        <v>15.2</v>
      </c>
      <c r="I1218" s="160"/>
      <c r="L1218" s="156"/>
      <c r="M1218" s="161"/>
      <c r="T1218" s="162"/>
      <c r="AT1218" s="157" t="s">
        <v>188</v>
      </c>
      <c r="AU1218" s="157" t="s">
        <v>80</v>
      </c>
      <c r="AV1218" s="13" t="s">
        <v>80</v>
      </c>
      <c r="AW1218" s="13" t="s">
        <v>31</v>
      </c>
      <c r="AX1218" s="13" t="s">
        <v>70</v>
      </c>
      <c r="AY1218" s="157" t="s">
        <v>158</v>
      </c>
    </row>
    <row r="1219" spans="2:65" s="14" customFormat="1" x14ac:dyDescent="0.2">
      <c r="B1219" s="163"/>
      <c r="D1219" s="150" t="s">
        <v>188</v>
      </c>
      <c r="E1219" s="164" t="s">
        <v>19</v>
      </c>
      <c r="F1219" s="165" t="s">
        <v>191</v>
      </c>
      <c r="H1219" s="166">
        <v>45.599999999999994</v>
      </c>
      <c r="I1219" s="167"/>
      <c r="L1219" s="163"/>
      <c r="M1219" s="168"/>
      <c r="T1219" s="169"/>
      <c r="AT1219" s="164" t="s">
        <v>188</v>
      </c>
      <c r="AU1219" s="164" t="s">
        <v>80</v>
      </c>
      <c r="AV1219" s="14" t="s">
        <v>165</v>
      </c>
      <c r="AW1219" s="14" t="s">
        <v>31</v>
      </c>
      <c r="AX1219" s="14" t="s">
        <v>78</v>
      </c>
      <c r="AY1219" s="164" t="s">
        <v>158</v>
      </c>
    </row>
    <row r="1220" spans="2:65" s="1" customFormat="1" ht="24.15" customHeight="1" x14ac:dyDescent="0.2">
      <c r="B1220" s="33"/>
      <c r="C1220" s="177" t="s">
        <v>931</v>
      </c>
      <c r="D1220" s="177" t="s">
        <v>530</v>
      </c>
      <c r="E1220" s="178" t="s">
        <v>1930</v>
      </c>
      <c r="F1220" s="179" t="s">
        <v>1931</v>
      </c>
      <c r="G1220" s="180" t="s">
        <v>195</v>
      </c>
      <c r="H1220" s="181">
        <v>37.118000000000002</v>
      </c>
      <c r="I1220" s="182">
        <v>209</v>
      </c>
      <c r="J1220" s="183">
        <f>ROUND(I1220*H1220,2)</f>
        <v>7757.66</v>
      </c>
      <c r="K1220" s="179" t="s">
        <v>164</v>
      </c>
      <c r="L1220" s="184"/>
      <c r="M1220" s="185" t="s">
        <v>19</v>
      </c>
      <c r="N1220" s="186" t="s">
        <v>41</v>
      </c>
      <c r="P1220" s="141">
        <f>O1220*H1220</f>
        <v>0</v>
      </c>
      <c r="Q1220" s="141">
        <v>0</v>
      </c>
      <c r="R1220" s="141">
        <f>Q1220*H1220</f>
        <v>0</v>
      </c>
      <c r="S1220" s="141">
        <v>0</v>
      </c>
      <c r="T1220" s="142">
        <f>S1220*H1220</f>
        <v>0</v>
      </c>
      <c r="AR1220" s="143" t="s">
        <v>272</v>
      </c>
      <c r="AT1220" s="143" t="s">
        <v>530</v>
      </c>
      <c r="AU1220" s="143" t="s">
        <v>80</v>
      </c>
      <c r="AY1220" s="18" t="s">
        <v>158</v>
      </c>
      <c r="BE1220" s="144">
        <f>IF(N1220="základní",J1220,0)</f>
        <v>7757.66</v>
      </c>
      <c r="BF1220" s="144">
        <f>IF(N1220="snížená",J1220,0)</f>
        <v>0</v>
      </c>
      <c r="BG1220" s="144">
        <f>IF(N1220="zákl. přenesená",J1220,0)</f>
        <v>0</v>
      </c>
      <c r="BH1220" s="144">
        <f>IF(N1220="sníž. přenesená",J1220,0)</f>
        <v>0</v>
      </c>
      <c r="BI1220" s="144">
        <f>IF(N1220="nulová",J1220,0)</f>
        <v>0</v>
      </c>
      <c r="BJ1220" s="18" t="s">
        <v>78</v>
      </c>
      <c r="BK1220" s="144">
        <f>ROUND(I1220*H1220,2)</f>
        <v>7757.66</v>
      </c>
      <c r="BL1220" s="18" t="s">
        <v>204</v>
      </c>
      <c r="BM1220" s="143" t="s">
        <v>1007</v>
      </c>
    </row>
    <row r="1221" spans="2:65" s="13" customFormat="1" x14ac:dyDescent="0.2">
      <c r="B1221" s="156"/>
      <c r="D1221" s="150" t="s">
        <v>188</v>
      </c>
      <c r="E1221" s="157" t="s">
        <v>19</v>
      </c>
      <c r="F1221" s="158" t="s">
        <v>1936</v>
      </c>
      <c r="H1221" s="159">
        <v>37.118000000000002</v>
      </c>
      <c r="I1221" s="160"/>
      <c r="L1221" s="156"/>
      <c r="M1221" s="161"/>
      <c r="T1221" s="162"/>
      <c r="AT1221" s="157" t="s">
        <v>188</v>
      </c>
      <c r="AU1221" s="157" t="s">
        <v>80</v>
      </c>
      <c r="AV1221" s="13" t="s">
        <v>80</v>
      </c>
      <c r="AW1221" s="13" t="s">
        <v>31</v>
      </c>
      <c r="AX1221" s="13" t="s">
        <v>70</v>
      </c>
      <c r="AY1221" s="157" t="s">
        <v>158</v>
      </c>
    </row>
    <row r="1222" spans="2:65" s="14" customFormat="1" x14ac:dyDescent="0.2">
      <c r="B1222" s="163"/>
      <c r="D1222" s="150" t="s">
        <v>188</v>
      </c>
      <c r="E1222" s="164" t="s">
        <v>19</v>
      </c>
      <c r="F1222" s="165" t="s">
        <v>191</v>
      </c>
      <c r="H1222" s="166">
        <v>37.118000000000002</v>
      </c>
      <c r="I1222" s="167"/>
      <c r="L1222" s="163"/>
      <c r="M1222" s="168"/>
      <c r="T1222" s="169"/>
      <c r="AT1222" s="164" t="s">
        <v>188</v>
      </c>
      <c r="AU1222" s="164" t="s">
        <v>80</v>
      </c>
      <c r="AV1222" s="14" t="s">
        <v>165</v>
      </c>
      <c r="AW1222" s="14" t="s">
        <v>31</v>
      </c>
      <c r="AX1222" s="14" t="s">
        <v>78</v>
      </c>
      <c r="AY1222" s="164" t="s">
        <v>158</v>
      </c>
    </row>
    <row r="1223" spans="2:65" s="1" customFormat="1" ht="24.15" customHeight="1" x14ac:dyDescent="0.2">
      <c r="B1223" s="33"/>
      <c r="C1223" s="177" t="s">
        <v>643</v>
      </c>
      <c r="D1223" s="177" t="s">
        <v>530</v>
      </c>
      <c r="E1223" s="178" t="s">
        <v>1937</v>
      </c>
      <c r="F1223" s="179" t="s">
        <v>1938</v>
      </c>
      <c r="G1223" s="180" t="s">
        <v>195</v>
      </c>
      <c r="H1223" s="181">
        <v>18.559000000000001</v>
      </c>
      <c r="I1223" s="182">
        <v>510</v>
      </c>
      <c r="J1223" s="183">
        <f>ROUND(I1223*H1223,2)</f>
        <v>9465.09</v>
      </c>
      <c r="K1223" s="179" t="s">
        <v>19</v>
      </c>
      <c r="L1223" s="184"/>
      <c r="M1223" s="185" t="s">
        <v>19</v>
      </c>
      <c r="N1223" s="186" t="s">
        <v>41</v>
      </c>
      <c r="P1223" s="141">
        <f>O1223*H1223</f>
        <v>0</v>
      </c>
      <c r="Q1223" s="141">
        <v>0</v>
      </c>
      <c r="R1223" s="141">
        <f>Q1223*H1223</f>
        <v>0</v>
      </c>
      <c r="S1223" s="141">
        <v>0</v>
      </c>
      <c r="T1223" s="142">
        <f>S1223*H1223</f>
        <v>0</v>
      </c>
      <c r="AR1223" s="143" t="s">
        <v>272</v>
      </c>
      <c r="AT1223" s="143" t="s">
        <v>530</v>
      </c>
      <c r="AU1223" s="143" t="s">
        <v>80</v>
      </c>
      <c r="AY1223" s="18" t="s">
        <v>158</v>
      </c>
      <c r="BE1223" s="144">
        <f>IF(N1223="základní",J1223,0)</f>
        <v>9465.09</v>
      </c>
      <c r="BF1223" s="144">
        <f>IF(N1223="snížená",J1223,0)</f>
        <v>0</v>
      </c>
      <c r="BG1223" s="144">
        <f>IF(N1223="zákl. přenesená",J1223,0)</f>
        <v>0</v>
      </c>
      <c r="BH1223" s="144">
        <f>IF(N1223="sníž. přenesená",J1223,0)</f>
        <v>0</v>
      </c>
      <c r="BI1223" s="144">
        <f>IF(N1223="nulová",J1223,0)</f>
        <v>0</v>
      </c>
      <c r="BJ1223" s="18" t="s">
        <v>78</v>
      </c>
      <c r="BK1223" s="144">
        <f>ROUND(I1223*H1223,2)</f>
        <v>9465.09</v>
      </c>
      <c r="BL1223" s="18" t="s">
        <v>204</v>
      </c>
      <c r="BM1223" s="143" t="s">
        <v>1012</v>
      </c>
    </row>
    <row r="1224" spans="2:65" s="1" customFormat="1" ht="16.5" customHeight="1" x14ac:dyDescent="0.2">
      <c r="B1224" s="33"/>
      <c r="C1224" s="132" t="s">
        <v>939</v>
      </c>
      <c r="D1224" s="132" t="s">
        <v>160</v>
      </c>
      <c r="E1224" s="133" t="s">
        <v>1939</v>
      </c>
      <c r="F1224" s="134" t="s">
        <v>1940</v>
      </c>
      <c r="G1224" s="135" t="s">
        <v>195</v>
      </c>
      <c r="H1224" s="136">
        <v>124.34</v>
      </c>
      <c r="I1224" s="137">
        <v>232</v>
      </c>
      <c r="J1224" s="138">
        <f>ROUND(I1224*H1224,2)</f>
        <v>28846.880000000001</v>
      </c>
      <c r="K1224" s="134" t="s">
        <v>164</v>
      </c>
      <c r="L1224" s="33"/>
      <c r="M1224" s="139" t="s">
        <v>19</v>
      </c>
      <c r="N1224" s="140" t="s">
        <v>41</v>
      </c>
      <c r="P1224" s="141">
        <f>O1224*H1224</f>
        <v>0</v>
      </c>
      <c r="Q1224" s="141">
        <v>0</v>
      </c>
      <c r="R1224" s="141">
        <f>Q1224*H1224</f>
        <v>0</v>
      </c>
      <c r="S1224" s="141">
        <v>0</v>
      </c>
      <c r="T1224" s="142">
        <f>S1224*H1224</f>
        <v>0</v>
      </c>
      <c r="AR1224" s="143" t="s">
        <v>204</v>
      </c>
      <c r="AT1224" s="143" t="s">
        <v>160</v>
      </c>
      <c r="AU1224" s="143" t="s">
        <v>80</v>
      </c>
      <c r="AY1224" s="18" t="s">
        <v>158</v>
      </c>
      <c r="BE1224" s="144">
        <f>IF(N1224="základní",J1224,0)</f>
        <v>28846.880000000001</v>
      </c>
      <c r="BF1224" s="144">
        <f>IF(N1224="snížená",J1224,0)</f>
        <v>0</v>
      </c>
      <c r="BG1224" s="144">
        <f>IF(N1224="zákl. přenesená",J1224,0)</f>
        <v>0</v>
      </c>
      <c r="BH1224" s="144">
        <f>IF(N1224="sníž. přenesená",J1224,0)</f>
        <v>0</v>
      </c>
      <c r="BI1224" s="144">
        <f>IF(N1224="nulová",J1224,0)</f>
        <v>0</v>
      </c>
      <c r="BJ1224" s="18" t="s">
        <v>78</v>
      </c>
      <c r="BK1224" s="144">
        <f>ROUND(I1224*H1224,2)</f>
        <v>28846.880000000001</v>
      </c>
      <c r="BL1224" s="18" t="s">
        <v>204</v>
      </c>
      <c r="BM1224" s="143" t="s">
        <v>1015</v>
      </c>
    </row>
    <row r="1225" spans="2:65" s="1" customFormat="1" x14ac:dyDescent="0.2">
      <c r="B1225" s="33"/>
      <c r="D1225" s="145" t="s">
        <v>166</v>
      </c>
      <c r="F1225" s="146" t="s">
        <v>1941</v>
      </c>
      <c r="I1225" s="147"/>
      <c r="L1225" s="33"/>
      <c r="M1225" s="148"/>
      <c r="T1225" s="54"/>
      <c r="AT1225" s="18" t="s">
        <v>166</v>
      </c>
      <c r="AU1225" s="18" t="s">
        <v>80</v>
      </c>
    </row>
    <row r="1226" spans="2:65" s="12" customFormat="1" x14ac:dyDescent="0.2">
      <c r="B1226" s="149"/>
      <c r="D1226" s="150" t="s">
        <v>188</v>
      </c>
      <c r="E1226" s="151" t="s">
        <v>19</v>
      </c>
      <c r="F1226" s="152" t="s">
        <v>1244</v>
      </c>
      <c r="H1226" s="151" t="s">
        <v>19</v>
      </c>
      <c r="I1226" s="153"/>
      <c r="L1226" s="149"/>
      <c r="M1226" s="154"/>
      <c r="T1226" s="155"/>
      <c r="AT1226" s="151" t="s">
        <v>188</v>
      </c>
      <c r="AU1226" s="151" t="s">
        <v>80</v>
      </c>
      <c r="AV1226" s="12" t="s">
        <v>78</v>
      </c>
      <c r="AW1226" s="12" t="s">
        <v>31</v>
      </c>
      <c r="AX1226" s="12" t="s">
        <v>70</v>
      </c>
      <c r="AY1226" s="151" t="s">
        <v>158</v>
      </c>
    </row>
    <row r="1227" spans="2:65" s="12" customFormat="1" x14ac:dyDescent="0.2">
      <c r="B1227" s="149"/>
      <c r="D1227" s="150" t="s">
        <v>188</v>
      </c>
      <c r="E1227" s="151" t="s">
        <v>19</v>
      </c>
      <c r="F1227" s="152" t="s">
        <v>1942</v>
      </c>
      <c r="H1227" s="151" t="s">
        <v>19</v>
      </c>
      <c r="I1227" s="153"/>
      <c r="L1227" s="149"/>
      <c r="M1227" s="154"/>
      <c r="T1227" s="155"/>
      <c r="AT1227" s="151" t="s">
        <v>188</v>
      </c>
      <c r="AU1227" s="151" t="s">
        <v>80</v>
      </c>
      <c r="AV1227" s="12" t="s">
        <v>78</v>
      </c>
      <c r="AW1227" s="12" t="s">
        <v>31</v>
      </c>
      <c r="AX1227" s="12" t="s">
        <v>70</v>
      </c>
      <c r="AY1227" s="151" t="s">
        <v>158</v>
      </c>
    </row>
    <row r="1228" spans="2:65" s="12" customFormat="1" x14ac:dyDescent="0.2">
      <c r="B1228" s="149"/>
      <c r="D1228" s="150" t="s">
        <v>188</v>
      </c>
      <c r="E1228" s="151" t="s">
        <v>19</v>
      </c>
      <c r="F1228" s="152" t="s">
        <v>1943</v>
      </c>
      <c r="H1228" s="151" t="s">
        <v>19</v>
      </c>
      <c r="I1228" s="153"/>
      <c r="L1228" s="149"/>
      <c r="M1228" s="154"/>
      <c r="T1228" s="155"/>
      <c r="AT1228" s="151" t="s">
        <v>188</v>
      </c>
      <c r="AU1228" s="151" t="s">
        <v>80</v>
      </c>
      <c r="AV1228" s="12" t="s">
        <v>78</v>
      </c>
      <c r="AW1228" s="12" t="s">
        <v>31</v>
      </c>
      <c r="AX1228" s="12" t="s">
        <v>70</v>
      </c>
      <c r="AY1228" s="151" t="s">
        <v>158</v>
      </c>
    </row>
    <row r="1229" spans="2:65" s="12" customFormat="1" x14ac:dyDescent="0.2">
      <c r="B1229" s="149"/>
      <c r="D1229" s="150" t="s">
        <v>188</v>
      </c>
      <c r="E1229" s="151" t="s">
        <v>19</v>
      </c>
      <c r="F1229" s="152" t="s">
        <v>1784</v>
      </c>
      <c r="H1229" s="151" t="s">
        <v>19</v>
      </c>
      <c r="I1229" s="153"/>
      <c r="L1229" s="149"/>
      <c r="M1229" s="154"/>
      <c r="T1229" s="155"/>
      <c r="AT1229" s="151" t="s">
        <v>188</v>
      </c>
      <c r="AU1229" s="151" t="s">
        <v>80</v>
      </c>
      <c r="AV1229" s="12" t="s">
        <v>78</v>
      </c>
      <c r="AW1229" s="12" t="s">
        <v>31</v>
      </c>
      <c r="AX1229" s="12" t="s">
        <v>70</v>
      </c>
      <c r="AY1229" s="151" t="s">
        <v>158</v>
      </c>
    </row>
    <row r="1230" spans="2:65" s="13" customFormat="1" x14ac:dyDescent="0.2">
      <c r="B1230" s="156"/>
      <c r="D1230" s="150" t="s">
        <v>188</v>
      </c>
      <c r="E1230" s="157" t="s">
        <v>19</v>
      </c>
      <c r="F1230" s="158" t="s">
        <v>1785</v>
      </c>
      <c r="H1230" s="159">
        <v>124.34</v>
      </c>
      <c r="I1230" s="160"/>
      <c r="L1230" s="156"/>
      <c r="M1230" s="161"/>
      <c r="T1230" s="162"/>
      <c r="AT1230" s="157" t="s">
        <v>188</v>
      </c>
      <c r="AU1230" s="157" t="s">
        <v>80</v>
      </c>
      <c r="AV1230" s="13" t="s">
        <v>80</v>
      </c>
      <c r="AW1230" s="13" t="s">
        <v>31</v>
      </c>
      <c r="AX1230" s="13" t="s">
        <v>70</v>
      </c>
      <c r="AY1230" s="157" t="s">
        <v>158</v>
      </c>
    </row>
    <row r="1231" spans="2:65" s="14" customFormat="1" x14ac:dyDescent="0.2">
      <c r="B1231" s="163"/>
      <c r="D1231" s="150" t="s">
        <v>188</v>
      </c>
      <c r="E1231" s="164" t="s">
        <v>19</v>
      </c>
      <c r="F1231" s="165" t="s">
        <v>191</v>
      </c>
      <c r="H1231" s="166">
        <v>124.34</v>
      </c>
      <c r="I1231" s="167"/>
      <c r="L1231" s="163"/>
      <c r="M1231" s="168"/>
      <c r="T1231" s="169"/>
      <c r="AT1231" s="164" t="s">
        <v>188</v>
      </c>
      <c r="AU1231" s="164" t="s">
        <v>80</v>
      </c>
      <c r="AV1231" s="14" t="s">
        <v>165</v>
      </c>
      <c r="AW1231" s="14" t="s">
        <v>31</v>
      </c>
      <c r="AX1231" s="14" t="s">
        <v>78</v>
      </c>
      <c r="AY1231" s="164" t="s">
        <v>158</v>
      </c>
    </row>
    <row r="1232" spans="2:65" s="1" customFormat="1" ht="16.5" customHeight="1" x14ac:dyDescent="0.2">
      <c r="B1232" s="33"/>
      <c r="C1232" s="132" t="s">
        <v>647</v>
      </c>
      <c r="D1232" s="132" t="s">
        <v>160</v>
      </c>
      <c r="E1232" s="133" t="s">
        <v>1944</v>
      </c>
      <c r="F1232" s="134" t="s">
        <v>1945</v>
      </c>
      <c r="G1232" s="135" t="s">
        <v>195</v>
      </c>
      <c r="H1232" s="136">
        <v>50.58</v>
      </c>
      <c r="I1232" s="137">
        <v>311</v>
      </c>
      <c r="J1232" s="138">
        <f>ROUND(I1232*H1232,2)</f>
        <v>15730.38</v>
      </c>
      <c r="K1232" s="134" t="s">
        <v>164</v>
      </c>
      <c r="L1232" s="33"/>
      <c r="M1232" s="139" t="s">
        <v>19</v>
      </c>
      <c r="N1232" s="140" t="s">
        <v>41</v>
      </c>
      <c r="P1232" s="141">
        <f>O1232*H1232</f>
        <v>0</v>
      </c>
      <c r="Q1232" s="141">
        <v>0</v>
      </c>
      <c r="R1232" s="141">
        <f>Q1232*H1232</f>
        <v>0</v>
      </c>
      <c r="S1232" s="141">
        <v>0</v>
      </c>
      <c r="T1232" s="142">
        <f>S1232*H1232</f>
        <v>0</v>
      </c>
      <c r="AR1232" s="143" t="s">
        <v>204</v>
      </c>
      <c r="AT1232" s="143" t="s">
        <v>160</v>
      </c>
      <c r="AU1232" s="143" t="s">
        <v>80</v>
      </c>
      <c r="AY1232" s="18" t="s">
        <v>158</v>
      </c>
      <c r="BE1232" s="144">
        <f>IF(N1232="základní",J1232,0)</f>
        <v>15730.38</v>
      </c>
      <c r="BF1232" s="144">
        <f>IF(N1232="snížená",J1232,0)</f>
        <v>0</v>
      </c>
      <c r="BG1232" s="144">
        <f>IF(N1232="zákl. přenesená",J1232,0)</f>
        <v>0</v>
      </c>
      <c r="BH1232" s="144">
        <f>IF(N1232="sníž. přenesená",J1232,0)</f>
        <v>0</v>
      </c>
      <c r="BI1232" s="144">
        <f>IF(N1232="nulová",J1232,0)</f>
        <v>0</v>
      </c>
      <c r="BJ1232" s="18" t="s">
        <v>78</v>
      </c>
      <c r="BK1232" s="144">
        <f>ROUND(I1232*H1232,2)</f>
        <v>15730.38</v>
      </c>
      <c r="BL1232" s="18" t="s">
        <v>204</v>
      </c>
      <c r="BM1232" s="143" t="s">
        <v>1020</v>
      </c>
    </row>
    <row r="1233" spans="2:65" s="1" customFormat="1" x14ac:dyDescent="0.2">
      <c r="B1233" s="33"/>
      <c r="D1233" s="145" t="s">
        <v>166</v>
      </c>
      <c r="F1233" s="146" t="s">
        <v>1946</v>
      </c>
      <c r="I1233" s="147"/>
      <c r="L1233" s="33"/>
      <c r="M1233" s="148"/>
      <c r="T1233" s="54"/>
      <c r="AT1233" s="18" t="s">
        <v>166</v>
      </c>
      <c r="AU1233" s="18" t="s">
        <v>80</v>
      </c>
    </row>
    <row r="1234" spans="2:65" s="12" customFormat="1" x14ac:dyDescent="0.2">
      <c r="B1234" s="149"/>
      <c r="D1234" s="150" t="s">
        <v>188</v>
      </c>
      <c r="E1234" s="151" t="s">
        <v>19</v>
      </c>
      <c r="F1234" s="152" t="s">
        <v>1244</v>
      </c>
      <c r="H1234" s="151" t="s">
        <v>19</v>
      </c>
      <c r="I1234" s="153"/>
      <c r="L1234" s="149"/>
      <c r="M1234" s="154"/>
      <c r="T1234" s="155"/>
      <c r="AT1234" s="151" t="s">
        <v>188</v>
      </c>
      <c r="AU1234" s="151" t="s">
        <v>80</v>
      </c>
      <c r="AV1234" s="12" t="s">
        <v>78</v>
      </c>
      <c r="AW1234" s="12" t="s">
        <v>31</v>
      </c>
      <c r="AX1234" s="12" t="s">
        <v>70</v>
      </c>
      <c r="AY1234" s="151" t="s">
        <v>158</v>
      </c>
    </row>
    <row r="1235" spans="2:65" s="12" customFormat="1" x14ac:dyDescent="0.2">
      <c r="B1235" s="149"/>
      <c r="D1235" s="150" t="s">
        <v>188</v>
      </c>
      <c r="E1235" s="151" t="s">
        <v>19</v>
      </c>
      <c r="F1235" s="152" t="s">
        <v>1598</v>
      </c>
      <c r="H1235" s="151" t="s">
        <v>19</v>
      </c>
      <c r="I1235" s="153"/>
      <c r="L1235" s="149"/>
      <c r="M1235" s="154"/>
      <c r="T1235" s="155"/>
      <c r="AT1235" s="151" t="s">
        <v>188</v>
      </c>
      <c r="AU1235" s="151" t="s">
        <v>80</v>
      </c>
      <c r="AV1235" s="12" t="s">
        <v>78</v>
      </c>
      <c r="AW1235" s="12" t="s">
        <v>31</v>
      </c>
      <c r="AX1235" s="12" t="s">
        <v>70</v>
      </c>
      <c r="AY1235" s="151" t="s">
        <v>158</v>
      </c>
    </row>
    <row r="1236" spans="2:65" s="12" customFormat="1" x14ac:dyDescent="0.2">
      <c r="B1236" s="149"/>
      <c r="D1236" s="150" t="s">
        <v>188</v>
      </c>
      <c r="E1236" s="151" t="s">
        <v>19</v>
      </c>
      <c r="F1236" s="152" t="s">
        <v>1947</v>
      </c>
      <c r="H1236" s="151" t="s">
        <v>19</v>
      </c>
      <c r="I1236" s="153"/>
      <c r="L1236" s="149"/>
      <c r="M1236" s="154"/>
      <c r="T1236" s="155"/>
      <c r="AT1236" s="151" t="s">
        <v>188</v>
      </c>
      <c r="AU1236" s="151" t="s">
        <v>80</v>
      </c>
      <c r="AV1236" s="12" t="s">
        <v>78</v>
      </c>
      <c r="AW1236" s="12" t="s">
        <v>31</v>
      </c>
      <c r="AX1236" s="12" t="s">
        <v>70</v>
      </c>
      <c r="AY1236" s="151" t="s">
        <v>158</v>
      </c>
    </row>
    <row r="1237" spans="2:65" s="13" customFormat="1" x14ac:dyDescent="0.2">
      <c r="B1237" s="156"/>
      <c r="D1237" s="150" t="s">
        <v>188</v>
      </c>
      <c r="E1237" s="157" t="s">
        <v>19</v>
      </c>
      <c r="F1237" s="158" t="s">
        <v>1600</v>
      </c>
      <c r="H1237" s="159">
        <v>47.1</v>
      </c>
      <c r="I1237" s="160"/>
      <c r="L1237" s="156"/>
      <c r="M1237" s="161"/>
      <c r="T1237" s="162"/>
      <c r="AT1237" s="157" t="s">
        <v>188</v>
      </c>
      <c r="AU1237" s="157" t="s">
        <v>80</v>
      </c>
      <c r="AV1237" s="13" t="s">
        <v>80</v>
      </c>
      <c r="AW1237" s="13" t="s">
        <v>31</v>
      </c>
      <c r="AX1237" s="13" t="s">
        <v>70</v>
      </c>
      <c r="AY1237" s="157" t="s">
        <v>158</v>
      </c>
    </row>
    <row r="1238" spans="2:65" s="12" customFormat="1" x14ac:dyDescent="0.2">
      <c r="B1238" s="149"/>
      <c r="D1238" s="150" t="s">
        <v>188</v>
      </c>
      <c r="E1238" s="151" t="s">
        <v>19</v>
      </c>
      <c r="F1238" s="152" t="s">
        <v>1604</v>
      </c>
      <c r="H1238" s="151" t="s">
        <v>19</v>
      </c>
      <c r="I1238" s="153"/>
      <c r="L1238" s="149"/>
      <c r="M1238" s="154"/>
      <c r="T1238" s="155"/>
      <c r="AT1238" s="151" t="s">
        <v>188</v>
      </c>
      <c r="AU1238" s="151" t="s">
        <v>80</v>
      </c>
      <c r="AV1238" s="12" t="s">
        <v>78</v>
      </c>
      <c r="AW1238" s="12" t="s">
        <v>31</v>
      </c>
      <c r="AX1238" s="12" t="s">
        <v>70</v>
      </c>
      <c r="AY1238" s="151" t="s">
        <v>158</v>
      </c>
    </row>
    <row r="1239" spans="2:65" s="12" customFormat="1" x14ac:dyDescent="0.2">
      <c r="B1239" s="149"/>
      <c r="D1239" s="150" t="s">
        <v>188</v>
      </c>
      <c r="E1239" s="151" t="s">
        <v>19</v>
      </c>
      <c r="F1239" s="152" t="s">
        <v>1947</v>
      </c>
      <c r="H1239" s="151" t="s">
        <v>19</v>
      </c>
      <c r="I1239" s="153"/>
      <c r="L1239" s="149"/>
      <c r="M1239" s="154"/>
      <c r="T1239" s="155"/>
      <c r="AT1239" s="151" t="s">
        <v>188</v>
      </c>
      <c r="AU1239" s="151" t="s">
        <v>80</v>
      </c>
      <c r="AV1239" s="12" t="s">
        <v>78</v>
      </c>
      <c r="AW1239" s="12" t="s">
        <v>31</v>
      </c>
      <c r="AX1239" s="12" t="s">
        <v>70</v>
      </c>
      <c r="AY1239" s="151" t="s">
        <v>158</v>
      </c>
    </row>
    <row r="1240" spans="2:65" s="12" customFormat="1" x14ac:dyDescent="0.2">
      <c r="B1240" s="149"/>
      <c r="D1240" s="150" t="s">
        <v>188</v>
      </c>
      <c r="E1240" s="151" t="s">
        <v>19</v>
      </c>
      <c r="F1240" s="152" t="s">
        <v>1605</v>
      </c>
      <c r="H1240" s="151" t="s">
        <v>19</v>
      </c>
      <c r="I1240" s="153"/>
      <c r="L1240" s="149"/>
      <c r="M1240" s="154"/>
      <c r="T1240" s="155"/>
      <c r="AT1240" s="151" t="s">
        <v>188</v>
      </c>
      <c r="AU1240" s="151" t="s">
        <v>80</v>
      </c>
      <c r="AV1240" s="12" t="s">
        <v>78</v>
      </c>
      <c r="AW1240" s="12" t="s">
        <v>31</v>
      </c>
      <c r="AX1240" s="12" t="s">
        <v>70</v>
      </c>
      <c r="AY1240" s="151" t="s">
        <v>158</v>
      </c>
    </row>
    <row r="1241" spans="2:65" s="13" customFormat="1" x14ac:dyDescent="0.2">
      <c r="B1241" s="156"/>
      <c r="D1241" s="150" t="s">
        <v>188</v>
      </c>
      <c r="E1241" s="157" t="s">
        <v>19</v>
      </c>
      <c r="F1241" s="158" t="s">
        <v>1606</v>
      </c>
      <c r="H1241" s="159">
        <v>2.88</v>
      </c>
      <c r="I1241" s="160"/>
      <c r="L1241" s="156"/>
      <c r="M1241" s="161"/>
      <c r="T1241" s="162"/>
      <c r="AT1241" s="157" t="s">
        <v>188</v>
      </c>
      <c r="AU1241" s="157" t="s">
        <v>80</v>
      </c>
      <c r="AV1241" s="13" t="s">
        <v>80</v>
      </c>
      <c r="AW1241" s="13" t="s">
        <v>31</v>
      </c>
      <c r="AX1241" s="13" t="s">
        <v>70</v>
      </c>
      <c r="AY1241" s="157" t="s">
        <v>158</v>
      </c>
    </row>
    <row r="1242" spans="2:65" s="12" customFormat="1" x14ac:dyDescent="0.2">
      <c r="B1242" s="149"/>
      <c r="D1242" s="150" t="s">
        <v>188</v>
      </c>
      <c r="E1242" s="151" t="s">
        <v>19</v>
      </c>
      <c r="F1242" s="152" t="s">
        <v>1607</v>
      </c>
      <c r="H1242" s="151" t="s">
        <v>19</v>
      </c>
      <c r="I1242" s="153"/>
      <c r="L1242" s="149"/>
      <c r="M1242" s="154"/>
      <c r="T1242" s="155"/>
      <c r="AT1242" s="151" t="s">
        <v>188</v>
      </c>
      <c r="AU1242" s="151" t="s">
        <v>80</v>
      </c>
      <c r="AV1242" s="12" t="s">
        <v>78</v>
      </c>
      <c r="AW1242" s="12" t="s">
        <v>31</v>
      </c>
      <c r="AX1242" s="12" t="s">
        <v>70</v>
      </c>
      <c r="AY1242" s="151" t="s">
        <v>158</v>
      </c>
    </row>
    <row r="1243" spans="2:65" s="13" customFormat="1" x14ac:dyDescent="0.2">
      <c r="B1243" s="156"/>
      <c r="D1243" s="150" t="s">
        <v>188</v>
      </c>
      <c r="E1243" s="157" t="s">
        <v>19</v>
      </c>
      <c r="F1243" s="158" t="s">
        <v>1608</v>
      </c>
      <c r="H1243" s="159">
        <v>0.6</v>
      </c>
      <c r="I1243" s="160"/>
      <c r="L1243" s="156"/>
      <c r="M1243" s="161"/>
      <c r="T1243" s="162"/>
      <c r="AT1243" s="157" t="s">
        <v>188</v>
      </c>
      <c r="AU1243" s="157" t="s">
        <v>80</v>
      </c>
      <c r="AV1243" s="13" t="s">
        <v>80</v>
      </c>
      <c r="AW1243" s="13" t="s">
        <v>31</v>
      </c>
      <c r="AX1243" s="13" t="s">
        <v>70</v>
      </c>
      <c r="AY1243" s="157" t="s">
        <v>158</v>
      </c>
    </row>
    <row r="1244" spans="2:65" s="14" customFormat="1" x14ac:dyDescent="0.2">
      <c r="B1244" s="163"/>
      <c r="D1244" s="150" t="s">
        <v>188</v>
      </c>
      <c r="E1244" s="164" t="s">
        <v>19</v>
      </c>
      <c r="F1244" s="165" t="s">
        <v>191</v>
      </c>
      <c r="H1244" s="166">
        <v>50.580000000000005</v>
      </c>
      <c r="I1244" s="167"/>
      <c r="L1244" s="163"/>
      <c r="M1244" s="168"/>
      <c r="T1244" s="169"/>
      <c r="AT1244" s="164" t="s">
        <v>188</v>
      </c>
      <c r="AU1244" s="164" t="s">
        <v>80</v>
      </c>
      <c r="AV1244" s="14" t="s">
        <v>165</v>
      </c>
      <c r="AW1244" s="14" t="s">
        <v>31</v>
      </c>
      <c r="AX1244" s="14" t="s">
        <v>78</v>
      </c>
      <c r="AY1244" s="164" t="s">
        <v>158</v>
      </c>
    </row>
    <row r="1245" spans="2:65" s="1" customFormat="1" ht="37.799999999999997" customHeight="1" x14ac:dyDescent="0.2">
      <c r="B1245" s="33"/>
      <c r="C1245" s="177" t="s">
        <v>947</v>
      </c>
      <c r="D1245" s="177" t="s">
        <v>530</v>
      </c>
      <c r="E1245" s="178" t="s">
        <v>1948</v>
      </c>
      <c r="F1245" s="179" t="s">
        <v>1949</v>
      </c>
      <c r="G1245" s="180" t="s">
        <v>569</v>
      </c>
      <c r="H1245" s="181">
        <v>91.043999999999997</v>
      </c>
      <c r="I1245" s="182">
        <v>125</v>
      </c>
      <c r="J1245" s="183">
        <f>ROUND(I1245*H1245,2)</f>
        <v>11380.5</v>
      </c>
      <c r="K1245" s="179" t="s">
        <v>19</v>
      </c>
      <c r="L1245" s="184"/>
      <c r="M1245" s="185" t="s">
        <v>19</v>
      </c>
      <c r="N1245" s="186" t="s">
        <v>41</v>
      </c>
      <c r="P1245" s="141">
        <f>O1245*H1245</f>
        <v>0</v>
      </c>
      <c r="Q1245" s="141">
        <v>0</v>
      </c>
      <c r="R1245" s="141">
        <f>Q1245*H1245</f>
        <v>0</v>
      </c>
      <c r="S1245" s="141">
        <v>0</v>
      </c>
      <c r="T1245" s="142">
        <f>S1245*H1245</f>
        <v>0</v>
      </c>
      <c r="AR1245" s="143" t="s">
        <v>272</v>
      </c>
      <c r="AT1245" s="143" t="s">
        <v>530</v>
      </c>
      <c r="AU1245" s="143" t="s">
        <v>80</v>
      </c>
      <c r="AY1245" s="18" t="s">
        <v>158</v>
      </c>
      <c r="BE1245" s="144">
        <f>IF(N1245="základní",J1245,0)</f>
        <v>11380.5</v>
      </c>
      <c r="BF1245" s="144">
        <f>IF(N1245="snížená",J1245,0)</f>
        <v>0</v>
      </c>
      <c r="BG1245" s="144">
        <f>IF(N1245="zákl. přenesená",J1245,0)</f>
        <v>0</v>
      </c>
      <c r="BH1245" s="144">
        <f>IF(N1245="sníž. přenesená",J1245,0)</f>
        <v>0</v>
      </c>
      <c r="BI1245" s="144">
        <f>IF(N1245="nulová",J1245,0)</f>
        <v>0</v>
      </c>
      <c r="BJ1245" s="18" t="s">
        <v>78</v>
      </c>
      <c r="BK1245" s="144">
        <f>ROUND(I1245*H1245,2)</f>
        <v>11380.5</v>
      </c>
      <c r="BL1245" s="18" t="s">
        <v>204</v>
      </c>
      <c r="BM1245" s="143" t="s">
        <v>1023</v>
      </c>
    </row>
    <row r="1246" spans="2:65" s="12" customFormat="1" x14ac:dyDescent="0.2">
      <c r="B1246" s="149"/>
      <c r="D1246" s="150" t="s">
        <v>188</v>
      </c>
      <c r="E1246" s="151" t="s">
        <v>19</v>
      </c>
      <c r="F1246" s="152" t="s">
        <v>1244</v>
      </c>
      <c r="H1246" s="151" t="s">
        <v>19</v>
      </c>
      <c r="I1246" s="153"/>
      <c r="L1246" s="149"/>
      <c r="M1246" s="154"/>
      <c r="T1246" s="155"/>
      <c r="AT1246" s="151" t="s">
        <v>188</v>
      </c>
      <c r="AU1246" s="151" t="s">
        <v>80</v>
      </c>
      <c r="AV1246" s="12" t="s">
        <v>78</v>
      </c>
      <c r="AW1246" s="12" t="s">
        <v>31</v>
      </c>
      <c r="AX1246" s="12" t="s">
        <v>70</v>
      </c>
      <c r="AY1246" s="151" t="s">
        <v>158</v>
      </c>
    </row>
    <row r="1247" spans="2:65" s="12" customFormat="1" x14ac:dyDescent="0.2">
      <c r="B1247" s="149"/>
      <c r="D1247" s="150" t="s">
        <v>188</v>
      </c>
      <c r="E1247" s="151" t="s">
        <v>19</v>
      </c>
      <c r="F1247" s="152" t="s">
        <v>1598</v>
      </c>
      <c r="H1247" s="151" t="s">
        <v>19</v>
      </c>
      <c r="I1247" s="153"/>
      <c r="L1247" s="149"/>
      <c r="M1247" s="154"/>
      <c r="T1247" s="155"/>
      <c r="AT1247" s="151" t="s">
        <v>188</v>
      </c>
      <c r="AU1247" s="151" t="s">
        <v>80</v>
      </c>
      <c r="AV1247" s="12" t="s">
        <v>78</v>
      </c>
      <c r="AW1247" s="12" t="s">
        <v>31</v>
      </c>
      <c r="AX1247" s="12" t="s">
        <v>70</v>
      </c>
      <c r="AY1247" s="151" t="s">
        <v>158</v>
      </c>
    </row>
    <row r="1248" spans="2:65" s="12" customFormat="1" x14ac:dyDescent="0.2">
      <c r="B1248" s="149"/>
      <c r="D1248" s="150" t="s">
        <v>188</v>
      </c>
      <c r="E1248" s="151" t="s">
        <v>19</v>
      </c>
      <c r="F1248" s="152" t="s">
        <v>1950</v>
      </c>
      <c r="H1248" s="151" t="s">
        <v>19</v>
      </c>
      <c r="I1248" s="153"/>
      <c r="L1248" s="149"/>
      <c r="M1248" s="154"/>
      <c r="T1248" s="155"/>
      <c r="AT1248" s="151" t="s">
        <v>188</v>
      </c>
      <c r="AU1248" s="151" t="s">
        <v>80</v>
      </c>
      <c r="AV1248" s="12" t="s">
        <v>78</v>
      </c>
      <c r="AW1248" s="12" t="s">
        <v>31</v>
      </c>
      <c r="AX1248" s="12" t="s">
        <v>70</v>
      </c>
      <c r="AY1248" s="151" t="s">
        <v>158</v>
      </c>
    </row>
    <row r="1249" spans="2:65" s="12" customFormat="1" x14ac:dyDescent="0.2">
      <c r="B1249" s="149"/>
      <c r="D1249" s="150" t="s">
        <v>188</v>
      </c>
      <c r="E1249" s="151" t="s">
        <v>19</v>
      </c>
      <c r="F1249" s="152" t="s">
        <v>1951</v>
      </c>
      <c r="H1249" s="151" t="s">
        <v>19</v>
      </c>
      <c r="I1249" s="153"/>
      <c r="L1249" s="149"/>
      <c r="M1249" s="154"/>
      <c r="T1249" s="155"/>
      <c r="AT1249" s="151" t="s">
        <v>188</v>
      </c>
      <c r="AU1249" s="151" t="s">
        <v>80</v>
      </c>
      <c r="AV1249" s="12" t="s">
        <v>78</v>
      </c>
      <c r="AW1249" s="12" t="s">
        <v>31</v>
      </c>
      <c r="AX1249" s="12" t="s">
        <v>70</v>
      </c>
      <c r="AY1249" s="151" t="s">
        <v>158</v>
      </c>
    </row>
    <row r="1250" spans="2:65" s="12" customFormat="1" x14ac:dyDescent="0.2">
      <c r="B1250" s="149"/>
      <c r="D1250" s="150" t="s">
        <v>188</v>
      </c>
      <c r="E1250" s="151" t="s">
        <v>19</v>
      </c>
      <c r="F1250" s="152" t="s">
        <v>1952</v>
      </c>
      <c r="H1250" s="151" t="s">
        <v>19</v>
      </c>
      <c r="I1250" s="153"/>
      <c r="L1250" s="149"/>
      <c r="M1250" s="154"/>
      <c r="T1250" s="155"/>
      <c r="AT1250" s="151" t="s">
        <v>188</v>
      </c>
      <c r="AU1250" s="151" t="s">
        <v>80</v>
      </c>
      <c r="AV1250" s="12" t="s">
        <v>78</v>
      </c>
      <c r="AW1250" s="12" t="s">
        <v>31</v>
      </c>
      <c r="AX1250" s="12" t="s">
        <v>70</v>
      </c>
      <c r="AY1250" s="151" t="s">
        <v>158</v>
      </c>
    </row>
    <row r="1251" spans="2:65" s="13" customFormat="1" x14ac:dyDescent="0.2">
      <c r="B1251" s="156"/>
      <c r="D1251" s="150" t="s">
        <v>188</v>
      </c>
      <c r="E1251" s="157" t="s">
        <v>19</v>
      </c>
      <c r="F1251" s="158" t="s">
        <v>1953</v>
      </c>
      <c r="H1251" s="159">
        <v>84.78</v>
      </c>
      <c r="I1251" s="160"/>
      <c r="L1251" s="156"/>
      <c r="M1251" s="161"/>
      <c r="T1251" s="162"/>
      <c r="AT1251" s="157" t="s">
        <v>188</v>
      </c>
      <c r="AU1251" s="157" t="s">
        <v>80</v>
      </c>
      <c r="AV1251" s="13" t="s">
        <v>80</v>
      </c>
      <c r="AW1251" s="13" t="s">
        <v>31</v>
      </c>
      <c r="AX1251" s="13" t="s">
        <v>70</v>
      </c>
      <c r="AY1251" s="157" t="s">
        <v>158</v>
      </c>
    </row>
    <row r="1252" spans="2:65" s="12" customFormat="1" x14ac:dyDescent="0.2">
      <c r="B1252" s="149"/>
      <c r="D1252" s="150" t="s">
        <v>188</v>
      </c>
      <c r="E1252" s="151" t="s">
        <v>19</v>
      </c>
      <c r="F1252" s="152" t="s">
        <v>1604</v>
      </c>
      <c r="H1252" s="151" t="s">
        <v>19</v>
      </c>
      <c r="I1252" s="153"/>
      <c r="L1252" s="149"/>
      <c r="M1252" s="154"/>
      <c r="T1252" s="155"/>
      <c r="AT1252" s="151" t="s">
        <v>188</v>
      </c>
      <c r="AU1252" s="151" t="s">
        <v>80</v>
      </c>
      <c r="AV1252" s="12" t="s">
        <v>78</v>
      </c>
      <c r="AW1252" s="12" t="s">
        <v>31</v>
      </c>
      <c r="AX1252" s="12" t="s">
        <v>70</v>
      </c>
      <c r="AY1252" s="151" t="s">
        <v>158</v>
      </c>
    </row>
    <row r="1253" spans="2:65" s="12" customFormat="1" x14ac:dyDescent="0.2">
      <c r="B1253" s="149"/>
      <c r="D1253" s="150" t="s">
        <v>188</v>
      </c>
      <c r="E1253" s="151" t="s">
        <v>19</v>
      </c>
      <c r="F1253" s="152" t="s">
        <v>1947</v>
      </c>
      <c r="H1253" s="151" t="s">
        <v>19</v>
      </c>
      <c r="I1253" s="153"/>
      <c r="L1253" s="149"/>
      <c r="M1253" s="154"/>
      <c r="T1253" s="155"/>
      <c r="AT1253" s="151" t="s">
        <v>188</v>
      </c>
      <c r="AU1253" s="151" t="s">
        <v>80</v>
      </c>
      <c r="AV1253" s="12" t="s">
        <v>78</v>
      </c>
      <c r="AW1253" s="12" t="s">
        <v>31</v>
      </c>
      <c r="AX1253" s="12" t="s">
        <v>70</v>
      </c>
      <c r="AY1253" s="151" t="s">
        <v>158</v>
      </c>
    </row>
    <row r="1254" spans="2:65" s="12" customFormat="1" x14ac:dyDescent="0.2">
      <c r="B1254" s="149"/>
      <c r="D1254" s="150" t="s">
        <v>188</v>
      </c>
      <c r="E1254" s="151" t="s">
        <v>19</v>
      </c>
      <c r="F1254" s="152" t="s">
        <v>1605</v>
      </c>
      <c r="H1254" s="151" t="s">
        <v>19</v>
      </c>
      <c r="I1254" s="153"/>
      <c r="L1254" s="149"/>
      <c r="M1254" s="154"/>
      <c r="T1254" s="155"/>
      <c r="AT1254" s="151" t="s">
        <v>188</v>
      </c>
      <c r="AU1254" s="151" t="s">
        <v>80</v>
      </c>
      <c r="AV1254" s="12" t="s">
        <v>78</v>
      </c>
      <c r="AW1254" s="12" t="s">
        <v>31</v>
      </c>
      <c r="AX1254" s="12" t="s">
        <v>70</v>
      </c>
      <c r="AY1254" s="151" t="s">
        <v>158</v>
      </c>
    </row>
    <row r="1255" spans="2:65" s="13" customFormat="1" x14ac:dyDescent="0.2">
      <c r="B1255" s="156"/>
      <c r="D1255" s="150" t="s">
        <v>188</v>
      </c>
      <c r="E1255" s="157" t="s">
        <v>19</v>
      </c>
      <c r="F1255" s="158" t="s">
        <v>1954</v>
      </c>
      <c r="H1255" s="159">
        <v>5.1840000000000002</v>
      </c>
      <c r="I1255" s="160"/>
      <c r="L1255" s="156"/>
      <c r="M1255" s="161"/>
      <c r="T1255" s="162"/>
      <c r="AT1255" s="157" t="s">
        <v>188</v>
      </c>
      <c r="AU1255" s="157" t="s">
        <v>80</v>
      </c>
      <c r="AV1255" s="13" t="s">
        <v>80</v>
      </c>
      <c r="AW1255" s="13" t="s">
        <v>31</v>
      </c>
      <c r="AX1255" s="13" t="s">
        <v>70</v>
      </c>
      <c r="AY1255" s="157" t="s">
        <v>158</v>
      </c>
    </row>
    <row r="1256" spans="2:65" s="12" customFormat="1" x14ac:dyDescent="0.2">
      <c r="B1256" s="149"/>
      <c r="D1256" s="150" t="s">
        <v>188</v>
      </c>
      <c r="E1256" s="151" t="s">
        <v>19</v>
      </c>
      <c r="F1256" s="152" t="s">
        <v>1607</v>
      </c>
      <c r="H1256" s="151" t="s">
        <v>19</v>
      </c>
      <c r="I1256" s="153"/>
      <c r="L1256" s="149"/>
      <c r="M1256" s="154"/>
      <c r="T1256" s="155"/>
      <c r="AT1256" s="151" t="s">
        <v>188</v>
      </c>
      <c r="AU1256" s="151" t="s">
        <v>80</v>
      </c>
      <c r="AV1256" s="12" t="s">
        <v>78</v>
      </c>
      <c r="AW1256" s="12" t="s">
        <v>31</v>
      </c>
      <c r="AX1256" s="12" t="s">
        <v>70</v>
      </c>
      <c r="AY1256" s="151" t="s">
        <v>158</v>
      </c>
    </row>
    <row r="1257" spans="2:65" s="13" customFormat="1" x14ac:dyDescent="0.2">
      <c r="B1257" s="156"/>
      <c r="D1257" s="150" t="s">
        <v>188</v>
      </c>
      <c r="E1257" s="157" t="s">
        <v>19</v>
      </c>
      <c r="F1257" s="158" t="s">
        <v>1955</v>
      </c>
      <c r="H1257" s="159">
        <v>1.08</v>
      </c>
      <c r="I1257" s="160"/>
      <c r="L1257" s="156"/>
      <c r="M1257" s="161"/>
      <c r="T1257" s="162"/>
      <c r="AT1257" s="157" t="s">
        <v>188</v>
      </c>
      <c r="AU1257" s="157" t="s">
        <v>80</v>
      </c>
      <c r="AV1257" s="13" t="s">
        <v>80</v>
      </c>
      <c r="AW1257" s="13" t="s">
        <v>31</v>
      </c>
      <c r="AX1257" s="13" t="s">
        <v>70</v>
      </c>
      <c r="AY1257" s="157" t="s">
        <v>158</v>
      </c>
    </row>
    <row r="1258" spans="2:65" s="14" customFormat="1" x14ac:dyDescent="0.2">
      <c r="B1258" s="163"/>
      <c r="D1258" s="150" t="s">
        <v>188</v>
      </c>
      <c r="E1258" s="164" t="s">
        <v>19</v>
      </c>
      <c r="F1258" s="165" t="s">
        <v>191</v>
      </c>
      <c r="H1258" s="166">
        <v>91.043999999999997</v>
      </c>
      <c r="I1258" s="167"/>
      <c r="L1258" s="163"/>
      <c r="M1258" s="168"/>
      <c r="T1258" s="169"/>
      <c r="AT1258" s="164" t="s">
        <v>188</v>
      </c>
      <c r="AU1258" s="164" t="s">
        <v>80</v>
      </c>
      <c r="AV1258" s="14" t="s">
        <v>165</v>
      </c>
      <c r="AW1258" s="14" t="s">
        <v>31</v>
      </c>
      <c r="AX1258" s="14" t="s">
        <v>78</v>
      </c>
      <c r="AY1258" s="164" t="s">
        <v>158</v>
      </c>
    </row>
    <row r="1259" spans="2:65" s="1" customFormat="1" ht="16.5" customHeight="1" x14ac:dyDescent="0.2">
      <c r="B1259" s="33"/>
      <c r="C1259" s="132" t="s">
        <v>650</v>
      </c>
      <c r="D1259" s="132" t="s">
        <v>160</v>
      </c>
      <c r="E1259" s="133" t="s">
        <v>1944</v>
      </c>
      <c r="F1259" s="134" t="s">
        <v>1945</v>
      </c>
      <c r="G1259" s="135" t="s">
        <v>195</v>
      </c>
      <c r="H1259" s="136">
        <v>46.58</v>
      </c>
      <c r="I1259" s="137">
        <v>311</v>
      </c>
      <c r="J1259" s="138">
        <f>ROUND(I1259*H1259,2)</f>
        <v>14486.38</v>
      </c>
      <c r="K1259" s="134" t="s">
        <v>164</v>
      </c>
      <c r="L1259" s="33"/>
      <c r="M1259" s="139" t="s">
        <v>19</v>
      </c>
      <c r="N1259" s="140" t="s">
        <v>41</v>
      </c>
      <c r="P1259" s="141">
        <f>O1259*H1259</f>
        <v>0</v>
      </c>
      <c r="Q1259" s="141">
        <v>0</v>
      </c>
      <c r="R1259" s="141">
        <f>Q1259*H1259</f>
        <v>0</v>
      </c>
      <c r="S1259" s="141">
        <v>0</v>
      </c>
      <c r="T1259" s="142">
        <f>S1259*H1259</f>
        <v>0</v>
      </c>
      <c r="AR1259" s="143" t="s">
        <v>204</v>
      </c>
      <c r="AT1259" s="143" t="s">
        <v>160</v>
      </c>
      <c r="AU1259" s="143" t="s">
        <v>80</v>
      </c>
      <c r="AY1259" s="18" t="s">
        <v>158</v>
      </c>
      <c r="BE1259" s="144">
        <f>IF(N1259="základní",J1259,0)</f>
        <v>14486.38</v>
      </c>
      <c r="BF1259" s="144">
        <f>IF(N1259="snížená",J1259,0)</f>
        <v>0</v>
      </c>
      <c r="BG1259" s="144">
        <f>IF(N1259="zákl. přenesená",J1259,0)</f>
        <v>0</v>
      </c>
      <c r="BH1259" s="144">
        <f>IF(N1259="sníž. přenesená",J1259,0)</f>
        <v>0</v>
      </c>
      <c r="BI1259" s="144">
        <f>IF(N1259="nulová",J1259,0)</f>
        <v>0</v>
      </c>
      <c r="BJ1259" s="18" t="s">
        <v>78</v>
      </c>
      <c r="BK1259" s="144">
        <f>ROUND(I1259*H1259,2)</f>
        <v>14486.38</v>
      </c>
      <c r="BL1259" s="18" t="s">
        <v>204</v>
      </c>
      <c r="BM1259" s="143" t="s">
        <v>1027</v>
      </c>
    </row>
    <row r="1260" spans="2:65" s="1" customFormat="1" x14ac:dyDescent="0.2">
      <c r="B1260" s="33"/>
      <c r="D1260" s="145" t="s">
        <v>166</v>
      </c>
      <c r="F1260" s="146" t="s">
        <v>1946</v>
      </c>
      <c r="I1260" s="147"/>
      <c r="L1260" s="33"/>
      <c r="M1260" s="148"/>
      <c r="T1260" s="54"/>
      <c r="AT1260" s="18" t="s">
        <v>166</v>
      </c>
      <c r="AU1260" s="18" t="s">
        <v>80</v>
      </c>
    </row>
    <row r="1261" spans="2:65" s="12" customFormat="1" x14ac:dyDescent="0.2">
      <c r="B1261" s="149"/>
      <c r="D1261" s="150" t="s">
        <v>188</v>
      </c>
      <c r="E1261" s="151" t="s">
        <v>19</v>
      </c>
      <c r="F1261" s="152" t="s">
        <v>1549</v>
      </c>
      <c r="H1261" s="151" t="s">
        <v>19</v>
      </c>
      <c r="I1261" s="153"/>
      <c r="L1261" s="149"/>
      <c r="M1261" s="154"/>
      <c r="T1261" s="155"/>
      <c r="AT1261" s="151" t="s">
        <v>188</v>
      </c>
      <c r="AU1261" s="151" t="s">
        <v>80</v>
      </c>
      <c r="AV1261" s="12" t="s">
        <v>78</v>
      </c>
      <c r="AW1261" s="12" t="s">
        <v>31</v>
      </c>
      <c r="AX1261" s="12" t="s">
        <v>70</v>
      </c>
      <c r="AY1261" s="151" t="s">
        <v>158</v>
      </c>
    </row>
    <row r="1262" spans="2:65" s="13" customFormat="1" x14ac:dyDescent="0.2">
      <c r="B1262" s="156"/>
      <c r="D1262" s="150" t="s">
        <v>188</v>
      </c>
      <c r="E1262" s="157" t="s">
        <v>19</v>
      </c>
      <c r="F1262" s="158" t="s">
        <v>1556</v>
      </c>
      <c r="H1262" s="159">
        <v>46.58</v>
      </c>
      <c r="I1262" s="160"/>
      <c r="L1262" s="156"/>
      <c r="M1262" s="161"/>
      <c r="T1262" s="162"/>
      <c r="AT1262" s="157" t="s">
        <v>188</v>
      </c>
      <c r="AU1262" s="157" t="s">
        <v>80</v>
      </c>
      <c r="AV1262" s="13" t="s">
        <v>80</v>
      </c>
      <c r="AW1262" s="13" t="s">
        <v>31</v>
      </c>
      <c r="AX1262" s="13" t="s">
        <v>70</v>
      </c>
      <c r="AY1262" s="157" t="s">
        <v>158</v>
      </c>
    </row>
    <row r="1263" spans="2:65" s="14" customFormat="1" x14ac:dyDescent="0.2">
      <c r="B1263" s="163"/>
      <c r="D1263" s="150" t="s">
        <v>188</v>
      </c>
      <c r="E1263" s="164" t="s">
        <v>19</v>
      </c>
      <c r="F1263" s="165" t="s">
        <v>191</v>
      </c>
      <c r="H1263" s="166">
        <v>46.58</v>
      </c>
      <c r="I1263" s="167"/>
      <c r="L1263" s="163"/>
      <c r="M1263" s="168"/>
      <c r="T1263" s="169"/>
      <c r="AT1263" s="164" t="s">
        <v>188</v>
      </c>
      <c r="AU1263" s="164" t="s">
        <v>80</v>
      </c>
      <c r="AV1263" s="14" t="s">
        <v>165</v>
      </c>
      <c r="AW1263" s="14" t="s">
        <v>31</v>
      </c>
      <c r="AX1263" s="14" t="s">
        <v>78</v>
      </c>
      <c r="AY1263" s="164" t="s">
        <v>158</v>
      </c>
    </row>
    <row r="1264" spans="2:65" s="1" customFormat="1" ht="16.5" customHeight="1" x14ac:dyDescent="0.2">
      <c r="B1264" s="33"/>
      <c r="C1264" s="132" t="s">
        <v>955</v>
      </c>
      <c r="D1264" s="132" t="s">
        <v>160</v>
      </c>
      <c r="E1264" s="133" t="s">
        <v>1956</v>
      </c>
      <c r="F1264" s="134" t="s">
        <v>1957</v>
      </c>
      <c r="G1264" s="135" t="s">
        <v>195</v>
      </c>
      <c r="H1264" s="136">
        <v>82.5</v>
      </c>
      <c r="I1264" s="137">
        <v>422</v>
      </c>
      <c r="J1264" s="138">
        <f>ROUND(I1264*H1264,2)</f>
        <v>34815</v>
      </c>
      <c r="K1264" s="134" t="s">
        <v>164</v>
      </c>
      <c r="L1264" s="33"/>
      <c r="M1264" s="139" t="s">
        <v>19</v>
      </c>
      <c r="N1264" s="140" t="s">
        <v>41</v>
      </c>
      <c r="P1264" s="141">
        <f>O1264*H1264</f>
        <v>0</v>
      </c>
      <c r="Q1264" s="141">
        <v>0</v>
      </c>
      <c r="R1264" s="141">
        <f>Q1264*H1264</f>
        <v>0</v>
      </c>
      <c r="S1264" s="141">
        <v>0</v>
      </c>
      <c r="T1264" s="142">
        <f>S1264*H1264</f>
        <v>0</v>
      </c>
      <c r="AR1264" s="143" t="s">
        <v>204</v>
      </c>
      <c r="AT1264" s="143" t="s">
        <v>160</v>
      </c>
      <c r="AU1264" s="143" t="s">
        <v>80</v>
      </c>
      <c r="AY1264" s="18" t="s">
        <v>158</v>
      </c>
      <c r="BE1264" s="144">
        <f>IF(N1264="základní",J1264,0)</f>
        <v>34815</v>
      </c>
      <c r="BF1264" s="144">
        <f>IF(N1264="snížená",J1264,0)</f>
        <v>0</v>
      </c>
      <c r="BG1264" s="144">
        <f>IF(N1264="zákl. přenesená",J1264,0)</f>
        <v>0</v>
      </c>
      <c r="BH1264" s="144">
        <f>IF(N1264="sníž. přenesená",J1264,0)</f>
        <v>0</v>
      </c>
      <c r="BI1264" s="144">
        <f>IF(N1264="nulová",J1264,0)</f>
        <v>0</v>
      </c>
      <c r="BJ1264" s="18" t="s">
        <v>78</v>
      </c>
      <c r="BK1264" s="144">
        <f>ROUND(I1264*H1264,2)</f>
        <v>34815</v>
      </c>
      <c r="BL1264" s="18" t="s">
        <v>204</v>
      </c>
      <c r="BM1264" s="143" t="s">
        <v>1030</v>
      </c>
    </row>
    <row r="1265" spans="2:65" s="1" customFormat="1" x14ac:dyDescent="0.2">
      <c r="B1265" s="33"/>
      <c r="D1265" s="145" t="s">
        <v>166</v>
      </c>
      <c r="F1265" s="146" t="s">
        <v>1958</v>
      </c>
      <c r="I1265" s="147"/>
      <c r="L1265" s="33"/>
      <c r="M1265" s="148"/>
      <c r="T1265" s="54"/>
      <c r="AT1265" s="18" t="s">
        <v>166</v>
      </c>
      <c r="AU1265" s="18" t="s">
        <v>80</v>
      </c>
    </row>
    <row r="1266" spans="2:65" s="12" customFormat="1" x14ac:dyDescent="0.2">
      <c r="B1266" s="149"/>
      <c r="D1266" s="150" t="s">
        <v>188</v>
      </c>
      <c r="E1266" s="151" t="s">
        <v>19</v>
      </c>
      <c r="F1266" s="152" t="s">
        <v>1769</v>
      </c>
      <c r="H1266" s="151" t="s">
        <v>19</v>
      </c>
      <c r="I1266" s="153"/>
      <c r="L1266" s="149"/>
      <c r="M1266" s="154"/>
      <c r="T1266" s="155"/>
      <c r="AT1266" s="151" t="s">
        <v>188</v>
      </c>
      <c r="AU1266" s="151" t="s">
        <v>80</v>
      </c>
      <c r="AV1266" s="12" t="s">
        <v>78</v>
      </c>
      <c r="AW1266" s="12" t="s">
        <v>31</v>
      </c>
      <c r="AX1266" s="12" t="s">
        <v>70</v>
      </c>
      <c r="AY1266" s="151" t="s">
        <v>158</v>
      </c>
    </row>
    <row r="1267" spans="2:65" s="12" customFormat="1" x14ac:dyDescent="0.2">
      <c r="B1267" s="149"/>
      <c r="D1267" s="150" t="s">
        <v>188</v>
      </c>
      <c r="E1267" s="151" t="s">
        <v>19</v>
      </c>
      <c r="F1267" s="152" t="s">
        <v>1772</v>
      </c>
      <c r="H1267" s="151" t="s">
        <v>19</v>
      </c>
      <c r="I1267" s="153"/>
      <c r="L1267" s="149"/>
      <c r="M1267" s="154"/>
      <c r="T1267" s="155"/>
      <c r="AT1267" s="151" t="s">
        <v>188</v>
      </c>
      <c r="AU1267" s="151" t="s">
        <v>80</v>
      </c>
      <c r="AV1267" s="12" t="s">
        <v>78</v>
      </c>
      <c r="AW1267" s="12" t="s">
        <v>31</v>
      </c>
      <c r="AX1267" s="12" t="s">
        <v>70</v>
      </c>
      <c r="AY1267" s="151" t="s">
        <v>158</v>
      </c>
    </row>
    <row r="1268" spans="2:65" s="13" customFormat="1" x14ac:dyDescent="0.2">
      <c r="B1268" s="156"/>
      <c r="D1268" s="150" t="s">
        <v>188</v>
      </c>
      <c r="E1268" s="157" t="s">
        <v>19</v>
      </c>
      <c r="F1268" s="158" t="s">
        <v>1773</v>
      </c>
      <c r="H1268" s="159">
        <v>82.5</v>
      </c>
      <c r="I1268" s="160"/>
      <c r="L1268" s="156"/>
      <c r="M1268" s="161"/>
      <c r="T1268" s="162"/>
      <c r="AT1268" s="157" t="s">
        <v>188</v>
      </c>
      <c r="AU1268" s="157" t="s">
        <v>80</v>
      </c>
      <c r="AV1268" s="13" t="s">
        <v>80</v>
      </c>
      <c r="AW1268" s="13" t="s">
        <v>31</v>
      </c>
      <c r="AX1268" s="13" t="s">
        <v>70</v>
      </c>
      <c r="AY1268" s="157" t="s">
        <v>158</v>
      </c>
    </row>
    <row r="1269" spans="2:65" s="14" customFormat="1" x14ac:dyDescent="0.2">
      <c r="B1269" s="163"/>
      <c r="D1269" s="150" t="s">
        <v>188</v>
      </c>
      <c r="E1269" s="164" t="s">
        <v>19</v>
      </c>
      <c r="F1269" s="165" t="s">
        <v>191</v>
      </c>
      <c r="H1269" s="166">
        <v>82.5</v>
      </c>
      <c r="I1269" s="167"/>
      <c r="L1269" s="163"/>
      <c r="M1269" s="168"/>
      <c r="T1269" s="169"/>
      <c r="AT1269" s="164" t="s">
        <v>188</v>
      </c>
      <c r="AU1269" s="164" t="s">
        <v>80</v>
      </c>
      <c r="AV1269" s="14" t="s">
        <v>165</v>
      </c>
      <c r="AW1269" s="14" t="s">
        <v>31</v>
      </c>
      <c r="AX1269" s="14" t="s">
        <v>78</v>
      </c>
      <c r="AY1269" s="164" t="s">
        <v>158</v>
      </c>
    </row>
    <row r="1270" spans="2:65" s="1" customFormat="1" ht="16.5" customHeight="1" x14ac:dyDescent="0.2">
      <c r="B1270" s="33"/>
      <c r="C1270" s="177" t="s">
        <v>655</v>
      </c>
      <c r="D1270" s="177" t="s">
        <v>530</v>
      </c>
      <c r="E1270" s="178" t="s">
        <v>1959</v>
      </c>
      <c r="F1270" s="179" t="s">
        <v>1960</v>
      </c>
      <c r="G1270" s="180" t="s">
        <v>569</v>
      </c>
      <c r="H1270" s="181">
        <v>722.84799999999996</v>
      </c>
      <c r="I1270" s="182">
        <v>51.2</v>
      </c>
      <c r="J1270" s="183">
        <f>ROUND(I1270*H1270,2)</f>
        <v>37009.82</v>
      </c>
      <c r="K1270" s="179" t="s">
        <v>164</v>
      </c>
      <c r="L1270" s="184"/>
      <c r="M1270" s="185" t="s">
        <v>19</v>
      </c>
      <c r="N1270" s="186" t="s">
        <v>41</v>
      </c>
      <c r="P1270" s="141">
        <f>O1270*H1270</f>
        <v>0</v>
      </c>
      <c r="Q1270" s="141">
        <v>0</v>
      </c>
      <c r="R1270" s="141">
        <f>Q1270*H1270</f>
        <v>0</v>
      </c>
      <c r="S1270" s="141">
        <v>0</v>
      </c>
      <c r="T1270" s="142">
        <f>S1270*H1270</f>
        <v>0</v>
      </c>
      <c r="AR1270" s="143" t="s">
        <v>272</v>
      </c>
      <c r="AT1270" s="143" t="s">
        <v>530</v>
      </c>
      <c r="AU1270" s="143" t="s">
        <v>80</v>
      </c>
      <c r="AY1270" s="18" t="s">
        <v>158</v>
      </c>
      <c r="BE1270" s="144">
        <f>IF(N1270="základní",J1270,0)</f>
        <v>37009.82</v>
      </c>
      <c r="BF1270" s="144">
        <f>IF(N1270="snížená",J1270,0)</f>
        <v>0</v>
      </c>
      <c r="BG1270" s="144">
        <f>IF(N1270="zákl. přenesená",J1270,0)</f>
        <v>0</v>
      </c>
      <c r="BH1270" s="144">
        <f>IF(N1270="sníž. přenesená",J1270,0)</f>
        <v>0</v>
      </c>
      <c r="BI1270" s="144">
        <f>IF(N1270="nulová",J1270,0)</f>
        <v>0</v>
      </c>
      <c r="BJ1270" s="18" t="s">
        <v>78</v>
      </c>
      <c r="BK1270" s="144">
        <f>ROUND(I1270*H1270,2)</f>
        <v>37009.82</v>
      </c>
      <c r="BL1270" s="18" t="s">
        <v>204</v>
      </c>
      <c r="BM1270" s="143" t="s">
        <v>1035</v>
      </c>
    </row>
    <row r="1271" spans="2:65" s="12" customFormat="1" x14ac:dyDescent="0.2">
      <c r="B1271" s="149"/>
      <c r="D1271" s="150" t="s">
        <v>188</v>
      </c>
      <c r="E1271" s="151" t="s">
        <v>19</v>
      </c>
      <c r="F1271" s="152" t="s">
        <v>1769</v>
      </c>
      <c r="H1271" s="151" t="s">
        <v>19</v>
      </c>
      <c r="I1271" s="153"/>
      <c r="L1271" s="149"/>
      <c r="M1271" s="154"/>
      <c r="T1271" s="155"/>
      <c r="AT1271" s="151" t="s">
        <v>188</v>
      </c>
      <c r="AU1271" s="151" t="s">
        <v>80</v>
      </c>
      <c r="AV1271" s="12" t="s">
        <v>78</v>
      </c>
      <c r="AW1271" s="12" t="s">
        <v>31</v>
      </c>
      <c r="AX1271" s="12" t="s">
        <v>70</v>
      </c>
      <c r="AY1271" s="151" t="s">
        <v>158</v>
      </c>
    </row>
    <row r="1272" spans="2:65" s="12" customFormat="1" x14ac:dyDescent="0.2">
      <c r="B1272" s="149"/>
      <c r="D1272" s="150" t="s">
        <v>188</v>
      </c>
      <c r="E1272" s="151" t="s">
        <v>19</v>
      </c>
      <c r="F1272" s="152" t="s">
        <v>1772</v>
      </c>
      <c r="H1272" s="151" t="s">
        <v>19</v>
      </c>
      <c r="I1272" s="153"/>
      <c r="L1272" s="149"/>
      <c r="M1272" s="154"/>
      <c r="T1272" s="155"/>
      <c r="AT1272" s="151" t="s">
        <v>188</v>
      </c>
      <c r="AU1272" s="151" t="s">
        <v>80</v>
      </c>
      <c r="AV1272" s="12" t="s">
        <v>78</v>
      </c>
      <c r="AW1272" s="12" t="s">
        <v>31</v>
      </c>
      <c r="AX1272" s="12" t="s">
        <v>70</v>
      </c>
      <c r="AY1272" s="151" t="s">
        <v>158</v>
      </c>
    </row>
    <row r="1273" spans="2:65" s="12" customFormat="1" x14ac:dyDescent="0.2">
      <c r="B1273" s="149"/>
      <c r="D1273" s="150" t="s">
        <v>188</v>
      </c>
      <c r="E1273" s="151" t="s">
        <v>19</v>
      </c>
      <c r="F1273" s="152" t="s">
        <v>1961</v>
      </c>
      <c r="H1273" s="151" t="s">
        <v>19</v>
      </c>
      <c r="I1273" s="153"/>
      <c r="L1273" s="149"/>
      <c r="M1273" s="154"/>
      <c r="T1273" s="155"/>
      <c r="AT1273" s="151" t="s">
        <v>188</v>
      </c>
      <c r="AU1273" s="151" t="s">
        <v>80</v>
      </c>
      <c r="AV1273" s="12" t="s">
        <v>78</v>
      </c>
      <c r="AW1273" s="12" t="s">
        <v>31</v>
      </c>
      <c r="AX1273" s="12" t="s">
        <v>70</v>
      </c>
      <c r="AY1273" s="151" t="s">
        <v>158</v>
      </c>
    </row>
    <row r="1274" spans="2:65" s="12" customFormat="1" x14ac:dyDescent="0.2">
      <c r="B1274" s="149"/>
      <c r="D1274" s="150" t="s">
        <v>188</v>
      </c>
      <c r="E1274" s="151" t="s">
        <v>19</v>
      </c>
      <c r="F1274" s="152" t="s">
        <v>1962</v>
      </c>
      <c r="H1274" s="151" t="s">
        <v>19</v>
      </c>
      <c r="I1274" s="153"/>
      <c r="L1274" s="149"/>
      <c r="M1274" s="154"/>
      <c r="T1274" s="155"/>
      <c r="AT1274" s="151" t="s">
        <v>188</v>
      </c>
      <c r="AU1274" s="151" t="s">
        <v>80</v>
      </c>
      <c r="AV1274" s="12" t="s">
        <v>78</v>
      </c>
      <c r="AW1274" s="12" t="s">
        <v>31</v>
      </c>
      <c r="AX1274" s="12" t="s">
        <v>70</v>
      </c>
      <c r="AY1274" s="151" t="s">
        <v>158</v>
      </c>
    </row>
    <row r="1275" spans="2:65" s="12" customFormat="1" x14ac:dyDescent="0.2">
      <c r="B1275" s="149"/>
      <c r="D1275" s="150" t="s">
        <v>188</v>
      </c>
      <c r="E1275" s="151" t="s">
        <v>19</v>
      </c>
      <c r="F1275" s="152" t="s">
        <v>1963</v>
      </c>
      <c r="H1275" s="151" t="s">
        <v>19</v>
      </c>
      <c r="I1275" s="153"/>
      <c r="L1275" s="149"/>
      <c r="M1275" s="154"/>
      <c r="T1275" s="155"/>
      <c r="AT1275" s="151" t="s">
        <v>188</v>
      </c>
      <c r="AU1275" s="151" t="s">
        <v>80</v>
      </c>
      <c r="AV1275" s="12" t="s">
        <v>78</v>
      </c>
      <c r="AW1275" s="12" t="s">
        <v>31</v>
      </c>
      <c r="AX1275" s="12" t="s">
        <v>70</v>
      </c>
      <c r="AY1275" s="151" t="s">
        <v>158</v>
      </c>
    </row>
    <row r="1276" spans="2:65" s="13" customFormat="1" x14ac:dyDescent="0.2">
      <c r="B1276" s="156"/>
      <c r="D1276" s="150" t="s">
        <v>188</v>
      </c>
      <c r="E1276" s="157" t="s">
        <v>19</v>
      </c>
      <c r="F1276" s="158" t="s">
        <v>1964</v>
      </c>
      <c r="H1276" s="159">
        <v>462</v>
      </c>
      <c r="I1276" s="160"/>
      <c r="L1276" s="156"/>
      <c r="M1276" s="161"/>
      <c r="T1276" s="162"/>
      <c r="AT1276" s="157" t="s">
        <v>188</v>
      </c>
      <c r="AU1276" s="157" t="s">
        <v>80</v>
      </c>
      <c r="AV1276" s="13" t="s">
        <v>80</v>
      </c>
      <c r="AW1276" s="13" t="s">
        <v>31</v>
      </c>
      <c r="AX1276" s="13" t="s">
        <v>70</v>
      </c>
      <c r="AY1276" s="157" t="s">
        <v>158</v>
      </c>
    </row>
    <row r="1277" spans="2:65" s="12" customFormat="1" x14ac:dyDescent="0.2">
      <c r="B1277" s="149"/>
      <c r="D1277" s="150" t="s">
        <v>188</v>
      </c>
      <c r="E1277" s="151" t="s">
        <v>19</v>
      </c>
      <c r="F1277" s="152" t="s">
        <v>1549</v>
      </c>
      <c r="H1277" s="151" t="s">
        <v>19</v>
      </c>
      <c r="I1277" s="153"/>
      <c r="L1277" s="149"/>
      <c r="M1277" s="154"/>
      <c r="T1277" s="155"/>
      <c r="AT1277" s="151" t="s">
        <v>188</v>
      </c>
      <c r="AU1277" s="151" t="s">
        <v>80</v>
      </c>
      <c r="AV1277" s="12" t="s">
        <v>78</v>
      </c>
      <c r="AW1277" s="12" t="s">
        <v>31</v>
      </c>
      <c r="AX1277" s="12" t="s">
        <v>70</v>
      </c>
      <c r="AY1277" s="151" t="s">
        <v>158</v>
      </c>
    </row>
    <row r="1278" spans="2:65" s="12" customFormat="1" x14ac:dyDescent="0.2">
      <c r="B1278" s="149"/>
      <c r="D1278" s="150" t="s">
        <v>188</v>
      </c>
      <c r="E1278" s="151" t="s">
        <v>19</v>
      </c>
      <c r="F1278" s="152" t="s">
        <v>1605</v>
      </c>
      <c r="H1278" s="151" t="s">
        <v>19</v>
      </c>
      <c r="I1278" s="153"/>
      <c r="L1278" s="149"/>
      <c r="M1278" s="154"/>
      <c r="T1278" s="155"/>
      <c r="AT1278" s="151" t="s">
        <v>188</v>
      </c>
      <c r="AU1278" s="151" t="s">
        <v>80</v>
      </c>
      <c r="AV1278" s="12" t="s">
        <v>78</v>
      </c>
      <c r="AW1278" s="12" t="s">
        <v>31</v>
      </c>
      <c r="AX1278" s="12" t="s">
        <v>70</v>
      </c>
      <c r="AY1278" s="151" t="s">
        <v>158</v>
      </c>
    </row>
    <row r="1279" spans="2:65" s="12" customFormat="1" x14ac:dyDescent="0.2">
      <c r="B1279" s="149"/>
      <c r="D1279" s="150" t="s">
        <v>188</v>
      </c>
      <c r="E1279" s="151" t="s">
        <v>19</v>
      </c>
      <c r="F1279" s="152" t="s">
        <v>1965</v>
      </c>
      <c r="H1279" s="151" t="s">
        <v>19</v>
      </c>
      <c r="I1279" s="153"/>
      <c r="L1279" s="149"/>
      <c r="M1279" s="154"/>
      <c r="T1279" s="155"/>
      <c r="AT1279" s="151" t="s">
        <v>188</v>
      </c>
      <c r="AU1279" s="151" t="s">
        <v>80</v>
      </c>
      <c r="AV1279" s="12" t="s">
        <v>78</v>
      </c>
      <c r="AW1279" s="12" t="s">
        <v>31</v>
      </c>
      <c r="AX1279" s="12" t="s">
        <v>70</v>
      </c>
      <c r="AY1279" s="151" t="s">
        <v>158</v>
      </c>
    </row>
    <row r="1280" spans="2:65" s="12" customFormat="1" x14ac:dyDescent="0.2">
      <c r="B1280" s="149"/>
      <c r="D1280" s="150" t="s">
        <v>188</v>
      </c>
      <c r="E1280" s="151" t="s">
        <v>19</v>
      </c>
      <c r="F1280" s="152" t="s">
        <v>1962</v>
      </c>
      <c r="H1280" s="151" t="s">
        <v>19</v>
      </c>
      <c r="I1280" s="153"/>
      <c r="L1280" s="149"/>
      <c r="M1280" s="154"/>
      <c r="T1280" s="155"/>
      <c r="AT1280" s="151" t="s">
        <v>188</v>
      </c>
      <c r="AU1280" s="151" t="s">
        <v>80</v>
      </c>
      <c r="AV1280" s="12" t="s">
        <v>78</v>
      </c>
      <c r="AW1280" s="12" t="s">
        <v>31</v>
      </c>
      <c r="AX1280" s="12" t="s">
        <v>70</v>
      </c>
      <c r="AY1280" s="151" t="s">
        <v>158</v>
      </c>
    </row>
    <row r="1281" spans="2:65" s="12" customFormat="1" x14ac:dyDescent="0.2">
      <c r="B1281" s="149"/>
      <c r="D1281" s="150" t="s">
        <v>188</v>
      </c>
      <c r="E1281" s="151" t="s">
        <v>19</v>
      </c>
      <c r="F1281" s="152" t="s">
        <v>1963</v>
      </c>
      <c r="H1281" s="151" t="s">
        <v>19</v>
      </c>
      <c r="I1281" s="153"/>
      <c r="L1281" s="149"/>
      <c r="M1281" s="154"/>
      <c r="T1281" s="155"/>
      <c r="AT1281" s="151" t="s">
        <v>188</v>
      </c>
      <c r="AU1281" s="151" t="s">
        <v>80</v>
      </c>
      <c r="AV1281" s="12" t="s">
        <v>78</v>
      </c>
      <c r="AW1281" s="12" t="s">
        <v>31</v>
      </c>
      <c r="AX1281" s="12" t="s">
        <v>70</v>
      </c>
      <c r="AY1281" s="151" t="s">
        <v>158</v>
      </c>
    </row>
    <row r="1282" spans="2:65" s="13" customFormat="1" x14ac:dyDescent="0.2">
      <c r="B1282" s="156"/>
      <c r="D1282" s="150" t="s">
        <v>188</v>
      </c>
      <c r="E1282" s="157" t="s">
        <v>19</v>
      </c>
      <c r="F1282" s="158" t="s">
        <v>1966</v>
      </c>
      <c r="H1282" s="159">
        <v>260.84800000000001</v>
      </c>
      <c r="I1282" s="160"/>
      <c r="L1282" s="156"/>
      <c r="M1282" s="161"/>
      <c r="T1282" s="162"/>
      <c r="AT1282" s="157" t="s">
        <v>188</v>
      </c>
      <c r="AU1282" s="157" t="s">
        <v>80</v>
      </c>
      <c r="AV1282" s="13" t="s">
        <v>80</v>
      </c>
      <c r="AW1282" s="13" t="s">
        <v>31</v>
      </c>
      <c r="AX1282" s="13" t="s">
        <v>70</v>
      </c>
      <c r="AY1282" s="157" t="s">
        <v>158</v>
      </c>
    </row>
    <row r="1283" spans="2:65" s="14" customFormat="1" x14ac:dyDescent="0.2">
      <c r="B1283" s="163"/>
      <c r="D1283" s="150" t="s">
        <v>188</v>
      </c>
      <c r="E1283" s="164" t="s">
        <v>19</v>
      </c>
      <c r="F1283" s="165" t="s">
        <v>191</v>
      </c>
      <c r="H1283" s="166">
        <v>722.84799999999996</v>
      </c>
      <c r="I1283" s="167"/>
      <c r="L1283" s="163"/>
      <c r="M1283" s="168"/>
      <c r="T1283" s="169"/>
      <c r="AT1283" s="164" t="s">
        <v>188</v>
      </c>
      <c r="AU1283" s="164" t="s">
        <v>80</v>
      </c>
      <c r="AV1283" s="14" t="s">
        <v>165</v>
      </c>
      <c r="AW1283" s="14" t="s">
        <v>31</v>
      </c>
      <c r="AX1283" s="14" t="s">
        <v>78</v>
      </c>
      <c r="AY1283" s="164" t="s">
        <v>158</v>
      </c>
    </row>
    <row r="1284" spans="2:65" s="1" customFormat="1" ht="16.5" customHeight="1" x14ac:dyDescent="0.2">
      <c r="B1284" s="33"/>
      <c r="C1284" s="132" t="s">
        <v>963</v>
      </c>
      <c r="D1284" s="132" t="s">
        <v>160</v>
      </c>
      <c r="E1284" s="133" t="s">
        <v>1967</v>
      </c>
      <c r="F1284" s="134" t="s">
        <v>1968</v>
      </c>
      <c r="G1284" s="135" t="s">
        <v>195</v>
      </c>
      <c r="H1284" s="136">
        <v>124.34</v>
      </c>
      <c r="I1284" s="137">
        <v>120</v>
      </c>
      <c r="J1284" s="138">
        <f>ROUND(I1284*H1284,2)</f>
        <v>14920.8</v>
      </c>
      <c r="K1284" s="134" t="s">
        <v>164</v>
      </c>
      <c r="L1284" s="33"/>
      <c r="M1284" s="139" t="s">
        <v>19</v>
      </c>
      <c r="N1284" s="140" t="s">
        <v>41</v>
      </c>
      <c r="P1284" s="141">
        <f>O1284*H1284</f>
        <v>0</v>
      </c>
      <c r="Q1284" s="141">
        <v>0</v>
      </c>
      <c r="R1284" s="141">
        <f>Q1284*H1284</f>
        <v>0</v>
      </c>
      <c r="S1284" s="141">
        <v>0</v>
      </c>
      <c r="T1284" s="142">
        <f>S1284*H1284</f>
        <v>0</v>
      </c>
      <c r="AR1284" s="143" t="s">
        <v>204</v>
      </c>
      <c r="AT1284" s="143" t="s">
        <v>160</v>
      </c>
      <c r="AU1284" s="143" t="s">
        <v>80</v>
      </c>
      <c r="AY1284" s="18" t="s">
        <v>158</v>
      </c>
      <c r="BE1284" s="144">
        <f>IF(N1284="základní",J1284,0)</f>
        <v>14920.8</v>
      </c>
      <c r="BF1284" s="144">
        <f>IF(N1284="snížená",J1284,0)</f>
        <v>0</v>
      </c>
      <c r="BG1284" s="144">
        <f>IF(N1284="zákl. přenesená",J1284,0)</f>
        <v>0</v>
      </c>
      <c r="BH1284" s="144">
        <f>IF(N1284="sníž. přenesená",J1284,0)</f>
        <v>0</v>
      </c>
      <c r="BI1284" s="144">
        <f>IF(N1284="nulová",J1284,0)</f>
        <v>0</v>
      </c>
      <c r="BJ1284" s="18" t="s">
        <v>78</v>
      </c>
      <c r="BK1284" s="144">
        <f>ROUND(I1284*H1284,2)</f>
        <v>14920.8</v>
      </c>
      <c r="BL1284" s="18" t="s">
        <v>204</v>
      </c>
      <c r="BM1284" s="143" t="s">
        <v>1038</v>
      </c>
    </row>
    <row r="1285" spans="2:65" s="1" customFormat="1" x14ac:dyDescent="0.2">
      <c r="B1285" s="33"/>
      <c r="D1285" s="145" t="s">
        <v>166</v>
      </c>
      <c r="F1285" s="146" t="s">
        <v>1969</v>
      </c>
      <c r="I1285" s="147"/>
      <c r="L1285" s="33"/>
      <c r="M1285" s="148"/>
      <c r="T1285" s="54"/>
      <c r="AT1285" s="18" t="s">
        <v>166</v>
      </c>
      <c r="AU1285" s="18" t="s">
        <v>80</v>
      </c>
    </row>
    <row r="1286" spans="2:65" s="12" customFormat="1" x14ac:dyDescent="0.2">
      <c r="B1286" s="149"/>
      <c r="D1286" s="150" t="s">
        <v>188</v>
      </c>
      <c r="E1286" s="151" t="s">
        <v>19</v>
      </c>
      <c r="F1286" s="152" t="s">
        <v>1244</v>
      </c>
      <c r="H1286" s="151" t="s">
        <v>19</v>
      </c>
      <c r="I1286" s="153"/>
      <c r="L1286" s="149"/>
      <c r="M1286" s="154"/>
      <c r="T1286" s="155"/>
      <c r="AT1286" s="151" t="s">
        <v>188</v>
      </c>
      <c r="AU1286" s="151" t="s">
        <v>80</v>
      </c>
      <c r="AV1286" s="12" t="s">
        <v>78</v>
      </c>
      <c r="AW1286" s="12" t="s">
        <v>31</v>
      </c>
      <c r="AX1286" s="12" t="s">
        <v>70</v>
      </c>
      <c r="AY1286" s="151" t="s">
        <v>158</v>
      </c>
    </row>
    <row r="1287" spans="2:65" s="12" customFormat="1" x14ac:dyDescent="0.2">
      <c r="B1287" s="149"/>
      <c r="D1287" s="150" t="s">
        <v>188</v>
      </c>
      <c r="E1287" s="151" t="s">
        <v>19</v>
      </c>
      <c r="F1287" s="152" t="s">
        <v>1784</v>
      </c>
      <c r="H1287" s="151" t="s">
        <v>19</v>
      </c>
      <c r="I1287" s="153"/>
      <c r="L1287" s="149"/>
      <c r="M1287" s="154"/>
      <c r="T1287" s="155"/>
      <c r="AT1287" s="151" t="s">
        <v>188</v>
      </c>
      <c r="AU1287" s="151" t="s">
        <v>80</v>
      </c>
      <c r="AV1287" s="12" t="s">
        <v>78</v>
      </c>
      <c r="AW1287" s="12" t="s">
        <v>31</v>
      </c>
      <c r="AX1287" s="12" t="s">
        <v>70</v>
      </c>
      <c r="AY1287" s="151" t="s">
        <v>158</v>
      </c>
    </row>
    <row r="1288" spans="2:65" s="13" customFormat="1" x14ac:dyDescent="0.2">
      <c r="B1288" s="156"/>
      <c r="D1288" s="150" t="s">
        <v>188</v>
      </c>
      <c r="E1288" s="157" t="s">
        <v>19</v>
      </c>
      <c r="F1288" s="158" t="s">
        <v>1785</v>
      </c>
      <c r="H1288" s="159">
        <v>124.34</v>
      </c>
      <c r="I1288" s="160"/>
      <c r="L1288" s="156"/>
      <c r="M1288" s="161"/>
      <c r="T1288" s="162"/>
      <c r="AT1288" s="157" t="s">
        <v>188</v>
      </c>
      <c r="AU1288" s="157" t="s">
        <v>80</v>
      </c>
      <c r="AV1288" s="13" t="s">
        <v>80</v>
      </c>
      <c r="AW1288" s="13" t="s">
        <v>31</v>
      </c>
      <c r="AX1288" s="13" t="s">
        <v>70</v>
      </c>
      <c r="AY1288" s="157" t="s">
        <v>158</v>
      </c>
    </row>
    <row r="1289" spans="2:65" s="14" customFormat="1" x14ac:dyDescent="0.2">
      <c r="B1289" s="163"/>
      <c r="D1289" s="150" t="s">
        <v>188</v>
      </c>
      <c r="E1289" s="164" t="s">
        <v>19</v>
      </c>
      <c r="F1289" s="165" t="s">
        <v>191</v>
      </c>
      <c r="H1289" s="166">
        <v>124.34</v>
      </c>
      <c r="I1289" s="167"/>
      <c r="L1289" s="163"/>
      <c r="M1289" s="168"/>
      <c r="T1289" s="169"/>
      <c r="AT1289" s="164" t="s">
        <v>188</v>
      </c>
      <c r="AU1289" s="164" t="s">
        <v>80</v>
      </c>
      <c r="AV1289" s="14" t="s">
        <v>165</v>
      </c>
      <c r="AW1289" s="14" t="s">
        <v>31</v>
      </c>
      <c r="AX1289" s="14" t="s">
        <v>78</v>
      </c>
      <c r="AY1289" s="164" t="s">
        <v>158</v>
      </c>
    </row>
    <row r="1290" spans="2:65" s="1" customFormat="1" ht="16.5" customHeight="1" x14ac:dyDescent="0.2">
      <c r="B1290" s="33"/>
      <c r="C1290" s="177" t="s">
        <v>658</v>
      </c>
      <c r="D1290" s="177" t="s">
        <v>530</v>
      </c>
      <c r="E1290" s="178" t="s">
        <v>1970</v>
      </c>
      <c r="F1290" s="179" t="s">
        <v>1971</v>
      </c>
      <c r="G1290" s="180" t="s">
        <v>195</v>
      </c>
      <c r="H1290" s="181">
        <v>130.55699999999999</v>
      </c>
      <c r="I1290" s="182">
        <v>31.6</v>
      </c>
      <c r="J1290" s="183">
        <f>ROUND(I1290*H1290,2)</f>
        <v>4125.6000000000004</v>
      </c>
      <c r="K1290" s="179" t="s">
        <v>164</v>
      </c>
      <c r="L1290" s="184"/>
      <c r="M1290" s="185" t="s">
        <v>19</v>
      </c>
      <c r="N1290" s="186" t="s">
        <v>41</v>
      </c>
      <c r="P1290" s="141">
        <f>O1290*H1290</f>
        <v>0</v>
      </c>
      <c r="Q1290" s="141">
        <v>0</v>
      </c>
      <c r="R1290" s="141">
        <f>Q1290*H1290</f>
        <v>0</v>
      </c>
      <c r="S1290" s="141">
        <v>0</v>
      </c>
      <c r="T1290" s="142">
        <f>S1290*H1290</f>
        <v>0</v>
      </c>
      <c r="AR1290" s="143" t="s">
        <v>272</v>
      </c>
      <c r="AT1290" s="143" t="s">
        <v>530</v>
      </c>
      <c r="AU1290" s="143" t="s">
        <v>80</v>
      </c>
      <c r="AY1290" s="18" t="s">
        <v>158</v>
      </c>
      <c r="BE1290" s="144">
        <f>IF(N1290="základní",J1290,0)</f>
        <v>4125.6000000000004</v>
      </c>
      <c r="BF1290" s="144">
        <f>IF(N1290="snížená",J1290,0)</f>
        <v>0</v>
      </c>
      <c r="BG1290" s="144">
        <f>IF(N1290="zákl. přenesená",J1290,0)</f>
        <v>0</v>
      </c>
      <c r="BH1290" s="144">
        <f>IF(N1290="sníž. přenesená",J1290,0)</f>
        <v>0</v>
      </c>
      <c r="BI1290" s="144">
        <f>IF(N1290="nulová",J1290,0)</f>
        <v>0</v>
      </c>
      <c r="BJ1290" s="18" t="s">
        <v>78</v>
      </c>
      <c r="BK1290" s="144">
        <f>ROUND(I1290*H1290,2)</f>
        <v>4125.6000000000004</v>
      </c>
      <c r="BL1290" s="18" t="s">
        <v>204</v>
      </c>
      <c r="BM1290" s="143" t="s">
        <v>1043</v>
      </c>
    </row>
    <row r="1291" spans="2:65" s="13" customFormat="1" x14ac:dyDescent="0.2">
      <c r="B1291" s="156"/>
      <c r="D1291" s="150" t="s">
        <v>188</v>
      </c>
      <c r="E1291" s="157" t="s">
        <v>19</v>
      </c>
      <c r="F1291" s="158" t="s">
        <v>1972</v>
      </c>
      <c r="H1291" s="159">
        <v>130.55699999999999</v>
      </c>
      <c r="I1291" s="160"/>
      <c r="L1291" s="156"/>
      <c r="M1291" s="161"/>
      <c r="T1291" s="162"/>
      <c r="AT1291" s="157" t="s">
        <v>188</v>
      </c>
      <c r="AU1291" s="157" t="s">
        <v>80</v>
      </c>
      <c r="AV1291" s="13" t="s">
        <v>80</v>
      </c>
      <c r="AW1291" s="13" t="s">
        <v>31</v>
      </c>
      <c r="AX1291" s="13" t="s">
        <v>70</v>
      </c>
      <c r="AY1291" s="157" t="s">
        <v>158</v>
      </c>
    </row>
    <row r="1292" spans="2:65" s="14" customFormat="1" x14ac:dyDescent="0.2">
      <c r="B1292" s="163"/>
      <c r="D1292" s="150" t="s">
        <v>188</v>
      </c>
      <c r="E1292" s="164" t="s">
        <v>19</v>
      </c>
      <c r="F1292" s="165" t="s">
        <v>191</v>
      </c>
      <c r="H1292" s="166">
        <v>130.55699999999999</v>
      </c>
      <c r="I1292" s="167"/>
      <c r="L1292" s="163"/>
      <c r="M1292" s="168"/>
      <c r="T1292" s="169"/>
      <c r="AT1292" s="164" t="s">
        <v>188</v>
      </c>
      <c r="AU1292" s="164" t="s">
        <v>80</v>
      </c>
      <c r="AV1292" s="14" t="s">
        <v>165</v>
      </c>
      <c r="AW1292" s="14" t="s">
        <v>31</v>
      </c>
      <c r="AX1292" s="14" t="s">
        <v>78</v>
      </c>
      <c r="AY1292" s="164" t="s">
        <v>158</v>
      </c>
    </row>
    <row r="1293" spans="2:65" s="1" customFormat="1" ht="16.5" customHeight="1" x14ac:dyDescent="0.2">
      <c r="B1293" s="33"/>
      <c r="C1293" s="132" t="s">
        <v>970</v>
      </c>
      <c r="D1293" s="132" t="s">
        <v>160</v>
      </c>
      <c r="E1293" s="133" t="s">
        <v>1973</v>
      </c>
      <c r="F1293" s="134" t="s">
        <v>1974</v>
      </c>
      <c r="G1293" s="135" t="s">
        <v>195</v>
      </c>
      <c r="H1293" s="136">
        <v>24</v>
      </c>
      <c r="I1293" s="137">
        <v>40.1</v>
      </c>
      <c r="J1293" s="138">
        <f>ROUND(I1293*H1293,2)</f>
        <v>962.4</v>
      </c>
      <c r="K1293" s="134" t="s">
        <v>164</v>
      </c>
      <c r="L1293" s="33"/>
      <c r="M1293" s="139" t="s">
        <v>19</v>
      </c>
      <c r="N1293" s="140" t="s">
        <v>41</v>
      </c>
      <c r="P1293" s="141">
        <f>O1293*H1293</f>
        <v>0</v>
      </c>
      <c r="Q1293" s="141">
        <v>0</v>
      </c>
      <c r="R1293" s="141">
        <f>Q1293*H1293</f>
        <v>0</v>
      </c>
      <c r="S1293" s="141">
        <v>0</v>
      </c>
      <c r="T1293" s="142">
        <f>S1293*H1293</f>
        <v>0</v>
      </c>
      <c r="AR1293" s="143" t="s">
        <v>204</v>
      </c>
      <c r="AT1293" s="143" t="s">
        <v>160</v>
      </c>
      <c r="AU1293" s="143" t="s">
        <v>80</v>
      </c>
      <c r="AY1293" s="18" t="s">
        <v>158</v>
      </c>
      <c r="BE1293" s="144">
        <f>IF(N1293="základní",J1293,0)</f>
        <v>962.4</v>
      </c>
      <c r="BF1293" s="144">
        <f>IF(N1293="snížená",J1293,0)</f>
        <v>0</v>
      </c>
      <c r="BG1293" s="144">
        <f>IF(N1293="zákl. přenesená",J1293,0)</f>
        <v>0</v>
      </c>
      <c r="BH1293" s="144">
        <f>IF(N1293="sníž. přenesená",J1293,0)</f>
        <v>0</v>
      </c>
      <c r="BI1293" s="144">
        <f>IF(N1293="nulová",J1293,0)</f>
        <v>0</v>
      </c>
      <c r="BJ1293" s="18" t="s">
        <v>78</v>
      </c>
      <c r="BK1293" s="144">
        <f>ROUND(I1293*H1293,2)</f>
        <v>962.4</v>
      </c>
      <c r="BL1293" s="18" t="s">
        <v>204</v>
      </c>
      <c r="BM1293" s="143" t="s">
        <v>1048</v>
      </c>
    </row>
    <row r="1294" spans="2:65" s="1" customFormat="1" x14ac:dyDescent="0.2">
      <c r="B1294" s="33"/>
      <c r="D1294" s="145" t="s">
        <v>166</v>
      </c>
      <c r="F1294" s="146" t="s">
        <v>1975</v>
      </c>
      <c r="I1294" s="147"/>
      <c r="L1294" s="33"/>
      <c r="M1294" s="148"/>
      <c r="T1294" s="54"/>
      <c r="AT1294" s="18" t="s">
        <v>166</v>
      </c>
      <c r="AU1294" s="18" t="s">
        <v>80</v>
      </c>
    </row>
    <row r="1295" spans="2:65" s="12" customFormat="1" x14ac:dyDescent="0.2">
      <c r="B1295" s="149"/>
      <c r="D1295" s="150" t="s">
        <v>188</v>
      </c>
      <c r="E1295" s="151" t="s">
        <v>19</v>
      </c>
      <c r="F1295" s="152" t="s">
        <v>1976</v>
      </c>
      <c r="H1295" s="151" t="s">
        <v>19</v>
      </c>
      <c r="I1295" s="153"/>
      <c r="L1295" s="149"/>
      <c r="M1295" s="154"/>
      <c r="T1295" s="155"/>
      <c r="AT1295" s="151" t="s">
        <v>188</v>
      </c>
      <c r="AU1295" s="151" t="s">
        <v>80</v>
      </c>
      <c r="AV1295" s="12" t="s">
        <v>78</v>
      </c>
      <c r="AW1295" s="12" t="s">
        <v>31</v>
      </c>
      <c r="AX1295" s="12" t="s">
        <v>70</v>
      </c>
      <c r="AY1295" s="151" t="s">
        <v>158</v>
      </c>
    </row>
    <row r="1296" spans="2:65" s="12" customFormat="1" x14ac:dyDescent="0.2">
      <c r="B1296" s="149"/>
      <c r="D1296" s="150" t="s">
        <v>188</v>
      </c>
      <c r="E1296" s="151" t="s">
        <v>19</v>
      </c>
      <c r="F1296" s="152" t="s">
        <v>1977</v>
      </c>
      <c r="H1296" s="151" t="s">
        <v>19</v>
      </c>
      <c r="I1296" s="153"/>
      <c r="L1296" s="149"/>
      <c r="M1296" s="154"/>
      <c r="T1296" s="155"/>
      <c r="AT1296" s="151" t="s">
        <v>188</v>
      </c>
      <c r="AU1296" s="151" t="s">
        <v>80</v>
      </c>
      <c r="AV1296" s="12" t="s">
        <v>78</v>
      </c>
      <c r="AW1296" s="12" t="s">
        <v>31</v>
      </c>
      <c r="AX1296" s="12" t="s">
        <v>70</v>
      </c>
      <c r="AY1296" s="151" t="s">
        <v>158</v>
      </c>
    </row>
    <row r="1297" spans="2:65" s="13" customFormat="1" x14ac:dyDescent="0.2">
      <c r="B1297" s="156"/>
      <c r="D1297" s="150" t="s">
        <v>188</v>
      </c>
      <c r="E1297" s="157" t="s">
        <v>19</v>
      </c>
      <c r="F1297" s="158" t="s">
        <v>1603</v>
      </c>
      <c r="H1297" s="159">
        <v>24</v>
      </c>
      <c r="I1297" s="160"/>
      <c r="L1297" s="156"/>
      <c r="M1297" s="161"/>
      <c r="T1297" s="162"/>
      <c r="AT1297" s="157" t="s">
        <v>188</v>
      </c>
      <c r="AU1297" s="157" t="s">
        <v>80</v>
      </c>
      <c r="AV1297" s="13" t="s">
        <v>80</v>
      </c>
      <c r="AW1297" s="13" t="s">
        <v>31</v>
      </c>
      <c r="AX1297" s="13" t="s">
        <v>70</v>
      </c>
      <c r="AY1297" s="157" t="s">
        <v>158</v>
      </c>
    </row>
    <row r="1298" spans="2:65" s="14" customFormat="1" x14ac:dyDescent="0.2">
      <c r="B1298" s="163"/>
      <c r="D1298" s="150" t="s">
        <v>188</v>
      </c>
      <c r="E1298" s="164" t="s">
        <v>19</v>
      </c>
      <c r="F1298" s="165" t="s">
        <v>191</v>
      </c>
      <c r="H1298" s="166">
        <v>24</v>
      </c>
      <c r="I1298" s="167"/>
      <c r="L1298" s="163"/>
      <c r="M1298" s="168"/>
      <c r="T1298" s="169"/>
      <c r="AT1298" s="164" t="s">
        <v>188</v>
      </c>
      <c r="AU1298" s="164" t="s">
        <v>80</v>
      </c>
      <c r="AV1298" s="14" t="s">
        <v>165</v>
      </c>
      <c r="AW1298" s="14" t="s">
        <v>31</v>
      </c>
      <c r="AX1298" s="14" t="s">
        <v>78</v>
      </c>
      <c r="AY1298" s="164" t="s">
        <v>158</v>
      </c>
    </row>
    <row r="1299" spans="2:65" s="1" customFormat="1" ht="16.5" customHeight="1" x14ac:dyDescent="0.2">
      <c r="B1299" s="33"/>
      <c r="C1299" s="177" t="s">
        <v>663</v>
      </c>
      <c r="D1299" s="177" t="s">
        <v>530</v>
      </c>
      <c r="E1299" s="178" t="s">
        <v>1978</v>
      </c>
      <c r="F1299" s="179" t="s">
        <v>1979</v>
      </c>
      <c r="G1299" s="180" t="s">
        <v>569</v>
      </c>
      <c r="H1299" s="181">
        <v>60</v>
      </c>
      <c r="I1299" s="182">
        <v>33.9</v>
      </c>
      <c r="J1299" s="183">
        <f>ROUND(I1299*H1299,2)</f>
        <v>2034</v>
      </c>
      <c r="K1299" s="179" t="s">
        <v>164</v>
      </c>
      <c r="L1299" s="184"/>
      <c r="M1299" s="185" t="s">
        <v>19</v>
      </c>
      <c r="N1299" s="186" t="s">
        <v>41</v>
      </c>
      <c r="P1299" s="141">
        <f>O1299*H1299</f>
        <v>0</v>
      </c>
      <c r="Q1299" s="141">
        <v>0</v>
      </c>
      <c r="R1299" s="141">
        <f>Q1299*H1299</f>
        <v>0</v>
      </c>
      <c r="S1299" s="141">
        <v>0</v>
      </c>
      <c r="T1299" s="142">
        <f>S1299*H1299</f>
        <v>0</v>
      </c>
      <c r="AR1299" s="143" t="s">
        <v>272</v>
      </c>
      <c r="AT1299" s="143" t="s">
        <v>530</v>
      </c>
      <c r="AU1299" s="143" t="s">
        <v>80</v>
      </c>
      <c r="AY1299" s="18" t="s">
        <v>158</v>
      </c>
      <c r="BE1299" s="144">
        <f>IF(N1299="základní",J1299,0)</f>
        <v>2034</v>
      </c>
      <c r="BF1299" s="144">
        <f>IF(N1299="snížená",J1299,0)</f>
        <v>0</v>
      </c>
      <c r="BG1299" s="144">
        <f>IF(N1299="zákl. přenesená",J1299,0)</f>
        <v>0</v>
      </c>
      <c r="BH1299" s="144">
        <f>IF(N1299="sníž. přenesená",J1299,0)</f>
        <v>0</v>
      </c>
      <c r="BI1299" s="144">
        <f>IF(N1299="nulová",J1299,0)</f>
        <v>0</v>
      </c>
      <c r="BJ1299" s="18" t="s">
        <v>78</v>
      </c>
      <c r="BK1299" s="144">
        <f>ROUND(I1299*H1299,2)</f>
        <v>2034</v>
      </c>
      <c r="BL1299" s="18" t="s">
        <v>204</v>
      </c>
      <c r="BM1299" s="143" t="s">
        <v>1053</v>
      </c>
    </row>
    <row r="1300" spans="2:65" s="12" customFormat="1" x14ac:dyDescent="0.2">
      <c r="B1300" s="149"/>
      <c r="D1300" s="150" t="s">
        <v>188</v>
      </c>
      <c r="E1300" s="151" t="s">
        <v>19</v>
      </c>
      <c r="F1300" s="152" t="s">
        <v>1976</v>
      </c>
      <c r="H1300" s="151" t="s">
        <v>19</v>
      </c>
      <c r="I1300" s="153"/>
      <c r="L1300" s="149"/>
      <c r="M1300" s="154"/>
      <c r="T1300" s="155"/>
      <c r="AT1300" s="151" t="s">
        <v>188</v>
      </c>
      <c r="AU1300" s="151" t="s">
        <v>80</v>
      </c>
      <c r="AV1300" s="12" t="s">
        <v>78</v>
      </c>
      <c r="AW1300" s="12" t="s">
        <v>31</v>
      </c>
      <c r="AX1300" s="12" t="s">
        <v>70</v>
      </c>
      <c r="AY1300" s="151" t="s">
        <v>158</v>
      </c>
    </row>
    <row r="1301" spans="2:65" s="12" customFormat="1" x14ac:dyDescent="0.2">
      <c r="B1301" s="149"/>
      <c r="D1301" s="150" t="s">
        <v>188</v>
      </c>
      <c r="E1301" s="151" t="s">
        <v>19</v>
      </c>
      <c r="F1301" s="152" t="s">
        <v>1977</v>
      </c>
      <c r="H1301" s="151" t="s">
        <v>19</v>
      </c>
      <c r="I1301" s="153"/>
      <c r="L1301" s="149"/>
      <c r="M1301" s="154"/>
      <c r="T1301" s="155"/>
      <c r="AT1301" s="151" t="s">
        <v>188</v>
      </c>
      <c r="AU1301" s="151" t="s">
        <v>80</v>
      </c>
      <c r="AV1301" s="12" t="s">
        <v>78</v>
      </c>
      <c r="AW1301" s="12" t="s">
        <v>31</v>
      </c>
      <c r="AX1301" s="12" t="s">
        <v>70</v>
      </c>
      <c r="AY1301" s="151" t="s">
        <v>158</v>
      </c>
    </row>
    <row r="1302" spans="2:65" s="12" customFormat="1" x14ac:dyDescent="0.2">
      <c r="B1302" s="149"/>
      <c r="D1302" s="150" t="s">
        <v>188</v>
      </c>
      <c r="E1302" s="151" t="s">
        <v>19</v>
      </c>
      <c r="F1302" s="152" t="s">
        <v>1837</v>
      </c>
      <c r="H1302" s="151" t="s">
        <v>19</v>
      </c>
      <c r="I1302" s="153"/>
      <c r="L1302" s="149"/>
      <c r="M1302" s="154"/>
      <c r="T1302" s="155"/>
      <c r="AT1302" s="151" t="s">
        <v>188</v>
      </c>
      <c r="AU1302" s="151" t="s">
        <v>80</v>
      </c>
      <c r="AV1302" s="12" t="s">
        <v>78</v>
      </c>
      <c r="AW1302" s="12" t="s">
        <v>31</v>
      </c>
      <c r="AX1302" s="12" t="s">
        <v>70</v>
      </c>
      <c r="AY1302" s="151" t="s">
        <v>158</v>
      </c>
    </row>
    <row r="1303" spans="2:65" s="12" customFormat="1" x14ac:dyDescent="0.2">
      <c r="B1303" s="149"/>
      <c r="D1303" s="150" t="s">
        <v>188</v>
      </c>
      <c r="E1303" s="151" t="s">
        <v>19</v>
      </c>
      <c r="F1303" s="152" t="s">
        <v>1980</v>
      </c>
      <c r="H1303" s="151" t="s">
        <v>19</v>
      </c>
      <c r="I1303" s="153"/>
      <c r="L1303" s="149"/>
      <c r="M1303" s="154"/>
      <c r="T1303" s="155"/>
      <c r="AT1303" s="151" t="s">
        <v>188</v>
      </c>
      <c r="AU1303" s="151" t="s">
        <v>80</v>
      </c>
      <c r="AV1303" s="12" t="s">
        <v>78</v>
      </c>
      <c r="AW1303" s="12" t="s">
        <v>31</v>
      </c>
      <c r="AX1303" s="12" t="s">
        <v>70</v>
      </c>
      <c r="AY1303" s="151" t="s">
        <v>158</v>
      </c>
    </row>
    <row r="1304" spans="2:65" s="13" customFormat="1" x14ac:dyDescent="0.2">
      <c r="B1304" s="156"/>
      <c r="D1304" s="150" t="s">
        <v>188</v>
      </c>
      <c r="E1304" s="157" t="s">
        <v>19</v>
      </c>
      <c r="F1304" s="158" t="s">
        <v>1981</v>
      </c>
      <c r="H1304" s="159">
        <v>60</v>
      </c>
      <c r="I1304" s="160"/>
      <c r="L1304" s="156"/>
      <c r="M1304" s="161"/>
      <c r="T1304" s="162"/>
      <c r="AT1304" s="157" t="s">
        <v>188</v>
      </c>
      <c r="AU1304" s="157" t="s">
        <v>80</v>
      </c>
      <c r="AV1304" s="13" t="s">
        <v>80</v>
      </c>
      <c r="AW1304" s="13" t="s">
        <v>31</v>
      </c>
      <c r="AX1304" s="13" t="s">
        <v>70</v>
      </c>
      <c r="AY1304" s="157" t="s">
        <v>158</v>
      </c>
    </row>
    <row r="1305" spans="2:65" s="14" customFormat="1" x14ac:dyDescent="0.2">
      <c r="B1305" s="163"/>
      <c r="D1305" s="150" t="s">
        <v>188</v>
      </c>
      <c r="E1305" s="164" t="s">
        <v>19</v>
      </c>
      <c r="F1305" s="165" t="s">
        <v>191</v>
      </c>
      <c r="H1305" s="166">
        <v>60</v>
      </c>
      <c r="I1305" s="167"/>
      <c r="L1305" s="163"/>
      <c r="M1305" s="168"/>
      <c r="T1305" s="169"/>
      <c r="AT1305" s="164" t="s">
        <v>188</v>
      </c>
      <c r="AU1305" s="164" t="s">
        <v>80</v>
      </c>
      <c r="AV1305" s="14" t="s">
        <v>165</v>
      </c>
      <c r="AW1305" s="14" t="s">
        <v>31</v>
      </c>
      <c r="AX1305" s="14" t="s">
        <v>78</v>
      </c>
      <c r="AY1305" s="164" t="s">
        <v>158</v>
      </c>
    </row>
    <row r="1306" spans="2:65" s="1" customFormat="1" ht="16.5" customHeight="1" x14ac:dyDescent="0.2">
      <c r="B1306" s="33"/>
      <c r="C1306" s="132" t="s">
        <v>977</v>
      </c>
      <c r="D1306" s="132" t="s">
        <v>160</v>
      </c>
      <c r="E1306" s="133" t="s">
        <v>1982</v>
      </c>
      <c r="F1306" s="134" t="s">
        <v>1983</v>
      </c>
      <c r="G1306" s="135" t="s">
        <v>519</v>
      </c>
      <c r="H1306" s="136">
        <v>2.0609999999999999</v>
      </c>
      <c r="I1306" s="137">
        <v>2560</v>
      </c>
      <c r="J1306" s="138">
        <f>ROUND(I1306*H1306,2)</f>
        <v>5276.16</v>
      </c>
      <c r="K1306" s="134" t="s">
        <v>164</v>
      </c>
      <c r="L1306" s="33"/>
      <c r="M1306" s="139" t="s">
        <v>19</v>
      </c>
      <c r="N1306" s="140" t="s">
        <v>41</v>
      </c>
      <c r="P1306" s="141">
        <f>O1306*H1306</f>
        <v>0</v>
      </c>
      <c r="Q1306" s="141">
        <v>0</v>
      </c>
      <c r="R1306" s="141">
        <f>Q1306*H1306</f>
        <v>0</v>
      </c>
      <c r="S1306" s="141">
        <v>0</v>
      </c>
      <c r="T1306" s="142">
        <f>S1306*H1306</f>
        <v>0</v>
      </c>
      <c r="AR1306" s="143" t="s">
        <v>204</v>
      </c>
      <c r="AT1306" s="143" t="s">
        <v>160</v>
      </c>
      <c r="AU1306" s="143" t="s">
        <v>80</v>
      </c>
      <c r="AY1306" s="18" t="s">
        <v>158</v>
      </c>
      <c r="BE1306" s="144">
        <f>IF(N1306="základní",J1306,0)</f>
        <v>5276.16</v>
      </c>
      <c r="BF1306" s="144">
        <f>IF(N1306="snížená",J1306,0)</f>
        <v>0</v>
      </c>
      <c r="BG1306" s="144">
        <f>IF(N1306="zákl. přenesená",J1306,0)</f>
        <v>0</v>
      </c>
      <c r="BH1306" s="144">
        <f>IF(N1306="sníž. přenesená",J1306,0)</f>
        <v>0</v>
      </c>
      <c r="BI1306" s="144">
        <f>IF(N1306="nulová",J1306,0)</f>
        <v>0</v>
      </c>
      <c r="BJ1306" s="18" t="s">
        <v>78</v>
      </c>
      <c r="BK1306" s="144">
        <f>ROUND(I1306*H1306,2)</f>
        <v>5276.16</v>
      </c>
      <c r="BL1306" s="18" t="s">
        <v>204</v>
      </c>
      <c r="BM1306" s="143" t="s">
        <v>1057</v>
      </c>
    </row>
    <row r="1307" spans="2:65" s="1" customFormat="1" x14ac:dyDescent="0.2">
      <c r="B1307" s="33"/>
      <c r="D1307" s="145" t="s">
        <v>166</v>
      </c>
      <c r="F1307" s="146" t="s">
        <v>1984</v>
      </c>
      <c r="I1307" s="147"/>
      <c r="L1307" s="33"/>
      <c r="M1307" s="148"/>
      <c r="T1307" s="54"/>
      <c r="AT1307" s="18" t="s">
        <v>166</v>
      </c>
      <c r="AU1307" s="18" t="s">
        <v>80</v>
      </c>
    </row>
    <row r="1308" spans="2:65" s="11" customFormat="1" ht="22.8" customHeight="1" x14ac:dyDescent="0.25">
      <c r="B1308" s="120"/>
      <c r="D1308" s="121" t="s">
        <v>69</v>
      </c>
      <c r="E1308" s="130" t="s">
        <v>1985</v>
      </c>
      <c r="F1308" s="130" t="s">
        <v>1986</v>
      </c>
      <c r="I1308" s="123"/>
      <c r="J1308" s="131">
        <f>BK1308</f>
        <v>201521.4</v>
      </c>
      <c r="L1308" s="120"/>
      <c r="M1308" s="125"/>
      <c r="P1308" s="126">
        <f>SUM(P1309:P1381)</f>
        <v>0</v>
      </c>
      <c r="R1308" s="126">
        <f>SUM(R1309:R1381)</f>
        <v>0</v>
      </c>
      <c r="T1308" s="127">
        <f>SUM(T1309:T1381)</f>
        <v>0</v>
      </c>
      <c r="AR1308" s="121" t="s">
        <v>80</v>
      </c>
      <c r="AT1308" s="128" t="s">
        <v>69</v>
      </c>
      <c r="AU1308" s="128" t="s">
        <v>78</v>
      </c>
      <c r="AY1308" s="121" t="s">
        <v>158</v>
      </c>
      <c r="BK1308" s="129">
        <f>SUM(BK1309:BK1381)</f>
        <v>201521.4</v>
      </c>
    </row>
    <row r="1309" spans="2:65" s="1" customFormat="1" ht="21.75" customHeight="1" x14ac:dyDescent="0.2">
      <c r="B1309" s="33"/>
      <c r="C1309" s="132" t="s">
        <v>667</v>
      </c>
      <c r="D1309" s="132" t="s">
        <v>160</v>
      </c>
      <c r="E1309" s="133" t="s">
        <v>1987</v>
      </c>
      <c r="F1309" s="134" t="s">
        <v>1988</v>
      </c>
      <c r="G1309" s="135" t="s">
        <v>195</v>
      </c>
      <c r="H1309" s="136">
        <v>115.54</v>
      </c>
      <c r="I1309" s="137">
        <v>72.099999999999994</v>
      </c>
      <c r="J1309" s="138">
        <f>ROUND(I1309*H1309,2)</f>
        <v>8330.43</v>
      </c>
      <c r="K1309" s="134" t="s">
        <v>164</v>
      </c>
      <c r="L1309" s="33"/>
      <c r="M1309" s="139" t="s">
        <v>19</v>
      </c>
      <c r="N1309" s="140" t="s">
        <v>41</v>
      </c>
      <c r="P1309" s="141">
        <f>O1309*H1309</f>
        <v>0</v>
      </c>
      <c r="Q1309" s="141">
        <v>0</v>
      </c>
      <c r="R1309" s="141">
        <f>Q1309*H1309</f>
        <v>0</v>
      </c>
      <c r="S1309" s="141">
        <v>0</v>
      </c>
      <c r="T1309" s="142">
        <f>S1309*H1309</f>
        <v>0</v>
      </c>
      <c r="AR1309" s="143" t="s">
        <v>204</v>
      </c>
      <c r="AT1309" s="143" t="s">
        <v>160</v>
      </c>
      <c r="AU1309" s="143" t="s">
        <v>80</v>
      </c>
      <c r="AY1309" s="18" t="s">
        <v>158</v>
      </c>
      <c r="BE1309" s="144">
        <f>IF(N1309="základní",J1309,0)</f>
        <v>8330.43</v>
      </c>
      <c r="BF1309" s="144">
        <f>IF(N1309="snížená",J1309,0)</f>
        <v>0</v>
      </c>
      <c r="BG1309" s="144">
        <f>IF(N1309="zákl. přenesená",J1309,0)</f>
        <v>0</v>
      </c>
      <c r="BH1309" s="144">
        <f>IF(N1309="sníž. přenesená",J1309,0)</f>
        <v>0</v>
      </c>
      <c r="BI1309" s="144">
        <f>IF(N1309="nulová",J1309,0)</f>
        <v>0</v>
      </c>
      <c r="BJ1309" s="18" t="s">
        <v>78</v>
      </c>
      <c r="BK1309" s="144">
        <f>ROUND(I1309*H1309,2)</f>
        <v>8330.43</v>
      </c>
      <c r="BL1309" s="18" t="s">
        <v>204</v>
      </c>
      <c r="BM1309" s="143" t="s">
        <v>1062</v>
      </c>
    </row>
    <row r="1310" spans="2:65" s="1" customFormat="1" x14ac:dyDescent="0.2">
      <c r="B1310" s="33"/>
      <c r="D1310" s="145" t="s">
        <v>166</v>
      </c>
      <c r="F1310" s="146" t="s">
        <v>1989</v>
      </c>
      <c r="I1310" s="147"/>
      <c r="L1310" s="33"/>
      <c r="M1310" s="148"/>
      <c r="T1310" s="54"/>
      <c r="AT1310" s="18" t="s">
        <v>166</v>
      </c>
      <c r="AU1310" s="18" t="s">
        <v>80</v>
      </c>
    </row>
    <row r="1311" spans="2:65" s="12" customFormat="1" x14ac:dyDescent="0.2">
      <c r="B1311" s="149"/>
      <c r="D1311" s="150" t="s">
        <v>188</v>
      </c>
      <c r="E1311" s="151" t="s">
        <v>19</v>
      </c>
      <c r="F1311" s="152" t="s">
        <v>1786</v>
      </c>
      <c r="H1311" s="151" t="s">
        <v>19</v>
      </c>
      <c r="I1311" s="153"/>
      <c r="L1311" s="149"/>
      <c r="M1311" s="154"/>
      <c r="T1311" s="155"/>
      <c r="AT1311" s="151" t="s">
        <v>188</v>
      </c>
      <c r="AU1311" s="151" t="s">
        <v>80</v>
      </c>
      <c r="AV1311" s="12" t="s">
        <v>78</v>
      </c>
      <c r="AW1311" s="12" t="s">
        <v>31</v>
      </c>
      <c r="AX1311" s="12" t="s">
        <v>70</v>
      </c>
      <c r="AY1311" s="151" t="s">
        <v>158</v>
      </c>
    </row>
    <row r="1312" spans="2:65" s="12" customFormat="1" x14ac:dyDescent="0.2">
      <c r="B1312" s="149"/>
      <c r="D1312" s="150" t="s">
        <v>188</v>
      </c>
      <c r="E1312" s="151" t="s">
        <v>19</v>
      </c>
      <c r="F1312" s="152" t="s">
        <v>1990</v>
      </c>
      <c r="H1312" s="151" t="s">
        <v>19</v>
      </c>
      <c r="I1312" s="153"/>
      <c r="L1312" s="149"/>
      <c r="M1312" s="154"/>
      <c r="T1312" s="155"/>
      <c r="AT1312" s="151" t="s">
        <v>188</v>
      </c>
      <c r="AU1312" s="151" t="s">
        <v>80</v>
      </c>
      <c r="AV1312" s="12" t="s">
        <v>78</v>
      </c>
      <c r="AW1312" s="12" t="s">
        <v>31</v>
      </c>
      <c r="AX1312" s="12" t="s">
        <v>70</v>
      </c>
      <c r="AY1312" s="151" t="s">
        <v>158</v>
      </c>
    </row>
    <row r="1313" spans="2:65" s="12" customFormat="1" x14ac:dyDescent="0.2">
      <c r="B1313" s="149"/>
      <c r="D1313" s="150" t="s">
        <v>188</v>
      </c>
      <c r="E1313" s="151" t="s">
        <v>19</v>
      </c>
      <c r="F1313" s="152" t="s">
        <v>1605</v>
      </c>
      <c r="H1313" s="151" t="s">
        <v>19</v>
      </c>
      <c r="I1313" s="153"/>
      <c r="L1313" s="149"/>
      <c r="M1313" s="154"/>
      <c r="T1313" s="155"/>
      <c r="AT1313" s="151" t="s">
        <v>188</v>
      </c>
      <c r="AU1313" s="151" t="s">
        <v>80</v>
      </c>
      <c r="AV1313" s="12" t="s">
        <v>78</v>
      </c>
      <c r="AW1313" s="12" t="s">
        <v>31</v>
      </c>
      <c r="AX1313" s="12" t="s">
        <v>70</v>
      </c>
      <c r="AY1313" s="151" t="s">
        <v>158</v>
      </c>
    </row>
    <row r="1314" spans="2:65" s="13" customFormat="1" x14ac:dyDescent="0.2">
      <c r="B1314" s="156"/>
      <c r="D1314" s="150" t="s">
        <v>188</v>
      </c>
      <c r="E1314" s="157" t="s">
        <v>19</v>
      </c>
      <c r="F1314" s="158" t="s">
        <v>1790</v>
      </c>
      <c r="H1314" s="159">
        <v>85.14</v>
      </c>
      <c r="I1314" s="160"/>
      <c r="L1314" s="156"/>
      <c r="M1314" s="161"/>
      <c r="T1314" s="162"/>
      <c r="AT1314" s="157" t="s">
        <v>188</v>
      </c>
      <c r="AU1314" s="157" t="s">
        <v>80</v>
      </c>
      <c r="AV1314" s="13" t="s">
        <v>80</v>
      </c>
      <c r="AW1314" s="13" t="s">
        <v>31</v>
      </c>
      <c r="AX1314" s="13" t="s">
        <v>70</v>
      </c>
      <c r="AY1314" s="157" t="s">
        <v>158</v>
      </c>
    </row>
    <row r="1315" spans="2:65" s="12" customFormat="1" x14ac:dyDescent="0.2">
      <c r="B1315" s="149"/>
      <c r="D1315" s="150" t="s">
        <v>188</v>
      </c>
      <c r="E1315" s="151" t="s">
        <v>19</v>
      </c>
      <c r="F1315" s="152" t="s">
        <v>1607</v>
      </c>
      <c r="H1315" s="151" t="s">
        <v>19</v>
      </c>
      <c r="I1315" s="153"/>
      <c r="L1315" s="149"/>
      <c r="M1315" s="154"/>
      <c r="T1315" s="155"/>
      <c r="AT1315" s="151" t="s">
        <v>188</v>
      </c>
      <c r="AU1315" s="151" t="s">
        <v>80</v>
      </c>
      <c r="AV1315" s="12" t="s">
        <v>78</v>
      </c>
      <c r="AW1315" s="12" t="s">
        <v>31</v>
      </c>
      <c r="AX1315" s="12" t="s">
        <v>70</v>
      </c>
      <c r="AY1315" s="151" t="s">
        <v>158</v>
      </c>
    </row>
    <row r="1316" spans="2:65" s="13" customFormat="1" x14ac:dyDescent="0.2">
      <c r="B1316" s="156"/>
      <c r="D1316" s="150" t="s">
        <v>188</v>
      </c>
      <c r="E1316" s="157" t="s">
        <v>19</v>
      </c>
      <c r="F1316" s="158" t="s">
        <v>1895</v>
      </c>
      <c r="H1316" s="159">
        <v>30.4</v>
      </c>
      <c r="I1316" s="160"/>
      <c r="L1316" s="156"/>
      <c r="M1316" s="161"/>
      <c r="T1316" s="162"/>
      <c r="AT1316" s="157" t="s">
        <v>188</v>
      </c>
      <c r="AU1316" s="157" t="s">
        <v>80</v>
      </c>
      <c r="AV1316" s="13" t="s">
        <v>80</v>
      </c>
      <c r="AW1316" s="13" t="s">
        <v>31</v>
      </c>
      <c r="AX1316" s="13" t="s">
        <v>70</v>
      </c>
      <c r="AY1316" s="157" t="s">
        <v>158</v>
      </c>
    </row>
    <row r="1317" spans="2:65" s="14" customFormat="1" x14ac:dyDescent="0.2">
      <c r="B1317" s="163"/>
      <c r="D1317" s="150" t="s">
        <v>188</v>
      </c>
      <c r="E1317" s="164" t="s">
        <v>19</v>
      </c>
      <c r="F1317" s="165" t="s">
        <v>191</v>
      </c>
      <c r="H1317" s="166">
        <v>115.53999999999999</v>
      </c>
      <c r="I1317" s="167"/>
      <c r="L1317" s="163"/>
      <c r="M1317" s="168"/>
      <c r="T1317" s="169"/>
      <c r="AT1317" s="164" t="s">
        <v>188</v>
      </c>
      <c r="AU1317" s="164" t="s">
        <v>80</v>
      </c>
      <c r="AV1317" s="14" t="s">
        <v>165</v>
      </c>
      <c r="AW1317" s="14" t="s">
        <v>31</v>
      </c>
      <c r="AX1317" s="14" t="s">
        <v>78</v>
      </c>
      <c r="AY1317" s="164" t="s">
        <v>158</v>
      </c>
    </row>
    <row r="1318" spans="2:65" s="1" customFormat="1" ht="16.5" customHeight="1" x14ac:dyDescent="0.2">
      <c r="B1318" s="33"/>
      <c r="C1318" s="177" t="s">
        <v>985</v>
      </c>
      <c r="D1318" s="177" t="s">
        <v>530</v>
      </c>
      <c r="E1318" s="178" t="s">
        <v>1991</v>
      </c>
      <c r="F1318" s="179" t="s">
        <v>1992</v>
      </c>
      <c r="G1318" s="180" t="s">
        <v>195</v>
      </c>
      <c r="H1318" s="181">
        <v>132.87100000000001</v>
      </c>
      <c r="I1318" s="182">
        <v>272</v>
      </c>
      <c r="J1318" s="183">
        <f>ROUND(I1318*H1318,2)</f>
        <v>36140.910000000003</v>
      </c>
      <c r="K1318" s="179" t="s">
        <v>164</v>
      </c>
      <c r="L1318" s="184"/>
      <c r="M1318" s="185" t="s">
        <v>19</v>
      </c>
      <c r="N1318" s="186" t="s">
        <v>41</v>
      </c>
      <c r="P1318" s="141">
        <f>O1318*H1318</f>
        <v>0</v>
      </c>
      <c r="Q1318" s="141">
        <v>0</v>
      </c>
      <c r="R1318" s="141">
        <f>Q1318*H1318</f>
        <v>0</v>
      </c>
      <c r="S1318" s="141">
        <v>0</v>
      </c>
      <c r="T1318" s="142">
        <f>S1318*H1318</f>
        <v>0</v>
      </c>
      <c r="AR1318" s="143" t="s">
        <v>272</v>
      </c>
      <c r="AT1318" s="143" t="s">
        <v>530</v>
      </c>
      <c r="AU1318" s="143" t="s">
        <v>80</v>
      </c>
      <c r="AY1318" s="18" t="s">
        <v>158</v>
      </c>
      <c r="BE1318" s="144">
        <f>IF(N1318="základní",J1318,0)</f>
        <v>36140.910000000003</v>
      </c>
      <c r="BF1318" s="144">
        <f>IF(N1318="snížená",J1318,0)</f>
        <v>0</v>
      </c>
      <c r="BG1318" s="144">
        <f>IF(N1318="zákl. přenesená",J1318,0)</f>
        <v>0</v>
      </c>
      <c r="BH1318" s="144">
        <f>IF(N1318="sníž. přenesená",J1318,0)</f>
        <v>0</v>
      </c>
      <c r="BI1318" s="144">
        <f>IF(N1318="nulová",J1318,0)</f>
        <v>0</v>
      </c>
      <c r="BJ1318" s="18" t="s">
        <v>78</v>
      </c>
      <c r="BK1318" s="144">
        <f>ROUND(I1318*H1318,2)</f>
        <v>36140.910000000003</v>
      </c>
      <c r="BL1318" s="18" t="s">
        <v>204</v>
      </c>
      <c r="BM1318" s="143" t="s">
        <v>1067</v>
      </c>
    </row>
    <row r="1319" spans="2:65" s="12" customFormat="1" x14ac:dyDescent="0.2">
      <c r="B1319" s="149"/>
      <c r="D1319" s="150" t="s">
        <v>188</v>
      </c>
      <c r="E1319" s="151" t="s">
        <v>19</v>
      </c>
      <c r="F1319" s="152" t="s">
        <v>1786</v>
      </c>
      <c r="H1319" s="151" t="s">
        <v>19</v>
      </c>
      <c r="I1319" s="153"/>
      <c r="L1319" s="149"/>
      <c r="M1319" s="154"/>
      <c r="T1319" s="155"/>
      <c r="AT1319" s="151" t="s">
        <v>188</v>
      </c>
      <c r="AU1319" s="151" t="s">
        <v>80</v>
      </c>
      <c r="AV1319" s="12" t="s">
        <v>78</v>
      </c>
      <c r="AW1319" s="12" t="s">
        <v>31</v>
      </c>
      <c r="AX1319" s="12" t="s">
        <v>70</v>
      </c>
      <c r="AY1319" s="151" t="s">
        <v>158</v>
      </c>
    </row>
    <row r="1320" spans="2:65" s="12" customFormat="1" x14ac:dyDescent="0.2">
      <c r="B1320" s="149"/>
      <c r="D1320" s="150" t="s">
        <v>188</v>
      </c>
      <c r="E1320" s="151" t="s">
        <v>19</v>
      </c>
      <c r="F1320" s="152" t="s">
        <v>1990</v>
      </c>
      <c r="H1320" s="151" t="s">
        <v>19</v>
      </c>
      <c r="I1320" s="153"/>
      <c r="L1320" s="149"/>
      <c r="M1320" s="154"/>
      <c r="T1320" s="155"/>
      <c r="AT1320" s="151" t="s">
        <v>188</v>
      </c>
      <c r="AU1320" s="151" t="s">
        <v>80</v>
      </c>
      <c r="AV1320" s="12" t="s">
        <v>78</v>
      </c>
      <c r="AW1320" s="12" t="s">
        <v>31</v>
      </c>
      <c r="AX1320" s="12" t="s">
        <v>70</v>
      </c>
      <c r="AY1320" s="151" t="s">
        <v>158</v>
      </c>
    </row>
    <row r="1321" spans="2:65" s="12" customFormat="1" x14ac:dyDescent="0.2">
      <c r="B1321" s="149"/>
      <c r="D1321" s="150" t="s">
        <v>188</v>
      </c>
      <c r="E1321" s="151" t="s">
        <v>19</v>
      </c>
      <c r="F1321" s="152" t="s">
        <v>1605</v>
      </c>
      <c r="H1321" s="151" t="s">
        <v>19</v>
      </c>
      <c r="I1321" s="153"/>
      <c r="L1321" s="149"/>
      <c r="M1321" s="154"/>
      <c r="T1321" s="155"/>
      <c r="AT1321" s="151" t="s">
        <v>188</v>
      </c>
      <c r="AU1321" s="151" t="s">
        <v>80</v>
      </c>
      <c r="AV1321" s="12" t="s">
        <v>78</v>
      </c>
      <c r="AW1321" s="12" t="s">
        <v>31</v>
      </c>
      <c r="AX1321" s="12" t="s">
        <v>70</v>
      </c>
      <c r="AY1321" s="151" t="s">
        <v>158</v>
      </c>
    </row>
    <row r="1322" spans="2:65" s="13" customFormat="1" x14ac:dyDescent="0.2">
      <c r="B1322" s="156"/>
      <c r="D1322" s="150" t="s">
        <v>188</v>
      </c>
      <c r="E1322" s="157" t="s">
        <v>19</v>
      </c>
      <c r="F1322" s="158" t="s">
        <v>1790</v>
      </c>
      <c r="H1322" s="159">
        <v>85.14</v>
      </c>
      <c r="I1322" s="160"/>
      <c r="L1322" s="156"/>
      <c r="M1322" s="161"/>
      <c r="T1322" s="162"/>
      <c r="AT1322" s="157" t="s">
        <v>188</v>
      </c>
      <c r="AU1322" s="157" t="s">
        <v>80</v>
      </c>
      <c r="AV1322" s="13" t="s">
        <v>80</v>
      </c>
      <c r="AW1322" s="13" t="s">
        <v>31</v>
      </c>
      <c r="AX1322" s="13" t="s">
        <v>70</v>
      </c>
      <c r="AY1322" s="157" t="s">
        <v>158</v>
      </c>
    </row>
    <row r="1323" spans="2:65" s="12" customFormat="1" x14ac:dyDescent="0.2">
      <c r="B1323" s="149"/>
      <c r="D1323" s="150" t="s">
        <v>188</v>
      </c>
      <c r="E1323" s="151" t="s">
        <v>19</v>
      </c>
      <c r="F1323" s="152" t="s">
        <v>1607</v>
      </c>
      <c r="H1323" s="151" t="s">
        <v>19</v>
      </c>
      <c r="I1323" s="153"/>
      <c r="L1323" s="149"/>
      <c r="M1323" s="154"/>
      <c r="T1323" s="155"/>
      <c r="AT1323" s="151" t="s">
        <v>188</v>
      </c>
      <c r="AU1323" s="151" t="s">
        <v>80</v>
      </c>
      <c r="AV1323" s="12" t="s">
        <v>78</v>
      </c>
      <c r="AW1323" s="12" t="s">
        <v>31</v>
      </c>
      <c r="AX1323" s="12" t="s">
        <v>70</v>
      </c>
      <c r="AY1323" s="151" t="s">
        <v>158</v>
      </c>
    </row>
    <row r="1324" spans="2:65" s="13" customFormat="1" x14ac:dyDescent="0.2">
      <c r="B1324" s="156"/>
      <c r="D1324" s="150" t="s">
        <v>188</v>
      </c>
      <c r="E1324" s="157" t="s">
        <v>19</v>
      </c>
      <c r="F1324" s="158" t="s">
        <v>1788</v>
      </c>
      <c r="H1324" s="159">
        <v>30.4</v>
      </c>
      <c r="I1324" s="160"/>
      <c r="L1324" s="156"/>
      <c r="M1324" s="161"/>
      <c r="T1324" s="162"/>
      <c r="AT1324" s="157" t="s">
        <v>188</v>
      </c>
      <c r="AU1324" s="157" t="s">
        <v>80</v>
      </c>
      <c r="AV1324" s="13" t="s">
        <v>80</v>
      </c>
      <c r="AW1324" s="13" t="s">
        <v>31</v>
      </c>
      <c r="AX1324" s="13" t="s">
        <v>70</v>
      </c>
      <c r="AY1324" s="157" t="s">
        <v>158</v>
      </c>
    </row>
    <row r="1325" spans="2:65" s="14" customFormat="1" x14ac:dyDescent="0.2">
      <c r="B1325" s="163"/>
      <c r="D1325" s="150" t="s">
        <v>188</v>
      </c>
      <c r="E1325" s="164" t="s">
        <v>19</v>
      </c>
      <c r="F1325" s="165" t="s">
        <v>191</v>
      </c>
      <c r="H1325" s="166">
        <v>115.53999999999999</v>
      </c>
      <c r="I1325" s="167"/>
      <c r="L1325" s="163"/>
      <c r="M1325" s="168"/>
      <c r="T1325" s="169"/>
      <c r="AT1325" s="164" t="s">
        <v>188</v>
      </c>
      <c r="AU1325" s="164" t="s">
        <v>80</v>
      </c>
      <c r="AV1325" s="14" t="s">
        <v>165</v>
      </c>
      <c r="AW1325" s="14" t="s">
        <v>31</v>
      </c>
      <c r="AX1325" s="14" t="s">
        <v>70</v>
      </c>
      <c r="AY1325" s="164" t="s">
        <v>158</v>
      </c>
    </row>
    <row r="1326" spans="2:65" s="13" customFormat="1" x14ac:dyDescent="0.2">
      <c r="B1326" s="156"/>
      <c r="D1326" s="150" t="s">
        <v>188</v>
      </c>
      <c r="E1326" s="157" t="s">
        <v>19</v>
      </c>
      <c r="F1326" s="158" t="s">
        <v>1993</v>
      </c>
      <c r="H1326" s="159">
        <v>132.87100000000001</v>
      </c>
      <c r="I1326" s="160"/>
      <c r="L1326" s="156"/>
      <c r="M1326" s="161"/>
      <c r="T1326" s="162"/>
      <c r="AT1326" s="157" t="s">
        <v>188</v>
      </c>
      <c r="AU1326" s="157" t="s">
        <v>80</v>
      </c>
      <c r="AV1326" s="13" t="s">
        <v>80</v>
      </c>
      <c r="AW1326" s="13" t="s">
        <v>31</v>
      </c>
      <c r="AX1326" s="13" t="s">
        <v>70</v>
      </c>
      <c r="AY1326" s="157" t="s">
        <v>158</v>
      </c>
    </row>
    <row r="1327" spans="2:65" s="14" customFormat="1" x14ac:dyDescent="0.2">
      <c r="B1327" s="163"/>
      <c r="D1327" s="150" t="s">
        <v>188</v>
      </c>
      <c r="E1327" s="164" t="s">
        <v>19</v>
      </c>
      <c r="F1327" s="165" t="s">
        <v>191</v>
      </c>
      <c r="H1327" s="166">
        <v>132.87100000000001</v>
      </c>
      <c r="I1327" s="167"/>
      <c r="L1327" s="163"/>
      <c r="M1327" s="168"/>
      <c r="T1327" s="169"/>
      <c r="AT1327" s="164" t="s">
        <v>188</v>
      </c>
      <c r="AU1327" s="164" t="s">
        <v>80</v>
      </c>
      <c r="AV1327" s="14" t="s">
        <v>165</v>
      </c>
      <c r="AW1327" s="14" t="s">
        <v>31</v>
      </c>
      <c r="AX1327" s="14" t="s">
        <v>78</v>
      </c>
      <c r="AY1327" s="164" t="s">
        <v>158</v>
      </c>
    </row>
    <row r="1328" spans="2:65" s="1" customFormat="1" ht="16.5" customHeight="1" x14ac:dyDescent="0.2">
      <c r="B1328" s="33"/>
      <c r="C1328" s="132" t="s">
        <v>674</v>
      </c>
      <c r="D1328" s="132" t="s">
        <v>160</v>
      </c>
      <c r="E1328" s="133" t="s">
        <v>1994</v>
      </c>
      <c r="F1328" s="134" t="s">
        <v>1995</v>
      </c>
      <c r="G1328" s="135" t="s">
        <v>163</v>
      </c>
      <c r="H1328" s="136">
        <v>4</v>
      </c>
      <c r="I1328" s="137">
        <v>482</v>
      </c>
      <c r="J1328" s="138">
        <f>ROUND(I1328*H1328,2)</f>
        <v>1928</v>
      </c>
      <c r="K1328" s="134" t="s">
        <v>164</v>
      </c>
      <c r="L1328" s="33"/>
      <c r="M1328" s="139" t="s">
        <v>19</v>
      </c>
      <c r="N1328" s="140" t="s">
        <v>41</v>
      </c>
      <c r="P1328" s="141">
        <f>O1328*H1328</f>
        <v>0</v>
      </c>
      <c r="Q1328" s="141">
        <v>0</v>
      </c>
      <c r="R1328" s="141">
        <f>Q1328*H1328</f>
        <v>0</v>
      </c>
      <c r="S1328" s="141">
        <v>0</v>
      </c>
      <c r="T1328" s="142">
        <f>S1328*H1328</f>
        <v>0</v>
      </c>
      <c r="AR1328" s="143" t="s">
        <v>204</v>
      </c>
      <c r="AT1328" s="143" t="s">
        <v>160</v>
      </c>
      <c r="AU1328" s="143" t="s">
        <v>80</v>
      </c>
      <c r="AY1328" s="18" t="s">
        <v>158</v>
      </c>
      <c r="BE1328" s="144">
        <f>IF(N1328="základní",J1328,0)</f>
        <v>1928</v>
      </c>
      <c r="BF1328" s="144">
        <f>IF(N1328="snížená",J1328,0)</f>
        <v>0</v>
      </c>
      <c r="BG1328" s="144">
        <f>IF(N1328="zákl. přenesená",J1328,0)</f>
        <v>0</v>
      </c>
      <c r="BH1328" s="144">
        <f>IF(N1328="sníž. přenesená",J1328,0)</f>
        <v>0</v>
      </c>
      <c r="BI1328" s="144">
        <f>IF(N1328="nulová",J1328,0)</f>
        <v>0</v>
      </c>
      <c r="BJ1328" s="18" t="s">
        <v>78</v>
      </c>
      <c r="BK1328" s="144">
        <f>ROUND(I1328*H1328,2)</f>
        <v>1928</v>
      </c>
      <c r="BL1328" s="18" t="s">
        <v>204</v>
      </c>
      <c r="BM1328" s="143" t="s">
        <v>1078</v>
      </c>
    </row>
    <row r="1329" spans="2:65" s="1" customFormat="1" x14ac:dyDescent="0.2">
      <c r="B1329" s="33"/>
      <c r="D1329" s="145" t="s">
        <v>166</v>
      </c>
      <c r="F1329" s="146" t="s">
        <v>1996</v>
      </c>
      <c r="I1329" s="147"/>
      <c r="L1329" s="33"/>
      <c r="M1329" s="148"/>
      <c r="T1329" s="54"/>
      <c r="AT1329" s="18" t="s">
        <v>166</v>
      </c>
      <c r="AU1329" s="18" t="s">
        <v>80</v>
      </c>
    </row>
    <row r="1330" spans="2:65" s="12" customFormat="1" x14ac:dyDescent="0.2">
      <c r="B1330" s="149"/>
      <c r="D1330" s="150" t="s">
        <v>188</v>
      </c>
      <c r="E1330" s="151" t="s">
        <v>19</v>
      </c>
      <c r="F1330" s="152" t="s">
        <v>1997</v>
      </c>
      <c r="H1330" s="151" t="s">
        <v>19</v>
      </c>
      <c r="I1330" s="153"/>
      <c r="L1330" s="149"/>
      <c r="M1330" s="154"/>
      <c r="T1330" s="155"/>
      <c r="AT1330" s="151" t="s">
        <v>188</v>
      </c>
      <c r="AU1330" s="151" t="s">
        <v>80</v>
      </c>
      <c r="AV1330" s="12" t="s">
        <v>78</v>
      </c>
      <c r="AW1330" s="12" t="s">
        <v>31</v>
      </c>
      <c r="AX1330" s="12" t="s">
        <v>70</v>
      </c>
      <c r="AY1330" s="151" t="s">
        <v>158</v>
      </c>
    </row>
    <row r="1331" spans="2:65" s="12" customFormat="1" x14ac:dyDescent="0.2">
      <c r="B1331" s="149"/>
      <c r="D1331" s="150" t="s">
        <v>188</v>
      </c>
      <c r="E1331" s="151" t="s">
        <v>19</v>
      </c>
      <c r="F1331" s="152" t="s">
        <v>1998</v>
      </c>
      <c r="H1331" s="151" t="s">
        <v>19</v>
      </c>
      <c r="I1331" s="153"/>
      <c r="L1331" s="149"/>
      <c r="M1331" s="154"/>
      <c r="T1331" s="155"/>
      <c r="AT1331" s="151" t="s">
        <v>188</v>
      </c>
      <c r="AU1331" s="151" t="s">
        <v>80</v>
      </c>
      <c r="AV1331" s="12" t="s">
        <v>78</v>
      </c>
      <c r="AW1331" s="12" t="s">
        <v>31</v>
      </c>
      <c r="AX1331" s="12" t="s">
        <v>70</v>
      </c>
      <c r="AY1331" s="151" t="s">
        <v>158</v>
      </c>
    </row>
    <row r="1332" spans="2:65" s="13" customFormat="1" x14ac:dyDescent="0.2">
      <c r="B1332" s="156"/>
      <c r="D1332" s="150" t="s">
        <v>188</v>
      </c>
      <c r="E1332" s="157" t="s">
        <v>19</v>
      </c>
      <c r="F1332" s="158" t="s">
        <v>165</v>
      </c>
      <c r="H1332" s="159">
        <v>4</v>
      </c>
      <c r="I1332" s="160"/>
      <c r="L1332" s="156"/>
      <c r="M1332" s="161"/>
      <c r="T1332" s="162"/>
      <c r="AT1332" s="157" t="s">
        <v>188</v>
      </c>
      <c r="AU1332" s="157" t="s">
        <v>80</v>
      </c>
      <c r="AV1332" s="13" t="s">
        <v>80</v>
      </c>
      <c r="AW1332" s="13" t="s">
        <v>31</v>
      </c>
      <c r="AX1332" s="13" t="s">
        <v>70</v>
      </c>
      <c r="AY1332" s="157" t="s">
        <v>158</v>
      </c>
    </row>
    <row r="1333" spans="2:65" s="14" customFormat="1" x14ac:dyDescent="0.2">
      <c r="B1333" s="163"/>
      <c r="D1333" s="150" t="s">
        <v>188</v>
      </c>
      <c r="E1333" s="164" t="s">
        <v>19</v>
      </c>
      <c r="F1333" s="165" t="s">
        <v>191</v>
      </c>
      <c r="H1333" s="166">
        <v>4</v>
      </c>
      <c r="I1333" s="167"/>
      <c r="L1333" s="163"/>
      <c r="M1333" s="168"/>
      <c r="T1333" s="169"/>
      <c r="AT1333" s="164" t="s">
        <v>188</v>
      </c>
      <c r="AU1333" s="164" t="s">
        <v>80</v>
      </c>
      <c r="AV1333" s="14" t="s">
        <v>165</v>
      </c>
      <c r="AW1333" s="14" t="s">
        <v>31</v>
      </c>
      <c r="AX1333" s="14" t="s">
        <v>78</v>
      </c>
      <c r="AY1333" s="164" t="s">
        <v>158</v>
      </c>
    </row>
    <row r="1334" spans="2:65" s="1" customFormat="1" ht="16.5" customHeight="1" x14ac:dyDescent="0.2">
      <c r="B1334" s="33"/>
      <c r="C1334" s="177" t="s">
        <v>993</v>
      </c>
      <c r="D1334" s="177" t="s">
        <v>530</v>
      </c>
      <c r="E1334" s="178" t="s">
        <v>1999</v>
      </c>
      <c r="F1334" s="179" t="s">
        <v>2000</v>
      </c>
      <c r="G1334" s="180" t="s">
        <v>163</v>
      </c>
      <c r="H1334" s="181">
        <v>4</v>
      </c>
      <c r="I1334" s="182">
        <v>203</v>
      </c>
      <c r="J1334" s="183">
        <f>ROUND(I1334*H1334,2)</f>
        <v>812</v>
      </c>
      <c r="K1334" s="179" t="s">
        <v>164</v>
      </c>
      <c r="L1334" s="184"/>
      <c r="M1334" s="185" t="s">
        <v>19</v>
      </c>
      <c r="N1334" s="186" t="s">
        <v>41</v>
      </c>
      <c r="P1334" s="141">
        <f>O1334*H1334</f>
        <v>0</v>
      </c>
      <c r="Q1334" s="141">
        <v>0</v>
      </c>
      <c r="R1334" s="141">
        <f>Q1334*H1334</f>
        <v>0</v>
      </c>
      <c r="S1334" s="141">
        <v>0</v>
      </c>
      <c r="T1334" s="142">
        <f>S1334*H1334</f>
        <v>0</v>
      </c>
      <c r="AR1334" s="143" t="s">
        <v>272</v>
      </c>
      <c r="AT1334" s="143" t="s">
        <v>530</v>
      </c>
      <c r="AU1334" s="143" t="s">
        <v>80</v>
      </c>
      <c r="AY1334" s="18" t="s">
        <v>158</v>
      </c>
      <c r="BE1334" s="144">
        <f>IF(N1334="základní",J1334,0)</f>
        <v>812</v>
      </c>
      <c r="BF1334" s="144">
        <f>IF(N1334="snížená",J1334,0)</f>
        <v>0</v>
      </c>
      <c r="BG1334" s="144">
        <f>IF(N1334="zákl. přenesená",J1334,0)</f>
        <v>0</v>
      </c>
      <c r="BH1334" s="144">
        <f>IF(N1334="sníž. přenesená",J1334,0)</f>
        <v>0</v>
      </c>
      <c r="BI1334" s="144">
        <f>IF(N1334="nulová",J1334,0)</f>
        <v>0</v>
      </c>
      <c r="BJ1334" s="18" t="s">
        <v>78</v>
      </c>
      <c r="BK1334" s="144">
        <f>ROUND(I1334*H1334,2)</f>
        <v>812</v>
      </c>
      <c r="BL1334" s="18" t="s">
        <v>204</v>
      </c>
      <c r="BM1334" s="143" t="s">
        <v>1085</v>
      </c>
    </row>
    <row r="1335" spans="2:65" s="1" customFormat="1" ht="16.5" customHeight="1" x14ac:dyDescent="0.2">
      <c r="B1335" s="33"/>
      <c r="C1335" s="132" t="s">
        <v>679</v>
      </c>
      <c r="D1335" s="132" t="s">
        <v>160</v>
      </c>
      <c r="E1335" s="133" t="s">
        <v>2001</v>
      </c>
      <c r="F1335" s="134" t="s">
        <v>2002</v>
      </c>
      <c r="G1335" s="135" t="s">
        <v>195</v>
      </c>
      <c r="H1335" s="136">
        <v>87.14</v>
      </c>
      <c r="I1335" s="137">
        <v>46.2</v>
      </c>
      <c r="J1335" s="138">
        <f>ROUND(I1335*H1335,2)</f>
        <v>4025.87</v>
      </c>
      <c r="K1335" s="134" t="s">
        <v>164</v>
      </c>
      <c r="L1335" s="33"/>
      <c r="M1335" s="139" t="s">
        <v>19</v>
      </c>
      <c r="N1335" s="140" t="s">
        <v>41</v>
      </c>
      <c r="P1335" s="141">
        <f>O1335*H1335</f>
        <v>0</v>
      </c>
      <c r="Q1335" s="141">
        <v>0</v>
      </c>
      <c r="R1335" s="141">
        <f>Q1335*H1335</f>
        <v>0</v>
      </c>
      <c r="S1335" s="141">
        <v>0</v>
      </c>
      <c r="T1335" s="142">
        <f>S1335*H1335</f>
        <v>0</v>
      </c>
      <c r="AR1335" s="143" t="s">
        <v>204</v>
      </c>
      <c r="AT1335" s="143" t="s">
        <v>160</v>
      </c>
      <c r="AU1335" s="143" t="s">
        <v>80</v>
      </c>
      <c r="AY1335" s="18" t="s">
        <v>158</v>
      </c>
      <c r="BE1335" s="144">
        <f>IF(N1335="základní",J1335,0)</f>
        <v>4025.87</v>
      </c>
      <c r="BF1335" s="144">
        <f>IF(N1335="snížená",J1335,0)</f>
        <v>0</v>
      </c>
      <c r="BG1335" s="144">
        <f>IF(N1335="zákl. přenesená",J1335,0)</f>
        <v>0</v>
      </c>
      <c r="BH1335" s="144">
        <f>IF(N1335="sníž. přenesená",J1335,0)</f>
        <v>0</v>
      </c>
      <c r="BI1335" s="144">
        <f>IF(N1335="nulová",J1335,0)</f>
        <v>0</v>
      </c>
      <c r="BJ1335" s="18" t="s">
        <v>78</v>
      </c>
      <c r="BK1335" s="144">
        <f>ROUND(I1335*H1335,2)</f>
        <v>4025.87</v>
      </c>
      <c r="BL1335" s="18" t="s">
        <v>204</v>
      </c>
      <c r="BM1335" s="143" t="s">
        <v>1089</v>
      </c>
    </row>
    <row r="1336" spans="2:65" s="1" customFormat="1" x14ac:dyDescent="0.2">
      <c r="B1336" s="33"/>
      <c r="D1336" s="145" t="s">
        <v>166</v>
      </c>
      <c r="F1336" s="146" t="s">
        <v>2003</v>
      </c>
      <c r="I1336" s="147"/>
      <c r="L1336" s="33"/>
      <c r="M1336" s="148"/>
      <c r="T1336" s="54"/>
      <c r="AT1336" s="18" t="s">
        <v>166</v>
      </c>
      <c r="AU1336" s="18" t="s">
        <v>80</v>
      </c>
    </row>
    <row r="1337" spans="2:65" s="12" customFormat="1" x14ac:dyDescent="0.2">
      <c r="B1337" s="149"/>
      <c r="D1337" s="150" t="s">
        <v>188</v>
      </c>
      <c r="E1337" s="151" t="s">
        <v>19</v>
      </c>
      <c r="F1337" s="152" t="s">
        <v>1220</v>
      </c>
      <c r="H1337" s="151" t="s">
        <v>19</v>
      </c>
      <c r="I1337" s="153"/>
      <c r="L1337" s="149"/>
      <c r="M1337" s="154"/>
      <c r="T1337" s="155"/>
      <c r="AT1337" s="151" t="s">
        <v>188</v>
      </c>
      <c r="AU1337" s="151" t="s">
        <v>80</v>
      </c>
      <c r="AV1337" s="12" t="s">
        <v>78</v>
      </c>
      <c r="AW1337" s="12" t="s">
        <v>31</v>
      </c>
      <c r="AX1337" s="12" t="s">
        <v>70</v>
      </c>
      <c r="AY1337" s="151" t="s">
        <v>158</v>
      </c>
    </row>
    <row r="1338" spans="2:65" s="13" customFormat="1" x14ac:dyDescent="0.2">
      <c r="B1338" s="156"/>
      <c r="D1338" s="150" t="s">
        <v>188</v>
      </c>
      <c r="E1338" s="157" t="s">
        <v>19</v>
      </c>
      <c r="F1338" s="158" t="s">
        <v>1321</v>
      </c>
      <c r="H1338" s="159">
        <v>87.14</v>
      </c>
      <c r="I1338" s="160"/>
      <c r="L1338" s="156"/>
      <c r="M1338" s="161"/>
      <c r="T1338" s="162"/>
      <c r="AT1338" s="157" t="s">
        <v>188</v>
      </c>
      <c r="AU1338" s="157" t="s">
        <v>80</v>
      </c>
      <c r="AV1338" s="13" t="s">
        <v>80</v>
      </c>
      <c r="AW1338" s="13" t="s">
        <v>31</v>
      </c>
      <c r="AX1338" s="13" t="s">
        <v>70</v>
      </c>
      <c r="AY1338" s="157" t="s">
        <v>158</v>
      </c>
    </row>
    <row r="1339" spans="2:65" s="14" customFormat="1" x14ac:dyDescent="0.2">
      <c r="B1339" s="163"/>
      <c r="D1339" s="150" t="s">
        <v>188</v>
      </c>
      <c r="E1339" s="164" t="s">
        <v>19</v>
      </c>
      <c r="F1339" s="165" t="s">
        <v>191</v>
      </c>
      <c r="H1339" s="166">
        <v>87.14</v>
      </c>
      <c r="I1339" s="167"/>
      <c r="L1339" s="163"/>
      <c r="M1339" s="168"/>
      <c r="T1339" s="169"/>
      <c r="AT1339" s="164" t="s">
        <v>188</v>
      </c>
      <c r="AU1339" s="164" t="s">
        <v>80</v>
      </c>
      <c r="AV1339" s="14" t="s">
        <v>165</v>
      </c>
      <c r="AW1339" s="14" t="s">
        <v>31</v>
      </c>
      <c r="AX1339" s="14" t="s">
        <v>78</v>
      </c>
      <c r="AY1339" s="164" t="s">
        <v>158</v>
      </c>
    </row>
    <row r="1340" spans="2:65" s="1" customFormat="1" ht="24.15" customHeight="1" x14ac:dyDescent="0.2">
      <c r="B1340" s="33"/>
      <c r="C1340" s="177" t="s">
        <v>1001</v>
      </c>
      <c r="D1340" s="177" t="s">
        <v>530</v>
      </c>
      <c r="E1340" s="178" t="s">
        <v>2004</v>
      </c>
      <c r="F1340" s="179" t="s">
        <v>2005</v>
      </c>
      <c r="G1340" s="180" t="s">
        <v>195</v>
      </c>
      <c r="H1340" s="181">
        <v>96.072000000000003</v>
      </c>
      <c r="I1340" s="182">
        <v>140</v>
      </c>
      <c r="J1340" s="183">
        <f>ROUND(I1340*H1340,2)</f>
        <v>13450.08</v>
      </c>
      <c r="K1340" s="179" t="s">
        <v>164</v>
      </c>
      <c r="L1340" s="184"/>
      <c r="M1340" s="185" t="s">
        <v>19</v>
      </c>
      <c r="N1340" s="186" t="s">
        <v>41</v>
      </c>
      <c r="P1340" s="141">
        <f>O1340*H1340</f>
        <v>0</v>
      </c>
      <c r="Q1340" s="141">
        <v>0</v>
      </c>
      <c r="R1340" s="141">
        <f>Q1340*H1340</f>
        <v>0</v>
      </c>
      <c r="S1340" s="141">
        <v>0</v>
      </c>
      <c r="T1340" s="142">
        <f>S1340*H1340</f>
        <v>0</v>
      </c>
      <c r="AR1340" s="143" t="s">
        <v>272</v>
      </c>
      <c r="AT1340" s="143" t="s">
        <v>530</v>
      </c>
      <c r="AU1340" s="143" t="s">
        <v>80</v>
      </c>
      <c r="AY1340" s="18" t="s">
        <v>158</v>
      </c>
      <c r="BE1340" s="144">
        <f>IF(N1340="základní",J1340,0)</f>
        <v>13450.08</v>
      </c>
      <c r="BF1340" s="144">
        <f>IF(N1340="snížená",J1340,0)</f>
        <v>0</v>
      </c>
      <c r="BG1340" s="144">
        <f>IF(N1340="zákl. přenesená",J1340,0)</f>
        <v>0</v>
      </c>
      <c r="BH1340" s="144">
        <f>IF(N1340="sníž. přenesená",J1340,0)</f>
        <v>0</v>
      </c>
      <c r="BI1340" s="144">
        <f>IF(N1340="nulová",J1340,0)</f>
        <v>0</v>
      </c>
      <c r="BJ1340" s="18" t="s">
        <v>78</v>
      </c>
      <c r="BK1340" s="144">
        <f>ROUND(I1340*H1340,2)</f>
        <v>13450.08</v>
      </c>
      <c r="BL1340" s="18" t="s">
        <v>204</v>
      </c>
      <c r="BM1340" s="143" t="s">
        <v>1094</v>
      </c>
    </row>
    <row r="1341" spans="2:65" s="13" customFormat="1" x14ac:dyDescent="0.2">
      <c r="B1341" s="156"/>
      <c r="D1341" s="150" t="s">
        <v>188</v>
      </c>
      <c r="E1341" s="157" t="s">
        <v>19</v>
      </c>
      <c r="F1341" s="158" t="s">
        <v>2006</v>
      </c>
      <c r="H1341" s="159">
        <v>96.072000000000003</v>
      </c>
      <c r="I1341" s="160"/>
      <c r="L1341" s="156"/>
      <c r="M1341" s="161"/>
      <c r="T1341" s="162"/>
      <c r="AT1341" s="157" t="s">
        <v>188</v>
      </c>
      <c r="AU1341" s="157" t="s">
        <v>80</v>
      </c>
      <c r="AV1341" s="13" t="s">
        <v>80</v>
      </c>
      <c r="AW1341" s="13" t="s">
        <v>31</v>
      </c>
      <c r="AX1341" s="13" t="s">
        <v>70</v>
      </c>
      <c r="AY1341" s="157" t="s">
        <v>158</v>
      </c>
    </row>
    <row r="1342" spans="2:65" s="14" customFormat="1" x14ac:dyDescent="0.2">
      <c r="B1342" s="163"/>
      <c r="D1342" s="150" t="s">
        <v>188</v>
      </c>
      <c r="E1342" s="164" t="s">
        <v>19</v>
      </c>
      <c r="F1342" s="165" t="s">
        <v>191</v>
      </c>
      <c r="H1342" s="166">
        <v>96.072000000000003</v>
      </c>
      <c r="I1342" s="167"/>
      <c r="L1342" s="163"/>
      <c r="M1342" s="168"/>
      <c r="T1342" s="169"/>
      <c r="AT1342" s="164" t="s">
        <v>188</v>
      </c>
      <c r="AU1342" s="164" t="s">
        <v>80</v>
      </c>
      <c r="AV1342" s="14" t="s">
        <v>165</v>
      </c>
      <c r="AW1342" s="14" t="s">
        <v>31</v>
      </c>
      <c r="AX1342" s="14" t="s">
        <v>78</v>
      </c>
      <c r="AY1342" s="164" t="s">
        <v>158</v>
      </c>
    </row>
    <row r="1343" spans="2:65" s="1" customFormat="1" ht="16.5" customHeight="1" x14ac:dyDescent="0.2">
      <c r="B1343" s="33"/>
      <c r="C1343" s="132" t="s">
        <v>686</v>
      </c>
      <c r="D1343" s="132" t="s">
        <v>160</v>
      </c>
      <c r="E1343" s="133" t="s">
        <v>2007</v>
      </c>
      <c r="F1343" s="134" t="s">
        <v>2008</v>
      </c>
      <c r="G1343" s="135" t="s">
        <v>195</v>
      </c>
      <c r="H1343" s="136">
        <v>174.28</v>
      </c>
      <c r="I1343" s="137">
        <v>23.1</v>
      </c>
      <c r="J1343" s="138">
        <f>ROUND(I1343*H1343,2)</f>
        <v>4025.87</v>
      </c>
      <c r="K1343" s="134" t="s">
        <v>164</v>
      </c>
      <c r="L1343" s="33"/>
      <c r="M1343" s="139" t="s">
        <v>19</v>
      </c>
      <c r="N1343" s="140" t="s">
        <v>41</v>
      </c>
      <c r="P1343" s="141">
        <f>O1343*H1343</f>
        <v>0</v>
      </c>
      <c r="Q1343" s="141">
        <v>0</v>
      </c>
      <c r="R1343" s="141">
        <f>Q1343*H1343</f>
        <v>0</v>
      </c>
      <c r="S1343" s="141">
        <v>0</v>
      </c>
      <c r="T1343" s="142">
        <f>S1343*H1343</f>
        <v>0</v>
      </c>
      <c r="AR1343" s="143" t="s">
        <v>204</v>
      </c>
      <c r="AT1343" s="143" t="s">
        <v>160</v>
      </c>
      <c r="AU1343" s="143" t="s">
        <v>80</v>
      </c>
      <c r="AY1343" s="18" t="s">
        <v>158</v>
      </c>
      <c r="BE1343" s="144">
        <f>IF(N1343="základní",J1343,0)</f>
        <v>4025.87</v>
      </c>
      <c r="BF1343" s="144">
        <f>IF(N1343="snížená",J1343,0)</f>
        <v>0</v>
      </c>
      <c r="BG1343" s="144">
        <f>IF(N1343="zákl. přenesená",J1343,0)</f>
        <v>0</v>
      </c>
      <c r="BH1343" s="144">
        <f>IF(N1343="sníž. přenesená",J1343,0)</f>
        <v>0</v>
      </c>
      <c r="BI1343" s="144">
        <f>IF(N1343="nulová",J1343,0)</f>
        <v>0</v>
      </c>
      <c r="BJ1343" s="18" t="s">
        <v>78</v>
      </c>
      <c r="BK1343" s="144">
        <f>ROUND(I1343*H1343,2)</f>
        <v>4025.87</v>
      </c>
      <c r="BL1343" s="18" t="s">
        <v>204</v>
      </c>
      <c r="BM1343" s="143" t="s">
        <v>1100</v>
      </c>
    </row>
    <row r="1344" spans="2:65" s="1" customFormat="1" x14ac:dyDescent="0.2">
      <c r="B1344" s="33"/>
      <c r="D1344" s="145" t="s">
        <v>166</v>
      </c>
      <c r="F1344" s="146" t="s">
        <v>2009</v>
      </c>
      <c r="I1344" s="147"/>
      <c r="L1344" s="33"/>
      <c r="M1344" s="148"/>
      <c r="T1344" s="54"/>
      <c r="AT1344" s="18" t="s">
        <v>166</v>
      </c>
      <c r="AU1344" s="18" t="s">
        <v>80</v>
      </c>
    </row>
    <row r="1345" spans="2:65" s="12" customFormat="1" x14ac:dyDescent="0.2">
      <c r="B1345" s="149"/>
      <c r="D1345" s="150" t="s">
        <v>188</v>
      </c>
      <c r="E1345" s="151" t="s">
        <v>19</v>
      </c>
      <c r="F1345" s="152" t="s">
        <v>1220</v>
      </c>
      <c r="H1345" s="151" t="s">
        <v>19</v>
      </c>
      <c r="I1345" s="153"/>
      <c r="L1345" s="149"/>
      <c r="M1345" s="154"/>
      <c r="T1345" s="155"/>
      <c r="AT1345" s="151" t="s">
        <v>188</v>
      </c>
      <c r="AU1345" s="151" t="s">
        <v>80</v>
      </c>
      <c r="AV1345" s="12" t="s">
        <v>78</v>
      </c>
      <c r="AW1345" s="12" t="s">
        <v>31</v>
      </c>
      <c r="AX1345" s="12" t="s">
        <v>70</v>
      </c>
      <c r="AY1345" s="151" t="s">
        <v>158</v>
      </c>
    </row>
    <row r="1346" spans="2:65" s="12" customFormat="1" x14ac:dyDescent="0.2">
      <c r="B1346" s="149"/>
      <c r="D1346" s="150" t="s">
        <v>188</v>
      </c>
      <c r="E1346" s="151" t="s">
        <v>19</v>
      </c>
      <c r="F1346" s="152" t="s">
        <v>2010</v>
      </c>
      <c r="H1346" s="151" t="s">
        <v>19</v>
      </c>
      <c r="I1346" s="153"/>
      <c r="L1346" s="149"/>
      <c r="M1346" s="154"/>
      <c r="T1346" s="155"/>
      <c r="AT1346" s="151" t="s">
        <v>188</v>
      </c>
      <c r="AU1346" s="151" t="s">
        <v>80</v>
      </c>
      <c r="AV1346" s="12" t="s">
        <v>78</v>
      </c>
      <c r="AW1346" s="12" t="s">
        <v>31</v>
      </c>
      <c r="AX1346" s="12" t="s">
        <v>70</v>
      </c>
      <c r="AY1346" s="151" t="s">
        <v>158</v>
      </c>
    </row>
    <row r="1347" spans="2:65" s="13" customFormat="1" x14ac:dyDescent="0.2">
      <c r="B1347" s="156"/>
      <c r="D1347" s="150" t="s">
        <v>188</v>
      </c>
      <c r="E1347" s="157" t="s">
        <v>19</v>
      </c>
      <c r="F1347" s="158" t="s">
        <v>1321</v>
      </c>
      <c r="H1347" s="159">
        <v>87.14</v>
      </c>
      <c r="I1347" s="160"/>
      <c r="L1347" s="156"/>
      <c r="M1347" s="161"/>
      <c r="T1347" s="162"/>
      <c r="AT1347" s="157" t="s">
        <v>188</v>
      </c>
      <c r="AU1347" s="157" t="s">
        <v>80</v>
      </c>
      <c r="AV1347" s="13" t="s">
        <v>80</v>
      </c>
      <c r="AW1347" s="13" t="s">
        <v>31</v>
      </c>
      <c r="AX1347" s="13" t="s">
        <v>70</v>
      </c>
      <c r="AY1347" s="157" t="s">
        <v>158</v>
      </c>
    </row>
    <row r="1348" spans="2:65" s="12" customFormat="1" x14ac:dyDescent="0.2">
      <c r="B1348" s="149"/>
      <c r="D1348" s="150" t="s">
        <v>188</v>
      </c>
      <c r="E1348" s="151" t="s">
        <v>19</v>
      </c>
      <c r="F1348" s="152" t="s">
        <v>2011</v>
      </c>
      <c r="H1348" s="151" t="s">
        <v>19</v>
      </c>
      <c r="I1348" s="153"/>
      <c r="L1348" s="149"/>
      <c r="M1348" s="154"/>
      <c r="T1348" s="155"/>
      <c r="AT1348" s="151" t="s">
        <v>188</v>
      </c>
      <c r="AU1348" s="151" t="s">
        <v>80</v>
      </c>
      <c r="AV1348" s="12" t="s">
        <v>78</v>
      </c>
      <c r="AW1348" s="12" t="s">
        <v>31</v>
      </c>
      <c r="AX1348" s="12" t="s">
        <v>70</v>
      </c>
      <c r="AY1348" s="151" t="s">
        <v>158</v>
      </c>
    </row>
    <row r="1349" spans="2:65" s="13" customFormat="1" x14ac:dyDescent="0.2">
      <c r="B1349" s="156"/>
      <c r="D1349" s="150" t="s">
        <v>188</v>
      </c>
      <c r="E1349" s="157" t="s">
        <v>19</v>
      </c>
      <c r="F1349" s="158" t="s">
        <v>1321</v>
      </c>
      <c r="H1349" s="159">
        <v>87.14</v>
      </c>
      <c r="I1349" s="160"/>
      <c r="L1349" s="156"/>
      <c r="M1349" s="161"/>
      <c r="T1349" s="162"/>
      <c r="AT1349" s="157" t="s">
        <v>188</v>
      </c>
      <c r="AU1349" s="157" t="s">
        <v>80</v>
      </c>
      <c r="AV1349" s="13" t="s">
        <v>80</v>
      </c>
      <c r="AW1349" s="13" t="s">
        <v>31</v>
      </c>
      <c r="AX1349" s="13" t="s">
        <v>70</v>
      </c>
      <c r="AY1349" s="157" t="s">
        <v>158</v>
      </c>
    </row>
    <row r="1350" spans="2:65" s="14" customFormat="1" x14ac:dyDescent="0.2">
      <c r="B1350" s="163"/>
      <c r="D1350" s="150" t="s">
        <v>188</v>
      </c>
      <c r="E1350" s="164" t="s">
        <v>19</v>
      </c>
      <c r="F1350" s="165" t="s">
        <v>191</v>
      </c>
      <c r="H1350" s="166">
        <v>174.28</v>
      </c>
      <c r="I1350" s="167"/>
      <c r="L1350" s="163"/>
      <c r="M1350" s="168"/>
      <c r="T1350" s="169"/>
      <c r="AT1350" s="164" t="s">
        <v>188</v>
      </c>
      <c r="AU1350" s="164" t="s">
        <v>80</v>
      </c>
      <c r="AV1350" s="14" t="s">
        <v>165</v>
      </c>
      <c r="AW1350" s="14" t="s">
        <v>31</v>
      </c>
      <c r="AX1350" s="14" t="s">
        <v>78</v>
      </c>
      <c r="AY1350" s="164" t="s">
        <v>158</v>
      </c>
    </row>
    <row r="1351" spans="2:65" s="1" customFormat="1" ht="16.5" customHeight="1" x14ac:dyDescent="0.2">
      <c r="B1351" s="33"/>
      <c r="C1351" s="177" t="s">
        <v>1009</v>
      </c>
      <c r="D1351" s="177" t="s">
        <v>530</v>
      </c>
      <c r="E1351" s="178" t="s">
        <v>2012</v>
      </c>
      <c r="F1351" s="179" t="s">
        <v>2013</v>
      </c>
      <c r="G1351" s="180" t="s">
        <v>195</v>
      </c>
      <c r="H1351" s="181">
        <v>95.853999999999999</v>
      </c>
      <c r="I1351" s="182">
        <v>25.8</v>
      </c>
      <c r="J1351" s="183">
        <f>ROUND(I1351*H1351,2)</f>
        <v>2473.0300000000002</v>
      </c>
      <c r="K1351" s="179" t="s">
        <v>164</v>
      </c>
      <c r="L1351" s="184"/>
      <c r="M1351" s="185" t="s">
        <v>19</v>
      </c>
      <c r="N1351" s="186" t="s">
        <v>41</v>
      </c>
      <c r="P1351" s="141">
        <f>O1351*H1351</f>
        <v>0</v>
      </c>
      <c r="Q1351" s="141">
        <v>0</v>
      </c>
      <c r="R1351" s="141">
        <f>Q1351*H1351</f>
        <v>0</v>
      </c>
      <c r="S1351" s="141">
        <v>0</v>
      </c>
      <c r="T1351" s="142">
        <f>S1351*H1351</f>
        <v>0</v>
      </c>
      <c r="AR1351" s="143" t="s">
        <v>272</v>
      </c>
      <c r="AT1351" s="143" t="s">
        <v>530</v>
      </c>
      <c r="AU1351" s="143" t="s">
        <v>80</v>
      </c>
      <c r="AY1351" s="18" t="s">
        <v>158</v>
      </c>
      <c r="BE1351" s="144">
        <f>IF(N1351="základní",J1351,0)</f>
        <v>2473.0300000000002</v>
      </c>
      <c r="BF1351" s="144">
        <f>IF(N1351="snížená",J1351,0)</f>
        <v>0</v>
      </c>
      <c r="BG1351" s="144">
        <f>IF(N1351="zákl. přenesená",J1351,0)</f>
        <v>0</v>
      </c>
      <c r="BH1351" s="144">
        <f>IF(N1351="sníž. přenesená",J1351,0)</f>
        <v>0</v>
      </c>
      <c r="BI1351" s="144">
        <f>IF(N1351="nulová",J1351,0)</f>
        <v>0</v>
      </c>
      <c r="BJ1351" s="18" t="s">
        <v>78</v>
      </c>
      <c r="BK1351" s="144">
        <f>ROUND(I1351*H1351,2)</f>
        <v>2473.0300000000002</v>
      </c>
      <c r="BL1351" s="18" t="s">
        <v>204</v>
      </c>
      <c r="BM1351" s="143" t="s">
        <v>1107</v>
      </c>
    </row>
    <row r="1352" spans="2:65" s="13" customFormat="1" x14ac:dyDescent="0.2">
      <c r="B1352" s="156"/>
      <c r="D1352" s="150" t="s">
        <v>188</v>
      </c>
      <c r="E1352" s="157" t="s">
        <v>19</v>
      </c>
      <c r="F1352" s="158" t="s">
        <v>2014</v>
      </c>
      <c r="H1352" s="159">
        <v>95.853999999999999</v>
      </c>
      <c r="I1352" s="160"/>
      <c r="L1352" s="156"/>
      <c r="M1352" s="161"/>
      <c r="T1352" s="162"/>
      <c r="AT1352" s="157" t="s">
        <v>188</v>
      </c>
      <c r="AU1352" s="157" t="s">
        <v>80</v>
      </c>
      <c r="AV1352" s="13" t="s">
        <v>80</v>
      </c>
      <c r="AW1352" s="13" t="s">
        <v>31</v>
      </c>
      <c r="AX1352" s="13" t="s">
        <v>70</v>
      </c>
      <c r="AY1352" s="157" t="s">
        <v>158</v>
      </c>
    </row>
    <row r="1353" spans="2:65" s="14" customFormat="1" x14ac:dyDescent="0.2">
      <c r="B1353" s="163"/>
      <c r="D1353" s="150" t="s">
        <v>188</v>
      </c>
      <c r="E1353" s="164" t="s">
        <v>19</v>
      </c>
      <c r="F1353" s="165" t="s">
        <v>191</v>
      </c>
      <c r="H1353" s="166">
        <v>95.853999999999999</v>
      </c>
      <c r="I1353" s="167"/>
      <c r="L1353" s="163"/>
      <c r="M1353" s="168"/>
      <c r="T1353" s="169"/>
      <c r="AT1353" s="164" t="s">
        <v>188</v>
      </c>
      <c r="AU1353" s="164" t="s">
        <v>80</v>
      </c>
      <c r="AV1353" s="14" t="s">
        <v>165</v>
      </c>
      <c r="AW1353" s="14" t="s">
        <v>31</v>
      </c>
      <c r="AX1353" s="14" t="s">
        <v>78</v>
      </c>
      <c r="AY1353" s="164" t="s">
        <v>158</v>
      </c>
    </row>
    <row r="1354" spans="2:65" s="1" customFormat="1" ht="16.5" customHeight="1" x14ac:dyDescent="0.2">
      <c r="B1354" s="33"/>
      <c r="C1354" s="177" t="s">
        <v>690</v>
      </c>
      <c r="D1354" s="177" t="s">
        <v>530</v>
      </c>
      <c r="E1354" s="178" t="s">
        <v>2015</v>
      </c>
      <c r="F1354" s="179" t="s">
        <v>2016</v>
      </c>
      <c r="G1354" s="180" t="s">
        <v>195</v>
      </c>
      <c r="H1354" s="181">
        <v>95.853999999999999</v>
      </c>
      <c r="I1354" s="182">
        <v>33.4</v>
      </c>
      <c r="J1354" s="183">
        <f>ROUND(I1354*H1354,2)</f>
        <v>3201.52</v>
      </c>
      <c r="K1354" s="179" t="s">
        <v>164</v>
      </c>
      <c r="L1354" s="184"/>
      <c r="M1354" s="185" t="s">
        <v>19</v>
      </c>
      <c r="N1354" s="186" t="s">
        <v>41</v>
      </c>
      <c r="P1354" s="141">
        <f>O1354*H1354</f>
        <v>0</v>
      </c>
      <c r="Q1354" s="141">
        <v>0</v>
      </c>
      <c r="R1354" s="141">
        <f>Q1354*H1354</f>
        <v>0</v>
      </c>
      <c r="S1354" s="141">
        <v>0</v>
      </c>
      <c r="T1354" s="142">
        <f>S1354*H1354</f>
        <v>0</v>
      </c>
      <c r="AR1354" s="143" t="s">
        <v>272</v>
      </c>
      <c r="AT1354" s="143" t="s">
        <v>530</v>
      </c>
      <c r="AU1354" s="143" t="s">
        <v>80</v>
      </c>
      <c r="AY1354" s="18" t="s">
        <v>158</v>
      </c>
      <c r="BE1354" s="144">
        <f>IF(N1354="základní",J1354,0)</f>
        <v>3201.52</v>
      </c>
      <c r="BF1354" s="144">
        <f>IF(N1354="snížená",J1354,0)</f>
        <v>0</v>
      </c>
      <c r="BG1354" s="144">
        <f>IF(N1354="zákl. přenesená",J1354,0)</f>
        <v>0</v>
      </c>
      <c r="BH1354" s="144">
        <f>IF(N1354="sníž. přenesená",J1354,0)</f>
        <v>0</v>
      </c>
      <c r="BI1354" s="144">
        <f>IF(N1354="nulová",J1354,0)</f>
        <v>0</v>
      </c>
      <c r="BJ1354" s="18" t="s">
        <v>78</v>
      </c>
      <c r="BK1354" s="144">
        <f>ROUND(I1354*H1354,2)</f>
        <v>3201.52</v>
      </c>
      <c r="BL1354" s="18" t="s">
        <v>204</v>
      </c>
      <c r="BM1354" s="143" t="s">
        <v>1111</v>
      </c>
    </row>
    <row r="1355" spans="2:65" s="13" customFormat="1" x14ac:dyDescent="0.2">
      <c r="B1355" s="156"/>
      <c r="D1355" s="150" t="s">
        <v>188</v>
      </c>
      <c r="E1355" s="157" t="s">
        <v>19</v>
      </c>
      <c r="F1355" s="158" t="s">
        <v>2014</v>
      </c>
      <c r="H1355" s="159">
        <v>95.853999999999999</v>
      </c>
      <c r="I1355" s="160"/>
      <c r="L1355" s="156"/>
      <c r="M1355" s="161"/>
      <c r="T1355" s="162"/>
      <c r="AT1355" s="157" t="s">
        <v>188</v>
      </c>
      <c r="AU1355" s="157" t="s">
        <v>80</v>
      </c>
      <c r="AV1355" s="13" t="s">
        <v>80</v>
      </c>
      <c r="AW1355" s="13" t="s">
        <v>31</v>
      </c>
      <c r="AX1355" s="13" t="s">
        <v>70</v>
      </c>
      <c r="AY1355" s="157" t="s">
        <v>158</v>
      </c>
    </row>
    <row r="1356" spans="2:65" s="14" customFormat="1" x14ac:dyDescent="0.2">
      <c r="B1356" s="163"/>
      <c r="D1356" s="150" t="s">
        <v>188</v>
      </c>
      <c r="E1356" s="164" t="s">
        <v>19</v>
      </c>
      <c r="F1356" s="165" t="s">
        <v>191</v>
      </c>
      <c r="H1356" s="166">
        <v>95.853999999999999</v>
      </c>
      <c r="I1356" s="167"/>
      <c r="L1356" s="163"/>
      <c r="M1356" s="168"/>
      <c r="T1356" s="169"/>
      <c r="AT1356" s="164" t="s">
        <v>188</v>
      </c>
      <c r="AU1356" s="164" t="s">
        <v>80</v>
      </c>
      <c r="AV1356" s="14" t="s">
        <v>165</v>
      </c>
      <c r="AW1356" s="14" t="s">
        <v>31</v>
      </c>
      <c r="AX1356" s="14" t="s">
        <v>78</v>
      </c>
      <c r="AY1356" s="164" t="s">
        <v>158</v>
      </c>
    </row>
    <row r="1357" spans="2:65" s="1" customFormat="1" ht="16.5" customHeight="1" x14ac:dyDescent="0.2">
      <c r="B1357" s="33"/>
      <c r="C1357" s="132" t="s">
        <v>1017</v>
      </c>
      <c r="D1357" s="132" t="s">
        <v>160</v>
      </c>
      <c r="E1357" s="133" t="s">
        <v>2017</v>
      </c>
      <c r="F1357" s="134" t="s">
        <v>2018</v>
      </c>
      <c r="G1357" s="135" t="s">
        <v>195</v>
      </c>
      <c r="H1357" s="136">
        <v>87.14</v>
      </c>
      <c r="I1357" s="137">
        <v>68</v>
      </c>
      <c r="J1357" s="138">
        <f>ROUND(I1357*H1357,2)</f>
        <v>5925.52</v>
      </c>
      <c r="K1357" s="134" t="s">
        <v>164</v>
      </c>
      <c r="L1357" s="33"/>
      <c r="M1357" s="139" t="s">
        <v>19</v>
      </c>
      <c r="N1357" s="140" t="s">
        <v>41</v>
      </c>
      <c r="P1357" s="141">
        <f>O1357*H1357</f>
        <v>0</v>
      </c>
      <c r="Q1357" s="141">
        <v>0</v>
      </c>
      <c r="R1357" s="141">
        <f>Q1357*H1357</f>
        <v>0</v>
      </c>
      <c r="S1357" s="141">
        <v>0</v>
      </c>
      <c r="T1357" s="142">
        <f>S1357*H1357</f>
        <v>0</v>
      </c>
      <c r="AR1357" s="143" t="s">
        <v>204</v>
      </c>
      <c r="AT1357" s="143" t="s">
        <v>160</v>
      </c>
      <c r="AU1357" s="143" t="s">
        <v>80</v>
      </c>
      <c r="AY1357" s="18" t="s">
        <v>158</v>
      </c>
      <c r="BE1357" s="144">
        <f>IF(N1357="základní",J1357,0)</f>
        <v>5925.52</v>
      </c>
      <c r="BF1357" s="144">
        <f>IF(N1357="snížená",J1357,0)</f>
        <v>0</v>
      </c>
      <c r="BG1357" s="144">
        <f>IF(N1357="zákl. přenesená",J1357,0)</f>
        <v>0</v>
      </c>
      <c r="BH1357" s="144">
        <f>IF(N1357="sníž. přenesená",J1357,0)</f>
        <v>0</v>
      </c>
      <c r="BI1357" s="144">
        <f>IF(N1357="nulová",J1357,0)</f>
        <v>0</v>
      </c>
      <c r="BJ1357" s="18" t="s">
        <v>78</v>
      </c>
      <c r="BK1357" s="144">
        <f>ROUND(I1357*H1357,2)</f>
        <v>5925.52</v>
      </c>
      <c r="BL1357" s="18" t="s">
        <v>204</v>
      </c>
      <c r="BM1357" s="143" t="s">
        <v>1117</v>
      </c>
    </row>
    <row r="1358" spans="2:65" s="1" customFormat="1" x14ac:dyDescent="0.2">
      <c r="B1358" s="33"/>
      <c r="D1358" s="145" t="s">
        <v>166</v>
      </c>
      <c r="F1358" s="146" t="s">
        <v>2019</v>
      </c>
      <c r="I1358" s="147"/>
      <c r="L1358" s="33"/>
      <c r="M1358" s="148"/>
      <c r="T1358" s="54"/>
      <c r="AT1358" s="18" t="s">
        <v>166</v>
      </c>
      <c r="AU1358" s="18" t="s">
        <v>80</v>
      </c>
    </row>
    <row r="1359" spans="2:65" s="12" customFormat="1" x14ac:dyDescent="0.2">
      <c r="B1359" s="149"/>
      <c r="D1359" s="150" t="s">
        <v>188</v>
      </c>
      <c r="E1359" s="151" t="s">
        <v>19</v>
      </c>
      <c r="F1359" s="152" t="s">
        <v>1220</v>
      </c>
      <c r="H1359" s="151" t="s">
        <v>19</v>
      </c>
      <c r="I1359" s="153"/>
      <c r="L1359" s="149"/>
      <c r="M1359" s="154"/>
      <c r="T1359" s="155"/>
      <c r="AT1359" s="151" t="s">
        <v>188</v>
      </c>
      <c r="AU1359" s="151" t="s">
        <v>80</v>
      </c>
      <c r="AV1359" s="12" t="s">
        <v>78</v>
      </c>
      <c r="AW1359" s="12" t="s">
        <v>31</v>
      </c>
      <c r="AX1359" s="12" t="s">
        <v>70</v>
      </c>
      <c r="AY1359" s="151" t="s">
        <v>158</v>
      </c>
    </row>
    <row r="1360" spans="2:65" s="12" customFormat="1" x14ac:dyDescent="0.2">
      <c r="B1360" s="149"/>
      <c r="D1360" s="150" t="s">
        <v>188</v>
      </c>
      <c r="E1360" s="151" t="s">
        <v>19</v>
      </c>
      <c r="F1360" s="152" t="s">
        <v>2020</v>
      </c>
      <c r="H1360" s="151" t="s">
        <v>19</v>
      </c>
      <c r="I1360" s="153"/>
      <c r="L1360" s="149"/>
      <c r="M1360" s="154"/>
      <c r="T1360" s="155"/>
      <c r="AT1360" s="151" t="s">
        <v>188</v>
      </c>
      <c r="AU1360" s="151" t="s">
        <v>80</v>
      </c>
      <c r="AV1360" s="12" t="s">
        <v>78</v>
      </c>
      <c r="AW1360" s="12" t="s">
        <v>31</v>
      </c>
      <c r="AX1360" s="12" t="s">
        <v>70</v>
      </c>
      <c r="AY1360" s="151" t="s">
        <v>158</v>
      </c>
    </row>
    <row r="1361" spans="2:65" s="13" customFormat="1" x14ac:dyDescent="0.2">
      <c r="B1361" s="156"/>
      <c r="D1361" s="150" t="s">
        <v>188</v>
      </c>
      <c r="E1361" s="157" t="s">
        <v>19</v>
      </c>
      <c r="F1361" s="158" t="s">
        <v>1321</v>
      </c>
      <c r="H1361" s="159">
        <v>87.14</v>
      </c>
      <c r="I1361" s="160"/>
      <c r="L1361" s="156"/>
      <c r="M1361" s="161"/>
      <c r="T1361" s="162"/>
      <c r="AT1361" s="157" t="s">
        <v>188</v>
      </c>
      <c r="AU1361" s="157" t="s">
        <v>80</v>
      </c>
      <c r="AV1361" s="13" t="s">
        <v>80</v>
      </c>
      <c r="AW1361" s="13" t="s">
        <v>31</v>
      </c>
      <c r="AX1361" s="13" t="s">
        <v>70</v>
      </c>
      <c r="AY1361" s="157" t="s">
        <v>158</v>
      </c>
    </row>
    <row r="1362" spans="2:65" s="14" customFormat="1" x14ac:dyDescent="0.2">
      <c r="B1362" s="163"/>
      <c r="D1362" s="150" t="s">
        <v>188</v>
      </c>
      <c r="E1362" s="164" t="s">
        <v>19</v>
      </c>
      <c r="F1362" s="165" t="s">
        <v>191</v>
      </c>
      <c r="H1362" s="166">
        <v>87.14</v>
      </c>
      <c r="I1362" s="167"/>
      <c r="L1362" s="163"/>
      <c r="M1362" s="168"/>
      <c r="T1362" s="169"/>
      <c r="AT1362" s="164" t="s">
        <v>188</v>
      </c>
      <c r="AU1362" s="164" t="s">
        <v>80</v>
      </c>
      <c r="AV1362" s="14" t="s">
        <v>165</v>
      </c>
      <c r="AW1362" s="14" t="s">
        <v>31</v>
      </c>
      <c r="AX1362" s="14" t="s">
        <v>78</v>
      </c>
      <c r="AY1362" s="164" t="s">
        <v>158</v>
      </c>
    </row>
    <row r="1363" spans="2:65" s="1" customFormat="1" ht="16.5" customHeight="1" x14ac:dyDescent="0.2">
      <c r="B1363" s="33"/>
      <c r="C1363" s="177" t="s">
        <v>695</v>
      </c>
      <c r="D1363" s="177" t="s">
        <v>530</v>
      </c>
      <c r="E1363" s="178" t="s">
        <v>2021</v>
      </c>
      <c r="F1363" s="179" t="s">
        <v>2022</v>
      </c>
      <c r="G1363" s="180" t="s">
        <v>308</v>
      </c>
      <c r="H1363" s="181">
        <v>8.7140000000000004</v>
      </c>
      <c r="I1363" s="182">
        <v>2150</v>
      </c>
      <c r="J1363" s="183">
        <f>ROUND(I1363*H1363,2)</f>
        <v>18735.099999999999</v>
      </c>
      <c r="K1363" s="179" t="s">
        <v>164</v>
      </c>
      <c r="L1363" s="184"/>
      <c r="M1363" s="185" t="s">
        <v>19</v>
      </c>
      <c r="N1363" s="186" t="s">
        <v>41</v>
      </c>
      <c r="P1363" s="141">
        <f>O1363*H1363</f>
        <v>0</v>
      </c>
      <c r="Q1363" s="141">
        <v>0</v>
      </c>
      <c r="R1363" s="141">
        <f>Q1363*H1363</f>
        <v>0</v>
      </c>
      <c r="S1363" s="141">
        <v>0</v>
      </c>
      <c r="T1363" s="142">
        <f>S1363*H1363</f>
        <v>0</v>
      </c>
      <c r="AR1363" s="143" t="s">
        <v>272</v>
      </c>
      <c r="AT1363" s="143" t="s">
        <v>530</v>
      </c>
      <c r="AU1363" s="143" t="s">
        <v>80</v>
      </c>
      <c r="AY1363" s="18" t="s">
        <v>158</v>
      </c>
      <c r="BE1363" s="144">
        <f>IF(N1363="základní",J1363,0)</f>
        <v>18735.099999999999</v>
      </c>
      <c r="BF1363" s="144">
        <f>IF(N1363="snížená",J1363,0)</f>
        <v>0</v>
      </c>
      <c r="BG1363" s="144">
        <f>IF(N1363="zákl. přenesená",J1363,0)</f>
        <v>0</v>
      </c>
      <c r="BH1363" s="144">
        <f>IF(N1363="sníž. přenesená",J1363,0)</f>
        <v>0</v>
      </c>
      <c r="BI1363" s="144">
        <f>IF(N1363="nulová",J1363,0)</f>
        <v>0</v>
      </c>
      <c r="BJ1363" s="18" t="s">
        <v>78</v>
      </c>
      <c r="BK1363" s="144">
        <f>ROUND(I1363*H1363,2)</f>
        <v>18735.099999999999</v>
      </c>
      <c r="BL1363" s="18" t="s">
        <v>204</v>
      </c>
      <c r="BM1363" s="143" t="s">
        <v>1121</v>
      </c>
    </row>
    <row r="1364" spans="2:65" s="13" customFormat="1" x14ac:dyDescent="0.2">
      <c r="B1364" s="156"/>
      <c r="D1364" s="150" t="s">
        <v>188</v>
      </c>
      <c r="E1364" s="157" t="s">
        <v>19</v>
      </c>
      <c r="F1364" s="158" t="s">
        <v>2023</v>
      </c>
      <c r="H1364" s="159">
        <v>8.7140000000000004</v>
      </c>
      <c r="I1364" s="160"/>
      <c r="L1364" s="156"/>
      <c r="M1364" s="161"/>
      <c r="T1364" s="162"/>
      <c r="AT1364" s="157" t="s">
        <v>188</v>
      </c>
      <c r="AU1364" s="157" t="s">
        <v>80</v>
      </c>
      <c r="AV1364" s="13" t="s">
        <v>80</v>
      </c>
      <c r="AW1364" s="13" t="s">
        <v>31</v>
      </c>
      <c r="AX1364" s="13" t="s">
        <v>70</v>
      </c>
      <c r="AY1364" s="157" t="s">
        <v>158</v>
      </c>
    </row>
    <row r="1365" spans="2:65" s="14" customFormat="1" x14ac:dyDescent="0.2">
      <c r="B1365" s="163"/>
      <c r="D1365" s="150" t="s">
        <v>188</v>
      </c>
      <c r="E1365" s="164" t="s">
        <v>19</v>
      </c>
      <c r="F1365" s="165" t="s">
        <v>191</v>
      </c>
      <c r="H1365" s="166">
        <v>8.7140000000000004</v>
      </c>
      <c r="I1365" s="167"/>
      <c r="L1365" s="163"/>
      <c r="M1365" s="168"/>
      <c r="T1365" s="169"/>
      <c r="AT1365" s="164" t="s">
        <v>188</v>
      </c>
      <c r="AU1365" s="164" t="s">
        <v>80</v>
      </c>
      <c r="AV1365" s="14" t="s">
        <v>165</v>
      </c>
      <c r="AW1365" s="14" t="s">
        <v>31</v>
      </c>
      <c r="AX1365" s="14" t="s">
        <v>78</v>
      </c>
      <c r="AY1365" s="164" t="s">
        <v>158</v>
      </c>
    </row>
    <row r="1366" spans="2:65" s="1" customFormat="1" ht="16.5" customHeight="1" x14ac:dyDescent="0.2">
      <c r="B1366" s="33"/>
      <c r="C1366" s="132" t="s">
        <v>1024</v>
      </c>
      <c r="D1366" s="132" t="s">
        <v>160</v>
      </c>
      <c r="E1366" s="133" t="s">
        <v>2024</v>
      </c>
      <c r="F1366" s="134" t="s">
        <v>2025</v>
      </c>
      <c r="G1366" s="135" t="s">
        <v>195</v>
      </c>
      <c r="H1366" s="136">
        <v>87.14</v>
      </c>
      <c r="I1366" s="137">
        <v>89.7</v>
      </c>
      <c r="J1366" s="138">
        <f>ROUND(I1366*H1366,2)</f>
        <v>7816.46</v>
      </c>
      <c r="K1366" s="134" t="s">
        <v>164</v>
      </c>
      <c r="L1366" s="33"/>
      <c r="M1366" s="139" t="s">
        <v>19</v>
      </c>
      <c r="N1366" s="140" t="s">
        <v>41</v>
      </c>
      <c r="P1366" s="141">
        <f>O1366*H1366</f>
        <v>0</v>
      </c>
      <c r="Q1366" s="141">
        <v>0</v>
      </c>
      <c r="R1366" s="141">
        <f>Q1366*H1366</f>
        <v>0</v>
      </c>
      <c r="S1366" s="141">
        <v>0</v>
      </c>
      <c r="T1366" s="142">
        <f>S1366*H1366</f>
        <v>0</v>
      </c>
      <c r="AR1366" s="143" t="s">
        <v>204</v>
      </c>
      <c r="AT1366" s="143" t="s">
        <v>160</v>
      </c>
      <c r="AU1366" s="143" t="s">
        <v>80</v>
      </c>
      <c r="AY1366" s="18" t="s">
        <v>158</v>
      </c>
      <c r="BE1366" s="144">
        <f>IF(N1366="základní",J1366,0)</f>
        <v>7816.46</v>
      </c>
      <c r="BF1366" s="144">
        <f>IF(N1366="snížená",J1366,0)</f>
        <v>0</v>
      </c>
      <c r="BG1366" s="144">
        <f>IF(N1366="zákl. přenesená",J1366,0)</f>
        <v>0</v>
      </c>
      <c r="BH1366" s="144">
        <f>IF(N1366="sníž. přenesená",J1366,0)</f>
        <v>0</v>
      </c>
      <c r="BI1366" s="144">
        <f>IF(N1366="nulová",J1366,0)</f>
        <v>0</v>
      </c>
      <c r="BJ1366" s="18" t="s">
        <v>78</v>
      </c>
      <c r="BK1366" s="144">
        <f>ROUND(I1366*H1366,2)</f>
        <v>7816.46</v>
      </c>
      <c r="BL1366" s="18" t="s">
        <v>204</v>
      </c>
      <c r="BM1366" s="143" t="s">
        <v>1127</v>
      </c>
    </row>
    <row r="1367" spans="2:65" s="1" customFormat="1" x14ac:dyDescent="0.2">
      <c r="B1367" s="33"/>
      <c r="D1367" s="145" t="s">
        <v>166</v>
      </c>
      <c r="F1367" s="146" t="s">
        <v>2026</v>
      </c>
      <c r="I1367" s="147"/>
      <c r="L1367" s="33"/>
      <c r="M1367" s="148"/>
      <c r="T1367" s="54"/>
      <c r="AT1367" s="18" t="s">
        <v>166</v>
      </c>
      <c r="AU1367" s="18" t="s">
        <v>80</v>
      </c>
    </row>
    <row r="1368" spans="2:65" s="12" customFormat="1" x14ac:dyDescent="0.2">
      <c r="B1368" s="149"/>
      <c r="D1368" s="150" t="s">
        <v>188</v>
      </c>
      <c r="E1368" s="151" t="s">
        <v>19</v>
      </c>
      <c r="F1368" s="152" t="s">
        <v>1220</v>
      </c>
      <c r="H1368" s="151" t="s">
        <v>19</v>
      </c>
      <c r="I1368" s="153"/>
      <c r="L1368" s="149"/>
      <c r="M1368" s="154"/>
      <c r="T1368" s="155"/>
      <c r="AT1368" s="151" t="s">
        <v>188</v>
      </c>
      <c r="AU1368" s="151" t="s">
        <v>80</v>
      </c>
      <c r="AV1368" s="12" t="s">
        <v>78</v>
      </c>
      <c r="AW1368" s="12" t="s">
        <v>31</v>
      </c>
      <c r="AX1368" s="12" t="s">
        <v>70</v>
      </c>
      <c r="AY1368" s="151" t="s">
        <v>158</v>
      </c>
    </row>
    <row r="1369" spans="2:65" s="12" customFormat="1" x14ac:dyDescent="0.2">
      <c r="B1369" s="149"/>
      <c r="D1369" s="150" t="s">
        <v>188</v>
      </c>
      <c r="E1369" s="151" t="s">
        <v>19</v>
      </c>
      <c r="F1369" s="152" t="s">
        <v>2027</v>
      </c>
      <c r="H1369" s="151" t="s">
        <v>19</v>
      </c>
      <c r="I1369" s="153"/>
      <c r="L1369" s="149"/>
      <c r="M1369" s="154"/>
      <c r="T1369" s="155"/>
      <c r="AT1369" s="151" t="s">
        <v>188</v>
      </c>
      <c r="AU1369" s="151" t="s">
        <v>80</v>
      </c>
      <c r="AV1369" s="12" t="s">
        <v>78</v>
      </c>
      <c r="AW1369" s="12" t="s">
        <v>31</v>
      </c>
      <c r="AX1369" s="12" t="s">
        <v>70</v>
      </c>
      <c r="AY1369" s="151" t="s">
        <v>158</v>
      </c>
    </row>
    <row r="1370" spans="2:65" s="13" customFormat="1" x14ac:dyDescent="0.2">
      <c r="B1370" s="156"/>
      <c r="D1370" s="150" t="s">
        <v>188</v>
      </c>
      <c r="E1370" s="157" t="s">
        <v>19</v>
      </c>
      <c r="F1370" s="158" t="s">
        <v>1321</v>
      </c>
      <c r="H1370" s="159">
        <v>87.14</v>
      </c>
      <c r="I1370" s="160"/>
      <c r="L1370" s="156"/>
      <c r="M1370" s="161"/>
      <c r="T1370" s="162"/>
      <c r="AT1370" s="157" t="s">
        <v>188</v>
      </c>
      <c r="AU1370" s="157" t="s">
        <v>80</v>
      </c>
      <c r="AV1370" s="13" t="s">
        <v>80</v>
      </c>
      <c r="AW1370" s="13" t="s">
        <v>31</v>
      </c>
      <c r="AX1370" s="13" t="s">
        <v>70</v>
      </c>
      <c r="AY1370" s="157" t="s">
        <v>158</v>
      </c>
    </row>
    <row r="1371" spans="2:65" s="14" customFormat="1" x14ac:dyDescent="0.2">
      <c r="B1371" s="163"/>
      <c r="D1371" s="150" t="s">
        <v>188</v>
      </c>
      <c r="E1371" s="164" t="s">
        <v>19</v>
      </c>
      <c r="F1371" s="165" t="s">
        <v>191</v>
      </c>
      <c r="H1371" s="166">
        <v>87.14</v>
      </c>
      <c r="I1371" s="167"/>
      <c r="L1371" s="163"/>
      <c r="M1371" s="168"/>
      <c r="T1371" s="169"/>
      <c r="AT1371" s="164" t="s">
        <v>188</v>
      </c>
      <c r="AU1371" s="164" t="s">
        <v>80</v>
      </c>
      <c r="AV1371" s="14" t="s">
        <v>165</v>
      </c>
      <c r="AW1371" s="14" t="s">
        <v>31</v>
      </c>
      <c r="AX1371" s="14" t="s">
        <v>78</v>
      </c>
      <c r="AY1371" s="164" t="s">
        <v>158</v>
      </c>
    </row>
    <row r="1372" spans="2:65" s="1" customFormat="1" ht="16.5" customHeight="1" x14ac:dyDescent="0.2">
      <c r="B1372" s="33"/>
      <c r="C1372" s="177" t="s">
        <v>704</v>
      </c>
      <c r="D1372" s="177" t="s">
        <v>530</v>
      </c>
      <c r="E1372" s="178" t="s">
        <v>2028</v>
      </c>
      <c r="F1372" s="179" t="s">
        <v>2029</v>
      </c>
      <c r="G1372" s="180" t="s">
        <v>308</v>
      </c>
      <c r="H1372" s="181">
        <v>17.428000000000001</v>
      </c>
      <c r="I1372" s="182">
        <v>3510</v>
      </c>
      <c r="J1372" s="183">
        <f>ROUND(I1372*H1372,2)</f>
        <v>61172.28</v>
      </c>
      <c r="K1372" s="179" t="s">
        <v>164</v>
      </c>
      <c r="L1372" s="184"/>
      <c r="M1372" s="185" t="s">
        <v>19</v>
      </c>
      <c r="N1372" s="186" t="s">
        <v>41</v>
      </c>
      <c r="P1372" s="141">
        <f>O1372*H1372</f>
        <v>0</v>
      </c>
      <c r="Q1372" s="141">
        <v>0</v>
      </c>
      <c r="R1372" s="141">
        <f>Q1372*H1372</f>
        <v>0</v>
      </c>
      <c r="S1372" s="141">
        <v>0</v>
      </c>
      <c r="T1372" s="142">
        <f>S1372*H1372</f>
        <v>0</v>
      </c>
      <c r="AR1372" s="143" t="s">
        <v>272</v>
      </c>
      <c r="AT1372" s="143" t="s">
        <v>530</v>
      </c>
      <c r="AU1372" s="143" t="s">
        <v>80</v>
      </c>
      <c r="AY1372" s="18" t="s">
        <v>158</v>
      </c>
      <c r="BE1372" s="144">
        <f>IF(N1372="základní",J1372,0)</f>
        <v>61172.28</v>
      </c>
      <c r="BF1372" s="144">
        <f>IF(N1372="snížená",J1372,0)</f>
        <v>0</v>
      </c>
      <c r="BG1372" s="144">
        <f>IF(N1372="zákl. přenesená",J1372,0)</f>
        <v>0</v>
      </c>
      <c r="BH1372" s="144">
        <f>IF(N1372="sníž. přenesená",J1372,0)</f>
        <v>0</v>
      </c>
      <c r="BI1372" s="144">
        <f>IF(N1372="nulová",J1372,0)</f>
        <v>0</v>
      </c>
      <c r="BJ1372" s="18" t="s">
        <v>78</v>
      </c>
      <c r="BK1372" s="144">
        <f>ROUND(I1372*H1372,2)</f>
        <v>61172.28</v>
      </c>
      <c r="BL1372" s="18" t="s">
        <v>204</v>
      </c>
      <c r="BM1372" s="143" t="s">
        <v>1139</v>
      </c>
    </row>
    <row r="1373" spans="2:65" s="13" customFormat="1" x14ac:dyDescent="0.2">
      <c r="B1373" s="156"/>
      <c r="D1373" s="150" t="s">
        <v>188</v>
      </c>
      <c r="E1373" s="157" t="s">
        <v>19</v>
      </c>
      <c r="F1373" s="158" t="s">
        <v>2030</v>
      </c>
      <c r="H1373" s="159">
        <v>17.428000000000001</v>
      </c>
      <c r="I1373" s="160"/>
      <c r="L1373" s="156"/>
      <c r="M1373" s="161"/>
      <c r="T1373" s="162"/>
      <c r="AT1373" s="157" t="s">
        <v>188</v>
      </c>
      <c r="AU1373" s="157" t="s">
        <v>80</v>
      </c>
      <c r="AV1373" s="13" t="s">
        <v>80</v>
      </c>
      <c r="AW1373" s="13" t="s">
        <v>31</v>
      </c>
      <c r="AX1373" s="13" t="s">
        <v>70</v>
      </c>
      <c r="AY1373" s="157" t="s">
        <v>158</v>
      </c>
    </row>
    <row r="1374" spans="2:65" s="14" customFormat="1" x14ac:dyDescent="0.2">
      <c r="B1374" s="163"/>
      <c r="D1374" s="150" t="s">
        <v>188</v>
      </c>
      <c r="E1374" s="164" t="s">
        <v>19</v>
      </c>
      <c r="F1374" s="165" t="s">
        <v>191</v>
      </c>
      <c r="H1374" s="166">
        <v>17.428000000000001</v>
      </c>
      <c r="I1374" s="167"/>
      <c r="L1374" s="163"/>
      <c r="M1374" s="168"/>
      <c r="T1374" s="169"/>
      <c r="AT1374" s="164" t="s">
        <v>188</v>
      </c>
      <c r="AU1374" s="164" t="s">
        <v>80</v>
      </c>
      <c r="AV1374" s="14" t="s">
        <v>165</v>
      </c>
      <c r="AW1374" s="14" t="s">
        <v>31</v>
      </c>
      <c r="AX1374" s="14" t="s">
        <v>78</v>
      </c>
      <c r="AY1374" s="164" t="s">
        <v>158</v>
      </c>
    </row>
    <row r="1375" spans="2:65" s="1" customFormat="1" ht="16.5" customHeight="1" x14ac:dyDescent="0.2">
      <c r="B1375" s="33"/>
      <c r="C1375" s="132" t="s">
        <v>1032</v>
      </c>
      <c r="D1375" s="132" t="s">
        <v>160</v>
      </c>
      <c r="E1375" s="133" t="s">
        <v>2031</v>
      </c>
      <c r="F1375" s="134" t="s">
        <v>2032</v>
      </c>
      <c r="G1375" s="135" t="s">
        <v>195</v>
      </c>
      <c r="H1375" s="136">
        <v>87.14</v>
      </c>
      <c r="I1375" s="137">
        <v>12.2</v>
      </c>
      <c r="J1375" s="138">
        <f>ROUND(I1375*H1375,2)</f>
        <v>1063.1099999999999</v>
      </c>
      <c r="K1375" s="134" t="s">
        <v>164</v>
      </c>
      <c r="L1375" s="33"/>
      <c r="M1375" s="139" t="s">
        <v>19</v>
      </c>
      <c r="N1375" s="140" t="s">
        <v>41</v>
      </c>
      <c r="P1375" s="141">
        <f>O1375*H1375</f>
        <v>0</v>
      </c>
      <c r="Q1375" s="141">
        <v>0</v>
      </c>
      <c r="R1375" s="141">
        <f>Q1375*H1375</f>
        <v>0</v>
      </c>
      <c r="S1375" s="141">
        <v>0</v>
      </c>
      <c r="T1375" s="142">
        <f>S1375*H1375</f>
        <v>0</v>
      </c>
      <c r="AR1375" s="143" t="s">
        <v>204</v>
      </c>
      <c r="AT1375" s="143" t="s">
        <v>160</v>
      </c>
      <c r="AU1375" s="143" t="s">
        <v>80</v>
      </c>
      <c r="AY1375" s="18" t="s">
        <v>158</v>
      </c>
      <c r="BE1375" s="144">
        <f>IF(N1375="základní",J1375,0)</f>
        <v>1063.1099999999999</v>
      </c>
      <c r="BF1375" s="144">
        <f>IF(N1375="snížená",J1375,0)</f>
        <v>0</v>
      </c>
      <c r="BG1375" s="144">
        <f>IF(N1375="zákl. přenesená",J1375,0)</f>
        <v>0</v>
      </c>
      <c r="BH1375" s="144">
        <f>IF(N1375="sníž. přenesená",J1375,0)</f>
        <v>0</v>
      </c>
      <c r="BI1375" s="144">
        <f>IF(N1375="nulová",J1375,0)</f>
        <v>0</v>
      </c>
      <c r="BJ1375" s="18" t="s">
        <v>78</v>
      </c>
      <c r="BK1375" s="144">
        <f>ROUND(I1375*H1375,2)</f>
        <v>1063.1099999999999</v>
      </c>
      <c r="BL1375" s="18" t="s">
        <v>204</v>
      </c>
      <c r="BM1375" s="143" t="s">
        <v>1149</v>
      </c>
    </row>
    <row r="1376" spans="2:65" s="1" customFormat="1" x14ac:dyDescent="0.2">
      <c r="B1376" s="33"/>
      <c r="D1376" s="145" t="s">
        <v>166</v>
      </c>
      <c r="F1376" s="146" t="s">
        <v>2033</v>
      </c>
      <c r="I1376" s="147"/>
      <c r="L1376" s="33"/>
      <c r="M1376" s="148"/>
      <c r="T1376" s="54"/>
      <c r="AT1376" s="18" t="s">
        <v>166</v>
      </c>
      <c r="AU1376" s="18" t="s">
        <v>80</v>
      </c>
    </row>
    <row r="1377" spans="2:65" s="12" customFormat="1" x14ac:dyDescent="0.2">
      <c r="B1377" s="149"/>
      <c r="D1377" s="150" t="s">
        <v>188</v>
      </c>
      <c r="E1377" s="151" t="s">
        <v>19</v>
      </c>
      <c r="F1377" s="152" t="s">
        <v>1220</v>
      </c>
      <c r="H1377" s="151" t="s">
        <v>19</v>
      </c>
      <c r="I1377" s="153"/>
      <c r="L1377" s="149"/>
      <c r="M1377" s="154"/>
      <c r="T1377" s="155"/>
      <c r="AT1377" s="151" t="s">
        <v>188</v>
      </c>
      <c r="AU1377" s="151" t="s">
        <v>80</v>
      </c>
      <c r="AV1377" s="12" t="s">
        <v>78</v>
      </c>
      <c r="AW1377" s="12" t="s">
        <v>31</v>
      </c>
      <c r="AX1377" s="12" t="s">
        <v>70</v>
      </c>
      <c r="AY1377" s="151" t="s">
        <v>158</v>
      </c>
    </row>
    <row r="1378" spans="2:65" s="13" customFormat="1" x14ac:dyDescent="0.2">
      <c r="B1378" s="156"/>
      <c r="D1378" s="150" t="s">
        <v>188</v>
      </c>
      <c r="E1378" s="157" t="s">
        <v>19</v>
      </c>
      <c r="F1378" s="158" t="s">
        <v>1321</v>
      </c>
      <c r="H1378" s="159">
        <v>87.14</v>
      </c>
      <c r="I1378" s="160"/>
      <c r="L1378" s="156"/>
      <c r="M1378" s="161"/>
      <c r="T1378" s="162"/>
      <c r="AT1378" s="157" t="s">
        <v>188</v>
      </c>
      <c r="AU1378" s="157" t="s">
        <v>80</v>
      </c>
      <c r="AV1378" s="13" t="s">
        <v>80</v>
      </c>
      <c r="AW1378" s="13" t="s">
        <v>31</v>
      </c>
      <c r="AX1378" s="13" t="s">
        <v>70</v>
      </c>
      <c r="AY1378" s="157" t="s">
        <v>158</v>
      </c>
    </row>
    <row r="1379" spans="2:65" s="14" customFormat="1" x14ac:dyDescent="0.2">
      <c r="B1379" s="163"/>
      <c r="D1379" s="150" t="s">
        <v>188</v>
      </c>
      <c r="E1379" s="164" t="s">
        <v>19</v>
      </c>
      <c r="F1379" s="165" t="s">
        <v>191</v>
      </c>
      <c r="H1379" s="166">
        <v>87.14</v>
      </c>
      <c r="I1379" s="167"/>
      <c r="L1379" s="163"/>
      <c r="M1379" s="168"/>
      <c r="T1379" s="169"/>
      <c r="AT1379" s="164" t="s">
        <v>188</v>
      </c>
      <c r="AU1379" s="164" t="s">
        <v>80</v>
      </c>
      <c r="AV1379" s="14" t="s">
        <v>165</v>
      </c>
      <c r="AW1379" s="14" t="s">
        <v>31</v>
      </c>
      <c r="AX1379" s="14" t="s">
        <v>78</v>
      </c>
      <c r="AY1379" s="164" t="s">
        <v>158</v>
      </c>
    </row>
    <row r="1380" spans="2:65" s="1" customFormat="1" ht="16.5" customHeight="1" x14ac:dyDescent="0.2">
      <c r="B1380" s="33"/>
      <c r="C1380" s="132" t="s">
        <v>711</v>
      </c>
      <c r="D1380" s="132" t="s">
        <v>160</v>
      </c>
      <c r="E1380" s="133" t="s">
        <v>2034</v>
      </c>
      <c r="F1380" s="134" t="s">
        <v>2035</v>
      </c>
      <c r="G1380" s="135" t="s">
        <v>519</v>
      </c>
      <c r="H1380" s="136">
        <v>13.125999999999999</v>
      </c>
      <c r="I1380" s="137">
        <v>2470</v>
      </c>
      <c r="J1380" s="138">
        <f>ROUND(I1380*H1380,2)</f>
        <v>32421.22</v>
      </c>
      <c r="K1380" s="134" t="s">
        <v>164</v>
      </c>
      <c r="L1380" s="33"/>
      <c r="M1380" s="139" t="s">
        <v>19</v>
      </c>
      <c r="N1380" s="140" t="s">
        <v>41</v>
      </c>
      <c r="P1380" s="141">
        <f>O1380*H1380</f>
        <v>0</v>
      </c>
      <c r="Q1380" s="141">
        <v>0</v>
      </c>
      <c r="R1380" s="141">
        <f>Q1380*H1380</f>
        <v>0</v>
      </c>
      <c r="S1380" s="141">
        <v>0</v>
      </c>
      <c r="T1380" s="142">
        <f>S1380*H1380</f>
        <v>0</v>
      </c>
      <c r="AR1380" s="143" t="s">
        <v>204</v>
      </c>
      <c r="AT1380" s="143" t="s">
        <v>160</v>
      </c>
      <c r="AU1380" s="143" t="s">
        <v>80</v>
      </c>
      <c r="AY1380" s="18" t="s">
        <v>158</v>
      </c>
      <c r="BE1380" s="144">
        <f>IF(N1380="základní",J1380,0)</f>
        <v>32421.22</v>
      </c>
      <c r="BF1380" s="144">
        <f>IF(N1380="snížená",J1380,0)</f>
        <v>0</v>
      </c>
      <c r="BG1380" s="144">
        <f>IF(N1380="zákl. přenesená",J1380,0)</f>
        <v>0</v>
      </c>
      <c r="BH1380" s="144">
        <f>IF(N1380="sníž. přenesená",J1380,0)</f>
        <v>0</v>
      </c>
      <c r="BI1380" s="144">
        <f>IF(N1380="nulová",J1380,0)</f>
        <v>0</v>
      </c>
      <c r="BJ1380" s="18" t="s">
        <v>78</v>
      </c>
      <c r="BK1380" s="144">
        <f>ROUND(I1380*H1380,2)</f>
        <v>32421.22</v>
      </c>
      <c r="BL1380" s="18" t="s">
        <v>204</v>
      </c>
      <c r="BM1380" s="143" t="s">
        <v>1155</v>
      </c>
    </row>
    <row r="1381" spans="2:65" s="1" customFormat="1" x14ac:dyDescent="0.2">
      <c r="B1381" s="33"/>
      <c r="D1381" s="145" t="s">
        <v>166</v>
      </c>
      <c r="F1381" s="146" t="s">
        <v>2036</v>
      </c>
      <c r="I1381" s="147"/>
      <c r="L1381" s="33"/>
      <c r="M1381" s="148"/>
      <c r="T1381" s="54"/>
      <c r="AT1381" s="18" t="s">
        <v>166</v>
      </c>
      <c r="AU1381" s="18" t="s">
        <v>80</v>
      </c>
    </row>
    <row r="1382" spans="2:65" s="11" customFormat="1" ht="22.8" customHeight="1" x14ac:dyDescent="0.25">
      <c r="B1382" s="120"/>
      <c r="D1382" s="121" t="s">
        <v>69</v>
      </c>
      <c r="E1382" s="130" t="s">
        <v>2037</v>
      </c>
      <c r="F1382" s="130" t="s">
        <v>2038</v>
      </c>
      <c r="I1382" s="123"/>
      <c r="J1382" s="131">
        <f>BK1382</f>
        <v>59251.009999999995</v>
      </c>
      <c r="L1382" s="120"/>
      <c r="M1382" s="125"/>
      <c r="P1382" s="126">
        <f>SUM(P1383:P1417)</f>
        <v>0</v>
      </c>
      <c r="R1382" s="126">
        <f>SUM(R1383:R1417)</f>
        <v>0</v>
      </c>
      <c r="T1382" s="127">
        <f>SUM(T1383:T1417)</f>
        <v>0</v>
      </c>
      <c r="AR1382" s="121" t="s">
        <v>80</v>
      </c>
      <c r="AT1382" s="128" t="s">
        <v>69</v>
      </c>
      <c r="AU1382" s="128" t="s">
        <v>78</v>
      </c>
      <c r="AY1382" s="121" t="s">
        <v>158</v>
      </c>
      <c r="BK1382" s="129">
        <f>SUM(BK1383:BK1417)</f>
        <v>59251.009999999995</v>
      </c>
    </row>
    <row r="1383" spans="2:65" s="1" customFormat="1" ht="16.5" customHeight="1" x14ac:dyDescent="0.2">
      <c r="B1383" s="33"/>
      <c r="C1383" s="132" t="s">
        <v>1040</v>
      </c>
      <c r="D1383" s="132" t="s">
        <v>160</v>
      </c>
      <c r="E1383" s="133" t="s">
        <v>2039</v>
      </c>
      <c r="F1383" s="134" t="s">
        <v>2040</v>
      </c>
      <c r="G1383" s="135" t="s">
        <v>195</v>
      </c>
      <c r="H1383" s="136">
        <v>30.4</v>
      </c>
      <c r="I1383" s="137">
        <v>244</v>
      </c>
      <c r="J1383" s="138">
        <f>ROUND(I1383*H1383,2)</f>
        <v>7417.6</v>
      </c>
      <c r="K1383" s="134" t="s">
        <v>164</v>
      </c>
      <c r="L1383" s="33"/>
      <c r="M1383" s="139" t="s">
        <v>19</v>
      </c>
      <c r="N1383" s="140" t="s">
        <v>41</v>
      </c>
      <c r="P1383" s="141">
        <f>O1383*H1383</f>
        <v>0</v>
      </c>
      <c r="Q1383" s="141">
        <v>0</v>
      </c>
      <c r="R1383" s="141">
        <f>Q1383*H1383</f>
        <v>0</v>
      </c>
      <c r="S1383" s="141">
        <v>0</v>
      </c>
      <c r="T1383" s="142">
        <f>S1383*H1383</f>
        <v>0</v>
      </c>
      <c r="AR1383" s="143" t="s">
        <v>204</v>
      </c>
      <c r="AT1383" s="143" t="s">
        <v>160</v>
      </c>
      <c r="AU1383" s="143" t="s">
        <v>80</v>
      </c>
      <c r="AY1383" s="18" t="s">
        <v>158</v>
      </c>
      <c r="BE1383" s="144">
        <f>IF(N1383="základní",J1383,0)</f>
        <v>7417.6</v>
      </c>
      <c r="BF1383" s="144">
        <f>IF(N1383="snížená",J1383,0)</f>
        <v>0</v>
      </c>
      <c r="BG1383" s="144">
        <f>IF(N1383="zákl. přenesená",J1383,0)</f>
        <v>0</v>
      </c>
      <c r="BH1383" s="144">
        <f>IF(N1383="sníž. přenesená",J1383,0)</f>
        <v>0</v>
      </c>
      <c r="BI1383" s="144">
        <f>IF(N1383="nulová",J1383,0)</f>
        <v>0</v>
      </c>
      <c r="BJ1383" s="18" t="s">
        <v>78</v>
      </c>
      <c r="BK1383" s="144">
        <f>ROUND(I1383*H1383,2)</f>
        <v>7417.6</v>
      </c>
      <c r="BL1383" s="18" t="s">
        <v>204</v>
      </c>
      <c r="BM1383" s="143" t="s">
        <v>1165</v>
      </c>
    </row>
    <row r="1384" spans="2:65" s="1" customFormat="1" x14ac:dyDescent="0.2">
      <c r="B1384" s="33"/>
      <c r="D1384" s="145" t="s">
        <v>166</v>
      </c>
      <c r="F1384" s="146" t="s">
        <v>2041</v>
      </c>
      <c r="I1384" s="147"/>
      <c r="L1384" s="33"/>
      <c r="M1384" s="148"/>
      <c r="T1384" s="54"/>
      <c r="AT1384" s="18" t="s">
        <v>166</v>
      </c>
      <c r="AU1384" s="18" t="s">
        <v>80</v>
      </c>
    </row>
    <row r="1385" spans="2:65" s="12" customFormat="1" x14ac:dyDescent="0.2">
      <c r="B1385" s="149"/>
      <c r="D1385" s="150" t="s">
        <v>188</v>
      </c>
      <c r="E1385" s="151" t="s">
        <v>19</v>
      </c>
      <c r="F1385" s="152" t="s">
        <v>2042</v>
      </c>
      <c r="H1385" s="151" t="s">
        <v>19</v>
      </c>
      <c r="I1385" s="153"/>
      <c r="L1385" s="149"/>
      <c r="M1385" s="154"/>
      <c r="T1385" s="155"/>
      <c r="AT1385" s="151" t="s">
        <v>188</v>
      </c>
      <c r="AU1385" s="151" t="s">
        <v>80</v>
      </c>
      <c r="AV1385" s="12" t="s">
        <v>78</v>
      </c>
      <c r="AW1385" s="12" t="s">
        <v>31</v>
      </c>
      <c r="AX1385" s="12" t="s">
        <v>70</v>
      </c>
      <c r="AY1385" s="151" t="s">
        <v>158</v>
      </c>
    </row>
    <row r="1386" spans="2:65" s="12" customFormat="1" x14ac:dyDescent="0.2">
      <c r="B1386" s="149"/>
      <c r="D1386" s="150" t="s">
        <v>188</v>
      </c>
      <c r="E1386" s="151" t="s">
        <v>19</v>
      </c>
      <c r="F1386" s="152" t="s">
        <v>1786</v>
      </c>
      <c r="H1386" s="151" t="s">
        <v>19</v>
      </c>
      <c r="I1386" s="153"/>
      <c r="L1386" s="149"/>
      <c r="M1386" s="154"/>
      <c r="T1386" s="155"/>
      <c r="AT1386" s="151" t="s">
        <v>188</v>
      </c>
      <c r="AU1386" s="151" t="s">
        <v>80</v>
      </c>
      <c r="AV1386" s="12" t="s">
        <v>78</v>
      </c>
      <c r="AW1386" s="12" t="s">
        <v>31</v>
      </c>
      <c r="AX1386" s="12" t="s">
        <v>70</v>
      </c>
      <c r="AY1386" s="151" t="s">
        <v>158</v>
      </c>
    </row>
    <row r="1387" spans="2:65" s="12" customFormat="1" x14ac:dyDescent="0.2">
      <c r="B1387" s="149"/>
      <c r="D1387" s="150" t="s">
        <v>188</v>
      </c>
      <c r="E1387" s="151" t="s">
        <v>19</v>
      </c>
      <c r="F1387" s="152" t="s">
        <v>1607</v>
      </c>
      <c r="H1387" s="151" t="s">
        <v>19</v>
      </c>
      <c r="I1387" s="153"/>
      <c r="L1387" s="149"/>
      <c r="M1387" s="154"/>
      <c r="T1387" s="155"/>
      <c r="AT1387" s="151" t="s">
        <v>188</v>
      </c>
      <c r="AU1387" s="151" t="s">
        <v>80</v>
      </c>
      <c r="AV1387" s="12" t="s">
        <v>78</v>
      </c>
      <c r="AW1387" s="12" t="s">
        <v>31</v>
      </c>
      <c r="AX1387" s="12" t="s">
        <v>70</v>
      </c>
      <c r="AY1387" s="151" t="s">
        <v>158</v>
      </c>
    </row>
    <row r="1388" spans="2:65" s="13" customFormat="1" x14ac:dyDescent="0.2">
      <c r="B1388" s="156"/>
      <c r="D1388" s="150" t="s">
        <v>188</v>
      </c>
      <c r="E1388" s="157" t="s">
        <v>19</v>
      </c>
      <c r="F1388" s="158" t="s">
        <v>1788</v>
      </c>
      <c r="H1388" s="159">
        <v>30.4</v>
      </c>
      <c r="I1388" s="160"/>
      <c r="L1388" s="156"/>
      <c r="M1388" s="161"/>
      <c r="T1388" s="162"/>
      <c r="AT1388" s="157" t="s">
        <v>188</v>
      </c>
      <c r="AU1388" s="157" t="s">
        <v>80</v>
      </c>
      <c r="AV1388" s="13" t="s">
        <v>80</v>
      </c>
      <c r="AW1388" s="13" t="s">
        <v>31</v>
      </c>
      <c r="AX1388" s="13" t="s">
        <v>70</v>
      </c>
      <c r="AY1388" s="157" t="s">
        <v>158</v>
      </c>
    </row>
    <row r="1389" spans="2:65" s="14" customFormat="1" x14ac:dyDescent="0.2">
      <c r="B1389" s="163"/>
      <c r="D1389" s="150" t="s">
        <v>188</v>
      </c>
      <c r="E1389" s="164" t="s">
        <v>19</v>
      </c>
      <c r="F1389" s="165" t="s">
        <v>191</v>
      </c>
      <c r="H1389" s="166">
        <v>30.4</v>
      </c>
      <c r="I1389" s="167"/>
      <c r="L1389" s="163"/>
      <c r="M1389" s="168"/>
      <c r="T1389" s="169"/>
      <c r="AT1389" s="164" t="s">
        <v>188</v>
      </c>
      <c r="AU1389" s="164" t="s">
        <v>80</v>
      </c>
      <c r="AV1389" s="14" t="s">
        <v>165</v>
      </c>
      <c r="AW1389" s="14" t="s">
        <v>31</v>
      </c>
      <c r="AX1389" s="14" t="s">
        <v>78</v>
      </c>
      <c r="AY1389" s="164" t="s">
        <v>158</v>
      </c>
    </row>
    <row r="1390" spans="2:65" s="1" customFormat="1" ht="16.5" customHeight="1" x14ac:dyDescent="0.2">
      <c r="B1390" s="33"/>
      <c r="C1390" s="177" t="s">
        <v>717</v>
      </c>
      <c r="D1390" s="177" t="s">
        <v>530</v>
      </c>
      <c r="E1390" s="178" t="s">
        <v>2043</v>
      </c>
      <c r="F1390" s="179" t="s">
        <v>2044</v>
      </c>
      <c r="G1390" s="180" t="s">
        <v>195</v>
      </c>
      <c r="H1390" s="181">
        <v>31.92</v>
      </c>
      <c r="I1390" s="182">
        <v>316</v>
      </c>
      <c r="J1390" s="183">
        <f>ROUND(I1390*H1390,2)</f>
        <v>10086.719999999999</v>
      </c>
      <c r="K1390" s="179" t="s">
        <v>164</v>
      </c>
      <c r="L1390" s="184"/>
      <c r="M1390" s="185" t="s">
        <v>19</v>
      </c>
      <c r="N1390" s="186" t="s">
        <v>41</v>
      </c>
      <c r="P1390" s="141">
        <f>O1390*H1390</f>
        <v>0</v>
      </c>
      <c r="Q1390" s="141">
        <v>0</v>
      </c>
      <c r="R1390" s="141">
        <f>Q1390*H1390</f>
        <v>0</v>
      </c>
      <c r="S1390" s="141">
        <v>0</v>
      </c>
      <c r="T1390" s="142">
        <f>S1390*H1390</f>
        <v>0</v>
      </c>
      <c r="AR1390" s="143" t="s">
        <v>272</v>
      </c>
      <c r="AT1390" s="143" t="s">
        <v>530</v>
      </c>
      <c r="AU1390" s="143" t="s">
        <v>80</v>
      </c>
      <c r="AY1390" s="18" t="s">
        <v>158</v>
      </c>
      <c r="BE1390" s="144">
        <f>IF(N1390="základní",J1390,0)</f>
        <v>10086.719999999999</v>
      </c>
      <c r="BF1390" s="144">
        <f>IF(N1390="snížená",J1390,0)</f>
        <v>0</v>
      </c>
      <c r="BG1390" s="144">
        <f>IF(N1390="zákl. přenesená",J1390,0)</f>
        <v>0</v>
      </c>
      <c r="BH1390" s="144">
        <f>IF(N1390="sníž. přenesená",J1390,0)</f>
        <v>0</v>
      </c>
      <c r="BI1390" s="144">
        <f>IF(N1390="nulová",J1390,0)</f>
        <v>0</v>
      </c>
      <c r="BJ1390" s="18" t="s">
        <v>78</v>
      </c>
      <c r="BK1390" s="144">
        <f>ROUND(I1390*H1390,2)</f>
        <v>10086.719999999999</v>
      </c>
      <c r="BL1390" s="18" t="s">
        <v>204</v>
      </c>
      <c r="BM1390" s="143" t="s">
        <v>1172</v>
      </c>
    </row>
    <row r="1391" spans="2:65" s="1" customFormat="1" ht="24.15" customHeight="1" x14ac:dyDescent="0.2">
      <c r="B1391" s="33"/>
      <c r="C1391" s="132" t="s">
        <v>1050</v>
      </c>
      <c r="D1391" s="132" t="s">
        <v>160</v>
      </c>
      <c r="E1391" s="133" t="s">
        <v>2045</v>
      </c>
      <c r="F1391" s="134" t="s">
        <v>2046</v>
      </c>
      <c r="G1391" s="135" t="s">
        <v>195</v>
      </c>
      <c r="H1391" s="136">
        <v>88.62</v>
      </c>
      <c r="I1391" s="137">
        <v>120</v>
      </c>
      <c r="J1391" s="138">
        <f>ROUND(I1391*H1391,2)</f>
        <v>10634.4</v>
      </c>
      <c r="K1391" s="134" t="s">
        <v>164</v>
      </c>
      <c r="L1391" s="33"/>
      <c r="M1391" s="139" t="s">
        <v>19</v>
      </c>
      <c r="N1391" s="140" t="s">
        <v>41</v>
      </c>
      <c r="P1391" s="141">
        <f>O1391*H1391</f>
        <v>0</v>
      </c>
      <c r="Q1391" s="141">
        <v>0</v>
      </c>
      <c r="R1391" s="141">
        <f>Q1391*H1391</f>
        <v>0</v>
      </c>
      <c r="S1391" s="141">
        <v>0</v>
      </c>
      <c r="T1391" s="142">
        <f>S1391*H1391</f>
        <v>0</v>
      </c>
      <c r="AR1391" s="143" t="s">
        <v>204</v>
      </c>
      <c r="AT1391" s="143" t="s">
        <v>160</v>
      </c>
      <c r="AU1391" s="143" t="s">
        <v>80</v>
      </c>
      <c r="AY1391" s="18" t="s">
        <v>158</v>
      </c>
      <c r="BE1391" s="144">
        <f>IF(N1391="základní",J1391,0)</f>
        <v>10634.4</v>
      </c>
      <c r="BF1391" s="144">
        <f>IF(N1391="snížená",J1391,0)</f>
        <v>0</v>
      </c>
      <c r="BG1391" s="144">
        <f>IF(N1391="zákl. přenesená",J1391,0)</f>
        <v>0</v>
      </c>
      <c r="BH1391" s="144">
        <f>IF(N1391="sníž. přenesená",J1391,0)</f>
        <v>0</v>
      </c>
      <c r="BI1391" s="144">
        <f>IF(N1391="nulová",J1391,0)</f>
        <v>0</v>
      </c>
      <c r="BJ1391" s="18" t="s">
        <v>78</v>
      </c>
      <c r="BK1391" s="144">
        <f>ROUND(I1391*H1391,2)</f>
        <v>10634.4</v>
      </c>
      <c r="BL1391" s="18" t="s">
        <v>204</v>
      </c>
      <c r="BM1391" s="143" t="s">
        <v>1178</v>
      </c>
    </row>
    <row r="1392" spans="2:65" s="1" customFormat="1" x14ac:dyDescent="0.2">
      <c r="B1392" s="33"/>
      <c r="D1392" s="145" t="s">
        <v>166</v>
      </c>
      <c r="F1392" s="146" t="s">
        <v>2047</v>
      </c>
      <c r="I1392" s="147"/>
      <c r="L1392" s="33"/>
      <c r="M1392" s="148"/>
      <c r="T1392" s="54"/>
      <c r="AT1392" s="18" t="s">
        <v>166</v>
      </c>
      <c r="AU1392" s="18" t="s">
        <v>80</v>
      </c>
    </row>
    <row r="1393" spans="2:65" s="12" customFormat="1" x14ac:dyDescent="0.2">
      <c r="B1393" s="149"/>
      <c r="D1393" s="150" t="s">
        <v>188</v>
      </c>
      <c r="E1393" s="151" t="s">
        <v>19</v>
      </c>
      <c r="F1393" s="152" t="s">
        <v>2042</v>
      </c>
      <c r="H1393" s="151" t="s">
        <v>19</v>
      </c>
      <c r="I1393" s="153"/>
      <c r="L1393" s="149"/>
      <c r="M1393" s="154"/>
      <c r="T1393" s="155"/>
      <c r="AT1393" s="151" t="s">
        <v>188</v>
      </c>
      <c r="AU1393" s="151" t="s">
        <v>80</v>
      </c>
      <c r="AV1393" s="12" t="s">
        <v>78</v>
      </c>
      <c r="AW1393" s="12" t="s">
        <v>31</v>
      </c>
      <c r="AX1393" s="12" t="s">
        <v>70</v>
      </c>
      <c r="AY1393" s="151" t="s">
        <v>158</v>
      </c>
    </row>
    <row r="1394" spans="2:65" s="12" customFormat="1" x14ac:dyDescent="0.2">
      <c r="B1394" s="149"/>
      <c r="D1394" s="150" t="s">
        <v>188</v>
      </c>
      <c r="E1394" s="151" t="s">
        <v>19</v>
      </c>
      <c r="F1394" s="152" t="s">
        <v>1786</v>
      </c>
      <c r="H1394" s="151" t="s">
        <v>19</v>
      </c>
      <c r="I1394" s="153"/>
      <c r="L1394" s="149"/>
      <c r="M1394" s="154"/>
      <c r="T1394" s="155"/>
      <c r="AT1394" s="151" t="s">
        <v>188</v>
      </c>
      <c r="AU1394" s="151" t="s">
        <v>80</v>
      </c>
      <c r="AV1394" s="12" t="s">
        <v>78</v>
      </c>
      <c r="AW1394" s="12" t="s">
        <v>31</v>
      </c>
      <c r="AX1394" s="12" t="s">
        <v>70</v>
      </c>
      <c r="AY1394" s="151" t="s">
        <v>158</v>
      </c>
    </row>
    <row r="1395" spans="2:65" s="12" customFormat="1" x14ac:dyDescent="0.2">
      <c r="B1395" s="149"/>
      <c r="D1395" s="150" t="s">
        <v>188</v>
      </c>
      <c r="E1395" s="151" t="s">
        <v>19</v>
      </c>
      <c r="F1395" s="152" t="s">
        <v>1605</v>
      </c>
      <c r="H1395" s="151" t="s">
        <v>19</v>
      </c>
      <c r="I1395" s="153"/>
      <c r="L1395" s="149"/>
      <c r="M1395" s="154"/>
      <c r="T1395" s="155"/>
      <c r="AT1395" s="151" t="s">
        <v>188</v>
      </c>
      <c r="AU1395" s="151" t="s">
        <v>80</v>
      </c>
      <c r="AV1395" s="12" t="s">
        <v>78</v>
      </c>
      <c r="AW1395" s="12" t="s">
        <v>31</v>
      </c>
      <c r="AX1395" s="12" t="s">
        <v>70</v>
      </c>
      <c r="AY1395" s="151" t="s">
        <v>158</v>
      </c>
    </row>
    <row r="1396" spans="2:65" s="13" customFormat="1" x14ac:dyDescent="0.2">
      <c r="B1396" s="156"/>
      <c r="D1396" s="150" t="s">
        <v>188</v>
      </c>
      <c r="E1396" s="157" t="s">
        <v>19</v>
      </c>
      <c r="F1396" s="158" t="s">
        <v>1790</v>
      </c>
      <c r="H1396" s="159">
        <v>85.14</v>
      </c>
      <c r="I1396" s="160"/>
      <c r="L1396" s="156"/>
      <c r="M1396" s="161"/>
      <c r="T1396" s="162"/>
      <c r="AT1396" s="157" t="s">
        <v>188</v>
      </c>
      <c r="AU1396" s="157" t="s">
        <v>80</v>
      </c>
      <c r="AV1396" s="13" t="s">
        <v>80</v>
      </c>
      <c r="AW1396" s="13" t="s">
        <v>31</v>
      </c>
      <c r="AX1396" s="13" t="s">
        <v>70</v>
      </c>
      <c r="AY1396" s="157" t="s">
        <v>158</v>
      </c>
    </row>
    <row r="1397" spans="2:65" s="12" customFormat="1" x14ac:dyDescent="0.2">
      <c r="B1397" s="149"/>
      <c r="D1397" s="150" t="s">
        <v>188</v>
      </c>
      <c r="E1397" s="151" t="s">
        <v>19</v>
      </c>
      <c r="F1397" s="152" t="s">
        <v>1604</v>
      </c>
      <c r="H1397" s="151" t="s">
        <v>19</v>
      </c>
      <c r="I1397" s="153"/>
      <c r="L1397" s="149"/>
      <c r="M1397" s="154"/>
      <c r="T1397" s="155"/>
      <c r="AT1397" s="151" t="s">
        <v>188</v>
      </c>
      <c r="AU1397" s="151" t="s">
        <v>80</v>
      </c>
      <c r="AV1397" s="12" t="s">
        <v>78</v>
      </c>
      <c r="AW1397" s="12" t="s">
        <v>31</v>
      </c>
      <c r="AX1397" s="12" t="s">
        <v>70</v>
      </c>
      <c r="AY1397" s="151" t="s">
        <v>158</v>
      </c>
    </row>
    <row r="1398" spans="2:65" s="12" customFormat="1" x14ac:dyDescent="0.2">
      <c r="B1398" s="149"/>
      <c r="D1398" s="150" t="s">
        <v>188</v>
      </c>
      <c r="E1398" s="151" t="s">
        <v>19</v>
      </c>
      <c r="F1398" s="152" t="s">
        <v>1605</v>
      </c>
      <c r="H1398" s="151" t="s">
        <v>19</v>
      </c>
      <c r="I1398" s="153"/>
      <c r="L1398" s="149"/>
      <c r="M1398" s="154"/>
      <c r="T1398" s="155"/>
      <c r="AT1398" s="151" t="s">
        <v>188</v>
      </c>
      <c r="AU1398" s="151" t="s">
        <v>80</v>
      </c>
      <c r="AV1398" s="12" t="s">
        <v>78</v>
      </c>
      <c r="AW1398" s="12" t="s">
        <v>31</v>
      </c>
      <c r="AX1398" s="12" t="s">
        <v>70</v>
      </c>
      <c r="AY1398" s="151" t="s">
        <v>158</v>
      </c>
    </row>
    <row r="1399" spans="2:65" s="13" customFormat="1" x14ac:dyDescent="0.2">
      <c r="B1399" s="156"/>
      <c r="D1399" s="150" t="s">
        <v>188</v>
      </c>
      <c r="E1399" s="157" t="s">
        <v>19</v>
      </c>
      <c r="F1399" s="158" t="s">
        <v>1606</v>
      </c>
      <c r="H1399" s="159">
        <v>2.88</v>
      </c>
      <c r="I1399" s="160"/>
      <c r="L1399" s="156"/>
      <c r="M1399" s="161"/>
      <c r="T1399" s="162"/>
      <c r="AT1399" s="157" t="s">
        <v>188</v>
      </c>
      <c r="AU1399" s="157" t="s">
        <v>80</v>
      </c>
      <c r="AV1399" s="13" t="s">
        <v>80</v>
      </c>
      <c r="AW1399" s="13" t="s">
        <v>31</v>
      </c>
      <c r="AX1399" s="13" t="s">
        <v>70</v>
      </c>
      <c r="AY1399" s="157" t="s">
        <v>158</v>
      </c>
    </row>
    <row r="1400" spans="2:65" s="12" customFormat="1" x14ac:dyDescent="0.2">
      <c r="B1400" s="149"/>
      <c r="D1400" s="150" t="s">
        <v>188</v>
      </c>
      <c r="E1400" s="151" t="s">
        <v>19</v>
      </c>
      <c r="F1400" s="152" t="s">
        <v>1607</v>
      </c>
      <c r="H1400" s="151" t="s">
        <v>19</v>
      </c>
      <c r="I1400" s="153"/>
      <c r="L1400" s="149"/>
      <c r="M1400" s="154"/>
      <c r="T1400" s="155"/>
      <c r="AT1400" s="151" t="s">
        <v>188</v>
      </c>
      <c r="AU1400" s="151" t="s">
        <v>80</v>
      </c>
      <c r="AV1400" s="12" t="s">
        <v>78</v>
      </c>
      <c r="AW1400" s="12" t="s">
        <v>31</v>
      </c>
      <c r="AX1400" s="12" t="s">
        <v>70</v>
      </c>
      <c r="AY1400" s="151" t="s">
        <v>158</v>
      </c>
    </row>
    <row r="1401" spans="2:65" s="13" customFormat="1" x14ac:dyDescent="0.2">
      <c r="B1401" s="156"/>
      <c r="D1401" s="150" t="s">
        <v>188</v>
      </c>
      <c r="E1401" s="157" t="s">
        <v>19</v>
      </c>
      <c r="F1401" s="158" t="s">
        <v>1608</v>
      </c>
      <c r="H1401" s="159">
        <v>0.6</v>
      </c>
      <c r="I1401" s="160"/>
      <c r="L1401" s="156"/>
      <c r="M1401" s="161"/>
      <c r="T1401" s="162"/>
      <c r="AT1401" s="157" t="s">
        <v>188</v>
      </c>
      <c r="AU1401" s="157" t="s">
        <v>80</v>
      </c>
      <c r="AV1401" s="13" t="s">
        <v>80</v>
      </c>
      <c r="AW1401" s="13" t="s">
        <v>31</v>
      </c>
      <c r="AX1401" s="13" t="s">
        <v>70</v>
      </c>
      <c r="AY1401" s="157" t="s">
        <v>158</v>
      </c>
    </row>
    <row r="1402" spans="2:65" s="14" customFormat="1" x14ac:dyDescent="0.2">
      <c r="B1402" s="163"/>
      <c r="D1402" s="150" t="s">
        <v>188</v>
      </c>
      <c r="E1402" s="164" t="s">
        <v>19</v>
      </c>
      <c r="F1402" s="165" t="s">
        <v>191</v>
      </c>
      <c r="H1402" s="166">
        <v>88.61999999999999</v>
      </c>
      <c r="I1402" s="167"/>
      <c r="L1402" s="163"/>
      <c r="M1402" s="168"/>
      <c r="T1402" s="169"/>
      <c r="AT1402" s="164" t="s">
        <v>188</v>
      </c>
      <c r="AU1402" s="164" t="s">
        <v>80</v>
      </c>
      <c r="AV1402" s="14" t="s">
        <v>165</v>
      </c>
      <c r="AW1402" s="14" t="s">
        <v>31</v>
      </c>
      <c r="AX1402" s="14" t="s">
        <v>78</v>
      </c>
      <c r="AY1402" s="164" t="s">
        <v>158</v>
      </c>
    </row>
    <row r="1403" spans="2:65" s="1" customFormat="1" ht="16.5" customHeight="1" x14ac:dyDescent="0.2">
      <c r="B1403" s="33"/>
      <c r="C1403" s="177" t="s">
        <v>726</v>
      </c>
      <c r="D1403" s="177" t="s">
        <v>530</v>
      </c>
      <c r="E1403" s="178" t="s">
        <v>2043</v>
      </c>
      <c r="F1403" s="179" t="s">
        <v>2044</v>
      </c>
      <c r="G1403" s="180" t="s">
        <v>195</v>
      </c>
      <c r="H1403" s="181">
        <v>93.051000000000002</v>
      </c>
      <c r="I1403" s="182">
        <v>316</v>
      </c>
      <c r="J1403" s="183">
        <f>ROUND(I1403*H1403,2)</f>
        <v>29404.12</v>
      </c>
      <c r="K1403" s="179" t="s">
        <v>164</v>
      </c>
      <c r="L1403" s="184"/>
      <c r="M1403" s="185" t="s">
        <v>19</v>
      </c>
      <c r="N1403" s="186" t="s">
        <v>41</v>
      </c>
      <c r="P1403" s="141">
        <f>O1403*H1403</f>
        <v>0</v>
      </c>
      <c r="Q1403" s="141">
        <v>0</v>
      </c>
      <c r="R1403" s="141">
        <f>Q1403*H1403</f>
        <v>0</v>
      </c>
      <c r="S1403" s="141">
        <v>0</v>
      </c>
      <c r="T1403" s="142">
        <f>S1403*H1403</f>
        <v>0</v>
      </c>
      <c r="AR1403" s="143" t="s">
        <v>272</v>
      </c>
      <c r="AT1403" s="143" t="s">
        <v>530</v>
      </c>
      <c r="AU1403" s="143" t="s">
        <v>80</v>
      </c>
      <c r="AY1403" s="18" t="s">
        <v>158</v>
      </c>
      <c r="BE1403" s="144">
        <f>IF(N1403="základní",J1403,0)</f>
        <v>29404.12</v>
      </c>
      <c r="BF1403" s="144">
        <f>IF(N1403="snížená",J1403,0)</f>
        <v>0</v>
      </c>
      <c r="BG1403" s="144">
        <f>IF(N1403="zákl. přenesená",J1403,0)</f>
        <v>0</v>
      </c>
      <c r="BH1403" s="144">
        <f>IF(N1403="sníž. přenesená",J1403,0)</f>
        <v>0</v>
      </c>
      <c r="BI1403" s="144">
        <f>IF(N1403="nulová",J1403,0)</f>
        <v>0</v>
      </c>
      <c r="BJ1403" s="18" t="s">
        <v>78</v>
      </c>
      <c r="BK1403" s="144">
        <f>ROUND(I1403*H1403,2)</f>
        <v>29404.12</v>
      </c>
      <c r="BL1403" s="18" t="s">
        <v>204</v>
      </c>
      <c r="BM1403" s="143" t="s">
        <v>1183</v>
      </c>
    </row>
    <row r="1404" spans="2:65" s="12" customFormat="1" x14ac:dyDescent="0.2">
      <c r="B1404" s="149"/>
      <c r="D1404" s="150" t="s">
        <v>188</v>
      </c>
      <c r="E1404" s="151" t="s">
        <v>19</v>
      </c>
      <c r="F1404" s="152" t="s">
        <v>2042</v>
      </c>
      <c r="H1404" s="151" t="s">
        <v>19</v>
      </c>
      <c r="I1404" s="153"/>
      <c r="L1404" s="149"/>
      <c r="M1404" s="154"/>
      <c r="T1404" s="155"/>
      <c r="AT1404" s="151" t="s">
        <v>188</v>
      </c>
      <c r="AU1404" s="151" t="s">
        <v>80</v>
      </c>
      <c r="AV1404" s="12" t="s">
        <v>78</v>
      </c>
      <c r="AW1404" s="12" t="s">
        <v>31</v>
      </c>
      <c r="AX1404" s="12" t="s">
        <v>70</v>
      </c>
      <c r="AY1404" s="151" t="s">
        <v>158</v>
      </c>
    </row>
    <row r="1405" spans="2:65" s="12" customFormat="1" x14ac:dyDescent="0.2">
      <c r="B1405" s="149"/>
      <c r="D1405" s="150" t="s">
        <v>188</v>
      </c>
      <c r="E1405" s="151" t="s">
        <v>19</v>
      </c>
      <c r="F1405" s="152" t="s">
        <v>1786</v>
      </c>
      <c r="H1405" s="151" t="s">
        <v>19</v>
      </c>
      <c r="I1405" s="153"/>
      <c r="L1405" s="149"/>
      <c r="M1405" s="154"/>
      <c r="T1405" s="155"/>
      <c r="AT1405" s="151" t="s">
        <v>188</v>
      </c>
      <c r="AU1405" s="151" t="s">
        <v>80</v>
      </c>
      <c r="AV1405" s="12" t="s">
        <v>78</v>
      </c>
      <c r="AW1405" s="12" t="s">
        <v>31</v>
      </c>
      <c r="AX1405" s="12" t="s">
        <v>70</v>
      </c>
      <c r="AY1405" s="151" t="s">
        <v>158</v>
      </c>
    </row>
    <row r="1406" spans="2:65" s="12" customFormat="1" x14ac:dyDescent="0.2">
      <c r="B1406" s="149"/>
      <c r="D1406" s="150" t="s">
        <v>188</v>
      </c>
      <c r="E1406" s="151" t="s">
        <v>19</v>
      </c>
      <c r="F1406" s="152" t="s">
        <v>1605</v>
      </c>
      <c r="H1406" s="151" t="s">
        <v>19</v>
      </c>
      <c r="I1406" s="153"/>
      <c r="L1406" s="149"/>
      <c r="M1406" s="154"/>
      <c r="T1406" s="155"/>
      <c r="AT1406" s="151" t="s">
        <v>188</v>
      </c>
      <c r="AU1406" s="151" t="s">
        <v>80</v>
      </c>
      <c r="AV1406" s="12" t="s">
        <v>78</v>
      </c>
      <c r="AW1406" s="12" t="s">
        <v>31</v>
      </c>
      <c r="AX1406" s="12" t="s">
        <v>70</v>
      </c>
      <c r="AY1406" s="151" t="s">
        <v>158</v>
      </c>
    </row>
    <row r="1407" spans="2:65" s="13" customFormat="1" x14ac:dyDescent="0.2">
      <c r="B1407" s="156"/>
      <c r="D1407" s="150" t="s">
        <v>188</v>
      </c>
      <c r="E1407" s="157" t="s">
        <v>19</v>
      </c>
      <c r="F1407" s="158" t="s">
        <v>1790</v>
      </c>
      <c r="H1407" s="159">
        <v>85.14</v>
      </c>
      <c r="I1407" s="160"/>
      <c r="L1407" s="156"/>
      <c r="M1407" s="161"/>
      <c r="T1407" s="162"/>
      <c r="AT1407" s="157" t="s">
        <v>188</v>
      </c>
      <c r="AU1407" s="157" t="s">
        <v>80</v>
      </c>
      <c r="AV1407" s="13" t="s">
        <v>80</v>
      </c>
      <c r="AW1407" s="13" t="s">
        <v>31</v>
      </c>
      <c r="AX1407" s="13" t="s">
        <v>70</v>
      </c>
      <c r="AY1407" s="157" t="s">
        <v>158</v>
      </c>
    </row>
    <row r="1408" spans="2:65" s="12" customFormat="1" x14ac:dyDescent="0.2">
      <c r="B1408" s="149"/>
      <c r="D1408" s="150" t="s">
        <v>188</v>
      </c>
      <c r="E1408" s="151" t="s">
        <v>19</v>
      </c>
      <c r="F1408" s="152" t="s">
        <v>1604</v>
      </c>
      <c r="H1408" s="151" t="s">
        <v>19</v>
      </c>
      <c r="I1408" s="153"/>
      <c r="L1408" s="149"/>
      <c r="M1408" s="154"/>
      <c r="T1408" s="155"/>
      <c r="AT1408" s="151" t="s">
        <v>188</v>
      </c>
      <c r="AU1408" s="151" t="s">
        <v>80</v>
      </c>
      <c r="AV1408" s="12" t="s">
        <v>78</v>
      </c>
      <c r="AW1408" s="12" t="s">
        <v>31</v>
      </c>
      <c r="AX1408" s="12" t="s">
        <v>70</v>
      </c>
      <c r="AY1408" s="151" t="s">
        <v>158</v>
      </c>
    </row>
    <row r="1409" spans="2:65" s="12" customFormat="1" x14ac:dyDescent="0.2">
      <c r="B1409" s="149"/>
      <c r="D1409" s="150" t="s">
        <v>188</v>
      </c>
      <c r="E1409" s="151" t="s">
        <v>19</v>
      </c>
      <c r="F1409" s="152" t="s">
        <v>1605</v>
      </c>
      <c r="H1409" s="151" t="s">
        <v>19</v>
      </c>
      <c r="I1409" s="153"/>
      <c r="L1409" s="149"/>
      <c r="M1409" s="154"/>
      <c r="T1409" s="155"/>
      <c r="AT1409" s="151" t="s">
        <v>188</v>
      </c>
      <c r="AU1409" s="151" t="s">
        <v>80</v>
      </c>
      <c r="AV1409" s="12" t="s">
        <v>78</v>
      </c>
      <c r="AW1409" s="12" t="s">
        <v>31</v>
      </c>
      <c r="AX1409" s="12" t="s">
        <v>70</v>
      </c>
      <c r="AY1409" s="151" t="s">
        <v>158</v>
      </c>
    </row>
    <row r="1410" spans="2:65" s="13" customFormat="1" x14ac:dyDescent="0.2">
      <c r="B1410" s="156"/>
      <c r="D1410" s="150" t="s">
        <v>188</v>
      </c>
      <c r="E1410" s="157" t="s">
        <v>19</v>
      </c>
      <c r="F1410" s="158" t="s">
        <v>1606</v>
      </c>
      <c r="H1410" s="159">
        <v>2.88</v>
      </c>
      <c r="I1410" s="160"/>
      <c r="L1410" s="156"/>
      <c r="M1410" s="161"/>
      <c r="T1410" s="162"/>
      <c r="AT1410" s="157" t="s">
        <v>188</v>
      </c>
      <c r="AU1410" s="157" t="s">
        <v>80</v>
      </c>
      <c r="AV1410" s="13" t="s">
        <v>80</v>
      </c>
      <c r="AW1410" s="13" t="s">
        <v>31</v>
      </c>
      <c r="AX1410" s="13" t="s">
        <v>70</v>
      </c>
      <c r="AY1410" s="157" t="s">
        <v>158</v>
      </c>
    </row>
    <row r="1411" spans="2:65" s="12" customFormat="1" x14ac:dyDescent="0.2">
      <c r="B1411" s="149"/>
      <c r="D1411" s="150" t="s">
        <v>188</v>
      </c>
      <c r="E1411" s="151" t="s">
        <v>19</v>
      </c>
      <c r="F1411" s="152" t="s">
        <v>1607</v>
      </c>
      <c r="H1411" s="151" t="s">
        <v>19</v>
      </c>
      <c r="I1411" s="153"/>
      <c r="L1411" s="149"/>
      <c r="M1411" s="154"/>
      <c r="T1411" s="155"/>
      <c r="AT1411" s="151" t="s">
        <v>188</v>
      </c>
      <c r="AU1411" s="151" t="s">
        <v>80</v>
      </c>
      <c r="AV1411" s="12" t="s">
        <v>78</v>
      </c>
      <c r="AW1411" s="12" t="s">
        <v>31</v>
      </c>
      <c r="AX1411" s="12" t="s">
        <v>70</v>
      </c>
      <c r="AY1411" s="151" t="s">
        <v>158</v>
      </c>
    </row>
    <row r="1412" spans="2:65" s="13" customFormat="1" x14ac:dyDescent="0.2">
      <c r="B1412" s="156"/>
      <c r="D1412" s="150" t="s">
        <v>188</v>
      </c>
      <c r="E1412" s="157" t="s">
        <v>19</v>
      </c>
      <c r="F1412" s="158" t="s">
        <v>1608</v>
      </c>
      <c r="H1412" s="159">
        <v>0.6</v>
      </c>
      <c r="I1412" s="160"/>
      <c r="L1412" s="156"/>
      <c r="M1412" s="161"/>
      <c r="T1412" s="162"/>
      <c r="AT1412" s="157" t="s">
        <v>188</v>
      </c>
      <c r="AU1412" s="157" t="s">
        <v>80</v>
      </c>
      <c r="AV1412" s="13" t="s">
        <v>80</v>
      </c>
      <c r="AW1412" s="13" t="s">
        <v>31</v>
      </c>
      <c r="AX1412" s="13" t="s">
        <v>70</v>
      </c>
      <c r="AY1412" s="157" t="s">
        <v>158</v>
      </c>
    </row>
    <row r="1413" spans="2:65" s="14" customFormat="1" x14ac:dyDescent="0.2">
      <c r="B1413" s="163"/>
      <c r="D1413" s="150" t="s">
        <v>188</v>
      </c>
      <c r="E1413" s="164" t="s">
        <v>19</v>
      </c>
      <c r="F1413" s="165" t="s">
        <v>191</v>
      </c>
      <c r="H1413" s="166">
        <v>88.61999999999999</v>
      </c>
      <c r="I1413" s="167"/>
      <c r="L1413" s="163"/>
      <c r="M1413" s="168"/>
      <c r="T1413" s="169"/>
      <c r="AT1413" s="164" t="s">
        <v>188</v>
      </c>
      <c r="AU1413" s="164" t="s">
        <v>80</v>
      </c>
      <c r="AV1413" s="14" t="s">
        <v>165</v>
      </c>
      <c r="AW1413" s="14" t="s">
        <v>31</v>
      </c>
      <c r="AX1413" s="14" t="s">
        <v>70</v>
      </c>
      <c r="AY1413" s="164" t="s">
        <v>158</v>
      </c>
    </row>
    <row r="1414" spans="2:65" s="13" customFormat="1" x14ac:dyDescent="0.2">
      <c r="B1414" s="156"/>
      <c r="D1414" s="150" t="s">
        <v>188</v>
      </c>
      <c r="E1414" s="157" t="s">
        <v>19</v>
      </c>
      <c r="F1414" s="158" t="s">
        <v>2048</v>
      </c>
      <c r="H1414" s="159">
        <v>93.051000000000002</v>
      </c>
      <c r="I1414" s="160"/>
      <c r="L1414" s="156"/>
      <c r="M1414" s="161"/>
      <c r="T1414" s="162"/>
      <c r="AT1414" s="157" t="s">
        <v>188</v>
      </c>
      <c r="AU1414" s="157" t="s">
        <v>80</v>
      </c>
      <c r="AV1414" s="13" t="s">
        <v>80</v>
      </c>
      <c r="AW1414" s="13" t="s">
        <v>31</v>
      </c>
      <c r="AX1414" s="13" t="s">
        <v>70</v>
      </c>
      <c r="AY1414" s="157" t="s">
        <v>158</v>
      </c>
    </row>
    <row r="1415" spans="2:65" s="14" customFormat="1" x14ac:dyDescent="0.2">
      <c r="B1415" s="163"/>
      <c r="D1415" s="150" t="s">
        <v>188</v>
      </c>
      <c r="E1415" s="164" t="s">
        <v>19</v>
      </c>
      <c r="F1415" s="165" t="s">
        <v>191</v>
      </c>
      <c r="H1415" s="166">
        <v>93.051000000000002</v>
      </c>
      <c r="I1415" s="167"/>
      <c r="L1415" s="163"/>
      <c r="M1415" s="168"/>
      <c r="T1415" s="169"/>
      <c r="AT1415" s="164" t="s">
        <v>188</v>
      </c>
      <c r="AU1415" s="164" t="s">
        <v>80</v>
      </c>
      <c r="AV1415" s="14" t="s">
        <v>165</v>
      </c>
      <c r="AW1415" s="14" t="s">
        <v>31</v>
      </c>
      <c r="AX1415" s="14" t="s">
        <v>78</v>
      </c>
      <c r="AY1415" s="164" t="s">
        <v>158</v>
      </c>
    </row>
    <row r="1416" spans="2:65" s="1" customFormat="1" ht="16.5" customHeight="1" x14ac:dyDescent="0.2">
      <c r="B1416" s="33"/>
      <c r="C1416" s="132" t="s">
        <v>1059</v>
      </c>
      <c r="D1416" s="132" t="s">
        <v>160</v>
      </c>
      <c r="E1416" s="133" t="s">
        <v>2049</v>
      </c>
      <c r="F1416" s="134" t="s">
        <v>2050</v>
      </c>
      <c r="G1416" s="135" t="s">
        <v>519</v>
      </c>
      <c r="H1416" s="136">
        <v>0.58699999999999997</v>
      </c>
      <c r="I1416" s="137">
        <v>2910</v>
      </c>
      <c r="J1416" s="138">
        <f>ROUND(I1416*H1416,2)</f>
        <v>1708.17</v>
      </c>
      <c r="K1416" s="134" t="s">
        <v>164</v>
      </c>
      <c r="L1416" s="33"/>
      <c r="M1416" s="139" t="s">
        <v>19</v>
      </c>
      <c r="N1416" s="140" t="s">
        <v>41</v>
      </c>
      <c r="P1416" s="141">
        <f>O1416*H1416</f>
        <v>0</v>
      </c>
      <c r="Q1416" s="141">
        <v>0</v>
      </c>
      <c r="R1416" s="141">
        <f>Q1416*H1416</f>
        <v>0</v>
      </c>
      <c r="S1416" s="141">
        <v>0</v>
      </c>
      <c r="T1416" s="142">
        <f>S1416*H1416</f>
        <v>0</v>
      </c>
      <c r="AR1416" s="143" t="s">
        <v>204</v>
      </c>
      <c r="AT1416" s="143" t="s">
        <v>160</v>
      </c>
      <c r="AU1416" s="143" t="s">
        <v>80</v>
      </c>
      <c r="AY1416" s="18" t="s">
        <v>158</v>
      </c>
      <c r="BE1416" s="144">
        <f>IF(N1416="základní",J1416,0)</f>
        <v>1708.17</v>
      </c>
      <c r="BF1416" s="144">
        <f>IF(N1416="snížená",J1416,0)</f>
        <v>0</v>
      </c>
      <c r="BG1416" s="144">
        <f>IF(N1416="zákl. přenesená",J1416,0)</f>
        <v>0</v>
      </c>
      <c r="BH1416" s="144">
        <f>IF(N1416="sníž. přenesená",J1416,0)</f>
        <v>0</v>
      </c>
      <c r="BI1416" s="144">
        <f>IF(N1416="nulová",J1416,0)</f>
        <v>0</v>
      </c>
      <c r="BJ1416" s="18" t="s">
        <v>78</v>
      </c>
      <c r="BK1416" s="144">
        <f>ROUND(I1416*H1416,2)</f>
        <v>1708.17</v>
      </c>
      <c r="BL1416" s="18" t="s">
        <v>204</v>
      </c>
      <c r="BM1416" s="143" t="s">
        <v>1195</v>
      </c>
    </row>
    <row r="1417" spans="2:65" s="1" customFormat="1" x14ac:dyDescent="0.2">
      <c r="B1417" s="33"/>
      <c r="D1417" s="145" t="s">
        <v>166</v>
      </c>
      <c r="F1417" s="146" t="s">
        <v>2051</v>
      </c>
      <c r="I1417" s="147"/>
      <c r="L1417" s="33"/>
      <c r="M1417" s="148"/>
      <c r="T1417" s="54"/>
      <c r="AT1417" s="18" t="s">
        <v>166</v>
      </c>
      <c r="AU1417" s="18" t="s">
        <v>80</v>
      </c>
    </row>
    <row r="1418" spans="2:65" s="11" customFormat="1" ht="22.8" customHeight="1" x14ac:dyDescent="0.25">
      <c r="B1418" s="120"/>
      <c r="D1418" s="121" t="s">
        <v>69</v>
      </c>
      <c r="E1418" s="130" t="s">
        <v>2052</v>
      </c>
      <c r="F1418" s="130" t="s">
        <v>2053</v>
      </c>
      <c r="I1418" s="123"/>
      <c r="J1418" s="131">
        <f>BK1418</f>
        <v>9300</v>
      </c>
      <c r="L1418" s="120"/>
      <c r="M1418" s="125"/>
      <c r="P1418" s="126">
        <f>SUM(P1419:P1425)</f>
        <v>0</v>
      </c>
      <c r="R1418" s="126">
        <f>SUM(R1419:R1425)</f>
        <v>0</v>
      </c>
      <c r="T1418" s="127">
        <f>SUM(T1419:T1425)</f>
        <v>0</v>
      </c>
      <c r="AR1418" s="121" t="s">
        <v>80</v>
      </c>
      <c r="AT1418" s="128" t="s">
        <v>69</v>
      </c>
      <c r="AU1418" s="128" t="s">
        <v>78</v>
      </c>
      <c r="AY1418" s="121" t="s">
        <v>158</v>
      </c>
      <c r="BK1418" s="129">
        <f>SUM(BK1419:BK1425)</f>
        <v>9300</v>
      </c>
    </row>
    <row r="1419" spans="2:65" s="1" customFormat="1" ht="16.5" customHeight="1" x14ac:dyDescent="0.2">
      <c r="B1419" s="33"/>
      <c r="C1419" s="132" t="s">
        <v>730</v>
      </c>
      <c r="D1419" s="132" t="s">
        <v>160</v>
      </c>
      <c r="E1419" s="133" t="s">
        <v>2054</v>
      </c>
      <c r="F1419" s="134" t="s">
        <v>2055</v>
      </c>
      <c r="G1419" s="135" t="s">
        <v>292</v>
      </c>
      <c r="H1419" s="136">
        <v>6</v>
      </c>
      <c r="I1419" s="137">
        <v>1550</v>
      </c>
      <c r="J1419" s="138">
        <f>ROUND(I1419*H1419,2)</f>
        <v>9300</v>
      </c>
      <c r="K1419" s="134" t="s">
        <v>19</v>
      </c>
      <c r="L1419" s="33"/>
      <c r="M1419" s="139" t="s">
        <v>19</v>
      </c>
      <c r="N1419" s="140" t="s">
        <v>41</v>
      </c>
      <c r="P1419" s="141">
        <f>O1419*H1419</f>
        <v>0</v>
      </c>
      <c r="Q1419" s="141">
        <v>0</v>
      </c>
      <c r="R1419" s="141">
        <f>Q1419*H1419</f>
        <v>0</v>
      </c>
      <c r="S1419" s="141">
        <v>0</v>
      </c>
      <c r="T1419" s="142">
        <f>S1419*H1419</f>
        <v>0</v>
      </c>
      <c r="AR1419" s="143" t="s">
        <v>204</v>
      </c>
      <c r="AT1419" s="143" t="s">
        <v>160</v>
      </c>
      <c r="AU1419" s="143" t="s">
        <v>80</v>
      </c>
      <c r="AY1419" s="18" t="s">
        <v>158</v>
      </c>
      <c r="BE1419" s="144">
        <f>IF(N1419="základní",J1419,0)</f>
        <v>9300</v>
      </c>
      <c r="BF1419" s="144">
        <f>IF(N1419="snížená",J1419,0)</f>
        <v>0</v>
      </c>
      <c r="BG1419" s="144">
        <f>IF(N1419="zákl. přenesená",J1419,0)</f>
        <v>0</v>
      </c>
      <c r="BH1419" s="144">
        <f>IF(N1419="sníž. přenesená",J1419,0)</f>
        <v>0</v>
      </c>
      <c r="BI1419" s="144">
        <f>IF(N1419="nulová",J1419,0)</f>
        <v>0</v>
      </c>
      <c r="BJ1419" s="18" t="s">
        <v>78</v>
      </c>
      <c r="BK1419" s="144">
        <f>ROUND(I1419*H1419,2)</f>
        <v>9300</v>
      </c>
      <c r="BL1419" s="18" t="s">
        <v>204</v>
      </c>
      <c r="BM1419" s="143" t="s">
        <v>1198</v>
      </c>
    </row>
    <row r="1420" spans="2:65" s="12" customFormat="1" x14ac:dyDescent="0.2">
      <c r="B1420" s="149"/>
      <c r="D1420" s="150" t="s">
        <v>188</v>
      </c>
      <c r="E1420" s="151" t="s">
        <v>19</v>
      </c>
      <c r="F1420" s="152" t="s">
        <v>2056</v>
      </c>
      <c r="H1420" s="151" t="s">
        <v>19</v>
      </c>
      <c r="I1420" s="153"/>
      <c r="L1420" s="149"/>
      <c r="M1420" s="154"/>
      <c r="T1420" s="155"/>
      <c r="AT1420" s="151" t="s">
        <v>188</v>
      </c>
      <c r="AU1420" s="151" t="s">
        <v>80</v>
      </c>
      <c r="AV1420" s="12" t="s">
        <v>78</v>
      </c>
      <c r="AW1420" s="12" t="s">
        <v>31</v>
      </c>
      <c r="AX1420" s="12" t="s">
        <v>70</v>
      </c>
      <c r="AY1420" s="151" t="s">
        <v>158</v>
      </c>
    </row>
    <row r="1421" spans="2:65" s="12" customFormat="1" x14ac:dyDescent="0.2">
      <c r="B1421" s="149"/>
      <c r="D1421" s="150" t="s">
        <v>188</v>
      </c>
      <c r="E1421" s="151" t="s">
        <v>19</v>
      </c>
      <c r="F1421" s="152" t="s">
        <v>2057</v>
      </c>
      <c r="H1421" s="151" t="s">
        <v>19</v>
      </c>
      <c r="I1421" s="153"/>
      <c r="L1421" s="149"/>
      <c r="M1421" s="154"/>
      <c r="T1421" s="155"/>
      <c r="AT1421" s="151" t="s">
        <v>188</v>
      </c>
      <c r="AU1421" s="151" t="s">
        <v>80</v>
      </c>
      <c r="AV1421" s="12" t="s">
        <v>78</v>
      </c>
      <c r="AW1421" s="12" t="s">
        <v>31</v>
      </c>
      <c r="AX1421" s="12" t="s">
        <v>70</v>
      </c>
      <c r="AY1421" s="151" t="s">
        <v>158</v>
      </c>
    </row>
    <row r="1422" spans="2:65" s="12" customFormat="1" x14ac:dyDescent="0.2">
      <c r="B1422" s="149"/>
      <c r="D1422" s="150" t="s">
        <v>188</v>
      </c>
      <c r="E1422" s="151" t="s">
        <v>19</v>
      </c>
      <c r="F1422" s="152" t="s">
        <v>2058</v>
      </c>
      <c r="H1422" s="151" t="s">
        <v>19</v>
      </c>
      <c r="I1422" s="153"/>
      <c r="L1422" s="149"/>
      <c r="M1422" s="154"/>
      <c r="T1422" s="155"/>
      <c r="AT1422" s="151" t="s">
        <v>188</v>
      </c>
      <c r="AU1422" s="151" t="s">
        <v>80</v>
      </c>
      <c r="AV1422" s="12" t="s">
        <v>78</v>
      </c>
      <c r="AW1422" s="12" t="s">
        <v>31</v>
      </c>
      <c r="AX1422" s="12" t="s">
        <v>70</v>
      </c>
      <c r="AY1422" s="151" t="s">
        <v>158</v>
      </c>
    </row>
    <row r="1423" spans="2:65" s="12" customFormat="1" x14ac:dyDescent="0.2">
      <c r="B1423" s="149"/>
      <c r="D1423" s="150" t="s">
        <v>188</v>
      </c>
      <c r="E1423" s="151" t="s">
        <v>19</v>
      </c>
      <c r="F1423" s="152" t="s">
        <v>2059</v>
      </c>
      <c r="H1423" s="151" t="s">
        <v>19</v>
      </c>
      <c r="I1423" s="153"/>
      <c r="L1423" s="149"/>
      <c r="M1423" s="154"/>
      <c r="T1423" s="155"/>
      <c r="AT1423" s="151" t="s">
        <v>188</v>
      </c>
      <c r="AU1423" s="151" t="s">
        <v>80</v>
      </c>
      <c r="AV1423" s="12" t="s">
        <v>78</v>
      </c>
      <c r="AW1423" s="12" t="s">
        <v>31</v>
      </c>
      <c r="AX1423" s="12" t="s">
        <v>70</v>
      </c>
      <c r="AY1423" s="151" t="s">
        <v>158</v>
      </c>
    </row>
    <row r="1424" spans="2:65" s="13" customFormat="1" x14ac:dyDescent="0.2">
      <c r="B1424" s="156"/>
      <c r="D1424" s="150" t="s">
        <v>188</v>
      </c>
      <c r="E1424" s="157" t="s">
        <v>19</v>
      </c>
      <c r="F1424" s="158" t="s">
        <v>2060</v>
      </c>
      <c r="H1424" s="159">
        <v>6</v>
      </c>
      <c r="I1424" s="160"/>
      <c r="L1424" s="156"/>
      <c r="M1424" s="161"/>
      <c r="T1424" s="162"/>
      <c r="AT1424" s="157" t="s">
        <v>188</v>
      </c>
      <c r="AU1424" s="157" t="s">
        <v>80</v>
      </c>
      <c r="AV1424" s="13" t="s">
        <v>80</v>
      </c>
      <c r="AW1424" s="13" t="s">
        <v>31</v>
      </c>
      <c r="AX1424" s="13" t="s">
        <v>70</v>
      </c>
      <c r="AY1424" s="157" t="s">
        <v>158</v>
      </c>
    </row>
    <row r="1425" spans="2:65" s="14" customFormat="1" x14ac:dyDescent="0.2">
      <c r="B1425" s="163"/>
      <c r="D1425" s="150" t="s">
        <v>188</v>
      </c>
      <c r="E1425" s="164" t="s">
        <v>19</v>
      </c>
      <c r="F1425" s="165" t="s">
        <v>191</v>
      </c>
      <c r="H1425" s="166">
        <v>6</v>
      </c>
      <c r="I1425" s="167"/>
      <c r="L1425" s="163"/>
      <c r="M1425" s="168"/>
      <c r="T1425" s="169"/>
      <c r="AT1425" s="164" t="s">
        <v>188</v>
      </c>
      <c r="AU1425" s="164" t="s">
        <v>80</v>
      </c>
      <c r="AV1425" s="14" t="s">
        <v>165</v>
      </c>
      <c r="AW1425" s="14" t="s">
        <v>31</v>
      </c>
      <c r="AX1425" s="14" t="s">
        <v>78</v>
      </c>
      <c r="AY1425" s="164" t="s">
        <v>158</v>
      </c>
    </row>
    <row r="1426" spans="2:65" s="11" customFormat="1" ht="22.8" customHeight="1" x14ac:dyDescent="0.25">
      <c r="B1426" s="120"/>
      <c r="D1426" s="121" t="s">
        <v>69</v>
      </c>
      <c r="E1426" s="130" t="s">
        <v>2061</v>
      </c>
      <c r="F1426" s="130" t="s">
        <v>2062</v>
      </c>
      <c r="I1426" s="123"/>
      <c r="J1426" s="131">
        <f>BK1426</f>
        <v>3794</v>
      </c>
      <c r="L1426" s="120"/>
      <c r="M1426" s="125"/>
      <c r="P1426" s="126">
        <f>SUM(P1427:P1448)</f>
        <v>0</v>
      </c>
      <c r="R1426" s="126">
        <f>SUM(R1427:R1448)</f>
        <v>0</v>
      </c>
      <c r="T1426" s="127">
        <f>SUM(T1427:T1448)</f>
        <v>0</v>
      </c>
      <c r="AR1426" s="121" t="s">
        <v>80</v>
      </c>
      <c r="AT1426" s="128" t="s">
        <v>69</v>
      </c>
      <c r="AU1426" s="128" t="s">
        <v>78</v>
      </c>
      <c r="AY1426" s="121" t="s">
        <v>158</v>
      </c>
      <c r="BK1426" s="129">
        <f>SUM(BK1427:BK1448)</f>
        <v>3794</v>
      </c>
    </row>
    <row r="1427" spans="2:65" s="1" customFormat="1" ht="16.5" customHeight="1" x14ac:dyDescent="0.2">
      <c r="B1427" s="33"/>
      <c r="C1427" s="132" t="s">
        <v>1071</v>
      </c>
      <c r="D1427" s="132" t="s">
        <v>160</v>
      </c>
      <c r="E1427" s="133" t="s">
        <v>2063</v>
      </c>
      <c r="F1427" s="134" t="s">
        <v>2064</v>
      </c>
      <c r="G1427" s="135" t="s">
        <v>292</v>
      </c>
      <c r="H1427" s="136">
        <v>3</v>
      </c>
      <c r="I1427" s="137">
        <v>600</v>
      </c>
      <c r="J1427" s="138">
        <f>ROUND(I1427*H1427,2)</f>
        <v>1800</v>
      </c>
      <c r="K1427" s="134" t="s">
        <v>164</v>
      </c>
      <c r="L1427" s="33"/>
      <c r="M1427" s="139" t="s">
        <v>19</v>
      </c>
      <c r="N1427" s="140" t="s">
        <v>41</v>
      </c>
      <c r="P1427" s="141">
        <f>O1427*H1427</f>
        <v>0</v>
      </c>
      <c r="Q1427" s="141">
        <v>0</v>
      </c>
      <c r="R1427" s="141">
        <f>Q1427*H1427</f>
        <v>0</v>
      </c>
      <c r="S1427" s="141">
        <v>0</v>
      </c>
      <c r="T1427" s="142">
        <f>S1427*H1427</f>
        <v>0</v>
      </c>
      <c r="AR1427" s="143" t="s">
        <v>204</v>
      </c>
      <c r="AT1427" s="143" t="s">
        <v>160</v>
      </c>
      <c r="AU1427" s="143" t="s">
        <v>80</v>
      </c>
      <c r="AY1427" s="18" t="s">
        <v>158</v>
      </c>
      <c r="BE1427" s="144">
        <f>IF(N1427="základní",J1427,0)</f>
        <v>1800</v>
      </c>
      <c r="BF1427" s="144">
        <f>IF(N1427="snížená",J1427,0)</f>
        <v>0</v>
      </c>
      <c r="BG1427" s="144">
        <f>IF(N1427="zákl. přenesená",J1427,0)</f>
        <v>0</v>
      </c>
      <c r="BH1427" s="144">
        <f>IF(N1427="sníž. přenesená",J1427,0)</f>
        <v>0</v>
      </c>
      <c r="BI1427" s="144">
        <f>IF(N1427="nulová",J1427,0)</f>
        <v>0</v>
      </c>
      <c r="BJ1427" s="18" t="s">
        <v>78</v>
      </c>
      <c r="BK1427" s="144">
        <f>ROUND(I1427*H1427,2)</f>
        <v>1800</v>
      </c>
      <c r="BL1427" s="18" t="s">
        <v>204</v>
      </c>
      <c r="BM1427" s="143" t="s">
        <v>2065</v>
      </c>
    </row>
    <row r="1428" spans="2:65" s="1" customFormat="1" x14ac:dyDescent="0.2">
      <c r="B1428" s="33"/>
      <c r="D1428" s="145" t="s">
        <v>166</v>
      </c>
      <c r="F1428" s="146" t="s">
        <v>2066</v>
      </c>
      <c r="I1428" s="147"/>
      <c r="L1428" s="33"/>
      <c r="M1428" s="148"/>
      <c r="T1428" s="54"/>
      <c r="AT1428" s="18" t="s">
        <v>166</v>
      </c>
      <c r="AU1428" s="18" t="s">
        <v>80</v>
      </c>
    </row>
    <row r="1429" spans="2:65" s="12" customFormat="1" x14ac:dyDescent="0.2">
      <c r="B1429" s="149"/>
      <c r="D1429" s="150" t="s">
        <v>188</v>
      </c>
      <c r="E1429" s="151" t="s">
        <v>19</v>
      </c>
      <c r="F1429" s="152" t="s">
        <v>1997</v>
      </c>
      <c r="H1429" s="151" t="s">
        <v>19</v>
      </c>
      <c r="I1429" s="153"/>
      <c r="L1429" s="149"/>
      <c r="M1429" s="154"/>
      <c r="T1429" s="155"/>
      <c r="AT1429" s="151" t="s">
        <v>188</v>
      </c>
      <c r="AU1429" s="151" t="s">
        <v>80</v>
      </c>
      <c r="AV1429" s="12" t="s">
        <v>78</v>
      </c>
      <c r="AW1429" s="12" t="s">
        <v>31</v>
      </c>
      <c r="AX1429" s="12" t="s">
        <v>70</v>
      </c>
      <c r="AY1429" s="151" t="s">
        <v>158</v>
      </c>
    </row>
    <row r="1430" spans="2:65" s="12" customFormat="1" x14ac:dyDescent="0.2">
      <c r="B1430" s="149"/>
      <c r="D1430" s="150" t="s">
        <v>188</v>
      </c>
      <c r="E1430" s="151" t="s">
        <v>19</v>
      </c>
      <c r="F1430" s="152" t="s">
        <v>2067</v>
      </c>
      <c r="H1430" s="151" t="s">
        <v>19</v>
      </c>
      <c r="I1430" s="153"/>
      <c r="L1430" s="149"/>
      <c r="M1430" s="154"/>
      <c r="T1430" s="155"/>
      <c r="AT1430" s="151" t="s">
        <v>188</v>
      </c>
      <c r="AU1430" s="151" t="s">
        <v>80</v>
      </c>
      <c r="AV1430" s="12" t="s">
        <v>78</v>
      </c>
      <c r="AW1430" s="12" t="s">
        <v>31</v>
      </c>
      <c r="AX1430" s="12" t="s">
        <v>70</v>
      </c>
      <c r="AY1430" s="151" t="s">
        <v>158</v>
      </c>
    </row>
    <row r="1431" spans="2:65" s="13" customFormat="1" x14ac:dyDescent="0.2">
      <c r="B1431" s="156"/>
      <c r="D1431" s="150" t="s">
        <v>188</v>
      </c>
      <c r="E1431" s="157" t="s">
        <v>19</v>
      </c>
      <c r="F1431" s="158" t="s">
        <v>2068</v>
      </c>
      <c r="H1431" s="159">
        <v>3</v>
      </c>
      <c r="I1431" s="160"/>
      <c r="L1431" s="156"/>
      <c r="M1431" s="161"/>
      <c r="T1431" s="162"/>
      <c r="AT1431" s="157" t="s">
        <v>188</v>
      </c>
      <c r="AU1431" s="157" t="s">
        <v>80</v>
      </c>
      <c r="AV1431" s="13" t="s">
        <v>80</v>
      </c>
      <c r="AW1431" s="13" t="s">
        <v>31</v>
      </c>
      <c r="AX1431" s="13" t="s">
        <v>70</v>
      </c>
      <c r="AY1431" s="157" t="s">
        <v>158</v>
      </c>
    </row>
    <row r="1432" spans="2:65" s="14" customFormat="1" x14ac:dyDescent="0.2">
      <c r="B1432" s="163"/>
      <c r="D1432" s="150" t="s">
        <v>188</v>
      </c>
      <c r="E1432" s="164" t="s">
        <v>19</v>
      </c>
      <c r="F1432" s="165" t="s">
        <v>191</v>
      </c>
      <c r="H1432" s="166">
        <v>3</v>
      </c>
      <c r="I1432" s="167"/>
      <c r="L1432" s="163"/>
      <c r="M1432" s="168"/>
      <c r="T1432" s="169"/>
      <c r="AT1432" s="164" t="s">
        <v>188</v>
      </c>
      <c r="AU1432" s="164" t="s">
        <v>80</v>
      </c>
      <c r="AV1432" s="14" t="s">
        <v>165</v>
      </c>
      <c r="AW1432" s="14" t="s">
        <v>31</v>
      </c>
      <c r="AX1432" s="14" t="s">
        <v>78</v>
      </c>
      <c r="AY1432" s="164" t="s">
        <v>158</v>
      </c>
    </row>
    <row r="1433" spans="2:65" s="1" customFormat="1" ht="16.5" customHeight="1" x14ac:dyDescent="0.2">
      <c r="B1433" s="33"/>
      <c r="C1433" s="177" t="s">
        <v>736</v>
      </c>
      <c r="D1433" s="177" t="s">
        <v>530</v>
      </c>
      <c r="E1433" s="178" t="s">
        <v>2069</v>
      </c>
      <c r="F1433" s="179" t="s">
        <v>2070</v>
      </c>
      <c r="G1433" s="180" t="s">
        <v>292</v>
      </c>
      <c r="H1433" s="181">
        <v>2</v>
      </c>
      <c r="I1433" s="182">
        <v>250</v>
      </c>
      <c r="J1433" s="183">
        <f>ROUND(I1433*H1433,2)</f>
        <v>500</v>
      </c>
      <c r="K1433" s="179" t="s">
        <v>19</v>
      </c>
      <c r="L1433" s="184"/>
      <c r="M1433" s="185" t="s">
        <v>19</v>
      </c>
      <c r="N1433" s="186" t="s">
        <v>41</v>
      </c>
      <c r="P1433" s="141">
        <f>O1433*H1433</f>
        <v>0</v>
      </c>
      <c r="Q1433" s="141">
        <v>0</v>
      </c>
      <c r="R1433" s="141">
        <f>Q1433*H1433</f>
        <v>0</v>
      </c>
      <c r="S1433" s="141">
        <v>0</v>
      </c>
      <c r="T1433" s="142">
        <f>S1433*H1433</f>
        <v>0</v>
      </c>
      <c r="AR1433" s="143" t="s">
        <v>272</v>
      </c>
      <c r="AT1433" s="143" t="s">
        <v>530</v>
      </c>
      <c r="AU1433" s="143" t="s">
        <v>80</v>
      </c>
      <c r="AY1433" s="18" t="s">
        <v>158</v>
      </c>
      <c r="BE1433" s="144">
        <f>IF(N1433="základní",J1433,0)</f>
        <v>500</v>
      </c>
      <c r="BF1433" s="144">
        <f>IF(N1433="snížená",J1433,0)</f>
        <v>0</v>
      </c>
      <c r="BG1433" s="144">
        <f>IF(N1433="zákl. přenesená",J1433,0)</f>
        <v>0</v>
      </c>
      <c r="BH1433" s="144">
        <f>IF(N1433="sníž. přenesená",J1433,0)</f>
        <v>0</v>
      </c>
      <c r="BI1433" s="144">
        <f>IF(N1433="nulová",J1433,0)</f>
        <v>0</v>
      </c>
      <c r="BJ1433" s="18" t="s">
        <v>78</v>
      </c>
      <c r="BK1433" s="144">
        <f>ROUND(I1433*H1433,2)</f>
        <v>500</v>
      </c>
      <c r="BL1433" s="18" t="s">
        <v>204</v>
      </c>
      <c r="BM1433" s="143" t="s">
        <v>2071</v>
      </c>
    </row>
    <row r="1434" spans="2:65" s="12" customFormat="1" x14ac:dyDescent="0.2">
      <c r="B1434" s="149"/>
      <c r="D1434" s="150" t="s">
        <v>188</v>
      </c>
      <c r="E1434" s="151" t="s">
        <v>19</v>
      </c>
      <c r="F1434" s="152" t="s">
        <v>1997</v>
      </c>
      <c r="H1434" s="151" t="s">
        <v>19</v>
      </c>
      <c r="I1434" s="153"/>
      <c r="L1434" s="149"/>
      <c r="M1434" s="154"/>
      <c r="T1434" s="155"/>
      <c r="AT1434" s="151" t="s">
        <v>188</v>
      </c>
      <c r="AU1434" s="151" t="s">
        <v>80</v>
      </c>
      <c r="AV1434" s="12" t="s">
        <v>78</v>
      </c>
      <c r="AW1434" s="12" t="s">
        <v>31</v>
      </c>
      <c r="AX1434" s="12" t="s">
        <v>70</v>
      </c>
      <c r="AY1434" s="151" t="s">
        <v>158</v>
      </c>
    </row>
    <row r="1435" spans="2:65" s="12" customFormat="1" x14ac:dyDescent="0.2">
      <c r="B1435" s="149"/>
      <c r="D1435" s="150" t="s">
        <v>188</v>
      </c>
      <c r="E1435" s="151" t="s">
        <v>19</v>
      </c>
      <c r="F1435" s="152" t="s">
        <v>2072</v>
      </c>
      <c r="H1435" s="151" t="s">
        <v>19</v>
      </c>
      <c r="I1435" s="153"/>
      <c r="L1435" s="149"/>
      <c r="M1435" s="154"/>
      <c r="T1435" s="155"/>
      <c r="AT1435" s="151" t="s">
        <v>188</v>
      </c>
      <c r="AU1435" s="151" t="s">
        <v>80</v>
      </c>
      <c r="AV1435" s="12" t="s">
        <v>78</v>
      </c>
      <c r="AW1435" s="12" t="s">
        <v>31</v>
      </c>
      <c r="AX1435" s="12" t="s">
        <v>70</v>
      </c>
      <c r="AY1435" s="151" t="s">
        <v>158</v>
      </c>
    </row>
    <row r="1436" spans="2:65" s="12" customFormat="1" x14ac:dyDescent="0.2">
      <c r="B1436" s="149"/>
      <c r="D1436" s="150" t="s">
        <v>188</v>
      </c>
      <c r="E1436" s="151" t="s">
        <v>19</v>
      </c>
      <c r="F1436" s="152" t="s">
        <v>2073</v>
      </c>
      <c r="H1436" s="151" t="s">
        <v>19</v>
      </c>
      <c r="I1436" s="153"/>
      <c r="L1436" s="149"/>
      <c r="M1436" s="154"/>
      <c r="T1436" s="155"/>
      <c r="AT1436" s="151" t="s">
        <v>188</v>
      </c>
      <c r="AU1436" s="151" t="s">
        <v>80</v>
      </c>
      <c r="AV1436" s="12" t="s">
        <v>78</v>
      </c>
      <c r="AW1436" s="12" t="s">
        <v>31</v>
      </c>
      <c r="AX1436" s="12" t="s">
        <v>70</v>
      </c>
      <c r="AY1436" s="151" t="s">
        <v>158</v>
      </c>
    </row>
    <row r="1437" spans="2:65" s="13" customFormat="1" x14ac:dyDescent="0.2">
      <c r="B1437" s="156"/>
      <c r="D1437" s="150" t="s">
        <v>188</v>
      </c>
      <c r="E1437" s="157" t="s">
        <v>19</v>
      </c>
      <c r="F1437" s="158" t="s">
        <v>2074</v>
      </c>
      <c r="H1437" s="159">
        <v>2</v>
      </c>
      <c r="I1437" s="160"/>
      <c r="L1437" s="156"/>
      <c r="M1437" s="161"/>
      <c r="T1437" s="162"/>
      <c r="AT1437" s="157" t="s">
        <v>188</v>
      </c>
      <c r="AU1437" s="157" t="s">
        <v>80</v>
      </c>
      <c r="AV1437" s="13" t="s">
        <v>80</v>
      </c>
      <c r="AW1437" s="13" t="s">
        <v>31</v>
      </c>
      <c r="AX1437" s="13" t="s">
        <v>70</v>
      </c>
      <c r="AY1437" s="157" t="s">
        <v>158</v>
      </c>
    </row>
    <row r="1438" spans="2:65" s="14" customFormat="1" x14ac:dyDescent="0.2">
      <c r="B1438" s="163"/>
      <c r="D1438" s="150" t="s">
        <v>188</v>
      </c>
      <c r="E1438" s="164" t="s">
        <v>19</v>
      </c>
      <c r="F1438" s="165" t="s">
        <v>191</v>
      </c>
      <c r="H1438" s="166">
        <v>2</v>
      </c>
      <c r="I1438" s="167"/>
      <c r="L1438" s="163"/>
      <c r="M1438" s="168"/>
      <c r="T1438" s="169"/>
      <c r="AT1438" s="164" t="s">
        <v>188</v>
      </c>
      <c r="AU1438" s="164" t="s">
        <v>80</v>
      </c>
      <c r="AV1438" s="14" t="s">
        <v>165</v>
      </c>
      <c r="AW1438" s="14" t="s">
        <v>31</v>
      </c>
      <c r="AX1438" s="14" t="s">
        <v>78</v>
      </c>
      <c r="AY1438" s="164" t="s">
        <v>158</v>
      </c>
    </row>
    <row r="1439" spans="2:65" s="1" customFormat="1" ht="16.5" customHeight="1" x14ac:dyDescent="0.2">
      <c r="B1439" s="33"/>
      <c r="C1439" s="132" t="s">
        <v>1082</v>
      </c>
      <c r="D1439" s="132" t="s">
        <v>160</v>
      </c>
      <c r="E1439" s="133" t="s">
        <v>2075</v>
      </c>
      <c r="F1439" s="134" t="s">
        <v>2076</v>
      </c>
      <c r="G1439" s="135" t="s">
        <v>2077</v>
      </c>
      <c r="H1439" s="136">
        <v>2</v>
      </c>
      <c r="I1439" s="137">
        <v>436</v>
      </c>
      <c r="J1439" s="138">
        <f>ROUND(I1439*H1439,2)</f>
        <v>872</v>
      </c>
      <c r="K1439" s="134" t="s">
        <v>164</v>
      </c>
      <c r="L1439" s="33"/>
      <c r="M1439" s="139" t="s">
        <v>19</v>
      </c>
      <c r="N1439" s="140" t="s">
        <v>41</v>
      </c>
      <c r="P1439" s="141">
        <f>O1439*H1439</f>
        <v>0</v>
      </c>
      <c r="Q1439" s="141">
        <v>0</v>
      </c>
      <c r="R1439" s="141">
        <f>Q1439*H1439</f>
        <v>0</v>
      </c>
      <c r="S1439" s="141">
        <v>0</v>
      </c>
      <c r="T1439" s="142">
        <f>S1439*H1439</f>
        <v>0</v>
      </c>
      <c r="AR1439" s="143" t="s">
        <v>204</v>
      </c>
      <c r="AT1439" s="143" t="s">
        <v>160</v>
      </c>
      <c r="AU1439" s="143" t="s">
        <v>80</v>
      </c>
      <c r="AY1439" s="18" t="s">
        <v>158</v>
      </c>
      <c r="BE1439" s="144">
        <f>IF(N1439="základní",J1439,0)</f>
        <v>872</v>
      </c>
      <c r="BF1439" s="144">
        <f>IF(N1439="snížená",J1439,0)</f>
        <v>0</v>
      </c>
      <c r="BG1439" s="144">
        <f>IF(N1439="zákl. přenesená",J1439,0)</f>
        <v>0</v>
      </c>
      <c r="BH1439" s="144">
        <f>IF(N1439="sníž. přenesená",J1439,0)</f>
        <v>0</v>
      </c>
      <c r="BI1439" s="144">
        <f>IF(N1439="nulová",J1439,0)</f>
        <v>0</v>
      </c>
      <c r="BJ1439" s="18" t="s">
        <v>78</v>
      </c>
      <c r="BK1439" s="144">
        <f>ROUND(I1439*H1439,2)</f>
        <v>872</v>
      </c>
      <c r="BL1439" s="18" t="s">
        <v>204</v>
      </c>
      <c r="BM1439" s="143" t="s">
        <v>2078</v>
      </c>
    </row>
    <row r="1440" spans="2:65" s="1" customFormat="1" x14ac:dyDescent="0.2">
      <c r="B1440" s="33"/>
      <c r="D1440" s="145" t="s">
        <v>166</v>
      </c>
      <c r="F1440" s="146" t="s">
        <v>2079</v>
      </c>
      <c r="I1440" s="147"/>
      <c r="L1440" s="33"/>
      <c r="M1440" s="148"/>
      <c r="T1440" s="54"/>
      <c r="AT1440" s="18" t="s">
        <v>166</v>
      </c>
      <c r="AU1440" s="18" t="s">
        <v>80</v>
      </c>
    </row>
    <row r="1441" spans="2:65" s="12" customFormat="1" x14ac:dyDescent="0.2">
      <c r="B1441" s="149"/>
      <c r="D1441" s="150" t="s">
        <v>188</v>
      </c>
      <c r="E1441" s="151" t="s">
        <v>19</v>
      </c>
      <c r="F1441" s="152" t="s">
        <v>1997</v>
      </c>
      <c r="H1441" s="151" t="s">
        <v>19</v>
      </c>
      <c r="I1441" s="153"/>
      <c r="L1441" s="149"/>
      <c r="M1441" s="154"/>
      <c r="T1441" s="155"/>
      <c r="AT1441" s="151" t="s">
        <v>188</v>
      </c>
      <c r="AU1441" s="151" t="s">
        <v>80</v>
      </c>
      <c r="AV1441" s="12" t="s">
        <v>78</v>
      </c>
      <c r="AW1441" s="12" t="s">
        <v>31</v>
      </c>
      <c r="AX1441" s="12" t="s">
        <v>70</v>
      </c>
      <c r="AY1441" s="151" t="s">
        <v>158</v>
      </c>
    </row>
    <row r="1442" spans="2:65" s="12" customFormat="1" x14ac:dyDescent="0.2">
      <c r="B1442" s="149"/>
      <c r="D1442" s="150" t="s">
        <v>188</v>
      </c>
      <c r="E1442" s="151" t="s">
        <v>19</v>
      </c>
      <c r="F1442" s="152" t="s">
        <v>2080</v>
      </c>
      <c r="H1442" s="151" t="s">
        <v>19</v>
      </c>
      <c r="I1442" s="153"/>
      <c r="L1442" s="149"/>
      <c r="M1442" s="154"/>
      <c r="T1442" s="155"/>
      <c r="AT1442" s="151" t="s">
        <v>188</v>
      </c>
      <c r="AU1442" s="151" t="s">
        <v>80</v>
      </c>
      <c r="AV1442" s="12" t="s">
        <v>78</v>
      </c>
      <c r="AW1442" s="12" t="s">
        <v>31</v>
      </c>
      <c r="AX1442" s="12" t="s">
        <v>70</v>
      </c>
      <c r="AY1442" s="151" t="s">
        <v>158</v>
      </c>
    </row>
    <row r="1443" spans="2:65" s="13" customFormat="1" x14ac:dyDescent="0.2">
      <c r="B1443" s="156"/>
      <c r="D1443" s="150" t="s">
        <v>188</v>
      </c>
      <c r="E1443" s="157" t="s">
        <v>19</v>
      </c>
      <c r="F1443" s="158" t="s">
        <v>2081</v>
      </c>
      <c r="H1443" s="159">
        <v>1</v>
      </c>
      <c r="I1443" s="160"/>
      <c r="L1443" s="156"/>
      <c r="M1443" s="161"/>
      <c r="T1443" s="162"/>
      <c r="AT1443" s="157" t="s">
        <v>188</v>
      </c>
      <c r="AU1443" s="157" t="s">
        <v>80</v>
      </c>
      <c r="AV1443" s="13" t="s">
        <v>80</v>
      </c>
      <c r="AW1443" s="13" t="s">
        <v>31</v>
      </c>
      <c r="AX1443" s="13" t="s">
        <v>70</v>
      </c>
      <c r="AY1443" s="157" t="s">
        <v>158</v>
      </c>
    </row>
    <row r="1444" spans="2:65" s="12" customFormat="1" x14ac:dyDescent="0.2">
      <c r="B1444" s="149"/>
      <c r="D1444" s="150" t="s">
        <v>188</v>
      </c>
      <c r="E1444" s="151" t="s">
        <v>19</v>
      </c>
      <c r="F1444" s="152" t="s">
        <v>2072</v>
      </c>
      <c r="H1444" s="151" t="s">
        <v>19</v>
      </c>
      <c r="I1444" s="153"/>
      <c r="L1444" s="149"/>
      <c r="M1444" s="154"/>
      <c r="T1444" s="155"/>
      <c r="AT1444" s="151" t="s">
        <v>188</v>
      </c>
      <c r="AU1444" s="151" t="s">
        <v>80</v>
      </c>
      <c r="AV1444" s="12" t="s">
        <v>78</v>
      </c>
      <c r="AW1444" s="12" t="s">
        <v>31</v>
      </c>
      <c r="AX1444" s="12" t="s">
        <v>70</v>
      </c>
      <c r="AY1444" s="151" t="s">
        <v>158</v>
      </c>
    </row>
    <row r="1445" spans="2:65" s="13" customFormat="1" x14ac:dyDescent="0.2">
      <c r="B1445" s="156"/>
      <c r="D1445" s="150" t="s">
        <v>188</v>
      </c>
      <c r="E1445" s="157" t="s">
        <v>19</v>
      </c>
      <c r="F1445" s="158" t="s">
        <v>2081</v>
      </c>
      <c r="H1445" s="159">
        <v>1</v>
      </c>
      <c r="I1445" s="160"/>
      <c r="L1445" s="156"/>
      <c r="M1445" s="161"/>
      <c r="T1445" s="162"/>
      <c r="AT1445" s="157" t="s">
        <v>188</v>
      </c>
      <c r="AU1445" s="157" t="s">
        <v>80</v>
      </c>
      <c r="AV1445" s="13" t="s">
        <v>80</v>
      </c>
      <c r="AW1445" s="13" t="s">
        <v>31</v>
      </c>
      <c r="AX1445" s="13" t="s">
        <v>70</v>
      </c>
      <c r="AY1445" s="157" t="s">
        <v>158</v>
      </c>
    </row>
    <row r="1446" spans="2:65" s="14" customFormat="1" x14ac:dyDescent="0.2">
      <c r="B1446" s="163"/>
      <c r="D1446" s="150" t="s">
        <v>188</v>
      </c>
      <c r="E1446" s="164" t="s">
        <v>19</v>
      </c>
      <c r="F1446" s="165" t="s">
        <v>191</v>
      </c>
      <c r="H1446" s="166">
        <v>2</v>
      </c>
      <c r="I1446" s="167"/>
      <c r="L1446" s="163"/>
      <c r="M1446" s="168"/>
      <c r="T1446" s="169"/>
      <c r="AT1446" s="164" t="s">
        <v>188</v>
      </c>
      <c r="AU1446" s="164" t="s">
        <v>80</v>
      </c>
      <c r="AV1446" s="14" t="s">
        <v>165</v>
      </c>
      <c r="AW1446" s="14" t="s">
        <v>31</v>
      </c>
      <c r="AX1446" s="14" t="s">
        <v>78</v>
      </c>
      <c r="AY1446" s="164" t="s">
        <v>158</v>
      </c>
    </row>
    <row r="1447" spans="2:65" s="1" customFormat="1" ht="16.5" customHeight="1" x14ac:dyDescent="0.2">
      <c r="B1447" s="33"/>
      <c r="C1447" s="132" t="s">
        <v>741</v>
      </c>
      <c r="D1447" s="132" t="s">
        <v>160</v>
      </c>
      <c r="E1447" s="133" t="s">
        <v>2082</v>
      </c>
      <c r="F1447" s="134" t="s">
        <v>2083</v>
      </c>
      <c r="G1447" s="135" t="s">
        <v>2077</v>
      </c>
      <c r="H1447" s="136">
        <v>2</v>
      </c>
      <c r="I1447" s="137">
        <v>311</v>
      </c>
      <c r="J1447" s="138">
        <f>ROUND(I1447*H1447,2)</f>
        <v>622</v>
      </c>
      <c r="K1447" s="134" t="s">
        <v>164</v>
      </c>
      <c r="L1447" s="33"/>
      <c r="M1447" s="139" t="s">
        <v>19</v>
      </c>
      <c r="N1447" s="140" t="s">
        <v>41</v>
      </c>
      <c r="P1447" s="141">
        <f>O1447*H1447</f>
        <v>0</v>
      </c>
      <c r="Q1447" s="141">
        <v>0</v>
      </c>
      <c r="R1447" s="141">
        <f>Q1447*H1447</f>
        <v>0</v>
      </c>
      <c r="S1447" s="141">
        <v>0</v>
      </c>
      <c r="T1447" s="142">
        <f>S1447*H1447</f>
        <v>0</v>
      </c>
      <c r="AR1447" s="143" t="s">
        <v>204</v>
      </c>
      <c r="AT1447" s="143" t="s">
        <v>160</v>
      </c>
      <c r="AU1447" s="143" t="s">
        <v>80</v>
      </c>
      <c r="AY1447" s="18" t="s">
        <v>158</v>
      </c>
      <c r="BE1447" s="144">
        <f>IF(N1447="základní",J1447,0)</f>
        <v>622</v>
      </c>
      <c r="BF1447" s="144">
        <f>IF(N1447="snížená",J1447,0)</f>
        <v>0</v>
      </c>
      <c r="BG1447" s="144">
        <f>IF(N1447="zákl. přenesená",J1447,0)</f>
        <v>0</v>
      </c>
      <c r="BH1447" s="144">
        <f>IF(N1447="sníž. přenesená",J1447,0)</f>
        <v>0</v>
      </c>
      <c r="BI1447" s="144">
        <f>IF(N1447="nulová",J1447,0)</f>
        <v>0</v>
      </c>
      <c r="BJ1447" s="18" t="s">
        <v>78</v>
      </c>
      <c r="BK1447" s="144">
        <f>ROUND(I1447*H1447,2)</f>
        <v>622</v>
      </c>
      <c r="BL1447" s="18" t="s">
        <v>204</v>
      </c>
      <c r="BM1447" s="143" t="s">
        <v>2084</v>
      </c>
    </row>
    <row r="1448" spans="2:65" s="1" customFormat="1" x14ac:dyDescent="0.2">
      <c r="B1448" s="33"/>
      <c r="D1448" s="145" t="s">
        <v>166</v>
      </c>
      <c r="F1448" s="146" t="s">
        <v>2085</v>
      </c>
      <c r="I1448" s="147"/>
      <c r="L1448" s="33"/>
      <c r="M1448" s="148"/>
      <c r="T1448" s="54"/>
      <c r="AT1448" s="18" t="s">
        <v>166</v>
      </c>
      <c r="AU1448" s="18" t="s">
        <v>80</v>
      </c>
    </row>
    <row r="1449" spans="2:65" s="11" customFormat="1" ht="22.8" customHeight="1" x14ac:dyDescent="0.25">
      <c r="B1449" s="120"/>
      <c r="D1449" s="121" t="s">
        <v>69</v>
      </c>
      <c r="E1449" s="130" t="s">
        <v>2086</v>
      </c>
      <c r="F1449" s="130" t="s">
        <v>2087</v>
      </c>
      <c r="I1449" s="123"/>
      <c r="J1449" s="131">
        <f>BK1449</f>
        <v>6760</v>
      </c>
      <c r="L1449" s="120"/>
      <c r="M1449" s="125"/>
      <c r="P1449" s="126">
        <f>SUM(P1450:P1457)</f>
        <v>0</v>
      </c>
      <c r="R1449" s="126">
        <f>SUM(R1450:R1457)</f>
        <v>0</v>
      </c>
      <c r="T1449" s="127">
        <f>SUM(T1450:T1457)</f>
        <v>0</v>
      </c>
      <c r="AR1449" s="121" t="s">
        <v>80</v>
      </c>
      <c r="AT1449" s="128" t="s">
        <v>69</v>
      </c>
      <c r="AU1449" s="128" t="s">
        <v>78</v>
      </c>
      <c r="AY1449" s="121" t="s">
        <v>158</v>
      </c>
      <c r="BK1449" s="129">
        <f>SUM(BK1450:BK1457)</f>
        <v>6760</v>
      </c>
    </row>
    <row r="1450" spans="2:65" s="1" customFormat="1" ht="16.5" customHeight="1" x14ac:dyDescent="0.2">
      <c r="B1450" s="33"/>
      <c r="C1450" s="132" t="s">
        <v>1091</v>
      </c>
      <c r="D1450" s="132" t="s">
        <v>160</v>
      </c>
      <c r="E1450" s="133" t="s">
        <v>2088</v>
      </c>
      <c r="F1450" s="134" t="s">
        <v>2089</v>
      </c>
      <c r="G1450" s="135" t="s">
        <v>2077</v>
      </c>
      <c r="H1450" s="136">
        <v>1</v>
      </c>
      <c r="I1450" s="137">
        <v>4620</v>
      </c>
      <c r="J1450" s="138">
        <f>ROUND(I1450*H1450,2)</f>
        <v>4620</v>
      </c>
      <c r="K1450" s="134" t="s">
        <v>164</v>
      </c>
      <c r="L1450" s="33"/>
      <c r="M1450" s="139" t="s">
        <v>19</v>
      </c>
      <c r="N1450" s="140" t="s">
        <v>41</v>
      </c>
      <c r="P1450" s="141">
        <f>O1450*H1450</f>
        <v>0</v>
      </c>
      <c r="Q1450" s="141">
        <v>0</v>
      </c>
      <c r="R1450" s="141">
        <f>Q1450*H1450</f>
        <v>0</v>
      </c>
      <c r="S1450" s="141">
        <v>0</v>
      </c>
      <c r="T1450" s="142">
        <f>S1450*H1450</f>
        <v>0</v>
      </c>
      <c r="AR1450" s="143" t="s">
        <v>204</v>
      </c>
      <c r="AT1450" s="143" t="s">
        <v>160</v>
      </c>
      <c r="AU1450" s="143" t="s">
        <v>80</v>
      </c>
      <c r="AY1450" s="18" t="s">
        <v>158</v>
      </c>
      <c r="BE1450" s="144">
        <f>IF(N1450="základní",J1450,0)</f>
        <v>4620</v>
      </c>
      <c r="BF1450" s="144">
        <f>IF(N1450="snížená",J1450,0)</f>
        <v>0</v>
      </c>
      <c r="BG1450" s="144">
        <f>IF(N1450="zákl. přenesená",J1450,0)</f>
        <v>0</v>
      </c>
      <c r="BH1450" s="144">
        <f>IF(N1450="sníž. přenesená",J1450,0)</f>
        <v>0</v>
      </c>
      <c r="BI1450" s="144">
        <f>IF(N1450="nulová",J1450,0)</f>
        <v>0</v>
      </c>
      <c r="BJ1450" s="18" t="s">
        <v>78</v>
      </c>
      <c r="BK1450" s="144">
        <f>ROUND(I1450*H1450,2)</f>
        <v>4620</v>
      </c>
      <c r="BL1450" s="18" t="s">
        <v>204</v>
      </c>
      <c r="BM1450" s="143" t="s">
        <v>2090</v>
      </c>
    </row>
    <row r="1451" spans="2:65" s="1" customFormat="1" x14ac:dyDescent="0.2">
      <c r="B1451" s="33"/>
      <c r="D1451" s="145" t="s">
        <v>166</v>
      </c>
      <c r="F1451" s="146" t="s">
        <v>2091</v>
      </c>
      <c r="I1451" s="147"/>
      <c r="L1451" s="33"/>
      <c r="M1451" s="148"/>
      <c r="T1451" s="54"/>
      <c r="AT1451" s="18" t="s">
        <v>166</v>
      </c>
      <c r="AU1451" s="18" t="s">
        <v>80</v>
      </c>
    </row>
    <row r="1452" spans="2:65" s="12" customFormat="1" x14ac:dyDescent="0.2">
      <c r="B1452" s="149"/>
      <c r="D1452" s="150" t="s">
        <v>188</v>
      </c>
      <c r="E1452" s="151" t="s">
        <v>19</v>
      </c>
      <c r="F1452" s="152" t="s">
        <v>2056</v>
      </c>
      <c r="H1452" s="151" t="s">
        <v>19</v>
      </c>
      <c r="I1452" s="153"/>
      <c r="L1452" s="149"/>
      <c r="M1452" s="154"/>
      <c r="T1452" s="155"/>
      <c r="AT1452" s="151" t="s">
        <v>188</v>
      </c>
      <c r="AU1452" s="151" t="s">
        <v>80</v>
      </c>
      <c r="AV1452" s="12" t="s">
        <v>78</v>
      </c>
      <c r="AW1452" s="12" t="s">
        <v>31</v>
      </c>
      <c r="AX1452" s="12" t="s">
        <v>70</v>
      </c>
      <c r="AY1452" s="151" t="s">
        <v>158</v>
      </c>
    </row>
    <row r="1453" spans="2:65" s="12" customFormat="1" x14ac:dyDescent="0.2">
      <c r="B1453" s="149"/>
      <c r="D1453" s="150" t="s">
        <v>188</v>
      </c>
      <c r="E1453" s="151" t="s">
        <v>19</v>
      </c>
      <c r="F1453" s="152" t="s">
        <v>2092</v>
      </c>
      <c r="H1453" s="151" t="s">
        <v>19</v>
      </c>
      <c r="I1453" s="153"/>
      <c r="L1453" s="149"/>
      <c r="M1453" s="154"/>
      <c r="T1453" s="155"/>
      <c r="AT1453" s="151" t="s">
        <v>188</v>
      </c>
      <c r="AU1453" s="151" t="s">
        <v>80</v>
      </c>
      <c r="AV1453" s="12" t="s">
        <v>78</v>
      </c>
      <c r="AW1453" s="12" t="s">
        <v>31</v>
      </c>
      <c r="AX1453" s="12" t="s">
        <v>70</v>
      </c>
      <c r="AY1453" s="151" t="s">
        <v>158</v>
      </c>
    </row>
    <row r="1454" spans="2:65" s="13" customFormat="1" x14ac:dyDescent="0.2">
      <c r="B1454" s="156"/>
      <c r="D1454" s="150" t="s">
        <v>188</v>
      </c>
      <c r="E1454" s="157" t="s">
        <v>19</v>
      </c>
      <c r="F1454" s="158" t="s">
        <v>78</v>
      </c>
      <c r="H1454" s="159">
        <v>1</v>
      </c>
      <c r="I1454" s="160"/>
      <c r="L1454" s="156"/>
      <c r="M1454" s="161"/>
      <c r="T1454" s="162"/>
      <c r="AT1454" s="157" t="s">
        <v>188</v>
      </c>
      <c r="AU1454" s="157" t="s">
        <v>80</v>
      </c>
      <c r="AV1454" s="13" t="s">
        <v>80</v>
      </c>
      <c r="AW1454" s="13" t="s">
        <v>31</v>
      </c>
      <c r="AX1454" s="13" t="s">
        <v>70</v>
      </c>
      <c r="AY1454" s="157" t="s">
        <v>158</v>
      </c>
    </row>
    <row r="1455" spans="2:65" s="14" customFormat="1" x14ac:dyDescent="0.2">
      <c r="B1455" s="163"/>
      <c r="D1455" s="150" t="s">
        <v>188</v>
      </c>
      <c r="E1455" s="164" t="s">
        <v>19</v>
      </c>
      <c r="F1455" s="165" t="s">
        <v>191</v>
      </c>
      <c r="H1455" s="166">
        <v>1</v>
      </c>
      <c r="I1455" s="167"/>
      <c r="L1455" s="163"/>
      <c r="M1455" s="168"/>
      <c r="T1455" s="169"/>
      <c r="AT1455" s="164" t="s">
        <v>188</v>
      </c>
      <c r="AU1455" s="164" t="s">
        <v>80</v>
      </c>
      <c r="AV1455" s="14" t="s">
        <v>165</v>
      </c>
      <c r="AW1455" s="14" t="s">
        <v>31</v>
      </c>
      <c r="AX1455" s="14" t="s">
        <v>78</v>
      </c>
      <c r="AY1455" s="164" t="s">
        <v>158</v>
      </c>
    </row>
    <row r="1456" spans="2:65" s="1" customFormat="1" ht="16.5" customHeight="1" x14ac:dyDescent="0.2">
      <c r="B1456" s="33"/>
      <c r="C1456" s="132" t="s">
        <v>746</v>
      </c>
      <c r="D1456" s="132" t="s">
        <v>160</v>
      </c>
      <c r="E1456" s="133" t="s">
        <v>2093</v>
      </c>
      <c r="F1456" s="134" t="s">
        <v>2094</v>
      </c>
      <c r="G1456" s="135" t="s">
        <v>2077</v>
      </c>
      <c r="H1456" s="136">
        <v>1</v>
      </c>
      <c r="I1456" s="137">
        <v>2140</v>
      </c>
      <c r="J1456" s="138">
        <f>ROUND(I1456*H1456,2)</f>
        <v>2140</v>
      </c>
      <c r="K1456" s="134" t="s">
        <v>164</v>
      </c>
      <c r="L1456" s="33"/>
      <c r="M1456" s="139" t="s">
        <v>19</v>
      </c>
      <c r="N1456" s="140" t="s">
        <v>41</v>
      </c>
      <c r="P1456" s="141">
        <f>O1456*H1456</f>
        <v>0</v>
      </c>
      <c r="Q1456" s="141">
        <v>0</v>
      </c>
      <c r="R1456" s="141">
        <f>Q1456*H1456</f>
        <v>0</v>
      </c>
      <c r="S1456" s="141">
        <v>0</v>
      </c>
      <c r="T1456" s="142">
        <f>S1456*H1456</f>
        <v>0</v>
      </c>
      <c r="AR1456" s="143" t="s">
        <v>204</v>
      </c>
      <c r="AT1456" s="143" t="s">
        <v>160</v>
      </c>
      <c r="AU1456" s="143" t="s">
        <v>80</v>
      </c>
      <c r="AY1456" s="18" t="s">
        <v>158</v>
      </c>
      <c r="BE1456" s="144">
        <f>IF(N1456="základní",J1456,0)</f>
        <v>2140</v>
      </c>
      <c r="BF1456" s="144">
        <f>IF(N1456="snížená",J1456,0)</f>
        <v>0</v>
      </c>
      <c r="BG1456" s="144">
        <f>IF(N1456="zákl. přenesená",J1456,0)</f>
        <v>0</v>
      </c>
      <c r="BH1456" s="144">
        <f>IF(N1456="sníž. přenesená",J1456,0)</f>
        <v>0</v>
      </c>
      <c r="BI1456" s="144">
        <f>IF(N1456="nulová",J1456,0)</f>
        <v>0</v>
      </c>
      <c r="BJ1456" s="18" t="s">
        <v>78</v>
      </c>
      <c r="BK1456" s="144">
        <f>ROUND(I1456*H1456,2)</f>
        <v>2140</v>
      </c>
      <c r="BL1456" s="18" t="s">
        <v>204</v>
      </c>
      <c r="BM1456" s="143" t="s">
        <v>2095</v>
      </c>
    </row>
    <row r="1457" spans="2:65" s="1" customFormat="1" x14ac:dyDescent="0.2">
      <c r="B1457" s="33"/>
      <c r="D1457" s="145" t="s">
        <v>166</v>
      </c>
      <c r="F1457" s="146" t="s">
        <v>2096</v>
      </c>
      <c r="I1457" s="147"/>
      <c r="L1457" s="33"/>
      <c r="M1457" s="148"/>
      <c r="T1457" s="54"/>
      <c r="AT1457" s="18" t="s">
        <v>166</v>
      </c>
      <c r="AU1457" s="18" t="s">
        <v>80</v>
      </c>
    </row>
    <row r="1458" spans="2:65" s="11" customFormat="1" ht="22.8" customHeight="1" x14ac:dyDescent="0.25">
      <c r="B1458" s="120"/>
      <c r="D1458" s="121" t="s">
        <v>69</v>
      </c>
      <c r="E1458" s="130" t="s">
        <v>2097</v>
      </c>
      <c r="F1458" s="130" t="s">
        <v>2098</v>
      </c>
      <c r="I1458" s="123"/>
      <c r="J1458" s="131">
        <f>BK1458</f>
        <v>67948.599999999991</v>
      </c>
      <c r="L1458" s="120"/>
      <c r="M1458" s="125"/>
      <c r="P1458" s="126">
        <f>SUM(P1459:P1514)</f>
        <v>0</v>
      </c>
      <c r="R1458" s="126">
        <f>SUM(R1459:R1514)</f>
        <v>0</v>
      </c>
      <c r="T1458" s="127">
        <f>SUM(T1459:T1514)</f>
        <v>0</v>
      </c>
      <c r="AR1458" s="121" t="s">
        <v>80</v>
      </c>
      <c r="AT1458" s="128" t="s">
        <v>69</v>
      </c>
      <c r="AU1458" s="128" t="s">
        <v>78</v>
      </c>
      <c r="AY1458" s="121" t="s">
        <v>158</v>
      </c>
      <c r="BK1458" s="129">
        <f>SUM(BK1459:BK1514)</f>
        <v>67948.599999999991</v>
      </c>
    </row>
    <row r="1459" spans="2:65" s="1" customFormat="1" ht="16.5" customHeight="1" x14ac:dyDescent="0.2">
      <c r="B1459" s="33"/>
      <c r="C1459" s="132" t="s">
        <v>1104</v>
      </c>
      <c r="D1459" s="132" t="s">
        <v>160</v>
      </c>
      <c r="E1459" s="133" t="s">
        <v>2099</v>
      </c>
      <c r="F1459" s="134" t="s">
        <v>2100</v>
      </c>
      <c r="G1459" s="135" t="s">
        <v>163</v>
      </c>
      <c r="H1459" s="136">
        <v>1</v>
      </c>
      <c r="I1459" s="137">
        <v>249</v>
      </c>
      <c r="J1459" s="138">
        <f>ROUND(I1459*H1459,2)</f>
        <v>249</v>
      </c>
      <c r="K1459" s="134" t="s">
        <v>164</v>
      </c>
      <c r="L1459" s="33"/>
      <c r="M1459" s="139" t="s">
        <v>19</v>
      </c>
      <c r="N1459" s="140" t="s">
        <v>41</v>
      </c>
      <c r="P1459" s="141">
        <f>O1459*H1459</f>
        <v>0</v>
      </c>
      <c r="Q1459" s="141">
        <v>0</v>
      </c>
      <c r="R1459" s="141">
        <f>Q1459*H1459</f>
        <v>0</v>
      </c>
      <c r="S1459" s="141">
        <v>0</v>
      </c>
      <c r="T1459" s="142">
        <f>S1459*H1459</f>
        <v>0</v>
      </c>
      <c r="AR1459" s="143" t="s">
        <v>204</v>
      </c>
      <c r="AT1459" s="143" t="s">
        <v>160</v>
      </c>
      <c r="AU1459" s="143" t="s">
        <v>80</v>
      </c>
      <c r="AY1459" s="18" t="s">
        <v>158</v>
      </c>
      <c r="BE1459" s="144">
        <f>IF(N1459="základní",J1459,0)</f>
        <v>249</v>
      </c>
      <c r="BF1459" s="144">
        <f>IF(N1459="snížená",J1459,0)</f>
        <v>0</v>
      </c>
      <c r="BG1459" s="144">
        <f>IF(N1459="zákl. přenesená",J1459,0)</f>
        <v>0</v>
      </c>
      <c r="BH1459" s="144">
        <f>IF(N1459="sníž. přenesená",J1459,0)</f>
        <v>0</v>
      </c>
      <c r="BI1459" s="144">
        <f>IF(N1459="nulová",J1459,0)</f>
        <v>0</v>
      </c>
      <c r="BJ1459" s="18" t="s">
        <v>78</v>
      </c>
      <c r="BK1459" s="144">
        <f>ROUND(I1459*H1459,2)</f>
        <v>249</v>
      </c>
      <c r="BL1459" s="18" t="s">
        <v>204</v>
      </c>
      <c r="BM1459" s="143" t="s">
        <v>2101</v>
      </c>
    </row>
    <row r="1460" spans="2:65" s="1" customFormat="1" x14ac:dyDescent="0.2">
      <c r="B1460" s="33"/>
      <c r="D1460" s="145" t="s">
        <v>166</v>
      </c>
      <c r="F1460" s="146" t="s">
        <v>2102</v>
      </c>
      <c r="I1460" s="147"/>
      <c r="L1460" s="33"/>
      <c r="M1460" s="148"/>
      <c r="T1460" s="54"/>
      <c r="AT1460" s="18" t="s">
        <v>166</v>
      </c>
      <c r="AU1460" s="18" t="s">
        <v>80</v>
      </c>
    </row>
    <row r="1461" spans="2:65" s="12" customFormat="1" x14ac:dyDescent="0.2">
      <c r="B1461" s="149"/>
      <c r="D1461" s="150" t="s">
        <v>188</v>
      </c>
      <c r="E1461" s="151" t="s">
        <v>19</v>
      </c>
      <c r="F1461" s="152" t="s">
        <v>2103</v>
      </c>
      <c r="H1461" s="151" t="s">
        <v>19</v>
      </c>
      <c r="I1461" s="153"/>
      <c r="L1461" s="149"/>
      <c r="M1461" s="154"/>
      <c r="T1461" s="155"/>
      <c r="AT1461" s="151" t="s">
        <v>188</v>
      </c>
      <c r="AU1461" s="151" t="s">
        <v>80</v>
      </c>
      <c r="AV1461" s="12" t="s">
        <v>78</v>
      </c>
      <c r="AW1461" s="12" t="s">
        <v>31</v>
      </c>
      <c r="AX1461" s="12" t="s">
        <v>70</v>
      </c>
      <c r="AY1461" s="151" t="s">
        <v>158</v>
      </c>
    </row>
    <row r="1462" spans="2:65" s="13" customFormat="1" x14ac:dyDescent="0.2">
      <c r="B1462" s="156"/>
      <c r="D1462" s="150" t="s">
        <v>188</v>
      </c>
      <c r="E1462" s="157" t="s">
        <v>19</v>
      </c>
      <c r="F1462" s="158" t="s">
        <v>78</v>
      </c>
      <c r="H1462" s="159">
        <v>1</v>
      </c>
      <c r="I1462" s="160"/>
      <c r="L1462" s="156"/>
      <c r="M1462" s="161"/>
      <c r="T1462" s="162"/>
      <c r="AT1462" s="157" t="s">
        <v>188</v>
      </c>
      <c r="AU1462" s="157" t="s">
        <v>80</v>
      </c>
      <c r="AV1462" s="13" t="s">
        <v>80</v>
      </c>
      <c r="AW1462" s="13" t="s">
        <v>31</v>
      </c>
      <c r="AX1462" s="13" t="s">
        <v>70</v>
      </c>
      <c r="AY1462" s="157" t="s">
        <v>158</v>
      </c>
    </row>
    <row r="1463" spans="2:65" s="14" customFormat="1" x14ac:dyDescent="0.2">
      <c r="B1463" s="163"/>
      <c r="D1463" s="150" t="s">
        <v>188</v>
      </c>
      <c r="E1463" s="164" t="s">
        <v>19</v>
      </c>
      <c r="F1463" s="165" t="s">
        <v>191</v>
      </c>
      <c r="H1463" s="166">
        <v>1</v>
      </c>
      <c r="I1463" s="167"/>
      <c r="L1463" s="163"/>
      <c r="M1463" s="168"/>
      <c r="T1463" s="169"/>
      <c r="AT1463" s="164" t="s">
        <v>188</v>
      </c>
      <c r="AU1463" s="164" t="s">
        <v>80</v>
      </c>
      <c r="AV1463" s="14" t="s">
        <v>165</v>
      </c>
      <c r="AW1463" s="14" t="s">
        <v>31</v>
      </c>
      <c r="AX1463" s="14" t="s">
        <v>78</v>
      </c>
      <c r="AY1463" s="164" t="s">
        <v>158</v>
      </c>
    </row>
    <row r="1464" spans="2:65" s="1" customFormat="1" ht="37.799999999999997" customHeight="1" x14ac:dyDescent="0.2">
      <c r="B1464" s="33"/>
      <c r="C1464" s="177" t="s">
        <v>756</v>
      </c>
      <c r="D1464" s="177" t="s">
        <v>530</v>
      </c>
      <c r="E1464" s="178" t="s">
        <v>2104</v>
      </c>
      <c r="F1464" s="179" t="s">
        <v>2105</v>
      </c>
      <c r="G1464" s="180" t="s">
        <v>163</v>
      </c>
      <c r="H1464" s="181">
        <v>1</v>
      </c>
      <c r="I1464" s="182">
        <v>6000</v>
      </c>
      <c r="J1464" s="183">
        <f>ROUND(I1464*H1464,2)</f>
        <v>6000</v>
      </c>
      <c r="K1464" s="179" t="s">
        <v>19</v>
      </c>
      <c r="L1464" s="184"/>
      <c r="M1464" s="185" t="s">
        <v>19</v>
      </c>
      <c r="N1464" s="186" t="s">
        <v>41</v>
      </c>
      <c r="P1464" s="141">
        <f>O1464*H1464</f>
        <v>0</v>
      </c>
      <c r="Q1464" s="141">
        <v>0</v>
      </c>
      <c r="R1464" s="141">
        <f>Q1464*H1464</f>
        <v>0</v>
      </c>
      <c r="S1464" s="141">
        <v>0</v>
      </c>
      <c r="T1464" s="142">
        <f>S1464*H1464</f>
        <v>0</v>
      </c>
      <c r="AR1464" s="143" t="s">
        <v>272</v>
      </c>
      <c r="AT1464" s="143" t="s">
        <v>530</v>
      </c>
      <c r="AU1464" s="143" t="s">
        <v>80</v>
      </c>
      <c r="AY1464" s="18" t="s">
        <v>158</v>
      </c>
      <c r="BE1464" s="144">
        <f>IF(N1464="základní",J1464,0)</f>
        <v>6000</v>
      </c>
      <c r="BF1464" s="144">
        <f>IF(N1464="snížená",J1464,0)</f>
        <v>0</v>
      </c>
      <c r="BG1464" s="144">
        <f>IF(N1464="zákl. přenesená",J1464,0)</f>
        <v>0</v>
      </c>
      <c r="BH1464" s="144">
        <f>IF(N1464="sníž. přenesená",J1464,0)</f>
        <v>0</v>
      </c>
      <c r="BI1464" s="144">
        <f>IF(N1464="nulová",J1464,0)</f>
        <v>0</v>
      </c>
      <c r="BJ1464" s="18" t="s">
        <v>78</v>
      </c>
      <c r="BK1464" s="144">
        <f>ROUND(I1464*H1464,2)</f>
        <v>6000</v>
      </c>
      <c r="BL1464" s="18" t="s">
        <v>204</v>
      </c>
      <c r="BM1464" s="143" t="s">
        <v>2106</v>
      </c>
    </row>
    <row r="1465" spans="2:65" s="1" customFormat="1" ht="16.5" customHeight="1" x14ac:dyDescent="0.2">
      <c r="B1465" s="33"/>
      <c r="C1465" s="132" t="s">
        <v>1114</v>
      </c>
      <c r="D1465" s="132" t="s">
        <v>160</v>
      </c>
      <c r="E1465" s="133" t="s">
        <v>2107</v>
      </c>
      <c r="F1465" s="134" t="s">
        <v>2108</v>
      </c>
      <c r="G1465" s="135" t="s">
        <v>163</v>
      </c>
      <c r="H1465" s="136">
        <v>4</v>
      </c>
      <c r="I1465" s="137">
        <v>341</v>
      </c>
      <c r="J1465" s="138">
        <f>ROUND(I1465*H1465,2)</f>
        <v>1364</v>
      </c>
      <c r="K1465" s="134" t="s">
        <v>164</v>
      </c>
      <c r="L1465" s="33"/>
      <c r="M1465" s="139" t="s">
        <v>19</v>
      </c>
      <c r="N1465" s="140" t="s">
        <v>41</v>
      </c>
      <c r="P1465" s="141">
        <f>O1465*H1465</f>
        <v>0</v>
      </c>
      <c r="Q1465" s="141">
        <v>0</v>
      </c>
      <c r="R1465" s="141">
        <f>Q1465*H1465</f>
        <v>0</v>
      </c>
      <c r="S1465" s="141">
        <v>0</v>
      </c>
      <c r="T1465" s="142">
        <f>S1465*H1465</f>
        <v>0</v>
      </c>
      <c r="AR1465" s="143" t="s">
        <v>204</v>
      </c>
      <c r="AT1465" s="143" t="s">
        <v>160</v>
      </c>
      <c r="AU1465" s="143" t="s">
        <v>80</v>
      </c>
      <c r="AY1465" s="18" t="s">
        <v>158</v>
      </c>
      <c r="BE1465" s="144">
        <f>IF(N1465="základní",J1465,0)</f>
        <v>1364</v>
      </c>
      <c r="BF1465" s="144">
        <f>IF(N1465="snížená",J1465,0)</f>
        <v>0</v>
      </c>
      <c r="BG1465" s="144">
        <f>IF(N1465="zákl. přenesená",J1465,0)</f>
        <v>0</v>
      </c>
      <c r="BH1465" s="144">
        <f>IF(N1465="sníž. přenesená",J1465,0)</f>
        <v>0</v>
      </c>
      <c r="BI1465" s="144">
        <f>IF(N1465="nulová",J1465,0)</f>
        <v>0</v>
      </c>
      <c r="BJ1465" s="18" t="s">
        <v>78</v>
      </c>
      <c r="BK1465" s="144">
        <f>ROUND(I1465*H1465,2)</f>
        <v>1364</v>
      </c>
      <c r="BL1465" s="18" t="s">
        <v>204</v>
      </c>
      <c r="BM1465" s="143" t="s">
        <v>2109</v>
      </c>
    </row>
    <row r="1466" spans="2:65" s="1" customFormat="1" x14ac:dyDescent="0.2">
      <c r="B1466" s="33"/>
      <c r="D1466" s="145" t="s">
        <v>166</v>
      </c>
      <c r="F1466" s="146" t="s">
        <v>2110</v>
      </c>
      <c r="I1466" s="147"/>
      <c r="L1466" s="33"/>
      <c r="M1466" s="148"/>
      <c r="T1466" s="54"/>
      <c r="AT1466" s="18" t="s">
        <v>166</v>
      </c>
      <c r="AU1466" s="18" t="s">
        <v>80</v>
      </c>
    </row>
    <row r="1467" spans="2:65" s="12" customFormat="1" x14ac:dyDescent="0.2">
      <c r="B1467" s="149"/>
      <c r="D1467" s="150" t="s">
        <v>188</v>
      </c>
      <c r="E1467" s="151" t="s">
        <v>19</v>
      </c>
      <c r="F1467" s="152" t="s">
        <v>1997</v>
      </c>
      <c r="H1467" s="151" t="s">
        <v>19</v>
      </c>
      <c r="I1467" s="153"/>
      <c r="L1467" s="149"/>
      <c r="M1467" s="154"/>
      <c r="T1467" s="155"/>
      <c r="AT1467" s="151" t="s">
        <v>188</v>
      </c>
      <c r="AU1467" s="151" t="s">
        <v>80</v>
      </c>
      <c r="AV1467" s="12" t="s">
        <v>78</v>
      </c>
      <c r="AW1467" s="12" t="s">
        <v>31</v>
      </c>
      <c r="AX1467" s="12" t="s">
        <v>70</v>
      </c>
      <c r="AY1467" s="151" t="s">
        <v>158</v>
      </c>
    </row>
    <row r="1468" spans="2:65" s="12" customFormat="1" x14ac:dyDescent="0.2">
      <c r="B1468" s="149"/>
      <c r="D1468" s="150" t="s">
        <v>188</v>
      </c>
      <c r="E1468" s="151" t="s">
        <v>19</v>
      </c>
      <c r="F1468" s="152" t="s">
        <v>2111</v>
      </c>
      <c r="H1468" s="151" t="s">
        <v>19</v>
      </c>
      <c r="I1468" s="153"/>
      <c r="L1468" s="149"/>
      <c r="M1468" s="154"/>
      <c r="T1468" s="155"/>
      <c r="AT1468" s="151" t="s">
        <v>188</v>
      </c>
      <c r="AU1468" s="151" t="s">
        <v>80</v>
      </c>
      <c r="AV1468" s="12" t="s">
        <v>78</v>
      </c>
      <c r="AW1468" s="12" t="s">
        <v>31</v>
      </c>
      <c r="AX1468" s="12" t="s">
        <v>70</v>
      </c>
      <c r="AY1468" s="151" t="s">
        <v>158</v>
      </c>
    </row>
    <row r="1469" spans="2:65" s="13" customFormat="1" x14ac:dyDescent="0.2">
      <c r="B1469" s="156"/>
      <c r="D1469" s="150" t="s">
        <v>188</v>
      </c>
      <c r="E1469" s="157" t="s">
        <v>19</v>
      </c>
      <c r="F1469" s="158" t="s">
        <v>165</v>
      </c>
      <c r="H1469" s="159">
        <v>4</v>
      </c>
      <c r="I1469" s="160"/>
      <c r="L1469" s="156"/>
      <c r="M1469" s="161"/>
      <c r="T1469" s="162"/>
      <c r="AT1469" s="157" t="s">
        <v>188</v>
      </c>
      <c r="AU1469" s="157" t="s">
        <v>80</v>
      </c>
      <c r="AV1469" s="13" t="s">
        <v>80</v>
      </c>
      <c r="AW1469" s="13" t="s">
        <v>31</v>
      </c>
      <c r="AX1469" s="13" t="s">
        <v>70</v>
      </c>
      <c r="AY1469" s="157" t="s">
        <v>158</v>
      </c>
    </row>
    <row r="1470" spans="2:65" s="14" customFormat="1" x14ac:dyDescent="0.2">
      <c r="B1470" s="163"/>
      <c r="D1470" s="150" t="s">
        <v>188</v>
      </c>
      <c r="E1470" s="164" t="s">
        <v>19</v>
      </c>
      <c r="F1470" s="165" t="s">
        <v>191</v>
      </c>
      <c r="H1470" s="166">
        <v>4</v>
      </c>
      <c r="I1470" s="167"/>
      <c r="L1470" s="163"/>
      <c r="M1470" s="168"/>
      <c r="T1470" s="169"/>
      <c r="AT1470" s="164" t="s">
        <v>188</v>
      </c>
      <c r="AU1470" s="164" t="s">
        <v>80</v>
      </c>
      <c r="AV1470" s="14" t="s">
        <v>165</v>
      </c>
      <c r="AW1470" s="14" t="s">
        <v>31</v>
      </c>
      <c r="AX1470" s="14" t="s">
        <v>78</v>
      </c>
      <c r="AY1470" s="164" t="s">
        <v>158</v>
      </c>
    </row>
    <row r="1471" spans="2:65" s="1" customFormat="1" ht="16.5" customHeight="1" x14ac:dyDescent="0.2">
      <c r="B1471" s="33"/>
      <c r="C1471" s="177" t="s">
        <v>764</v>
      </c>
      <c r="D1471" s="177" t="s">
        <v>530</v>
      </c>
      <c r="E1471" s="178" t="s">
        <v>2112</v>
      </c>
      <c r="F1471" s="179" t="s">
        <v>2113</v>
      </c>
      <c r="G1471" s="180" t="s">
        <v>163</v>
      </c>
      <c r="H1471" s="181">
        <v>4</v>
      </c>
      <c r="I1471" s="182">
        <v>550</v>
      </c>
      <c r="J1471" s="183">
        <f>ROUND(I1471*H1471,2)</f>
        <v>2200</v>
      </c>
      <c r="K1471" s="179" t="s">
        <v>19</v>
      </c>
      <c r="L1471" s="184"/>
      <c r="M1471" s="185" t="s">
        <v>19</v>
      </c>
      <c r="N1471" s="186" t="s">
        <v>41</v>
      </c>
      <c r="P1471" s="141">
        <f>O1471*H1471</f>
        <v>0</v>
      </c>
      <c r="Q1471" s="141">
        <v>0</v>
      </c>
      <c r="R1471" s="141">
        <f>Q1471*H1471</f>
        <v>0</v>
      </c>
      <c r="S1471" s="141">
        <v>0</v>
      </c>
      <c r="T1471" s="142">
        <f>S1471*H1471</f>
        <v>0</v>
      </c>
      <c r="AR1471" s="143" t="s">
        <v>272</v>
      </c>
      <c r="AT1471" s="143" t="s">
        <v>530</v>
      </c>
      <c r="AU1471" s="143" t="s">
        <v>80</v>
      </c>
      <c r="AY1471" s="18" t="s">
        <v>158</v>
      </c>
      <c r="BE1471" s="144">
        <f>IF(N1471="základní",J1471,0)</f>
        <v>2200</v>
      </c>
      <c r="BF1471" s="144">
        <f>IF(N1471="snížená",J1471,0)</f>
        <v>0</v>
      </c>
      <c r="BG1471" s="144">
        <f>IF(N1471="zákl. přenesená",J1471,0)</f>
        <v>0</v>
      </c>
      <c r="BH1471" s="144">
        <f>IF(N1471="sníž. přenesená",J1471,0)</f>
        <v>0</v>
      </c>
      <c r="BI1471" s="144">
        <f>IF(N1471="nulová",J1471,0)</f>
        <v>0</v>
      </c>
      <c r="BJ1471" s="18" t="s">
        <v>78</v>
      </c>
      <c r="BK1471" s="144">
        <f>ROUND(I1471*H1471,2)</f>
        <v>2200</v>
      </c>
      <c r="BL1471" s="18" t="s">
        <v>204</v>
      </c>
      <c r="BM1471" s="143" t="s">
        <v>2114</v>
      </c>
    </row>
    <row r="1472" spans="2:65" s="1" customFormat="1" ht="16.5" customHeight="1" x14ac:dyDescent="0.2">
      <c r="B1472" s="33"/>
      <c r="C1472" s="132" t="s">
        <v>1124</v>
      </c>
      <c r="D1472" s="132" t="s">
        <v>160</v>
      </c>
      <c r="E1472" s="133" t="s">
        <v>2115</v>
      </c>
      <c r="F1472" s="134" t="s">
        <v>2116</v>
      </c>
      <c r="G1472" s="135" t="s">
        <v>163</v>
      </c>
      <c r="H1472" s="136">
        <v>2</v>
      </c>
      <c r="I1472" s="137">
        <v>503</v>
      </c>
      <c r="J1472" s="138">
        <f>ROUND(I1472*H1472,2)</f>
        <v>1006</v>
      </c>
      <c r="K1472" s="134" t="s">
        <v>164</v>
      </c>
      <c r="L1472" s="33"/>
      <c r="M1472" s="139" t="s">
        <v>19</v>
      </c>
      <c r="N1472" s="140" t="s">
        <v>41</v>
      </c>
      <c r="P1472" s="141">
        <f>O1472*H1472</f>
        <v>0</v>
      </c>
      <c r="Q1472" s="141">
        <v>0</v>
      </c>
      <c r="R1472" s="141">
        <f>Q1472*H1472</f>
        <v>0</v>
      </c>
      <c r="S1472" s="141">
        <v>0</v>
      </c>
      <c r="T1472" s="142">
        <f>S1472*H1472</f>
        <v>0</v>
      </c>
      <c r="AR1472" s="143" t="s">
        <v>204</v>
      </c>
      <c r="AT1472" s="143" t="s">
        <v>160</v>
      </c>
      <c r="AU1472" s="143" t="s">
        <v>80</v>
      </c>
      <c r="AY1472" s="18" t="s">
        <v>158</v>
      </c>
      <c r="BE1472" s="144">
        <f>IF(N1472="základní",J1472,0)</f>
        <v>1006</v>
      </c>
      <c r="BF1472" s="144">
        <f>IF(N1472="snížená",J1472,0)</f>
        <v>0</v>
      </c>
      <c r="BG1472" s="144">
        <f>IF(N1472="zákl. přenesená",J1472,0)</f>
        <v>0</v>
      </c>
      <c r="BH1472" s="144">
        <f>IF(N1472="sníž. přenesená",J1472,0)</f>
        <v>0</v>
      </c>
      <c r="BI1472" s="144">
        <f>IF(N1472="nulová",J1472,0)</f>
        <v>0</v>
      </c>
      <c r="BJ1472" s="18" t="s">
        <v>78</v>
      </c>
      <c r="BK1472" s="144">
        <f>ROUND(I1472*H1472,2)</f>
        <v>1006</v>
      </c>
      <c r="BL1472" s="18" t="s">
        <v>204</v>
      </c>
      <c r="BM1472" s="143" t="s">
        <v>2117</v>
      </c>
    </row>
    <row r="1473" spans="2:65" s="1" customFormat="1" x14ac:dyDescent="0.2">
      <c r="B1473" s="33"/>
      <c r="D1473" s="145" t="s">
        <v>166</v>
      </c>
      <c r="F1473" s="146" t="s">
        <v>2118</v>
      </c>
      <c r="I1473" s="147"/>
      <c r="L1473" s="33"/>
      <c r="M1473" s="148"/>
      <c r="T1473" s="54"/>
      <c r="AT1473" s="18" t="s">
        <v>166</v>
      </c>
      <c r="AU1473" s="18" t="s">
        <v>80</v>
      </c>
    </row>
    <row r="1474" spans="2:65" s="1" customFormat="1" ht="24.15" customHeight="1" x14ac:dyDescent="0.2">
      <c r="B1474" s="33"/>
      <c r="C1474" s="177" t="s">
        <v>768</v>
      </c>
      <c r="D1474" s="177" t="s">
        <v>530</v>
      </c>
      <c r="E1474" s="178" t="s">
        <v>2119</v>
      </c>
      <c r="F1474" s="179" t="s">
        <v>2120</v>
      </c>
      <c r="G1474" s="180" t="s">
        <v>163</v>
      </c>
      <c r="H1474" s="181">
        <v>2</v>
      </c>
      <c r="I1474" s="182">
        <v>5000</v>
      </c>
      <c r="J1474" s="183">
        <f>ROUND(I1474*H1474,2)</f>
        <v>10000</v>
      </c>
      <c r="K1474" s="179" t="s">
        <v>19</v>
      </c>
      <c r="L1474" s="184"/>
      <c r="M1474" s="185" t="s">
        <v>19</v>
      </c>
      <c r="N1474" s="186" t="s">
        <v>41</v>
      </c>
      <c r="P1474" s="141">
        <f>O1474*H1474</f>
        <v>0</v>
      </c>
      <c r="Q1474" s="141">
        <v>0</v>
      </c>
      <c r="R1474" s="141">
        <f>Q1474*H1474</f>
        <v>0</v>
      </c>
      <c r="S1474" s="141">
        <v>0</v>
      </c>
      <c r="T1474" s="142">
        <f>S1474*H1474</f>
        <v>0</v>
      </c>
      <c r="AR1474" s="143" t="s">
        <v>272</v>
      </c>
      <c r="AT1474" s="143" t="s">
        <v>530</v>
      </c>
      <c r="AU1474" s="143" t="s">
        <v>80</v>
      </c>
      <c r="AY1474" s="18" t="s">
        <v>158</v>
      </c>
      <c r="BE1474" s="144">
        <f>IF(N1474="základní",J1474,0)</f>
        <v>10000</v>
      </c>
      <c r="BF1474" s="144">
        <f>IF(N1474="snížená",J1474,0)</f>
        <v>0</v>
      </c>
      <c r="BG1474" s="144">
        <f>IF(N1474="zákl. přenesená",J1474,0)</f>
        <v>0</v>
      </c>
      <c r="BH1474" s="144">
        <f>IF(N1474="sníž. přenesená",J1474,0)</f>
        <v>0</v>
      </c>
      <c r="BI1474" s="144">
        <f>IF(N1474="nulová",J1474,0)</f>
        <v>0</v>
      </c>
      <c r="BJ1474" s="18" t="s">
        <v>78</v>
      </c>
      <c r="BK1474" s="144">
        <f>ROUND(I1474*H1474,2)</f>
        <v>10000</v>
      </c>
      <c r="BL1474" s="18" t="s">
        <v>204</v>
      </c>
      <c r="BM1474" s="143" t="s">
        <v>2121</v>
      </c>
    </row>
    <row r="1475" spans="2:65" s="1" customFormat="1" ht="16.5" customHeight="1" x14ac:dyDescent="0.2">
      <c r="B1475" s="33"/>
      <c r="C1475" s="132" t="s">
        <v>1136</v>
      </c>
      <c r="D1475" s="132" t="s">
        <v>160</v>
      </c>
      <c r="E1475" s="133" t="s">
        <v>2122</v>
      </c>
      <c r="F1475" s="134" t="s">
        <v>2123</v>
      </c>
      <c r="G1475" s="135" t="s">
        <v>292</v>
      </c>
      <c r="H1475" s="136">
        <v>16.100000000000001</v>
      </c>
      <c r="I1475" s="137">
        <v>216</v>
      </c>
      <c r="J1475" s="138">
        <f>ROUND(I1475*H1475,2)</f>
        <v>3477.6</v>
      </c>
      <c r="K1475" s="134" t="s">
        <v>164</v>
      </c>
      <c r="L1475" s="33"/>
      <c r="M1475" s="139" t="s">
        <v>19</v>
      </c>
      <c r="N1475" s="140" t="s">
        <v>41</v>
      </c>
      <c r="P1475" s="141">
        <f>O1475*H1475</f>
        <v>0</v>
      </c>
      <c r="Q1475" s="141">
        <v>0</v>
      </c>
      <c r="R1475" s="141">
        <f>Q1475*H1475</f>
        <v>0</v>
      </c>
      <c r="S1475" s="141">
        <v>0</v>
      </c>
      <c r="T1475" s="142">
        <f>S1475*H1475</f>
        <v>0</v>
      </c>
      <c r="AR1475" s="143" t="s">
        <v>204</v>
      </c>
      <c r="AT1475" s="143" t="s">
        <v>160</v>
      </c>
      <c r="AU1475" s="143" t="s">
        <v>80</v>
      </c>
      <c r="AY1475" s="18" t="s">
        <v>158</v>
      </c>
      <c r="BE1475" s="144">
        <f>IF(N1475="základní",J1475,0)</f>
        <v>3477.6</v>
      </c>
      <c r="BF1475" s="144">
        <f>IF(N1475="snížená",J1475,0)</f>
        <v>0</v>
      </c>
      <c r="BG1475" s="144">
        <f>IF(N1475="zákl. přenesená",J1475,0)</f>
        <v>0</v>
      </c>
      <c r="BH1475" s="144">
        <f>IF(N1475="sníž. přenesená",J1475,0)</f>
        <v>0</v>
      </c>
      <c r="BI1475" s="144">
        <f>IF(N1475="nulová",J1475,0)</f>
        <v>0</v>
      </c>
      <c r="BJ1475" s="18" t="s">
        <v>78</v>
      </c>
      <c r="BK1475" s="144">
        <f>ROUND(I1475*H1475,2)</f>
        <v>3477.6</v>
      </c>
      <c r="BL1475" s="18" t="s">
        <v>204</v>
      </c>
      <c r="BM1475" s="143" t="s">
        <v>2124</v>
      </c>
    </row>
    <row r="1476" spans="2:65" s="1" customFormat="1" x14ac:dyDescent="0.2">
      <c r="B1476" s="33"/>
      <c r="D1476" s="145" t="s">
        <v>166</v>
      </c>
      <c r="F1476" s="146" t="s">
        <v>2125</v>
      </c>
      <c r="I1476" s="147"/>
      <c r="L1476" s="33"/>
      <c r="M1476" s="148"/>
      <c r="T1476" s="54"/>
      <c r="AT1476" s="18" t="s">
        <v>166</v>
      </c>
      <c r="AU1476" s="18" t="s">
        <v>80</v>
      </c>
    </row>
    <row r="1477" spans="2:65" s="12" customFormat="1" x14ac:dyDescent="0.2">
      <c r="B1477" s="149"/>
      <c r="D1477" s="150" t="s">
        <v>188</v>
      </c>
      <c r="E1477" s="151" t="s">
        <v>19</v>
      </c>
      <c r="F1477" s="152" t="s">
        <v>2126</v>
      </c>
      <c r="H1477" s="151" t="s">
        <v>19</v>
      </c>
      <c r="I1477" s="153"/>
      <c r="L1477" s="149"/>
      <c r="M1477" s="154"/>
      <c r="T1477" s="155"/>
      <c r="AT1477" s="151" t="s">
        <v>188</v>
      </c>
      <c r="AU1477" s="151" t="s">
        <v>80</v>
      </c>
      <c r="AV1477" s="12" t="s">
        <v>78</v>
      </c>
      <c r="AW1477" s="12" t="s">
        <v>31</v>
      </c>
      <c r="AX1477" s="12" t="s">
        <v>70</v>
      </c>
      <c r="AY1477" s="151" t="s">
        <v>158</v>
      </c>
    </row>
    <row r="1478" spans="2:65" s="13" customFormat="1" x14ac:dyDescent="0.2">
      <c r="B1478" s="156"/>
      <c r="D1478" s="150" t="s">
        <v>188</v>
      </c>
      <c r="E1478" s="157" t="s">
        <v>19</v>
      </c>
      <c r="F1478" s="158" t="s">
        <v>2127</v>
      </c>
      <c r="H1478" s="159">
        <v>16.100000000000001</v>
      </c>
      <c r="I1478" s="160"/>
      <c r="L1478" s="156"/>
      <c r="M1478" s="161"/>
      <c r="T1478" s="162"/>
      <c r="AT1478" s="157" t="s">
        <v>188</v>
      </c>
      <c r="AU1478" s="157" t="s">
        <v>80</v>
      </c>
      <c r="AV1478" s="13" t="s">
        <v>80</v>
      </c>
      <c r="AW1478" s="13" t="s">
        <v>31</v>
      </c>
      <c r="AX1478" s="13" t="s">
        <v>70</v>
      </c>
      <c r="AY1478" s="157" t="s">
        <v>158</v>
      </c>
    </row>
    <row r="1479" spans="2:65" s="14" customFormat="1" x14ac:dyDescent="0.2">
      <c r="B1479" s="163"/>
      <c r="D1479" s="150" t="s">
        <v>188</v>
      </c>
      <c r="E1479" s="164" t="s">
        <v>19</v>
      </c>
      <c r="F1479" s="165" t="s">
        <v>191</v>
      </c>
      <c r="H1479" s="166">
        <v>16.100000000000001</v>
      </c>
      <c r="I1479" s="167"/>
      <c r="L1479" s="163"/>
      <c r="M1479" s="168"/>
      <c r="T1479" s="169"/>
      <c r="AT1479" s="164" t="s">
        <v>188</v>
      </c>
      <c r="AU1479" s="164" t="s">
        <v>80</v>
      </c>
      <c r="AV1479" s="14" t="s">
        <v>165</v>
      </c>
      <c r="AW1479" s="14" t="s">
        <v>31</v>
      </c>
      <c r="AX1479" s="14" t="s">
        <v>78</v>
      </c>
      <c r="AY1479" s="164" t="s">
        <v>158</v>
      </c>
    </row>
    <row r="1480" spans="2:65" s="1" customFormat="1" ht="16.5" customHeight="1" x14ac:dyDescent="0.2">
      <c r="B1480" s="33"/>
      <c r="C1480" s="177" t="s">
        <v>774</v>
      </c>
      <c r="D1480" s="177" t="s">
        <v>530</v>
      </c>
      <c r="E1480" s="178" t="s">
        <v>2128</v>
      </c>
      <c r="F1480" s="179" t="s">
        <v>2129</v>
      </c>
      <c r="G1480" s="180" t="s">
        <v>292</v>
      </c>
      <c r="H1480" s="181">
        <v>16.100000000000001</v>
      </c>
      <c r="I1480" s="182">
        <v>166</v>
      </c>
      <c r="J1480" s="183">
        <f>ROUND(I1480*H1480,2)</f>
        <v>2672.6</v>
      </c>
      <c r="K1480" s="179" t="s">
        <v>164</v>
      </c>
      <c r="L1480" s="184"/>
      <c r="M1480" s="185" t="s">
        <v>19</v>
      </c>
      <c r="N1480" s="186" t="s">
        <v>41</v>
      </c>
      <c r="P1480" s="141">
        <f>O1480*H1480</f>
        <v>0</v>
      </c>
      <c r="Q1480" s="141">
        <v>0</v>
      </c>
      <c r="R1480" s="141">
        <f>Q1480*H1480</f>
        <v>0</v>
      </c>
      <c r="S1480" s="141">
        <v>0</v>
      </c>
      <c r="T1480" s="142">
        <f>S1480*H1480</f>
        <v>0</v>
      </c>
      <c r="AR1480" s="143" t="s">
        <v>272</v>
      </c>
      <c r="AT1480" s="143" t="s">
        <v>530</v>
      </c>
      <c r="AU1480" s="143" t="s">
        <v>80</v>
      </c>
      <c r="AY1480" s="18" t="s">
        <v>158</v>
      </c>
      <c r="BE1480" s="144">
        <f>IF(N1480="základní",J1480,0)</f>
        <v>2672.6</v>
      </c>
      <c r="BF1480" s="144">
        <f>IF(N1480="snížená",J1480,0)</f>
        <v>0</v>
      </c>
      <c r="BG1480" s="144">
        <f>IF(N1480="zákl. přenesená",J1480,0)</f>
        <v>0</v>
      </c>
      <c r="BH1480" s="144">
        <f>IF(N1480="sníž. přenesená",J1480,0)</f>
        <v>0</v>
      </c>
      <c r="BI1480" s="144">
        <f>IF(N1480="nulová",J1480,0)</f>
        <v>0</v>
      </c>
      <c r="BJ1480" s="18" t="s">
        <v>78</v>
      </c>
      <c r="BK1480" s="144">
        <f>ROUND(I1480*H1480,2)</f>
        <v>2672.6</v>
      </c>
      <c r="BL1480" s="18" t="s">
        <v>204</v>
      </c>
      <c r="BM1480" s="143" t="s">
        <v>2130</v>
      </c>
    </row>
    <row r="1481" spans="2:65" s="1" customFormat="1" ht="16.5" customHeight="1" x14ac:dyDescent="0.2">
      <c r="B1481" s="33"/>
      <c r="C1481" s="132" t="s">
        <v>1146</v>
      </c>
      <c r="D1481" s="132" t="s">
        <v>160</v>
      </c>
      <c r="E1481" s="133" t="s">
        <v>2131</v>
      </c>
      <c r="F1481" s="134" t="s">
        <v>2132</v>
      </c>
      <c r="G1481" s="135" t="s">
        <v>163</v>
      </c>
      <c r="H1481" s="136">
        <v>6</v>
      </c>
      <c r="I1481" s="137">
        <v>173</v>
      </c>
      <c r="J1481" s="138">
        <f>ROUND(I1481*H1481,2)</f>
        <v>1038</v>
      </c>
      <c r="K1481" s="134" t="s">
        <v>164</v>
      </c>
      <c r="L1481" s="33"/>
      <c r="M1481" s="139" t="s">
        <v>19</v>
      </c>
      <c r="N1481" s="140" t="s">
        <v>41</v>
      </c>
      <c r="P1481" s="141">
        <f>O1481*H1481</f>
        <v>0</v>
      </c>
      <c r="Q1481" s="141">
        <v>0</v>
      </c>
      <c r="R1481" s="141">
        <f>Q1481*H1481</f>
        <v>0</v>
      </c>
      <c r="S1481" s="141">
        <v>0</v>
      </c>
      <c r="T1481" s="142">
        <f>S1481*H1481</f>
        <v>0</v>
      </c>
      <c r="AR1481" s="143" t="s">
        <v>204</v>
      </c>
      <c r="AT1481" s="143" t="s">
        <v>160</v>
      </c>
      <c r="AU1481" s="143" t="s">
        <v>80</v>
      </c>
      <c r="AY1481" s="18" t="s">
        <v>158</v>
      </c>
      <c r="BE1481" s="144">
        <f>IF(N1481="základní",J1481,0)</f>
        <v>1038</v>
      </c>
      <c r="BF1481" s="144">
        <f>IF(N1481="snížená",J1481,0)</f>
        <v>0</v>
      </c>
      <c r="BG1481" s="144">
        <f>IF(N1481="zákl. přenesená",J1481,0)</f>
        <v>0</v>
      </c>
      <c r="BH1481" s="144">
        <f>IF(N1481="sníž. přenesená",J1481,0)</f>
        <v>0</v>
      </c>
      <c r="BI1481" s="144">
        <f>IF(N1481="nulová",J1481,0)</f>
        <v>0</v>
      </c>
      <c r="BJ1481" s="18" t="s">
        <v>78</v>
      </c>
      <c r="BK1481" s="144">
        <f>ROUND(I1481*H1481,2)</f>
        <v>1038</v>
      </c>
      <c r="BL1481" s="18" t="s">
        <v>204</v>
      </c>
      <c r="BM1481" s="143" t="s">
        <v>2133</v>
      </c>
    </row>
    <row r="1482" spans="2:65" s="1" customFormat="1" x14ac:dyDescent="0.2">
      <c r="B1482" s="33"/>
      <c r="D1482" s="145" t="s">
        <v>166</v>
      </c>
      <c r="F1482" s="146" t="s">
        <v>2134</v>
      </c>
      <c r="I1482" s="147"/>
      <c r="L1482" s="33"/>
      <c r="M1482" s="148"/>
      <c r="T1482" s="54"/>
      <c r="AT1482" s="18" t="s">
        <v>166</v>
      </c>
      <c r="AU1482" s="18" t="s">
        <v>80</v>
      </c>
    </row>
    <row r="1483" spans="2:65" s="12" customFormat="1" x14ac:dyDescent="0.2">
      <c r="B1483" s="149"/>
      <c r="D1483" s="150" t="s">
        <v>188</v>
      </c>
      <c r="E1483" s="151" t="s">
        <v>19</v>
      </c>
      <c r="F1483" s="152" t="s">
        <v>2135</v>
      </c>
      <c r="H1483" s="151" t="s">
        <v>19</v>
      </c>
      <c r="I1483" s="153"/>
      <c r="L1483" s="149"/>
      <c r="M1483" s="154"/>
      <c r="T1483" s="155"/>
      <c r="AT1483" s="151" t="s">
        <v>188</v>
      </c>
      <c r="AU1483" s="151" t="s">
        <v>80</v>
      </c>
      <c r="AV1483" s="12" t="s">
        <v>78</v>
      </c>
      <c r="AW1483" s="12" t="s">
        <v>31</v>
      </c>
      <c r="AX1483" s="12" t="s">
        <v>70</v>
      </c>
      <c r="AY1483" s="151" t="s">
        <v>158</v>
      </c>
    </row>
    <row r="1484" spans="2:65" s="13" customFormat="1" x14ac:dyDescent="0.2">
      <c r="B1484" s="156"/>
      <c r="D1484" s="150" t="s">
        <v>188</v>
      </c>
      <c r="E1484" s="157" t="s">
        <v>19</v>
      </c>
      <c r="F1484" s="158" t="s">
        <v>174</v>
      </c>
      <c r="H1484" s="159">
        <v>6</v>
      </c>
      <c r="I1484" s="160"/>
      <c r="L1484" s="156"/>
      <c r="M1484" s="161"/>
      <c r="T1484" s="162"/>
      <c r="AT1484" s="157" t="s">
        <v>188</v>
      </c>
      <c r="AU1484" s="157" t="s">
        <v>80</v>
      </c>
      <c r="AV1484" s="13" t="s">
        <v>80</v>
      </c>
      <c r="AW1484" s="13" t="s">
        <v>31</v>
      </c>
      <c r="AX1484" s="13" t="s">
        <v>70</v>
      </c>
      <c r="AY1484" s="157" t="s">
        <v>158</v>
      </c>
    </row>
    <row r="1485" spans="2:65" s="14" customFormat="1" x14ac:dyDescent="0.2">
      <c r="B1485" s="163"/>
      <c r="D1485" s="150" t="s">
        <v>188</v>
      </c>
      <c r="E1485" s="164" t="s">
        <v>19</v>
      </c>
      <c r="F1485" s="165" t="s">
        <v>191</v>
      </c>
      <c r="H1485" s="166">
        <v>6</v>
      </c>
      <c r="I1485" s="167"/>
      <c r="L1485" s="163"/>
      <c r="M1485" s="168"/>
      <c r="T1485" s="169"/>
      <c r="AT1485" s="164" t="s">
        <v>188</v>
      </c>
      <c r="AU1485" s="164" t="s">
        <v>80</v>
      </c>
      <c r="AV1485" s="14" t="s">
        <v>165</v>
      </c>
      <c r="AW1485" s="14" t="s">
        <v>31</v>
      </c>
      <c r="AX1485" s="14" t="s">
        <v>78</v>
      </c>
      <c r="AY1485" s="164" t="s">
        <v>158</v>
      </c>
    </row>
    <row r="1486" spans="2:65" s="1" customFormat="1" ht="16.5" customHeight="1" x14ac:dyDescent="0.2">
      <c r="B1486" s="33"/>
      <c r="C1486" s="177" t="s">
        <v>781</v>
      </c>
      <c r="D1486" s="177" t="s">
        <v>530</v>
      </c>
      <c r="E1486" s="178" t="s">
        <v>2136</v>
      </c>
      <c r="F1486" s="179" t="s">
        <v>2137</v>
      </c>
      <c r="G1486" s="180" t="s">
        <v>163</v>
      </c>
      <c r="H1486" s="181">
        <v>6</v>
      </c>
      <c r="I1486" s="182">
        <v>127</v>
      </c>
      <c r="J1486" s="183">
        <f>ROUND(I1486*H1486,2)</f>
        <v>762</v>
      </c>
      <c r="K1486" s="179" t="s">
        <v>164</v>
      </c>
      <c r="L1486" s="184"/>
      <c r="M1486" s="185" t="s">
        <v>19</v>
      </c>
      <c r="N1486" s="186" t="s">
        <v>41</v>
      </c>
      <c r="P1486" s="141">
        <f>O1486*H1486</f>
        <v>0</v>
      </c>
      <c r="Q1486" s="141">
        <v>0</v>
      </c>
      <c r="R1486" s="141">
        <f>Q1486*H1486</f>
        <v>0</v>
      </c>
      <c r="S1486" s="141">
        <v>0</v>
      </c>
      <c r="T1486" s="142">
        <f>S1486*H1486</f>
        <v>0</v>
      </c>
      <c r="AR1486" s="143" t="s">
        <v>272</v>
      </c>
      <c r="AT1486" s="143" t="s">
        <v>530</v>
      </c>
      <c r="AU1486" s="143" t="s">
        <v>80</v>
      </c>
      <c r="AY1486" s="18" t="s">
        <v>158</v>
      </c>
      <c r="BE1486" s="144">
        <f>IF(N1486="základní",J1486,0)</f>
        <v>762</v>
      </c>
      <c r="BF1486" s="144">
        <f>IF(N1486="snížená",J1486,0)</f>
        <v>0</v>
      </c>
      <c r="BG1486" s="144">
        <f>IF(N1486="zákl. přenesená",J1486,0)</f>
        <v>0</v>
      </c>
      <c r="BH1486" s="144">
        <f>IF(N1486="sníž. přenesená",J1486,0)</f>
        <v>0</v>
      </c>
      <c r="BI1486" s="144">
        <f>IF(N1486="nulová",J1486,0)</f>
        <v>0</v>
      </c>
      <c r="BJ1486" s="18" t="s">
        <v>78</v>
      </c>
      <c r="BK1486" s="144">
        <f>ROUND(I1486*H1486,2)</f>
        <v>762</v>
      </c>
      <c r="BL1486" s="18" t="s">
        <v>204</v>
      </c>
      <c r="BM1486" s="143" t="s">
        <v>2138</v>
      </c>
    </row>
    <row r="1487" spans="2:65" s="1" customFormat="1" ht="24.15" customHeight="1" x14ac:dyDescent="0.2">
      <c r="B1487" s="33"/>
      <c r="C1487" s="132" t="s">
        <v>1162</v>
      </c>
      <c r="D1487" s="132" t="s">
        <v>160</v>
      </c>
      <c r="E1487" s="133" t="s">
        <v>2139</v>
      </c>
      <c r="F1487" s="134" t="s">
        <v>2140</v>
      </c>
      <c r="G1487" s="135" t="s">
        <v>163</v>
      </c>
      <c r="H1487" s="136">
        <v>2</v>
      </c>
      <c r="I1487" s="137">
        <v>173</v>
      </c>
      <c r="J1487" s="138">
        <f>ROUND(I1487*H1487,2)</f>
        <v>346</v>
      </c>
      <c r="K1487" s="134" t="s">
        <v>164</v>
      </c>
      <c r="L1487" s="33"/>
      <c r="M1487" s="139" t="s">
        <v>19</v>
      </c>
      <c r="N1487" s="140" t="s">
        <v>41</v>
      </c>
      <c r="P1487" s="141">
        <f>O1487*H1487</f>
        <v>0</v>
      </c>
      <c r="Q1487" s="141">
        <v>0</v>
      </c>
      <c r="R1487" s="141">
        <f>Q1487*H1487</f>
        <v>0</v>
      </c>
      <c r="S1487" s="141">
        <v>0</v>
      </c>
      <c r="T1487" s="142">
        <f>S1487*H1487</f>
        <v>0</v>
      </c>
      <c r="AR1487" s="143" t="s">
        <v>204</v>
      </c>
      <c r="AT1487" s="143" t="s">
        <v>160</v>
      </c>
      <c r="AU1487" s="143" t="s">
        <v>80</v>
      </c>
      <c r="AY1487" s="18" t="s">
        <v>158</v>
      </c>
      <c r="BE1487" s="144">
        <f>IF(N1487="základní",J1487,0)</f>
        <v>346</v>
      </c>
      <c r="BF1487" s="144">
        <f>IF(N1487="snížená",J1487,0)</f>
        <v>0</v>
      </c>
      <c r="BG1487" s="144">
        <f>IF(N1487="zákl. přenesená",J1487,0)</f>
        <v>0</v>
      </c>
      <c r="BH1487" s="144">
        <f>IF(N1487="sníž. přenesená",J1487,0)</f>
        <v>0</v>
      </c>
      <c r="BI1487" s="144">
        <f>IF(N1487="nulová",J1487,0)</f>
        <v>0</v>
      </c>
      <c r="BJ1487" s="18" t="s">
        <v>78</v>
      </c>
      <c r="BK1487" s="144">
        <f>ROUND(I1487*H1487,2)</f>
        <v>346</v>
      </c>
      <c r="BL1487" s="18" t="s">
        <v>204</v>
      </c>
      <c r="BM1487" s="143" t="s">
        <v>2141</v>
      </c>
    </row>
    <row r="1488" spans="2:65" s="1" customFormat="1" x14ac:dyDescent="0.2">
      <c r="B1488" s="33"/>
      <c r="D1488" s="145" t="s">
        <v>166</v>
      </c>
      <c r="F1488" s="146" t="s">
        <v>2142</v>
      </c>
      <c r="I1488" s="147"/>
      <c r="L1488" s="33"/>
      <c r="M1488" s="148"/>
      <c r="T1488" s="54"/>
      <c r="AT1488" s="18" t="s">
        <v>166</v>
      </c>
      <c r="AU1488" s="18" t="s">
        <v>80</v>
      </c>
    </row>
    <row r="1489" spans="2:65" s="12" customFormat="1" x14ac:dyDescent="0.2">
      <c r="B1489" s="149"/>
      <c r="D1489" s="150" t="s">
        <v>188</v>
      </c>
      <c r="E1489" s="151" t="s">
        <v>19</v>
      </c>
      <c r="F1489" s="152" t="s">
        <v>2143</v>
      </c>
      <c r="H1489" s="151" t="s">
        <v>19</v>
      </c>
      <c r="I1489" s="153"/>
      <c r="L1489" s="149"/>
      <c r="M1489" s="154"/>
      <c r="T1489" s="155"/>
      <c r="AT1489" s="151" t="s">
        <v>188</v>
      </c>
      <c r="AU1489" s="151" t="s">
        <v>80</v>
      </c>
      <c r="AV1489" s="12" t="s">
        <v>78</v>
      </c>
      <c r="AW1489" s="12" t="s">
        <v>31</v>
      </c>
      <c r="AX1489" s="12" t="s">
        <v>70</v>
      </c>
      <c r="AY1489" s="151" t="s">
        <v>158</v>
      </c>
    </row>
    <row r="1490" spans="2:65" s="13" customFormat="1" x14ac:dyDescent="0.2">
      <c r="B1490" s="156"/>
      <c r="D1490" s="150" t="s">
        <v>188</v>
      </c>
      <c r="E1490" s="157" t="s">
        <v>19</v>
      </c>
      <c r="F1490" s="158" t="s">
        <v>80</v>
      </c>
      <c r="H1490" s="159">
        <v>2</v>
      </c>
      <c r="I1490" s="160"/>
      <c r="L1490" s="156"/>
      <c r="M1490" s="161"/>
      <c r="T1490" s="162"/>
      <c r="AT1490" s="157" t="s">
        <v>188</v>
      </c>
      <c r="AU1490" s="157" t="s">
        <v>80</v>
      </c>
      <c r="AV1490" s="13" t="s">
        <v>80</v>
      </c>
      <c r="AW1490" s="13" t="s">
        <v>31</v>
      </c>
      <c r="AX1490" s="13" t="s">
        <v>70</v>
      </c>
      <c r="AY1490" s="157" t="s">
        <v>158</v>
      </c>
    </row>
    <row r="1491" spans="2:65" s="14" customFormat="1" x14ac:dyDescent="0.2">
      <c r="B1491" s="163"/>
      <c r="D1491" s="150" t="s">
        <v>188</v>
      </c>
      <c r="E1491" s="164" t="s">
        <v>19</v>
      </c>
      <c r="F1491" s="165" t="s">
        <v>191</v>
      </c>
      <c r="H1491" s="166">
        <v>2</v>
      </c>
      <c r="I1491" s="167"/>
      <c r="L1491" s="163"/>
      <c r="M1491" s="168"/>
      <c r="T1491" s="169"/>
      <c r="AT1491" s="164" t="s">
        <v>188</v>
      </c>
      <c r="AU1491" s="164" t="s">
        <v>80</v>
      </c>
      <c r="AV1491" s="14" t="s">
        <v>165</v>
      </c>
      <c r="AW1491" s="14" t="s">
        <v>31</v>
      </c>
      <c r="AX1491" s="14" t="s">
        <v>78</v>
      </c>
      <c r="AY1491" s="164" t="s">
        <v>158</v>
      </c>
    </row>
    <row r="1492" spans="2:65" s="1" customFormat="1" ht="16.5" customHeight="1" x14ac:dyDescent="0.2">
      <c r="B1492" s="33"/>
      <c r="C1492" s="177" t="s">
        <v>785</v>
      </c>
      <c r="D1492" s="177" t="s">
        <v>530</v>
      </c>
      <c r="E1492" s="178" t="s">
        <v>2144</v>
      </c>
      <c r="F1492" s="179" t="s">
        <v>2145</v>
      </c>
      <c r="G1492" s="180" t="s">
        <v>163</v>
      </c>
      <c r="H1492" s="181">
        <v>2</v>
      </c>
      <c r="I1492" s="182">
        <v>143</v>
      </c>
      <c r="J1492" s="183">
        <f>ROUND(I1492*H1492,2)</f>
        <v>286</v>
      </c>
      <c r="K1492" s="179" t="s">
        <v>164</v>
      </c>
      <c r="L1492" s="184"/>
      <c r="M1492" s="185" t="s">
        <v>19</v>
      </c>
      <c r="N1492" s="186" t="s">
        <v>41</v>
      </c>
      <c r="P1492" s="141">
        <f>O1492*H1492</f>
        <v>0</v>
      </c>
      <c r="Q1492" s="141">
        <v>0</v>
      </c>
      <c r="R1492" s="141">
        <f>Q1492*H1492</f>
        <v>0</v>
      </c>
      <c r="S1492" s="141">
        <v>0</v>
      </c>
      <c r="T1492" s="142">
        <f>S1492*H1492</f>
        <v>0</v>
      </c>
      <c r="AR1492" s="143" t="s">
        <v>272</v>
      </c>
      <c r="AT1492" s="143" t="s">
        <v>530</v>
      </c>
      <c r="AU1492" s="143" t="s">
        <v>80</v>
      </c>
      <c r="AY1492" s="18" t="s">
        <v>158</v>
      </c>
      <c r="BE1492" s="144">
        <f>IF(N1492="základní",J1492,0)</f>
        <v>286</v>
      </c>
      <c r="BF1492" s="144">
        <f>IF(N1492="snížená",J1492,0)</f>
        <v>0</v>
      </c>
      <c r="BG1492" s="144">
        <f>IF(N1492="zákl. přenesená",J1492,0)</f>
        <v>0</v>
      </c>
      <c r="BH1492" s="144">
        <f>IF(N1492="sníž. přenesená",J1492,0)</f>
        <v>0</v>
      </c>
      <c r="BI1492" s="144">
        <f>IF(N1492="nulová",J1492,0)</f>
        <v>0</v>
      </c>
      <c r="BJ1492" s="18" t="s">
        <v>78</v>
      </c>
      <c r="BK1492" s="144">
        <f>ROUND(I1492*H1492,2)</f>
        <v>286</v>
      </c>
      <c r="BL1492" s="18" t="s">
        <v>204</v>
      </c>
      <c r="BM1492" s="143" t="s">
        <v>2146</v>
      </c>
    </row>
    <row r="1493" spans="2:65" s="1" customFormat="1" ht="16.5" customHeight="1" x14ac:dyDescent="0.2">
      <c r="B1493" s="33"/>
      <c r="C1493" s="132" t="s">
        <v>1175</v>
      </c>
      <c r="D1493" s="132" t="s">
        <v>160</v>
      </c>
      <c r="E1493" s="133" t="s">
        <v>2147</v>
      </c>
      <c r="F1493" s="134" t="s">
        <v>2148</v>
      </c>
      <c r="G1493" s="135" t="s">
        <v>163</v>
      </c>
      <c r="H1493" s="136">
        <v>3</v>
      </c>
      <c r="I1493" s="137">
        <v>43</v>
      </c>
      <c r="J1493" s="138">
        <f>ROUND(I1493*H1493,2)</f>
        <v>129</v>
      </c>
      <c r="K1493" s="134" t="s">
        <v>164</v>
      </c>
      <c r="L1493" s="33"/>
      <c r="M1493" s="139" t="s">
        <v>19</v>
      </c>
      <c r="N1493" s="140" t="s">
        <v>41</v>
      </c>
      <c r="P1493" s="141">
        <f>O1493*H1493</f>
        <v>0</v>
      </c>
      <c r="Q1493" s="141">
        <v>0</v>
      </c>
      <c r="R1493" s="141">
        <f>Q1493*H1493</f>
        <v>0</v>
      </c>
      <c r="S1493" s="141">
        <v>0</v>
      </c>
      <c r="T1493" s="142">
        <f>S1493*H1493</f>
        <v>0</v>
      </c>
      <c r="AR1493" s="143" t="s">
        <v>204</v>
      </c>
      <c r="AT1493" s="143" t="s">
        <v>160</v>
      </c>
      <c r="AU1493" s="143" t="s">
        <v>80</v>
      </c>
      <c r="AY1493" s="18" t="s">
        <v>158</v>
      </c>
      <c r="BE1493" s="144">
        <f>IF(N1493="základní",J1493,0)</f>
        <v>129</v>
      </c>
      <c r="BF1493" s="144">
        <f>IF(N1493="snížená",J1493,0)</f>
        <v>0</v>
      </c>
      <c r="BG1493" s="144">
        <f>IF(N1493="zákl. přenesená",J1493,0)</f>
        <v>0</v>
      </c>
      <c r="BH1493" s="144">
        <f>IF(N1493="sníž. přenesená",J1493,0)</f>
        <v>0</v>
      </c>
      <c r="BI1493" s="144">
        <f>IF(N1493="nulová",J1493,0)</f>
        <v>0</v>
      </c>
      <c r="BJ1493" s="18" t="s">
        <v>78</v>
      </c>
      <c r="BK1493" s="144">
        <f>ROUND(I1493*H1493,2)</f>
        <v>129</v>
      </c>
      <c r="BL1493" s="18" t="s">
        <v>204</v>
      </c>
      <c r="BM1493" s="143" t="s">
        <v>2149</v>
      </c>
    </row>
    <row r="1494" spans="2:65" s="1" customFormat="1" x14ac:dyDescent="0.2">
      <c r="B1494" s="33"/>
      <c r="D1494" s="145" t="s">
        <v>166</v>
      </c>
      <c r="F1494" s="146" t="s">
        <v>2150</v>
      </c>
      <c r="I1494" s="147"/>
      <c r="L1494" s="33"/>
      <c r="M1494" s="148"/>
      <c r="T1494" s="54"/>
      <c r="AT1494" s="18" t="s">
        <v>166</v>
      </c>
      <c r="AU1494" s="18" t="s">
        <v>80</v>
      </c>
    </row>
    <row r="1495" spans="2:65" s="12" customFormat="1" x14ac:dyDescent="0.2">
      <c r="B1495" s="149"/>
      <c r="D1495" s="150" t="s">
        <v>188</v>
      </c>
      <c r="E1495" s="151" t="s">
        <v>19</v>
      </c>
      <c r="F1495" s="152" t="s">
        <v>2151</v>
      </c>
      <c r="H1495" s="151" t="s">
        <v>19</v>
      </c>
      <c r="I1495" s="153"/>
      <c r="L1495" s="149"/>
      <c r="M1495" s="154"/>
      <c r="T1495" s="155"/>
      <c r="AT1495" s="151" t="s">
        <v>188</v>
      </c>
      <c r="AU1495" s="151" t="s">
        <v>80</v>
      </c>
      <c r="AV1495" s="12" t="s">
        <v>78</v>
      </c>
      <c r="AW1495" s="12" t="s">
        <v>31</v>
      </c>
      <c r="AX1495" s="12" t="s">
        <v>70</v>
      </c>
      <c r="AY1495" s="151" t="s">
        <v>158</v>
      </c>
    </row>
    <row r="1496" spans="2:65" s="13" customFormat="1" x14ac:dyDescent="0.2">
      <c r="B1496" s="156"/>
      <c r="D1496" s="150" t="s">
        <v>188</v>
      </c>
      <c r="E1496" s="157" t="s">
        <v>19</v>
      </c>
      <c r="F1496" s="158" t="s">
        <v>171</v>
      </c>
      <c r="H1496" s="159">
        <v>3</v>
      </c>
      <c r="I1496" s="160"/>
      <c r="L1496" s="156"/>
      <c r="M1496" s="161"/>
      <c r="T1496" s="162"/>
      <c r="AT1496" s="157" t="s">
        <v>188</v>
      </c>
      <c r="AU1496" s="157" t="s">
        <v>80</v>
      </c>
      <c r="AV1496" s="13" t="s">
        <v>80</v>
      </c>
      <c r="AW1496" s="13" t="s">
        <v>31</v>
      </c>
      <c r="AX1496" s="13" t="s">
        <v>70</v>
      </c>
      <c r="AY1496" s="157" t="s">
        <v>158</v>
      </c>
    </row>
    <row r="1497" spans="2:65" s="14" customFormat="1" x14ac:dyDescent="0.2">
      <c r="B1497" s="163"/>
      <c r="D1497" s="150" t="s">
        <v>188</v>
      </c>
      <c r="E1497" s="164" t="s">
        <v>19</v>
      </c>
      <c r="F1497" s="165" t="s">
        <v>191</v>
      </c>
      <c r="H1497" s="166">
        <v>3</v>
      </c>
      <c r="I1497" s="167"/>
      <c r="L1497" s="163"/>
      <c r="M1497" s="168"/>
      <c r="T1497" s="169"/>
      <c r="AT1497" s="164" t="s">
        <v>188</v>
      </c>
      <c r="AU1497" s="164" t="s">
        <v>80</v>
      </c>
      <c r="AV1497" s="14" t="s">
        <v>165</v>
      </c>
      <c r="AW1497" s="14" t="s">
        <v>31</v>
      </c>
      <c r="AX1497" s="14" t="s">
        <v>78</v>
      </c>
      <c r="AY1497" s="164" t="s">
        <v>158</v>
      </c>
    </row>
    <row r="1498" spans="2:65" s="1" customFormat="1" ht="16.5" customHeight="1" x14ac:dyDescent="0.2">
      <c r="B1498" s="33"/>
      <c r="C1498" s="177" t="s">
        <v>791</v>
      </c>
      <c r="D1498" s="177" t="s">
        <v>530</v>
      </c>
      <c r="E1498" s="178" t="s">
        <v>2152</v>
      </c>
      <c r="F1498" s="179" t="s">
        <v>2153</v>
      </c>
      <c r="G1498" s="180" t="s">
        <v>163</v>
      </c>
      <c r="H1498" s="181">
        <v>3</v>
      </c>
      <c r="I1498" s="182">
        <v>112</v>
      </c>
      <c r="J1498" s="183">
        <f>ROUND(I1498*H1498,2)</f>
        <v>336</v>
      </c>
      <c r="K1498" s="179" t="s">
        <v>164</v>
      </c>
      <c r="L1498" s="184"/>
      <c r="M1498" s="185" t="s">
        <v>19</v>
      </c>
      <c r="N1498" s="186" t="s">
        <v>41</v>
      </c>
      <c r="P1498" s="141">
        <f>O1498*H1498</f>
        <v>0</v>
      </c>
      <c r="Q1498" s="141">
        <v>0</v>
      </c>
      <c r="R1498" s="141">
        <f>Q1498*H1498</f>
        <v>0</v>
      </c>
      <c r="S1498" s="141">
        <v>0</v>
      </c>
      <c r="T1498" s="142">
        <f>S1498*H1498</f>
        <v>0</v>
      </c>
      <c r="AR1498" s="143" t="s">
        <v>272</v>
      </c>
      <c r="AT1498" s="143" t="s">
        <v>530</v>
      </c>
      <c r="AU1498" s="143" t="s">
        <v>80</v>
      </c>
      <c r="AY1498" s="18" t="s">
        <v>158</v>
      </c>
      <c r="BE1498" s="144">
        <f>IF(N1498="základní",J1498,0)</f>
        <v>336</v>
      </c>
      <c r="BF1498" s="144">
        <f>IF(N1498="snížená",J1498,0)</f>
        <v>0</v>
      </c>
      <c r="BG1498" s="144">
        <f>IF(N1498="zákl. přenesená",J1498,0)</f>
        <v>0</v>
      </c>
      <c r="BH1498" s="144">
        <f>IF(N1498="sníž. přenesená",J1498,0)</f>
        <v>0</v>
      </c>
      <c r="BI1498" s="144">
        <f>IF(N1498="nulová",J1498,0)</f>
        <v>0</v>
      </c>
      <c r="BJ1498" s="18" t="s">
        <v>78</v>
      </c>
      <c r="BK1498" s="144">
        <f>ROUND(I1498*H1498,2)</f>
        <v>336</v>
      </c>
      <c r="BL1498" s="18" t="s">
        <v>204</v>
      </c>
      <c r="BM1498" s="143" t="s">
        <v>2154</v>
      </c>
    </row>
    <row r="1499" spans="2:65" s="1" customFormat="1" ht="21.75" customHeight="1" x14ac:dyDescent="0.2">
      <c r="B1499" s="33"/>
      <c r="C1499" s="132" t="s">
        <v>1192</v>
      </c>
      <c r="D1499" s="132" t="s">
        <v>160</v>
      </c>
      <c r="E1499" s="133" t="s">
        <v>2155</v>
      </c>
      <c r="F1499" s="134" t="s">
        <v>2156</v>
      </c>
      <c r="G1499" s="135" t="s">
        <v>163</v>
      </c>
      <c r="H1499" s="136">
        <v>2</v>
      </c>
      <c r="I1499" s="137">
        <v>216</v>
      </c>
      <c r="J1499" s="138">
        <f>ROUND(I1499*H1499,2)</f>
        <v>432</v>
      </c>
      <c r="K1499" s="134" t="s">
        <v>164</v>
      </c>
      <c r="L1499" s="33"/>
      <c r="M1499" s="139" t="s">
        <v>19</v>
      </c>
      <c r="N1499" s="140" t="s">
        <v>41</v>
      </c>
      <c r="P1499" s="141">
        <f>O1499*H1499</f>
        <v>0</v>
      </c>
      <c r="Q1499" s="141">
        <v>0</v>
      </c>
      <c r="R1499" s="141">
        <f>Q1499*H1499</f>
        <v>0</v>
      </c>
      <c r="S1499" s="141">
        <v>0</v>
      </c>
      <c r="T1499" s="142">
        <f>S1499*H1499</f>
        <v>0</v>
      </c>
      <c r="AR1499" s="143" t="s">
        <v>204</v>
      </c>
      <c r="AT1499" s="143" t="s">
        <v>160</v>
      </c>
      <c r="AU1499" s="143" t="s">
        <v>80</v>
      </c>
      <c r="AY1499" s="18" t="s">
        <v>158</v>
      </c>
      <c r="BE1499" s="144">
        <f>IF(N1499="základní",J1499,0)</f>
        <v>432</v>
      </c>
      <c r="BF1499" s="144">
        <f>IF(N1499="snížená",J1499,0)</f>
        <v>0</v>
      </c>
      <c r="BG1499" s="144">
        <f>IF(N1499="zákl. přenesená",J1499,0)</f>
        <v>0</v>
      </c>
      <c r="BH1499" s="144">
        <f>IF(N1499="sníž. přenesená",J1499,0)</f>
        <v>0</v>
      </c>
      <c r="BI1499" s="144">
        <f>IF(N1499="nulová",J1499,0)</f>
        <v>0</v>
      </c>
      <c r="BJ1499" s="18" t="s">
        <v>78</v>
      </c>
      <c r="BK1499" s="144">
        <f>ROUND(I1499*H1499,2)</f>
        <v>432</v>
      </c>
      <c r="BL1499" s="18" t="s">
        <v>204</v>
      </c>
      <c r="BM1499" s="143" t="s">
        <v>2157</v>
      </c>
    </row>
    <row r="1500" spans="2:65" s="1" customFormat="1" x14ac:dyDescent="0.2">
      <c r="B1500" s="33"/>
      <c r="D1500" s="145" t="s">
        <v>166</v>
      </c>
      <c r="F1500" s="146" t="s">
        <v>2158</v>
      </c>
      <c r="I1500" s="147"/>
      <c r="L1500" s="33"/>
      <c r="M1500" s="148"/>
      <c r="T1500" s="54"/>
      <c r="AT1500" s="18" t="s">
        <v>166</v>
      </c>
      <c r="AU1500" s="18" t="s">
        <v>80</v>
      </c>
    </row>
    <row r="1501" spans="2:65" s="1" customFormat="1" ht="16.5" customHeight="1" x14ac:dyDescent="0.2">
      <c r="B1501" s="33"/>
      <c r="C1501" s="177" t="s">
        <v>797</v>
      </c>
      <c r="D1501" s="177" t="s">
        <v>530</v>
      </c>
      <c r="E1501" s="178" t="s">
        <v>2159</v>
      </c>
      <c r="F1501" s="179" t="s">
        <v>2160</v>
      </c>
      <c r="G1501" s="180" t="s">
        <v>163</v>
      </c>
      <c r="H1501" s="181">
        <v>2</v>
      </c>
      <c r="I1501" s="182">
        <v>2780</v>
      </c>
      <c r="J1501" s="183">
        <f>ROUND(I1501*H1501,2)</f>
        <v>5560</v>
      </c>
      <c r="K1501" s="179" t="s">
        <v>19</v>
      </c>
      <c r="L1501" s="184"/>
      <c r="M1501" s="185" t="s">
        <v>19</v>
      </c>
      <c r="N1501" s="186" t="s">
        <v>41</v>
      </c>
      <c r="P1501" s="141">
        <f>O1501*H1501</f>
        <v>0</v>
      </c>
      <c r="Q1501" s="141">
        <v>0</v>
      </c>
      <c r="R1501" s="141">
        <f>Q1501*H1501</f>
        <v>0</v>
      </c>
      <c r="S1501" s="141">
        <v>0</v>
      </c>
      <c r="T1501" s="142">
        <f>S1501*H1501</f>
        <v>0</v>
      </c>
      <c r="AR1501" s="143" t="s">
        <v>272</v>
      </c>
      <c r="AT1501" s="143" t="s">
        <v>530</v>
      </c>
      <c r="AU1501" s="143" t="s">
        <v>80</v>
      </c>
      <c r="AY1501" s="18" t="s">
        <v>158</v>
      </c>
      <c r="BE1501" s="144">
        <f>IF(N1501="základní",J1501,0)</f>
        <v>5560</v>
      </c>
      <c r="BF1501" s="144">
        <f>IF(N1501="snížená",J1501,0)</f>
        <v>0</v>
      </c>
      <c r="BG1501" s="144">
        <f>IF(N1501="zákl. přenesená",J1501,0)</f>
        <v>0</v>
      </c>
      <c r="BH1501" s="144">
        <f>IF(N1501="sníž. přenesená",J1501,0)</f>
        <v>0</v>
      </c>
      <c r="BI1501" s="144">
        <f>IF(N1501="nulová",J1501,0)</f>
        <v>0</v>
      </c>
      <c r="BJ1501" s="18" t="s">
        <v>78</v>
      </c>
      <c r="BK1501" s="144">
        <f>ROUND(I1501*H1501,2)</f>
        <v>5560</v>
      </c>
      <c r="BL1501" s="18" t="s">
        <v>204</v>
      </c>
      <c r="BM1501" s="143" t="s">
        <v>2161</v>
      </c>
    </row>
    <row r="1502" spans="2:65" s="1" customFormat="1" ht="16.5" customHeight="1" x14ac:dyDescent="0.2">
      <c r="B1502" s="33"/>
      <c r="C1502" s="132" t="s">
        <v>2162</v>
      </c>
      <c r="D1502" s="132" t="s">
        <v>160</v>
      </c>
      <c r="E1502" s="133" t="s">
        <v>2163</v>
      </c>
      <c r="F1502" s="134" t="s">
        <v>2164</v>
      </c>
      <c r="G1502" s="135" t="s">
        <v>292</v>
      </c>
      <c r="H1502" s="136">
        <v>17</v>
      </c>
      <c r="I1502" s="137">
        <v>155</v>
      </c>
      <c r="J1502" s="138">
        <f>ROUND(I1502*H1502,2)</f>
        <v>2635</v>
      </c>
      <c r="K1502" s="134" t="s">
        <v>164</v>
      </c>
      <c r="L1502" s="33"/>
      <c r="M1502" s="139" t="s">
        <v>19</v>
      </c>
      <c r="N1502" s="140" t="s">
        <v>41</v>
      </c>
      <c r="P1502" s="141">
        <f>O1502*H1502</f>
        <v>0</v>
      </c>
      <c r="Q1502" s="141">
        <v>0</v>
      </c>
      <c r="R1502" s="141">
        <f>Q1502*H1502</f>
        <v>0</v>
      </c>
      <c r="S1502" s="141">
        <v>0</v>
      </c>
      <c r="T1502" s="142">
        <f>S1502*H1502</f>
        <v>0</v>
      </c>
      <c r="AR1502" s="143" t="s">
        <v>204</v>
      </c>
      <c r="AT1502" s="143" t="s">
        <v>160</v>
      </c>
      <c r="AU1502" s="143" t="s">
        <v>80</v>
      </c>
      <c r="AY1502" s="18" t="s">
        <v>158</v>
      </c>
      <c r="BE1502" s="144">
        <f>IF(N1502="základní",J1502,0)</f>
        <v>2635</v>
      </c>
      <c r="BF1502" s="144">
        <f>IF(N1502="snížená",J1502,0)</f>
        <v>0</v>
      </c>
      <c r="BG1502" s="144">
        <f>IF(N1502="zákl. přenesená",J1502,0)</f>
        <v>0</v>
      </c>
      <c r="BH1502" s="144">
        <f>IF(N1502="sníž. přenesená",J1502,0)</f>
        <v>0</v>
      </c>
      <c r="BI1502" s="144">
        <f>IF(N1502="nulová",J1502,0)</f>
        <v>0</v>
      </c>
      <c r="BJ1502" s="18" t="s">
        <v>78</v>
      </c>
      <c r="BK1502" s="144">
        <f>ROUND(I1502*H1502,2)</f>
        <v>2635</v>
      </c>
      <c r="BL1502" s="18" t="s">
        <v>204</v>
      </c>
      <c r="BM1502" s="143" t="s">
        <v>2165</v>
      </c>
    </row>
    <row r="1503" spans="2:65" s="1" customFormat="1" x14ac:dyDescent="0.2">
      <c r="B1503" s="33"/>
      <c r="D1503" s="145" t="s">
        <v>166</v>
      </c>
      <c r="F1503" s="146" t="s">
        <v>2166</v>
      </c>
      <c r="I1503" s="147"/>
      <c r="L1503" s="33"/>
      <c r="M1503" s="148"/>
      <c r="T1503" s="54"/>
      <c r="AT1503" s="18" t="s">
        <v>166</v>
      </c>
      <c r="AU1503" s="18" t="s">
        <v>80</v>
      </c>
    </row>
    <row r="1504" spans="2:65" s="1" customFormat="1" ht="16.5" customHeight="1" x14ac:dyDescent="0.2">
      <c r="B1504" s="33"/>
      <c r="C1504" s="132" t="s">
        <v>801</v>
      </c>
      <c r="D1504" s="132" t="s">
        <v>160</v>
      </c>
      <c r="E1504" s="133" t="s">
        <v>2167</v>
      </c>
      <c r="F1504" s="134" t="s">
        <v>2168</v>
      </c>
      <c r="G1504" s="135" t="s">
        <v>292</v>
      </c>
      <c r="H1504" s="136">
        <v>7</v>
      </c>
      <c r="I1504" s="137">
        <v>75.5</v>
      </c>
      <c r="J1504" s="138">
        <f>ROUND(I1504*H1504,2)</f>
        <v>528.5</v>
      </c>
      <c r="K1504" s="134" t="s">
        <v>164</v>
      </c>
      <c r="L1504" s="33"/>
      <c r="M1504" s="139" t="s">
        <v>19</v>
      </c>
      <c r="N1504" s="140" t="s">
        <v>41</v>
      </c>
      <c r="P1504" s="141">
        <f>O1504*H1504</f>
        <v>0</v>
      </c>
      <c r="Q1504" s="141">
        <v>0</v>
      </c>
      <c r="R1504" s="141">
        <f>Q1504*H1504</f>
        <v>0</v>
      </c>
      <c r="S1504" s="141">
        <v>0</v>
      </c>
      <c r="T1504" s="142">
        <f>S1504*H1504</f>
        <v>0</v>
      </c>
      <c r="AR1504" s="143" t="s">
        <v>204</v>
      </c>
      <c r="AT1504" s="143" t="s">
        <v>160</v>
      </c>
      <c r="AU1504" s="143" t="s">
        <v>80</v>
      </c>
      <c r="AY1504" s="18" t="s">
        <v>158</v>
      </c>
      <c r="BE1504" s="144">
        <f>IF(N1504="základní",J1504,0)</f>
        <v>528.5</v>
      </c>
      <c r="BF1504" s="144">
        <f>IF(N1504="snížená",J1504,0)</f>
        <v>0</v>
      </c>
      <c r="BG1504" s="144">
        <f>IF(N1504="zákl. přenesená",J1504,0)</f>
        <v>0</v>
      </c>
      <c r="BH1504" s="144">
        <f>IF(N1504="sníž. přenesená",J1504,0)</f>
        <v>0</v>
      </c>
      <c r="BI1504" s="144">
        <f>IF(N1504="nulová",J1504,0)</f>
        <v>0</v>
      </c>
      <c r="BJ1504" s="18" t="s">
        <v>78</v>
      </c>
      <c r="BK1504" s="144">
        <f>ROUND(I1504*H1504,2)</f>
        <v>528.5</v>
      </c>
      <c r="BL1504" s="18" t="s">
        <v>204</v>
      </c>
      <c r="BM1504" s="143" t="s">
        <v>2169</v>
      </c>
    </row>
    <row r="1505" spans="2:65" s="1" customFormat="1" x14ac:dyDescent="0.2">
      <c r="B1505" s="33"/>
      <c r="D1505" s="145" t="s">
        <v>166</v>
      </c>
      <c r="F1505" s="146" t="s">
        <v>2170</v>
      </c>
      <c r="I1505" s="147"/>
      <c r="L1505" s="33"/>
      <c r="M1505" s="148"/>
      <c r="T1505" s="54"/>
      <c r="AT1505" s="18" t="s">
        <v>166</v>
      </c>
      <c r="AU1505" s="18" t="s">
        <v>80</v>
      </c>
    </row>
    <row r="1506" spans="2:65" s="12" customFormat="1" x14ac:dyDescent="0.2">
      <c r="B1506" s="149"/>
      <c r="D1506" s="150" t="s">
        <v>188</v>
      </c>
      <c r="E1506" s="151" t="s">
        <v>19</v>
      </c>
      <c r="F1506" s="152" t="s">
        <v>2171</v>
      </c>
      <c r="H1506" s="151" t="s">
        <v>19</v>
      </c>
      <c r="I1506" s="153"/>
      <c r="L1506" s="149"/>
      <c r="M1506" s="154"/>
      <c r="T1506" s="155"/>
      <c r="AT1506" s="151" t="s">
        <v>188</v>
      </c>
      <c r="AU1506" s="151" t="s">
        <v>80</v>
      </c>
      <c r="AV1506" s="12" t="s">
        <v>78</v>
      </c>
      <c r="AW1506" s="12" t="s">
        <v>31</v>
      </c>
      <c r="AX1506" s="12" t="s">
        <v>70</v>
      </c>
      <c r="AY1506" s="151" t="s">
        <v>158</v>
      </c>
    </row>
    <row r="1507" spans="2:65" s="13" customFormat="1" x14ac:dyDescent="0.2">
      <c r="B1507" s="156"/>
      <c r="D1507" s="150" t="s">
        <v>188</v>
      </c>
      <c r="E1507" s="157" t="s">
        <v>19</v>
      </c>
      <c r="F1507" s="158" t="s">
        <v>2172</v>
      </c>
      <c r="H1507" s="159">
        <v>7</v>
      </c>
      <c r="I1507" s="160"/>
      <c r="L1507" s="156"/>
      <c r="M1507" s="161"/>
      <c r="T1507" s="162"/>
      <c r="AT1507" s="157" t="s">
        <v>188</v>
      </c>
      <c r="AU1507" s="157" t="s">
        <v>80</v>
      </c>
      <c r="AV1507" s="13" t="s">
        <v>80</v>
      </c>
      <c r="AW1507" s="13" t="s">
        <v>31</v>
      </c>
      <c r="AX1507" s="13" t="s">
        <v>70</v>
      </c>
      <c r="AY1507" s="157" t="s">
        <v>158</v>
      </c>
    </row>
    <row r="1508" spans="2:65" s="14" customFormat="1" x14ac:dyDescent="0.2">
      <c r="B1508" s="163"/>
      <c r="D1508" s="150" t="s">
        <v>188</v>
      </c>
      <c r="E1508" s="164" t="s">
        <v>19</v>
      </c>
      <c r="F1508" s="165" t="s">
        <v>191</v>
      </c>
      <c r="H1508" s="166">
        <v>7</v>
      </c>
      <c r="I1508" s="167"/>
      <c r="L1508" s="163"/>
      <c r="M1508" s="168"/>
      <c r="T1508" s="169"/>
      <c r="AT1508" s="164" t="s">
        <v>188</v>
      </c>
      <c r="AU1508" s="164" t="s">
        <v>80</v>
      </c>
      <c r="AV1508" s="14" t="s">
        <v>165</v>
      </c>
      <c r="AW1508" s="14" t="s">
        <v>31</v>
      </c>
      <c r="AX1508" s="14" t="s">
        <v>78</v>
      </c>
      <c r="AY1508" s="164" t="s">
        <v>158</v>
      </c>
    </row>
    <row r="1509" spans="2:65" s="1" customFormat="1" ht="24.15" customHeight="1" x14ac:dyDescent="0.2">
      <c r="B1509" s="33"/>
      <c r="C1509" s="177" t="s">
        <v>2173</v>
      </c>
      <c r="D1509" s="177" t="s">
        <v>530</v>
      </c>
      <c r="E1509" s="178" t="s">
        <v>2174</v>
      </c>
      <c r="F1509" s="179" t="s">
        <v>2175</v>
      </c>
      <c r="G1509" s="180" t="s">
        <v>195</v>
      </c>
      <c r="H1509" s="181">
        <v>6.4589999999999996</v>
      </c>
      <c r="I1509" s="182">
        <v>1500</v>
      </c>
      <c r="J1509" s="183">
        <f>ROUND(I1509*H1509,2)</f>
        <v>9688.5</v>
      </c>
      <c r="K1509" s="179" t="s">
        <v>164</v>
      </c>
      <c r="L1509" s="184"/>
      <c r="M1509" s="185" t="s">
        <v>19</v>
      </c>
      <c r="N1509" s="186" t="s">
        <v>41</v>
      </c>
      <c r="P1509" s="141">
        <f>O1509*H1509</f>
        <v>0</v>
      </c>
      <c r="Q1509" s="141">
        <v>0</v>
      </c>
      <c r="R1509" s="141">
        <f>Q1509*H1509</f>
        <v>0</v>
      </c>
      <c r="S1509" s="141">
        <v>0</v>
      </c>
      <c r="T1509" s="142">
        <f>S1509*H1509</f>
        <v>0</v>
      </c>
      <c r="AR1509" s="143" t="s">
        <v>272</v>
      </c>
      <c r="AT1509" s="143" t="s">
        <v>530</v>
      </c>
      <c r="AU1509" s="143" t="s">
        <v>80</v>
      </c>
      <c r="AY1509" s="18" t="s">
        <v>158</v>
      </c>
      <c r="BE1509" s="144">
        <f>IF(N1509="základní",J1509,0)</f>
        <v>9688.5</v>
      </c>
      <c r="BF1509" s="144">
        <f>IF(N1509="snížená",J1509,0)</f>
        <v>0</v>
      </c>
      <c r="BG1509" s="144">
        <f>IF(N1509="zákl. přenesená",J1509,0)</f>
        <v>0</v>
      </c>
      <c r="BH1509" s="144">
        <f>IF(N1509="sníž. přenesená",J1509,0)</f>
        <v>0</v>
      </c>
      <c r="BI1509" s="144">
        <f>IF(N1509="nulová",J1509,0)</f>
        <v>0</v>
      </c>
      <c r="BJ1509" s="18" t="s">
        <v>78</v>
      </c>
      <c r="BK1509" s="144">
        <f>ROUND(I1509*H1509,2)</f>
        <v>9688.5</v>
      </c>
      <c r="BL1509" s="18" t="s">
        <v>204</v>
      </c>
      <c r="BM1509" s="143" t="s">
        <v>2176</v>
      </c>
    </row>
    <row r="1510" spans="2:65" s="1" customFormat="1" ht="16.5" customHeight="1" x14ac:dyDescent="0.2">
      <c r="B1510" s="33"/>
      <c r="C1510" s="132" t="s">
        <v>805</v>
      </c>
      <c r="D1510" s="132" t="s">
        <v>160</v>
      </c>
      <c r="E1510" s="133" t="s">
        <v>2177</v>
      </c>
      <c r="F1510" s="134" t="s">
        <v>2178</v>
      </c>
      <c r="G1510" s="135" t="s">
        <v>467</v>
      </c>
      <c r="H1510" s="136">
        <v>1</v>
      </c>
      <c r="I1510" s="137">
        <v>19000</v>
      </c>
      <c r="J1510" s="138">
        <f>ROUND(I1510*H1510,2)</f>
        <v>19000</v>
      </c>
      <c r="K1510" s="134" t="s">
        <v>19</v>
      </c>
      <c r="L1510" s="33"/>
      <c r="M1510" s="139" t="s">
        <v>19</v>
      </c>
      <c r="N1510" s="140" t="s">
        <v>41</v>
      </c>
      <c r="P1510" s="141">
        <f>O1510*H1510</f>
        <v>0</v>
      </c>
      <c r="Q1510" s="141">
        <v>0</v>
      </c>
      <c r="R1510" s="141">
        <f>Q1510*H1510</f>
        <v>0</v>
      </c>
      <c r="S1510" s="141">
        <v>0</v>
      </c>
      <c r="T1510" s="142">
        <f>S1510*H1510</f>
        <v>0</v>
      </c>
      <c r="AR1510" s="143" t="s">
        <v>204</v>
      </c>
      <c r="AT1510" s="143" t="s">
        <v>160</v>
      </c>
      <c r="AU1510" s="143" t="s">
        <v>80</v>
      </c>
      <c r="AY1510" s="18" t="s">
        <v>158</v>
      </c>
      <c r="BE1510" s="144">
        <f>IF(N1510="základní",J1510,0)</f>
        <v>19000</v>
      </c>
      <c r="BF1510" s="144">
        <f>IF(N1510="snížená",J1510,0)</f>
        <v>0</v>
      </c>
      <c r="BG1510" s="144">
        <f>IF(N1510="zákl. přenesená",J1510,0)</f>
        <v>0</v>
      </c>
      <c r="BH1510" s="144">
        <f>IF(N1510="sníž. přenesená",J1510,0)</f>
        <v>0</v>
      </c>
      <c r="BI1510" s="144">
        <f>IF(N1510="nulová",J1510,0)</f>
        <v>0</v>
      </c>
      <c r="BJ1510" s="18" t="s">
        <v>78</v>
      </c>
      <c r="BK1510" s="144">
        <f>ROUND(I1510*H1510,2)</f>
        <v>19000</v>
      </c>
      <c r="BL1510" s="18" t="s">
        <v>204</v>
      </c>
      <c r="BM1510" s="143" t="s">
        <v>2179</v>
      </c>
    </row>
    <row r="1511" spans="2:65" s="13" customFormat="1" x14ac:dyDescent="0.2">
      <c r="B1511" s="156"/>
      <c r="D1511" s="150" t="s">
        <v>188</v>
      </c>
      <c r="E1511" s="157" t="s">
        <v>19</v>
      </c>
      <c r="F1511" s="158" t="s">
        <v>78</v>
      </c>
      <c r="H1511" s="159">
        <v>1</v>
      </c>
      <c r="I1511" s="160"/>
      <c r="L1511" s="156"/>
      <c r="M1511" s="161"/>
      <c r="T1511" s="162"/>
      <c r="AT1511" s="157" t="s">
        <v>188</v>
      </c>
      <c r="AU1511" s="157" t="s">
        <v>80</v>
      </c>
      <c r="AV1511" s="13" t="s">
        <v>80</v>
      </c>
      <c r="AW1511" s="13" t="s">
        <v>31</v>
      </c>
      <c r="AX1511" s="13" t="s">
        <v>70</v>
      </c>
      <c r="AY1511" s="157" t="s">
        <v>158</v>
      </c>
    </row>
    <row r="1512" spans="2:65" s="14" customFormat="1" x14ac:dyDescent="0.2">
      <c r="B1512" s="163"/>
      <c r="D1512" s="150" t="s">
        <v>188</v>
      </c>
      <c r="E1512" s="164" t="s">
        <v>19</v>
      </c>
      <c r="F1512" s="165" t="s">
        <v>191</v>
      </c>
      <c r="H1512" s="166">
        <v>1</v>
      </c>
      <c r="I1512" s="167"/>
      <c r="L1512" s="163"/>
      <c r="M1512" s="168"/>
      <c r="T1512" s="169"/>
      <c r="AT1512" s="164" t="s">
        <v>188</v>
      </c>
      <c r="AU1512" s="164" t="s">
        <v>80</v>
      </c>
      <c r="AV1512" s="14" t="s">
        <v>165</v>
      </c>
      <c r="AW1512" s="14" t="s">
        <v>31</v>
      </c>
      <c r="AX1512" s="14" t="s">
        <v>78</v>
      </c>
      <c r="AY1512" s="164" t="s">
        <v>158</v>
      </c>
    </row>
    <row r="1513" spans="2:65" s="1" customFormat="1" ht="16.5" customHeight="1" x14ac:dyDescent="0.2">
      <c r="B1513" s="33"/>
      <c r="C1513" s="132" t="s">
        <v>2180</v>
      </c>
      <c r="D1513" s="132" t="s">
        <v>160</v>
      </c>
      <c r="E1513" s="133" t="s">
        <v>2181</v>
      </c>
      <c r="F1513" s="134" t="s">
        <v>2182</v>
      </c>
      <c r="G1513" s="135" t="s">
        <v>519</v>
      </c>
      <c r="H1513" s="136">
        <v>3.2000000000000001E-2</v>
      </c>
      <c r="I1513" s="137">
        <v>7450</v>
      </c>
      <c r="J1513" s="138">
        <f>ROUND(I1513*H1513,2)</f>
        <v>238.4</v>
      </c>
      <c r="K1513" s="134" t="s">
        <v>164</v>
      </c>
      <c r="L1513" s="33"/>
      <c r="M1513" s="139" t="s">
        <v>19</v>
      </c>
      <c r="N1513" s="140" t="s">
        <v>41</v>
      </c>
      <c r="P1513" s="141">
        <f>O1513*H1513</f>
        <v>0</v>
      </c>
      <c r="Q1513" s="141">
        <v>0</v>
      </c>
      <c r="R1513" s="141">
        <f>Q1513*H1513</f>
        <v>0</v>
      </c>
      <c r="S1513" s="141">
        <v>0</v>
      </c>
      <c r="T1513" s="142">
        <f>S1513*H1513</f>
        <v>0</v>
      </c>
      <c r="AR1513" s="143" t="s">
        <v>204</v>
      </c>
      <c r="AT1513" s="143" t="s">
        <v>160</v>
      </c>
      <c r="AU1513" s="143" t="s">
        <v>80</v>
      </c>
      <c r="AY1513" s="18" t="s">
        <v>158</v>
      </c>
      <c r="BE1513" s="144">
        <f>IF(N1513="základní",J1513,0)</f>
        <v>238.4</v>
      </c>
      <c r="BF1513" s="144">
        <f>IF(N1513="snížená",J1513,0)</f>
        <v>0</v>
      </c>
      <c r="BG1513" s="144">
        <f>IF(N1513="zákl. přenesená",J1513,0)</f>
        <v>0</v>
      </c>
      <c r="BH1513" s="144">
        <f>IF(N1513="sníž. přenesená",J1513,0)</f>
        <v>0</v>
      </c>
      <c r="BI1513" s="144">
        <f>IF(N1513="nulová",J1513,0)</f>
        <v>0</v>
      </c>
      <c r="BJ1513" s="18" t="s">
        <v>78</v>
      </c>
      <c r="BK1513" s="144">
        <f>ROUND(I1513*H1513,2)</f>
        <v>238.4</v>
      </c>
      <c r="BL1513" s="18" t="s">
        <v>204</v>
      </c>
      <c r="BM1513" s="143" t="s">
        <v>2183</v>
      </c>
    </row>
    <row r="1514" spans="2:65" s="1" customFormat="1" x14ac:dyDescent="0.2">
      <c r="B1514" s="33"/>
      <c r="D1514" s="145" t="s">
        <v>166</v>
      </c>
      <c r="F1514" s="146" t="s">
        <v>2184</v>
      </c>
      <c r="I1514" s="147"/>
      <c r="L1514" s="33"/>
      <c r="M1514" s="148"/>
      <c r="T1514" s="54"/>
      <c r="AT1514" s="18" t="s">
        <v>166</v>
      </c>
      <c r="AU1514" s="18" t="s">
        <v>80</v>
      </c>
    </row>
    <row r="1515" spans="2:65" s="11" customFormat="1" ht="22.8" customHeight="1" x14ac:dyDescent="0.25">
      <c r="B1515" s="120"/>
      <c r="D1515" s="121" t="s">
        <v>69</v>
      </c>
      <c r="E1515" s="130" t="s">
        <v>2185</v>
      </c>
      <c r="F1515" s="130" t="s">
        <v>2186</v>
      </c>
      <c r="I1515" s="123"/>
      <c r="J1515" s="131">
        <f>BK1515</f>
        <v>114369.15000000002</v>
      </c>
      <c r="L1515" s="120"/>
      <c r="M1515" s="125"/>
      <c r="P1515" s="126">
        <f>SUM(P1516:P1574)</f>
        <v>0</v>
      </c>
      <c r="R1515" s="126">
        <f>SUM(R1516:R1574)</f>
        <v>0</v>
      </c>
      <c r="T1515" s="127">
        <f>SUM(T1516:T1574)</f>
        <v>0</v>
      </c>
      <c r="AR1515" s="121" t="s">
        <v>80</v>
      </c>
      <c r="AT1515" s="128" t="s">
        <v>69</v>
      </c>
      <c r="AU1515" s="128" t="s">
        <v>78</v>
      </c>
      <c r="AY1515" s="121" t="s">
        <v>158</v>
      </c>
      <c r="BK1515" s="129">
        <f>SUM(BK1516:BK1574)</f>
        <v>114369.15000000002</v>
      </c>
    </row>
    <row r="1516" spans="2:65" s="1" customFormat="1" ht="16.5" customHeight="1" x14ac:dyDescent="0.2">
      <c r="B1516" s="33"/>
      <c r="C1516" s="132" t="s">
        <v>808</v>
      </c>
      <c r="D1516" s="132" t="s">
        <v>160</v>
      </c>
      <c r="E1516" s="133" t="s">
        <v>2187</v>
      </c>
      <c r="F1516" s="134" t="s">
        <v>2188</v>
      </c>
      <c r="G1516" s="135" t="s">
        <v>195</v>
      </c>
      <c r="H1516" s="136">
        <v>6</v>
      </c>
      <c r="I1516" s="137">
        <v>624</v>
      </c>
      <c r="J1516" s="138">
        <f>ROUND(I1516*H1516,2)</f>
        <v>3744</v>
      </c>
      <c r="K1516" s="134" t="s">
        <v>164</v>
      </c>
      <c r="L1516" s="33"/>
      <c r="M1516" s="139" t="s">
        <v>19</v>
      </c>
      <c r="N1516" s="140" t="s">
        <v>41</v>
      </c>
      <c r="P1516" s="141">
        <f>O1516*H1516</f>
        <v>0</v>
      </c>
      <c r="Q1516" s="141">
        <v>0</v>
      </c>
      <c r="R1516" s="141">
        <f>Q1516*H1516</f>
        <v>0</v>
      </c>
      <c r="S1516" s="141">
        <v>0</v>
      </c>
      <c r="T1516" s="142">
        <f>S1516*H1516</f>
        <v>0</v>
      </c>
      <c r="AR1516" s="143" t="s">
        <v>204</v>
      </c>
      <c r="AT1516" s="143" t="s">
        <v>160</v>
      </c>
      <c r="AU1516" s="143" t="s">
        <v>80</v>
      </c>
      <c r="AY1516" s="18" t="s">
        <v>158</v>
      </c>
      <c r="BE1516" s="144">
        <f>IF(N1516="základní",J1516,0)</f>
        <v>3744</v>
      </c>
      <c r="BF1516" s="144">
        <f>IF(N1516="snížená",J1516,0)</f>
        <v>0</v>
      </c>
      <c r="BG1516" s="144">
        <f>IF(N1516="zákl. přenesená",J1516,0)</f>
        <v>0</v>
      </c>
      <c r="BH1516" s="144">
        <f>IF(N1516="sníž. přenesená",J1516,0)</f>
        <v>0</v>
      </c>
      <c r="BI1516" s="144">
        <f>IF(N1516="nulová",J1516,0)</f>
        <v>0</v>
      </c>
      <c r="BJ1516" s="18" t="s">
        <v>78</v>
      </c>
      <c r="BK1516" s="144">
        <f>ROUND(I1516*H1516,2)</f>
        <v>3744</v>
      </c>
      <c r="BL1516" s="18" t="s">
        <v>204</v>
      </c>
      <c r="BM1516" s="143" t="s">
        <v>2189</v>
      </c>
    </row>
    <row r="1517" spans="2:65" s="1" customFormat="1" x14ac:dyDescent="0.2">
      <c r="B1517" s="33"/>
      <c r="D1517" s="145" t="s">
        <v>166</v>
      </c>
      <c r="F1517" s="146" t="s">
        <v>2190</v>
      </c>
      <c r="I1517" s="147"/>
      <c r="L1517" s="33"/>
      <c r="M1517" s="148"/>
      <c r="T1517" s="54"/>
      <c r="AT1517" s="18" t="s">
        <v>166</v>
      </c>
      <c r="AU1517" s="18" t="s">
        <v>80</v>
      </c>
    </row>
    <row r="1518" spans="2:65" s="12" customFormat="1" x14ac:dyDescent="0.2">
      <c r="B1518" s="149"/>
      <c r="D1518" s="150" t="s">
        <v>188</v>
      </c>
      <c r="E1518" s="151" t="s">
        <v>19</v>
      </c>
      <c r="F1518" s="152" t="s">
        <v>1618</v>
      </c>
      <c r="H1518" s="151" t="s">
        <v>19</v>
      </c>
      <c r="I1518" s="153"/>
      <c r="L1518" s="149"/>
      <c r="M1518" s="154"/>
      <c r="T1518" s="155"/>
      <c r="AT1518" s="151" t="s">
        <v>188</v>
      </c>
      <c r="AU1518" s="151" t="s">
        <v>80</v>
      </c>
      <c r="AV1518" s="12" t="s">
        <v>78</v>
      </c>
      <c r="AW1518" s="12" t="s">
        <v>31</v>
      </c>
      <c r="AX1518" s="12" t="s">
        <v>70</v>
      </c>
      <c r="AY1518" s="151" t="s">
        <v>158</v>
      </c>
    </row>
    <row r="1519" spans="2:65" s="12" customFormat="1" x14ac:dyDescent="0.2">
      <c r="B1519" s="149"/>
      <c r="D1519" s="150" t="s">
        <v>188</v>
      </c>
      <c r="E1519" s="151" t="s">
        <v>19</v>
      </c>
      <c r="F1519" s="152" t="s">
        <v>2191</v>
      </c>
      <c r="H1519" s="151" t="s">
        <v>19</v>
      </c>
      <c r="I1519" s="153"/>
      <c r="L1519" s="149"/>
      <c r="M1519" s="154"/>
      <c r="T1519" s="155"/>
      <c r="AT1519" s="151" t="s">
        <v>188</v>
      </c>
      <c r="AU1519" s="151" t="s">
        <v>80</v>
      </c>
      <c r="AV1519" s="12" t="s">
        <v>78</v>
      </c>
      <c r="AW1519" s="12" t="s">
        <v>31</v>
      </c>
      <c r="AX1519" s="12" t="s">
        <v>70</v>
      </c>
      <c r="AY1519" s="151" t="s">
        <v>158</v>
      </c>
    </row>
    <row r="1520" spans="2:65" s="12" customFormat="1" x14ac:dyDescent="0.2">
      <c r="B1520" s="149"/>
      <c r="D1520" s="150" t="s">
        <v>188</v>
      </c>
      <c r="E1520" s="151" t="s">
        <v>19</v>
      </c>
      <c r="F1520" s="152" t="s">
        <v>2192</v>
      </c>
      <c r="H1520" s="151" t="s">
        <v>19</v>
      </c>
      <c r="I1520" s="153"/>
      <c r="L1520" s="149"/>
      <c r="M1520" s="154"/>
      <c r="T1520" s="155"/>
      <c r="AT1520" s="151" t="s">
        <v>188</v>
      </c>
      <c r="AU1520" s="151" t="s">
        <v>80</v>
      </c>
      <c r="AV1520" s="12" t="s">
        <v>78</v>
      </c>
      <c r="AW1520" s="12" t="s">
        <v>31</v>
      </c>
      <c r="AX1520" s="12" t="s">
        <v>70</v>
      </c>
      <c r="AY1520" s="151" t="s">
        <v>158</v>
      </c>
    </row>
    <row r="1521" spans="2:65" s="13" customFormat="1" x14ac:dyDescent="0.2">
      <c r="B1521" s="156"/>
      <c r="D1521" s="150" t="s">
        <v>188</v>
      </c>
      <c r="E1521" s="157" t="s">
        <v>19</v>
      </c>
      <c r="F1521" s="158" t="s">
        <v>2193</v>
      </c>
      <c r="H1521" s="159">
        <v>4.8</v>
      </c>
      <c r="I1521" s="160"/>
      <c r="L1521" s="156"/>
      <c r="M1521" s="161"/>
      <c r="T1521" s="162"/>
      <c r="AT1521" s="157" t="s">
        <v>188</v>
      </c>
      <c r="AU1521" s="157" t="s">
        <v>80</v>
      </c>
      <c r="AV1521" s="13" t="s">
        <v>80</v>
      </c>
      <c r="AW1521" s="13" t="s">
        <v>31</v>
      </c>
      <c r="AX1521" s="13" t="s">
        <v>70</v>
      </c>
      <c r="AY1521" s="157" t="s">
        <v>158</v>
      </c>
    </row>
    <row r="1522" spans="2:65" s="12" customFormat="1" x14ac:dyDescent="0.2">
      <c r="B1522" s="149"/>
      <c r="D1522" s="150" t="s">
        <v>188</v>
      </c>
      <c r="E1522" s="151" t="s">
        <v>19</v>
      </c>
      <c r="F1522" s="152" t="s">
        <v>2194</v>
      </c>
      <c r="H1522" s="151" t="s">
        <v>19</v>
      </c>
      <c r="I1522" s="153"/>
      <c r="L1522" s="149"/>
      <c r="M1522" s="154"/>
      <c r="T1522" s="155"/>
      <c r="AT1522" s="151" t="s">
        <v>188</v>
      </c>
      <c r="AU1522" s="151" t="s">
        <v>80</v>
      </c>
      <c r="AV1522" s="12" t="s">
        <v>78</v>
      </c>
      <c r="AW1522" s="12" t="s">
        <v>31</v>
      </c>
      <c r="AX1522" s="12" t="s">
        <v>70</v>
      </c>
      <c r="AY1522" s="151" t="s">
        <v>158</v>
      </c>
    </row>
    <row r="1523" spans="2:65" s="12" customFormat="1" x14ac:dyDescent="0.2">
      <c r="B1523" s="149"/>
      <c r="D1523" s="150" t="s">
        <v>188</v>
      </c>
      <c r="E1523" s="151" t="s">
        <v>19</v>
      </c>
      <c r="F1523" s="152" t="s">
        <v>2192</v>
      </c>
      <c r="H1523" s="151" t="s">
        <v>19</v>
      </c>
      <c r="I1523" s="153"/>
      <c r="L1523" s="149"/>
      <c r="M1523" s="154"/>
      <c r="T1523" s="155"/>
      <c r="AT1523" s="151" t="s">
        <v>188</v>
      </c>
      <c r="AU1523" s="151" t="s">
        <v>80</v>
      </c>
      <c r="AV1523" s="12" t="s">
        <v>78</v>
      </c>
      <c r="AW1523" s="12" t="s">
        <v>31</v>
      </c>
      <c r="AX1523" s="12" t="s">
        <v>70</v>
      </c>
      <c r="AY1523" s="151" t="s">
        <v>158</v>
      </c>
    </row>
    <row r="1524" spans="2:65" s="13" customFormat="1" x14ac:dyDescent="0.2">
      <c r="B1524" s="156"/>
      <c r="D1524" s="150" t="s">
        <v>188</v>
      </c>
      <c r="E1524" s="157" t="s">
        <v>19</v>
      </c>
      <c r="F1524" s="158" t="s">
        <v>2195</v>
      </c>
      <c r="H1524" s="159">
        <v>1.2</v>
      </c>
      <c r="I1524" s="160"/>
      <c r="L1524" s="156"/>
      <c r="M1524" s="161"/>
      <c r="T1524" s="162"/>
      <c r="AT1524" s="157" t="s">
        <v>188</v>
      </c>
      <c r="AU1524" s="157" t="s">
        <v>80</v>
      </c>
      <c r="AV1524" s="13" t="s">
        <v>80</v>
      </c>
      <c r="AW1524" s="13" t="s">
        <v>31</v>
      </c>
      <c r="AX1524" s="13" t="s">
        <v>70</v>
      </c>
      <c r="AY1524" s="157" t="s">
        <v>158</v>
      </c>
    </row>
    <row r="1525" spans="2:65" s="14" customFormat="1" x14ac:dyDescent="0.2">
      <c r="B1525" s="163"/>
      <c r="D1525" s="150" t="s">
        <v>188</v>
      </c>
      <c r="E1525" s="164" t="s">
        <v>19</v>
      </c>
      <c r="F1525" s="165" t="s">
        <v>191</v>
      </c>
      <c r="H1525" s="166">
        <v>6</v>
      </c>
      <c r="I1525" s="167"/>
      <c r="L1525" s="163"/>
      <c r="M1525" s="168"/>
      <c r="T1525" s="169"/>
      <c r="AT1525" s="164" t="s">
        <v>188</v>
      </c>
      <c r="AU1525" s="164" t="s">
        <v>80</v>
      </c>
      <c r="AV1525" s="14" t="s">
        <v>165</v>
      </c>
      <c r="AW1525" s="14" t="s">
        <v>31</v>
      </c>
      <c r="AX1525" s="14" t="s">
        <v>78</v>
      </c>
      <c r="AY1525" s="164" t="s">
        <v>158</v>
      </c>
    </row>
    <row r="1526" spans="2:65" s="1" customFormat="1" ht="16.5" customHeight="1" x14ac:dyDescent="0.2">
      <c r="B1526" s="33"/>
      <c r="C1526" s="177" t="s">
        <v>2196</v>
      </c>
      <c r="D1526" s="177" t="s">
        <v>530</v>
      </c>
      <c r="E1526" s="178" t="s">
        <v>2197</v>
      </c>
      <c r="F1526" s="179" t="s">
        <v>2198</v>
      </c>
      <c r="G1526" s="180" t="s">
        <v>195</v>
      </c>
      <c r="H1526" s="181">
        <v>6</v>
      </c>
      <c r="I1526" s="182">
        <v>2340</v>
      </c>
      <c r="J1526" s="183">
        <f>ROUND(I1526*H1526,2)</f>
        <v>14040</v>
      </c>
      <c r="K1526" s="179" t="s">
        <v>164</v>
      </c>
      <c r="L1526" s="184"/>
      <c r="M1526" s="185" t="s">
        <v>19</v>
      </c>
      <c r="N1526" s="186" t="s">
        <v>41</v>
      </c>
      <c r="P1526" s="141">
        <f>O1526*H1526</f>
        <v>0</v>
      </c>
      <c r="Q1526" s="141">
        <v>0</v>
      </c>
      <c r="R1526" s="141">
        <f>Q1526*H1526</f>
        <v>0</v>
      </c>
      <c r="S1526" s="141">
        <v>0</v>
      </c>
      <c r="T1526" s="142">
        <f>S1526*H1526</f>
        <v>0</v>
      </c>
      <c r="AR1526" s="143" t="s">
        <v>272</v>
      </c>
      <c r="AT1526" s="143" t="s">
        <v>530</v>
      </c>
      <c r="AU1526" s="143" t="s">
        <v>80</v>
      </c>
      <c r="AY1526" s="18" t="s">
        <v>158</v>
      </c>
      <c r="BE1526" s="144">
        <f>IF(N1526="základní",J1526,0)</f>
        <v>14040</v>
      </c>
      <c r="BF1526" s="144">
        <f>IF(N1526="snížená",J1526,0)</f>
        <v>0</v>
      </c>
      <c r="BG1526" s="144">
        <f>IF(N1526="zákl. přenesená",J1526,0)</f>
        <v>0</v>
      </c>
      <c r="BH1526" s="144">
        <f>IF(N1526="sníž. přenesená",J1526,0)</f>
        <v>0</v>
      </c>
      <c r="BI1526" s="144">
        <f>IF(N1526="nulová",J1526,0)</f>
        <v>0</v>
      </c>
      <c r="BJ1526" s="18" t="s">
        <v>78</v>
      </c>
      <c r="BK1526" s="144">
        <f>ROUND(I1526*H1526,2)</f>
        <v>14040</v>
      </c>
      <c r="BL1526" s="18" t="s">
        <v>204</v>
      </c>
      <c r="BM1526" s="143" t="s">
        <v>2199</v>
      </c>
    </row>
    <row r="1527" spans="2:65" s="1" customFormat="1" ht="16.5" customHeight="1" x14ac:dyDescent="0.2">
      <c r="B1527" s="33"/>
      <c r="C1527" s="132" t="s">
        <v>812</v>
      </c>
      <c r="D1527" s="132" t="s">
        <v>160</v>
      </c>
      <c r="E1527" s="133" t="s">
        <v>2200</v>
      </c>
      <c r="F1527" s="134" t="s">
        <v>2201</v>
      </c>
      <c r="G1527" s="135" t="s">
        <v>292</v>
      </c>
      <c r="H1527" s="136">
        <v>6.8</v>
      </c>
      <c r="I1527" s="137">
        <v>747</v>
      </c>
      <c r="J1527" s="138">
        <f>ROUND(I1527*H1527,2)</f>
        <v>5079.6000000000004</v>
      </c>
      <c r="K1527" s="134" t="s">
        <v>164</v>
      </c>
      <c r="L1527" s="33"/>
      <c r="M1527" s="139" t="s">
        <v>19</v>
      </c>
      <c r="N1527" s="140" t="s">
        <v>41</v>
      </c>
      <c r="P1527" s="141">
        <f>O1527*H1527</f>
        <v>0</v>
      </c>
      <c r="Q1527" s="141">
        <v>0</v>
      </c>
      <c r="R1527" s="141">
        <f>Q1527*H1527</f>
        <v>0</v>
      </c>
      <c r="S1527" s="141">
        <v>0</v>
      </c>
      <c r="T1527" s="142">
        <f>S1527*H1527</f>
        <v>0</v>
      </c>
      <c r="AR1527" s="143" t="s">
        <v>204</v>
      </c>
      <c r="AT1527" s="143" t="s">
        <v>160</v>
      </c>
      <c r="AU1527" s="143" t="s">
        <v>80</v>
      </c>
      <c r="AY1527" s="18" t="s">
        <v>158</v>
      </c>
      <c r="BE1527" s="144">
        <f>IF(N1527="základní",J1527,0)</f>
        <v>5079.6000000000004</v>
      </c>
      <c r="BF1527" s="144">
        <f>IF(N1527="snížená",J1527,0)</f>
        <v>0</v>
      </c>
      <c r="BG1527" s="144">
        <f>IF(N1527="zákl. přenesená",J1527,0)</f>
        <v>0</v>
      </c>
      <c r="BH1527" s="144">
        <f>IF(N1527="sníž. přenesená",J1527,0)</f>
        <v>0</v>
      </c>
      <c r="BI1527" s="144">
        <f>IF(N1527="nulová",J1527,0)</f>
        <v>0</v>
      </c>
      <c r="BJ1527" s="18" t="s">
        <v>78</v>
      </c>
      <c r="BK1527" s="144">
        <f>ROUND(I1527*H1527,2)</f>
        <v>5079.6000000000004</v>
      </c>
      <c r="BL1527" s="18" t="s">
        <v>204</v>
      </c>
      <c r="BM1527" s="143" t="s">
        <v>2202</v>
      </c>
    </row>
    <row r="1528" spans="2:65" s="1" customFormat="1" x14ac:dyDescent="0.2">
      <c r="B1528" s="33"/>
      <c r="D1528" s="145" t="s">
        <v>166</v>
      </c>
      <c r="F1528" s="146" t="s">
        <v>2203</v>
      </c>
      <c r="I1528" s="147"/>
      <c r="L1528" s="33"/>
      <c r="M1528" s="148"/>
      <c r="T1528" s="54"/>
      <c r="AT1528" s="18" t="s">
        <v>166</v>
      </c>
      <c r="AU1528" s="18" t="s">
        <v>80</v>
      </c>
    </row>
    <row r="1529" spans="2:65" s="12" customFormat="1" x14ac:dyDescent="0.2">
      <c r="B1529" s="149"/>
      <c r="D1529" s="150" t="s">
        <v>188</v>
      </c>
      <c r="E1529" s="151" t="s">
        <v>19</v>
      </c>
      <c r="F1529" s="152" t="s">
        <v>1618</v>
      </c>
      <c r="H1529" s="151" t="s">
        <v>19</v>
      </c>
      <c r="I1529" s="153"/>
      <c r="L1529" s="149"/>
      <c r="M1529" s="154"/>
      <c r="T1529" s="155"/>
      <c r="AT1529" s="151" t="s">
        <v>188</v>
      </c>
      <c r="AU1529" s="151" t="s">
        <v>80</v>
      </c>
      <c r="AV1529" s="12" t="s">
        <v>78</v>
      </c>
      <c r="AW1529" s="12" t="s">
        <v>31</v>
      </c>
      <c r="AX1529" s="12" t="s">
        <v>70</v>
      </c>
      <c r="AY1529" s="151" t="s">
        <v>158</v>
      </c>
    </row>
    <row r="1530" spans="2:65" s="12" customFormat="1" ht="20.399999999999999" x14ac:dyDescent="0.2">
      <c r="B1530" s="149"/>
      <c r="D1530" s="150" t="s">
        <v>188</v>
      </c>
      <c r="E1530" s="151" t="s">
        <v>19</v>
      </c>
      <c r="F1530" s="152" t="s">
        <v>2204</v>
      </c>
      <c r="H1530" s="151" t="s">
        <v>19</v>
      </c>
      <c r="I1530" s="153"/>
      <c r="L1530" s="149"/>
      <c r="M1530" s="154"/>
      <c r="T1530" s="155"/>
      <c r="AT1530" s="151" t="s">
        <v>188</v>
      </c>
      <c r="AU1530" s="151" t="s">
        <v>80</v>
      </c>
      <c r="AV1530" s="12" t="s">
        <v>78</v>
      </c>
      <c r="AW1530" s="12" t="s">
        <v>31</v>
      </c>
      <c r="AX1530" s="12" t="s">
        <v>70</v>
      </c>
      <c r="AY1530" s="151" t="s">
        <v>158</v>
      </c>
    </row>
    <row r="1531" spans="2:65" s="12" customFormat="1" x14ac:dyDescent="0.2">
      <c r="B1531" s="149"/>
      <c r="D1531" s="150" t="s">
        <v>188</v>
      </c>
      <c r="E1531" s="151" t="s">
        <v>19</v>
      </c>
      <c r="F1531" s="152" t="s">
        <v>2205</v>
      </c>
      <c r="H1531" s="151" t="s">
        <v>19</v>
      </c>
      <c r="I1531" s="153"/>
      <c r="L1531" s="149"/>
      <c r="M1531" s="154"/>
      <c r="T1531" s="155"/>
      <c r="AT1531" s="151" t="s">
        <v>188</v>
      </c>
      <c r="AU1531" s="151" t="s">
        <v>80</v>
      </c>
      <c r="AV1531" s="12" t="s">
        <v>78</v>
      </c>
      <c r="AW1531" s="12" t="s">
        <v>31</v>
      </c>
      <c r="AX1531" s="12" t="s">
        <v>70</v>
      </c>
      <c r="AY1531" s="151" t="s">
        <v>158</v>
      </c>
    </row>
    <row r="1532" spans="2:65" s="12" customFormat="1" x14ac:dyDescent="0.2">
      <c r="B1532" s="149"/>
      <c r="D1532" s="150" t="s">
        <v>188</v>
      </c>
      <c r="E1532" s="151" t="s">
        <v>19</v>
      </c>
      <c r="F1532" s="152" t="s">
        <v>2206</v>
      </c>
      <c r="H1532" s="151" t="s">
        <v>19</v>
      </c>
      <c r="I1532" s="153"/>
      <c r="L1532" s="149"/>
      <c r="M1532" s="154"/>
      <c r="T1532" s="155"/>
      <c r="AT1532" s="151" t="s">
        <v>188</v>
      </c>
      <c r="AU1532" s="151" t="s">
        <v>80</v>
      </c>
      <c r="AV1532" s="12" t="s">
        <v>78</v>
      </c>
      <c r="AW1532" s="12" t="s">
        <v>31</v>
      </c>
      <c r="AX1532" s="12" t="s">
        <v>70</v>
      </c>
      <c r="AY1532" s="151" t="s">
        <v>158</v>
      </c>
    </row>
    <row r="1533" spans="2:65" s="13" customFormat="1" x14ac:dyDescent="0.2">
      <c r="B1533" s="156"/>
      <c r="D1533" s="150" t="s">
        <v>188</v>
      </c>
      <c r="E1533" s="157" t="s">
        <v>19</v>
      </c>
      <c r="F1533" s="158" t="s">
        <v>2207</v>
      </c>
      <c r="H1533" s="159">
        <v>3.3</v>
      </c>
      <c r="I1533" s="160"/>
      <c r="L1533" s="156"/>
      <c r="M1533" s="161"/>
      <c r="T1533" s="162"/>
      <c r="AT1533" s="157" t="s">
        <v>188</v>
      </c>
      <c r="AU1533" s="157" t="s">
        <v>80</v>
      </c>
      <c r="AV1533" s="13" t="s">
        <v>80</v>
      </c>
      <c r="AW1533" s="13" t="s">
        <v>31</v>
      </c>
      <c r="AX1533" s="13" t="s">
        <v>70</v>
      </c>
      <c r="AY1533" s="157" t="s">
        <v>158</v>
      </c>
    </row>
    <row r="1534" spans="2:65" s="12" customFormat="1" ht="20.399999999999999" x14ac:dyDescent="0.2">
      <c r="B1534" s="149"/>
      <c r="D1534" s="150" t="s">
        <v>188</v>
      </c>
      <c r="E1534" s="151" t="s">
        <v>19</v>
      </c>
      <c r="F1534" s="152" t="s">
        <v>2208</v>
      </c>
      <c r="H1534" s="151" t="s">
        <v>19</v>
      </c>
      <c r="I1534" s="153"/>
      <c r="L1534" s="149"/>
      <c r="M1534" s="154"/>
      <c r="T1534" s="155"/>
      <c r="AT1534" s="151" t="s">
        <v>188</v>
      </c>
      <c r="AU1534" s="151" t="s">
        <v>80</v>
      </c>
      <c r="AV1534" s="12" t="s">
        <v>78</v>
      </c>
      <c r="AW1534" s="12" t="s">
        <v>31</v>
      </c>
      <c r="AX1534" s="12" t="s">
        <v>70</v>
      </c>
      <c r="AY1534" s="151" t="s">
        <v>158</v>
      </c>
    </row>
    <row r="1535" spans="2:65" s="12" customFormat="1" x14ac:dyDescent="0.2">
      <c r="B1535" s="149"/>
      <c r="D1535" s="150" t="s">
        <v>188</v>
      </c>
      <c r="E1535" s="151" t="s">
        <v>19</v>
      </c>
      <c r="F1535" s="152" t="s">
        <v>2209</v>
      </c>
      <c r="H1535" s="151" t="s">
        <v>19</v>
      </c>
      <c r="I1535" s="153"/>
      <c r="L1535" s="149"/>
      <c r="M1535" s="154"/>
      <c r="T1535" s="155"/>
      <c r="AT1535" s="151" t="s">
        <v>188</v>
      </c>
      <c r="AU1535" s="151" t="s">
        <v>80</v>
      </c>
      <c r="AV1535" s="12" t="s">
        <v>78</v>
      </c>
      <c r="AW1535" s="12" t="s">
        <v>31</v>
      </c>
      <c r="AX1535" s="12" t="s">
        <v>70</v>
      </c>
      <c r="AY1535" s="151" t="s">
        <v>158</v>
      </c>
    </row>
    <row r="1536" spans="2:65" s="12" customFormat="1" x14ac:dyDescent="0.2">
      <c r="B1536" s="149"/>
      <c r="D1536" s="150" t="s">
        <v>188</v>
      </c>
      <c r="E1536" s="151" t="s">
        <v>19</v>
      </c>
      <c r="F1536" s="152" t="s">
        <v>2210</v>
      </c>
      <c r="H1536" s="151" t="s">
        <v>19</v>
      </c>
      <c r="I1536" s="153"/>
      <c r="L1536" s="149"/>
      <c r="M1536" s="154"/>
      <c r="T1536" s="155"/>
      <c r="AT1536" s="151" t="s">
        <v>188</v>
      </c>
      <c r="AU1536" s="151" t="s">
        <v>80</v>
      </c>
      <c r="AV1536" s="12" t="s">
        <v>78</v>
      </c>
      <c r="AW1536" s="12" t="s">
        <v>31</v>
      </c>
      <c r="AX1536" s="12" t="s">
        <v>70</v>
      </c>
      <c r="AY1536" s="151" t="s">
        <v>158</v>
      </c>
    </row>
    <row r="1537" spans="2:65" s="13" customFormat="1" x14ac:dyDescent="0.2">
      <c r="B1537" s="156"/>
      <c r="D1537" s="150" t="s">
        <v>188</v>
      </c>
      <c r="E1537" s="157" t="s">
        <v>19</v>
      </c>
      <c r="F1537" s="158" t="s">
        <v>2211</v>
      </c>
      <c r="H1537" s="159">
        <v>3.5</v>
      </c>
      <c r="I1537" s="160"/>
      <c r="L1537" s="156"/>
      <c r="M1537" s="161"/>
      <c r="T1537" s="162"/>
      <c r="AT1537" s="157" t="s">
        <v>188</v>
      </c>
      <c r="AU1537" s="157" t="s">
        <v>80</v>
      </c>
      <c r="AV1537" s="13" t="s">
        <v>80</v>
      </c>
      <c r="AW1537" s="13" t="s">
        <v>31</v>
      </c>
      <c r="AX1537" s="13" t="s">
        <v>70</v>
      </c>
      <c r="AY1537" s="157" t="s">
        <v>158</v>
      </c>
    </row>
    <row r="1538" spans="2:65" s="14" customFormat="1" x14ac:dyDescent="0.2">
      <c r="B1538" s="163"/>
      <c r="D1538" s="150" t="s">
        <v>188</v>
      </c>
      <c r="E1538" s="164" t="s">
        <v>19</v>
      </c>
      <c r="F1538" s="165" t="s">
        <v>191</v>
      </c>
      <c r="H1538" s="166">
        <v>6.8</v>
      </c>
      <c r="I1538" s="167"/>
      <c r="L1538" s="163"/>
      <c r="M1538" s="168"/>
      <c r="T1538" s="169"/>
      <c r="AT1538" s="164" t="s">
        <v>188</v>
      </c>
      <c r="AU1538" s="164" t="s">
        <v>80</v>
      </c>
      <c r="AV1538" s="14" t="s">
        <v>165</v>
      </c>
      <c r="AW1538" s="14" t="s">
        <v>31</v>
      </c>
      <c r="AX1538" s="14" t="s">
        <v>78</v>
      </c>
      <c r="AY1538" s="164" t="s">
        <v>158</v>
      </c>
    </row>
    <row r="1539" spans="2:65" s="1" customFormat="1" ht="16.5" customHeight="1" x14ac:dyDescent="0.2">
      <c r="B1539" s="33"/>
      <c r="C1539" s="177" t="s">
        <v>2212</v>
      </c>
      <c r="D1539" s="177" t="s">
        <v>530</v>
      </c>
      <c r="E1539" s="178" t="s">
        <v>2213</v>
      </c>
      <c r="F1539" s="179" t="s">
        <v>2214</v>
      </c>
      <c r="G1539" s="180" t="s">
        <v>163</v>
      </c>
      <c r="H1539" s="181">
        <v>1</v>
      </c>
      <c r="I1539" s="182">
        <v>18800</v>
      </c>
      <c r="J1539" s="183">
        <f>ROUND(I1539*H1539,2)</f>
        <v>18800</v>
      </c>
      <c r="K1539" s="179" t="s">
        <v>19</v>
      </c>
      <c r="L1539" s="184"/>
      <c r="M1539" s="185" t="s">
        <v>19</v>
      </c>
      <c r="N1539" s="186" t="s">
        <v>41</v>
      </c>
      <c r="P1539" s="141">
        <f>O1539*H1539</f>
        <v>0</v>
      </c>
      <c r="Q1539" s="141">
        <v>0</v>
      </c>
      <c r="R1539" s="141">
        <f>Q1539*H1539</f>
        <v>0</v>
      </c>
      <c r="S1539" s="141">
        <v>0</v>
      </c>
      <c r="T1539" s="142">
        <f>S1539*H1539</f>
        <v>0</v>
      </c>
      <c r="AR1539" s="143" t="s">
        <v>272</v>
      </c>
      <c r="AT1539" s="143" t="s">
        <v>530</v>
      </c>
      <c r="AU1539" s="143" t="s">
        <v>80</v>
      </c>
      <c r="AY1539" s="18" t="s">
        <v>158</v>
      </c>
      <c r="BE1539" s="144">
        <f>IF(N1539="základní",J1539,0)</f>
        <v>18800</v>
      </c>
      <c r="BF1539" s="144">
        <f>IF(N1539="snížená",J1539,0)</f>
        <v>0</v>
      </c>
      <c r="BG1539" s="144">
        <f>IF(N1539="zákl. přenesená",J1539,0)</f>
        <v>0</v>
      </c>
      <c r="BH1539" s="144">
        <f>IF(N1539="sníž. přenesená",J1539,0)</f>
        <v>0</v>
      </c>
      <c r="BI1539" s="144">
        <f>IF(N1539="nulová",J1539,0)</f>
        <v>0</v>
      </c>
      <c r="BJ1539" s="18" t="s">
        <v>78</v>
      </c>
      <c r="BK1539" s="144">
        <f>ROUND(I1539*H1539,2)</f>
        <v>18800</v>
      </c>
      <c r="BL1539" s="18" t="s">
        <v>204</v>
      </c>
      <c r="BM1539" s="143" t="s">
        <v>2215</v>
      </c>
    </row>
    <row r="1540" spans="2:65" s="1" customFormat="1" ht="16.5" customHeight="1" x14ac:dyDescent="0.2">
      <c r="B1540" s="33"/>
      <c r="C1540" s="177" t="s">
        <v>841</v>
      </c>
      <c r="D1540" s="177" t="s">
        <v>530</v>
      </c>
      <c r="E1540" s="178" t="s">
        <v>2216</v>
      </c>
      <c r="F1540" s="179" t="s">
        <v>2217</v>
      </c>
      <c r="G1540" s="180" t="s">
        <v>163</v>
      </c>
      <c r="H1540" s="181">
        <v>1</v>
      </c>
      <c r="I1540" s="182">
        <v>19250</v>
      </c>
      <c r="J1540" s="183">
        <f>ROUND(I1540*H1540,2)</f>
        <v>19250</v>
      </c>
      <c r="K1540" s="179" t="s">
        <v>19</v>
      </c>
      <c r="L1540" s="184"/>
      <c r="M1540" s="185" t="s">
        <v>19</v>
      </c>
      <c r="N1540" s="186" t="s">
        <v>41</v>
      </c>
      <c r="P1540" s="141">
        <f>O1540*H1540</f>
        <v>0</v>
      </c>
      <c r="Q1540" s="141">
        <v>0</v>
      </c>
      <c r="R1540" s="141">
        <f>Q1540*H1540</f>
        <v>0</v>
      </c>
      <c r="S1540" s="141">
        <v>0</v>
      </c>
      <c r="T1540" s="142">
        <f>S1540*H1540</f>
        <v>0</v>
      </c>
      <c r="AR1540" s="143" t="s">
        <v>272</v>
      </c>
      <c r="AT1540" s="143" t="s">
        <v>530</v>
      </c>
      <c r="AU1540" s="143" t="s">
        <v>80</v>
      </c>
      <c r="AY1540" s="18" t="s">
        <v>158</v>
      </c>
      <c r="BE1540" s="144">
        <f>IF(N1540="základní",J1540,0)</f>
        <v>19250</v>
      </c>
      <c r="BF1540" s="144">
        <f>IF(N1540="snížená",J1540,0)</f>
        <v>0</v>
      </c>
      <c r="BG1540" s="144">
        <f>IF(N1540="zákl. přenesená",J1540,0)</f>
        <v>0</v>
      </c>
      <c r="BH1540" s="144">
        <f>IF(N1540="sníž. přenesená",J1540,0)</f>
        <v>0</v>
      </c>
      <c r="BI1540" s="144">
        <f>IF(N1540="nulová",J1540,0)</f>
        <v>0</v>
      </c>
      <c r="BJ1540" s="18" t="s">
        <v>78</v>
      </c>
      <c r="BK1540" s="144">
        <f>ROUND(I1540*H1540,2)</f>
        <v>19250</v>
      </c>
      <c r="BL1540" s="18" t="s">
        <v>204</v>
      </c>
      <c r="BM1540" s="143" t="s">
        <v>2218</v>
      </c>
    </row>
    <row r="1541" spans="2:65" s="1" customFormat="1" ht="16.5" customHeight="1" x14ac:dyDescent="0.2">
      <c r="B1541" s="33"/>
      <c r="C1541" s="132" t="s">
        <v>2219</v>
      </c>
      <c r="D1541" s="132" t="s">
        <v>160</v>
      </c>
      <c r="E1541" s="133" t="s">
        <v>2220</v>
      </c>
      <c r="F1541" s="134" t="s">
        <v>2221</v>
      </c>
      <c r="G1541" s="135" t="s">
        <v>569</v>
      </c>
      <c r="H1541" s="136">
        <v>18.239999999999998</v>
      </c>
      <c r="I1541" s="137">
        <v>138</v>
      </c>
      <c r="J1541" s="138">
        <f>ROUND(I1541*H1541,2)</f>
        <v>2517.12</v>
      </c>
      <c r="K1541" s="134" t="s">
        <v>164</v>
      </c>
      <c r="L1541" s="33"/>
      <c r="M1541" s="139" t="s">
        <v>19</v>
      </c>
      <c r="N1541" s="140" t="s">
        <v>41</v>
      </c>
      <c r="P1541" s="141">
        <f>O1541*H1541</f>
        <v>0</v>
      </c>
      <c r="Q1541" s="141">
        <v>0</v>
      </c>
      <c r="R1541" s="141">
        <f>Q1541*H1541</f>
        <v>0</v>
      </c>
      <c r="S1541" s="141">
        <v>0</v>
      </c>
      <c r="T1541" s="142">
        <f>S1541*H1541</f>
        <v>0</v>
      </c>
      <c r="AR1541" s="143" t="s">
        <v>204</v>
      </c>
      <c r="AT1541" s="143" t="s">
        <v>160</v>
      </c>
      <c r="AU1541" s="143" t="s">
        <v>80</v>
      </c>
      <c r="AY1541" s="18" t="s">
        <v>158</v>
      </c>
      <c r="BE1541" s="144">
        <f>IF(N1541="základní",J1541,0)</f>
        <v>2517.12</v>
      </c>
      <c r="BF1541" s="144">
        <f>IF(N1541="snížená",J1541,0)</f>
        <v>0</v>
      </c>
      <c r="BG1541" s="144">
        <f>IF(N1541="zákl. přenesená",J1541,0)</f>
        <v>0</v>
      </c>
      <c r="BH1541" s="144">
        <f>IF(N1541="sníž. přenesená",J1541,0)</f>
        <v>0</v>
      </c>
      <c r="BI1541" s="144">
        <f>IF(N1541="nulová",J1541,0)</f>
        <v>0</v>
      </c>
      <c r="BJ1541" s="18" t="s">
        <v>78</v>
      </c>
      <c r="BK1541" s="144">
        <f>ROUND(I1541*H1541,2)</f>
        <v>2517.12</v>
      </c>
      <c r="BL1541" s="18" t="s">
        <v>204</v>
      </c>
      <c r="BM1541" s="143" t="s">
        <v>2222</v>
      </c>
    </row>
    <row r="1542" spans="2:65" s="1" customFormat="1" x14ac:dyDescent="0.2">
      <c r="B1542" s="33"/>
      <c r="D1542" s="145" t="s">
        <v>166</v>
      </c>
      <c r="F1542" s="146" t="s">
        <v>2223</v>
      </c>
      <c r="I1542" s="147"/>
      <c r="L1542" s="33"/>
      <c r="M1542" s="148"/>
      <c r="T1542" s="54"/>
      <c r="AT1542" s="18" t="s">
        <v>166</v>
      </c>
      <c r="AU1542" s="18" t="s">
        <v>80</v>
      </c>
    </row>
    <row r="1543" spans="2:65" s="12" customFormat="1" x14ac:dyDescent="0.2">
      <c r="B1543" s="149"/>
      <c r="D1543" s="150" t="s">
        <v>188</v>
      </c>
      <c r="E1543" s="151" t="s">
        <v>19</v>
      </c>
      <c r="F1543" s="152" t="s">
        <v>1618</v>
      </c>
      <c r="H1543" s="151" t="s">
        <v>19</v>
      </c>
      <c r="I1543" s="153"/>
      <c r="L1543" s="149"/>
      <c r="M1543" s="154"/>
      <c r="T1543" s="155"/>
      <c r="AT1543" s="151" t="s">
        <v>188</v>
      </c>
      <c r="AU1543" s="151" t="s">
        <v>80</v>
      </c>
      <c r="AV1543" s="12" t="s">
        <v>78</v>
      </c>
      <c r="AW1543" s="12" t="s">
        <v>31</v>
      </c>
      <c r="AX1543" s="12" t="s">
        <v>70</v>
      </c>
      <c r="AY1543" s="151" t="s">
        <v>158</v>
      </c>
    </row>
    <row r="1544" spans="2:65" s="12" customFormat="1" x14ac:dyDescent="0.2">
      <c r="B1544" s="149"/>
      <c r="D1544" s="150" t="s">
        <v>188</v>
      </c>
      <c r="E1544" s="151" t="s">
        <v>19</v>
      </c>
      <c r="F1544" s="152" t="s">
        <v>2224</v>
      </c>
      <c r="H1544" s="151" t="s">
        <v>19</v>
      </c>
      <c r="I1544" s="153"/>
      <c r="L1544" s="149"/>
      <c r="M1544" s="154"/>
      <c r="T1544" s="155"/>
      <c r="AT1544" s="151" t="s">
        <v>188</v>
      </c>
      <c r="AU1544" s="151" t="s">
        <v>80</v>
      </c>
      <c r="AV1544" s="12" t="s">
        <v>78</v>
      </c>
      <c r="AW1544" s="12" t="s">
        <v>31</v>
      </c>
      <c r="AX1544" s="12" t="s">
        <v>70</v>
      </c>
      <c r="AY1544" s="151" t="s">
        <v>158</v>
      </c>
    </row>
    <row r="1545" spans="2:65" s="13" customFormat="1" x14ac:dyDescent="0.2">
      <c r="B1545" s="156"/>
      <c r="D1545" s="150" t="s">
        <v>188</v>
      </c>
      <c r="E1545" s="157" t="s">
        <v>19</v>
      </c>
      <c r="F1545" s="158" t="s">
        <v>2225</v>
      </c>
      <c r="H1545" s="159">
        <v>18.239999999999998</v>
      </c>
      <c r="I1545" s="160"/>
      <c r="L1545" s="156"/>
      <c r="M1545" s="161"/>
      <c r="T1545" s="162"/>
      <c r="AT1545" s="157" t="s">
        <v>188</v>
      </c>
      <c r="AU1545" s="157" t="s">
        <v>80</v>
      </c>
      <c r="AV1545" s="13" t="s">
        <v>80</v>
      </c>
      <c r="AW1545" s="13" t="s">
        <v>31</v>
      </c>
      <c r="AX1545" s="13" t="s">
        <v>70</v>
      </c>
      <c r="AY1545" s="157" t="s">
        <v>158</v>
      </c>
    </row>
    <row r="1546" spans="2:65" s="14" customFormat="1" x14ac:dyDescent="0.2">
      <c r="B1546" s="163"/>
      <c r="D1546" s="150" t="s">
        <v>188</v>
      </c>
      <c r="E1546" s="164" t="s">
        <v>19</v>
      </c>
      <c r="F1546" s="165" t="s">
        <v>191</v>
      </c>
      <c r="H1546" s="166">
        <v>18.239999999999998</v>
      </c>
      <c r="I1546" s="167"/>
      <c r="L1546" s="163"/>
      <c r="M1546" s="168"/>
      <c r="T1546" s="169"/>
      <c r="AT1546" s="164" t="s">
        <v>188</v>
      </c>
      <c r="AU1546" s="164" t="s">
        <v>80</v>
      </c>
      <c r="AV1546" s="14" t="s">
        <v>165</v>
      </c>
      <c r="AW1546" s="14" t="s">
        <v>31</v>
      </c>
      <c r="AX1546" s="14" t="s">
        <v>78</v>
      </c>
      <c r="AY1546" s="164" t="s">
        <v>158</v>
      </c>
    </row>
    <row r="1547" spans="2:65" s="1" customFormat="1" ht="16.5" customHeight="1" x14ac:dyDescent="0.2">
      <c r="B1547" s="33"/>
      <c r="C1547" s="132" t="s">
        <v>845</v>
      </c>
      <c r="D1547" s="132" t="s">
        <v>160</v>
      </c>
      <c r="E1547" s="133" t="s">
        <v>2226</v>
      </c>
      <c r="F1547" s="134" t="s">
        <v>2227</v>
      </c>
      <c r="G1547" s="135" t="s">
        <v>569</v>
      </c>
      <c r="H1547" s="136">
        <v>42.314</v>
      </c>
      <c r="I1547" s="137">
        <v>101</v>
      </c>
      <c r="J1547" s="138">
        <f>ROUND(I1547*H1547,2)</f>
        <v>4273.71</v>
      </c>
      <c r="K1547" s="134" t="s">
        <v>164</v>
      </c>
      <c r="L1547" s="33"/>
      <c r="M1547" s="139" t="s">
        <v>19</v>
      </c>
      <c r="N1547" s="140" t="s">
        <v>41</v>
      </c>
      <c r="P1547" s="141">
        <f>O1547*H1547</f>
        <v>0</v>
      </c>
      <c r="Q1547" s="141">
        <v>0</v>
      </c>
      <c r="R1547" s="141">
        <f>Q1547*H1547</f>
        <v>0</v>
      </c>
      <c r="S1547" s="141">
        <v>0</v>
      </c>
      <c r="T1547" s="142">
        <f>S1547*H1547</f>
        <v>0</v>
      </c>
      <c r="AR1547" s="143" t="s">
        <v>204</v>
      </c>
      <c r="AT1547" s="143" t="s">
        <v>160</v>
      </c>
      <c r="AU1547" s="143" t="s">
        <v>80</v>
      </c>
      <c r="AY1547" s="18" t="s">
        <v>158</v>
      </c>
      <c r="BE1547" s="144">
        <f>IF(N1547="základní",J1547,0)</f>
        <v>4273.71</v>
      </c>
      <c r="BF1547" s="144">
        <f>IF(N1547="snížená",J1547,0)</f>
        <v>0</v>
      </c>
      <c r="BG1547" s="144">
        <f>IF(N1547="zákl. přenesená",J1547,0)</f>
        <v>0</v>
      </c>
      <c r="BH1547" s="144">
        <f>IF(N1547="sníž. přenesená",J1547,0)</f>
        <v>0</v>
      </c>
      <c r="BI1547" s="144">
        <f>IF(N1547="nulová",J1547,0)</f>
        <v>0</v>
      </c>
      <c r="BJ1547" s="18" t="s">
        <v>78</v>
      </c>
      <c r="BK1547" s="144">
        <f>ROUND(I1547*H1547,2)</f>
        <v>4273.71</v>
      </c>
      <c r="BL1547" s="18" t="s">
        <v>204</v>
      </c>
      <c r="BM1547" s="143" t="s">
        <v>2228</v>
      </c>
    </row>
    <row r="1548" spans="2:65" s="1" customFormat="1" x14ac:dyDescent="0.2">
      <c r="B1548" s="33"/>
      <c r="D1548" s="145" t="s">
        <v>166</v>
      </c>
      <c r="F1548" s="146" t="s">
        <v>2229</v>
      </c>
      <c r="I1548" s="147"/>
      <c r="L1548" s="33"/>
      <c r="M1548" s="148"/>
      <c r="T1548" s="54"/>
      <c r="AT1548" s="18" t="s">
        <v>166</v>
      </c>
      <c r="AU1548" s="18" t="s">
        <v>80</v>
      </c>
    </row>
    <row r="1549" spans="2:65" s="12" customFormat="1" x14ac:dyDescent="0.2">
      <c r="B1549" s="149"/>
      <c r="D1549" s="150" t="s">
        <v>188</v>
      </c>
      <c r="E1549" s="151" t="s">
        <v>19</v>
      </c>
      <c r="F1549" s="152" t="s">
        <v>1618</v>
      </c>
      <c r="H1549" s="151" t="s">
        <v>19</v>
      </c>
      <c r="I1549" s="153"/>
      <c r="L1549" s="149"/>
      <c r="M1549" s="154"/>
      <c r="T1549" s="155"/>
      <c r="AT1549" s="151" t="s">
        <v>188</v>
      </c>
      <c r="AU1549" s="151" t="s">
        <v>80</v>
      </c>
      <c r="AV1549" s="12" t="s">
        <v>78</v>
      </c>
      <c r="AW1549" s="12" t="s">
        <v>31</v>
      </c>
      <c r="AX1549" s="12" t="s">
        <v>70</v>
      </c>
      <c r="AY1549" s="151" t="s">
        <v>158</v>
      </c>
    </row>
    <row r="1550" spans="2:65" s="12" customFormat="1" x14ac:dyDescent="0.2">
      <c r="B1550" s="149"/>
      <c r="D1550" s="150" t="s">
        <v>188</v>
      </c>
      <c r="E1550" s="151" t="s">
        <v>19</v>
      </c>
      <c r="F1550" s="152" t="s">
        <v>2230</v>
      </c>
      <c r="H1550" s="151" t="s">
        <v>19</v>
      </c>
      <c r="I1550" s="153"/>
      <c r="L1550" s="149"/>
      <c r="M1550" s="154"/>
      <c r="T1550" s="155"/>
      <c r="AT1550" s="151" t="s">
        <v>188</v>
      </c>
      <c r="AU1550" s="151" t="s">
        <v>80</v>
      </c>
      <c r="AV1550" s="12" t="s">
        <v>78</v>
      </c>
      <c r="AW1550" s="12" t="s">
        <v>31</v>
      </c>
      <c r="AX1550" s="12" t="s">
        <v>70</v>
      </c>
      <c r="AY1550" s="151" t="s">
        <v>158</v>
      </c>
    </row>
    <row r="1551" spans="2:65" s="12" customFormat="1" x14ac:dyDescent="0.2">
      <c r="B1551" s="149"/>
      <c r="D1551" s="150" t="s">
        <v>188</v>
      </c>
      <c r="E1551" s="151" t="s">
        <v>19</v>
      </c>
      <c r="F1551" s="152" t="s">
        <v>2231</v>
      </c>
      <c r="H1551" s="151" t="s">
        <v>19</v>
      </c>
      <c r="I1551" s="153"/>
      <c r="L1551" s="149"/>
      <c r="M1551" s="154"/>
      <c r="T1551" s="155"/>
      <c r="AT1551" s="151" t="s">
        <v>188</v>
      </c>
      <c r="AU1551" s="151" t="s">
        <v>80</v>
      </c>
      <c r="AV1551" s="12" t="s">
        <v>78</v>
      </c>
      <c r="AW1551" s="12" t="s">
        <v>31</v>
      </c>
      <c r="AX1551" s="12" t="s">
        <v>70</v>
      </c>
      <c r="AY1551" s="151" t="s">
        <v>158</v>
      </c>
    </row>
    <row r="1552" spans="2:65" s="13" customFormat="1" x14ac:dyDescent="0.2">
      <c r="B1552" s="156"/>
      <c r="D1552" s="150" t="s">
        <v>188</v>
      </c>
      <c r="E1552" s="157" t="s">
        <v>19</v>
      </c>
      <c r="F1552" s="158" t="s">
        <v>2232</v>
      </c>
      <c r="H1552" s="159">
        <v>14.41</v>
      </c>
      <c r="I1552" s="160"/>
      <c r="L1552" s="156"/>
      <c r="M1552" s="161"/>
      <c r="T1552" s="162"/>
      <c r="AT1552" s="157" t="s">
        <v>188</v>
      </c>
      <c r="AU1552" s="157" t="s">
        <v>80</v>
      </c>
      <c r="AV1552" s="13" t="s">
        <v>80</v>
      </c>
      <c r="AW1552" s="13" t="s">
        <v>31</v>
      </c>
      <c r="AX1552" s="13" t="s">
        <v>70</v>
      </c>
      <c r="AY1552" s="157" t="s">
        <v>158</v>
      </c>
    </row>
    <row r="1553" spans="2:65" s="12" customFormat="1" x14ac:dyDescent="0.2">
      <c r="B1553" s="149"/>
      <c r="D1553" s="150" t="s">
        <v>188</v>
      </c>
      <c r="E1553" s="151" t="s">
        <v>19</v>
      </c>
      <c r="F1553" s="152" t="s">
        <v>2233</v>
      </c>
      <c r="H1553" s="151" t="s">
        <v>19</v>
      </c>
      <c r="I1553" s="153"/>
      <c r="L1553" s="149"/>
      <c r="M1553" s="154"/>
      <c r="T1553" s="155"/>
      <c r="AT1553" s="151" t="s">
        <v>188</v>
      </c>
      <c r="AU1553" s="151" t="s">
        <v>80</v>
      </c>
      <c r="AV1553" s="12" t="s">
        <v>78</v>
      </c>
      <c r="AW1553" s="12" t="s">
        <v>31</v>
      </c>
      <c r="AX1553" s="12" t="s">
        <v>70</v>
      </c>
      <c r="AY1553" s="151" t="s">
        <v>158</v>
      </c>
    </row>
    <row r="1554" spans="2:65" s="12" customFormat="1" x14ac:dyDescent="0.2">
      <c r="B1554" s="149"/>
      <c r="D1554" s="150" t="s">
        <v>188</v>
      </c>
      <c r="E1554" s="151" t="s">
        <v>19</v>
      </c>
      <c r="F1554" s="152" t="s">
        <v>2234</v>
      </c>
      <c r="H1554" s="151" t="s">
        <v>19</v>
      </c>
      <c r="I1554" s="153"/>
      <c r="L1554" s="149"/>
      <c r="M1554" s="154"/>
      <c r="T1554" s="155"/>
      <c r="AT1554" s="151" t="s">
        <v>188</v>
      </c>
      <c r="AU1554" s="151" t="s">
        <v>80</v>
      </c>
      <c r="AV1554" s="12" t="s">
        <v>78</v>
      </c>
      <c r="AW1554" s="12" t="s">
        <v>31</v>
      </c>
      <c r="AX1554" s="12" t="s">
        <v>70</v>
      </c>
      <c r="AY1554" s="151" t="s">
        <v>158</v>
      </c>
    </row>
    <row r="1555" spans="2:65" s="13" customFormat="1" x14ac:dyDescent="0.2">
      <c r="B1555" s="156"/>
      <c r="D1555" s="150" t="s">
        <v>188</v>
      </c>
      <c r="E1555" s="157" t="s">
        <v>19</v>
      </c>
      <c r="F1555" s="158" t="s">
        <v>2235</v>
      </c>
      <c r="H1555" s="159">
        <v>27.904</v>
      </c>
      <c r="I1555" s="160"/>
      <c r="L1555" s="156"/>
      <c r="M1555" s="161"/>
      <c r="T1555" s="162"/>
      <c r="AT1555" s="157" t="s">
        <v>188</v>
      </c>
      <c r="AU1555" s="157" t="s">
        <v>80</v>
      </c>
      <c r="AV1555" s="13" t="s">
        <v>80</v>
      </c>
      <c r="AW1555" s="13" t="s">
        <v>31</v>
      </c>
      <c r="AX1555" s="13" t="s">
        <v>70</v>
      </c>
      <c r="AY1555" s="157" t="s">
        <v>158</v>
      </c>
    </row>
    <row r="1556" spans="2:65" s="14" customFormat="1" x14ac:dyDescent="0.2">
      <c r="B1556" s="163"/>
      <c r="D1556" s="150" t="s">
        <v>188</v>
      </c>
      <c r="E1556" s="164" t="s">
        <v>19</v>
      </c>
      <c r="F1556" s="165" t="s">
        <v>191</v>
      </c>
      <c r="H1556" s="166">
        <v>42.314</v>
      </c>
      <c r="I1556" s="167"/>
      <c r="L1556" s="163"/>
      <c r="M1556" s="168"/>
      <c r="T1556" s="169"/>
      <c r="AT1556" s="164" t="s">
        <v>188</v>
      </c>
      <c r="AU1556" s="164" t="s">
        <v>80</v>
      </c>
      <c r="AV1556" s="14" t="s">
        <v>165</v>
      </c>
      <c r="AW1556" s="14" t="s">
        <v>31</v>
      </c>
      <c r="AX1556" s="14" t="s">
        <v>78</v>
      </c>
      <c r="AY1556" s="164" t="s">
        <v>158</v>
      </c>
    </row>
    <row r="1557" spans="2:65" s="1" customFormat="1" ht="16.5" customHeight="1" x14ac:dyDescent="0.2">
      <c r="B1557" s="33"/>
      <c r="C1557" s="132" t="s">
        <v>2236</v>
      </c>
      <c r="D1557" s="132" t="s">
        <v>160</v>
      </c>
      <c r="E1557" s="133" t="s">
        <v>2237</v>
      </c>
      <c r="F1557" s="134" t="s">
        <v>2238</v>
      </c>
      <c r="G1557" s="135" t="s">
        <v>569</v>
      </c>
      <c r="H1557" s="136">
        <v>25.34</v>
      </c>
      <c r="I1557" s="137">
        <v>68.599999999999994</v>
      </c>
      <c r="J1557" s="138">
        <f>ROUND(I1557*H1557,2)</f>
        <v>1738.32</v>
      </c>
      <c r="K1557" s="134" t="s">
        <v>164</v>
      </c>
      <c r="L1557" s="33"/>
      <c r="M1557" s="139" t="s">
        <v>19</v>
      </c>
      <c r="N1557" s="140" t="s">
        <v>41</v>
      </c>
      <c r="P1557" s="141">
        <f>O1557*H1557</f>
        <v>0</v>
      </c>
      <c r="Q1557" s="141">
        <v>0</v>
      </c>
      <c r="R1557" s="141">
        <f>Q1557*H1557</f>
        <v>0</v>
      </c>
      <c r="S1557" s="141">
        <v>0</v>
      </c>
      <c r="T1557" s="142">
        <f>S1557*H1557</f>
        <v>0</v>
      </c>
      <c r="AR1557" s="143" t="s">
        <v>204</v>
      </c>
      <c r="AT1557" s="143" t="s">
        <v>160</v>
      </c>
      <c r="AU1557" s="143" t="s">
        <v>80</v>
      </c>
      <c r="AY1557" s="18" t="s">
        <v>158</v>
      </c>
      <c r="BE1557" s="144">
        <f>IF(N1557="základní",J1557,0)</f>
        <v>1738.32</v>
      </c>
      <c r="BF1557" s="144">
        <f>IF(N1557="snížená",J1557,0)</f>
        <v>0</v>
      </c>
      <c r="BG1557" s="144">
        <f>IF(N1557="zákl. přenesená",J1557,0)</f>
        <v>0</v>
      </c>
      <c r="BH1557" s="144">
        <f>IF(N1557="sníž. přenesená",J1557,0)</f>
        <v>0</v>
      </c>
      <c r="BI1557" s="144">
        <f>IF(N1557="nulová",J1557,0)</f>
        <v>0</v>
      </c>
      <c r="BJ1557" s="18" t="s">
        <v>78</v>
      </c>
      <c r="BK1557" s="144">
        <f>ROUND(I1557*H1557,2)</f>
        <v>1738.32</v>
      </c>
      <c r="BL1557" s="18" t="s">
        <v>204</v>
      </c>
      <c r="BM1557" s="143" t="s">
        <v>2239</v>
      </c>
    </row>
    <row r="1558" spans="2:65" s="1" customFormat="1" x14ac:dyDescent="0.2">
      <c r="B1558" s="33"/>
      <c r="D1558" s="145" t="s">
        <v>166</v>
      </c>
      <c r="F1558" s="146" t="s">
        <v>2240</v>
      </c>
      <c r="I1558" s="147"/>
      <c r="L1558" s="33"/>
      <c r="M1558" s="148"/>
      <c r="T1558" s="54"/>
      <c r="AT1558" s="18" t="s">
        <v>166</v>
      </c>
      <c r="AU1558" s="18" t="s">
        <v>80</v>
      </c>
    </row>
    <row r="1559" spans="2:65" s="12" customFormat="1" x14ac:dyDescent="0.2">
      <c r="B1559" s="149"/>
      <c r="D1559" s="150" t="s">
        <v>188</v>
      </c>
      <c r="E1559" s="151" t="s">
        <v>19</v>
      </c>
      <c r="F1559" s="152" t="s">
        <v>1618</v>
      </c>
      <c r="H1559" s="151" t="s">
        <v>19</v>
      </c>
      <c r="I1559" s="153"/>
      <c r="L1559" s="149"/>
      <c r="M1559" s="154"/>
      <c r="T1559" s="155"/>
      <c r="AT1559" s="151" t="s">
        <v>188</v>
      </c>
      <c r="AU1559" s="151" t="s">
        <v>80</v>
      </c>
      <c r="AV1559" s="12" t="s">
        <v>78</v>
      </c>
      <c r="AW1559" s="12" t="s">
        <v>31</v>
      </c>
      <c r="AX1559" s="12" t="s">
        <v>70</v>
      </c>
      <c r="AY1559" s="151" t="s">
        <v>158</v>
      </c>
    </row>
    <row r="1560" spans="2:65" s="12" customFormat="1" x14ac:dyDescent="0.2">
      <c r="B1560" s="149"/>
      <c r="D1560" s="150" t="s">
        <v>188</v>
      </c>
      <c r="E1560" s="151" t="s">
        <v>19</v>
      </c>
      <c r="F1560" s="152" t="s">
        <v>2241</v>
      </c>
      <c r="H1560" s="151" t="s">
        <v>19</v>
      </c>
      <c r="I1560" s="153"/>
      <c r="L1560" s="149"/>
      <c r="M1560" s="154"/>
      <c r="T1560" s="155"/>
      <c r="AT1560" s="151" t="s">
        <v>188</v>
      </c>
      <c r="AU1560" s="151" t="s">
        <v>80</v>
      </c>
      <c r="AV1560" s="12" t="s">
        <v>78</v>
      </c>
      <c r="AW1560" s="12" t="s">
        <v>31</v>
      </c>
      <c r="AX1560" s="12" t="s">
        <v>70</v>
      </c>
      <c r="AY1560" s="151" t="s">
        <v>158</v>
      </c>
    </row>
    <row r="1561" spans="2:65" s="13" customFormat="1" x14ac:dyDescent="0.2">
      <c r="B1561" s="156"/>
      <c r="D1561" s="150" t="s">
        <v>188</v>
      </c>
      <c r="E1561" s="157" t="s">
        <v>19</v>
      </c>
      <c r="F1561" s="158" t="s">
        <v>2242</v>
      </c>
      <c r="H1561" s="159">
        <v>25.34</v>
      </c>
      <c r="I1561" s="160"/>
      <c r="L1561" s="156"/>
      <c r="M1561" s="161"/>
      <c r="T1561" s="162"/>
      <c r="AT1561" s="157" t="s">
        <v>188</v>
      </c>
      <c r="AU1561" s="157" t="s">
        <v>80</v>
      </c>
      <c r="AV1561" s="13" t="s">
        <v>80</v>
      </c>
      <c r="AW1561" s="13" t="s">
        <v>31</v>
      </c>
      <c r="AX1561" s="13" t="s">
        <v>70</v>
      </c>
      <c r="AY1561" s="157" t="s">
        <v>158</v>
      </c>
    </row>
    <row r="1562" spans="2:65" s="14" customFormat="1" x14ac:dyDescent="0.2">
      <c r="B1562" s="163"/>
      <c r="D1562" s="150" t="s">
        <v>188</v>
      </c>
      <c r="E1562" s="164" t="s">
        <v>19</v>
      </c>
      <c r="F1562" s="165" t="s">
        <v>191</v>
      </c>
      <c r="H1562" s="166">
        <v>25.34</v>
      </c>
      <c r="I1562" s="167"/>
      <c r="L1562" s="163"/>
      <c r="M1562" s="168"/>
      <c r="T1562" s="169"/>
      <c r="AT1562" s="164" t="s">
        <v>188</v>
      </c>
      <c r="AU1562" s="164" t="s">
        <v>80</v>
      </c>
      <c r="AV1562" s="14" t="s">
        <v>165</v>
      </c>
      <c r="AW1562" s="14" t="s">
        <v>31</v>
      </c>
      <c r="AX1562" s="14" t="s">
        <v>78</v>
      </c>
      <c r="AY1562" s="164" t="s">
        <v>158</v>
      </c>
    </row>
    <row r="1563" spans="2:65" s="1" customFormat="1" ht="16.5" customHeight="1" x14ac:dyDescent="0.2">
      <c r="B1563" s="33"/>
      <c r="C1563" s="177" t="s">
        <v>849</v>
      </c>
      <c r="D1563" s="177" t="s">
        <v>530</v>
      </c>
      <c r="E1563" s="178" t="s">
        <v>2243</v>
      </c>
      <c r="F1563" s="179" t="s">
        <v>2244</v>
      </c>
      <c r="G1563" s="180" t="s">
        <v>569</v>
      </c>
      <c r="H1563" s="181">
        <v>18.239999999999998</v>
      </c>
      <c r="I1563" s="182">
        <v>400</v>
      </c>
      <c r="J1563" s="183">
        <f>ROUND(I1563*H1563,2)</f>
        <v>7296</v>
      </c>
      <c r="K1563" s="179" t="s">
        <v>19</v>
      </c>
      <c r="L1563" s="184"/>
      <c r="M1563" s="185" t="s">
        <v>19</v>
      </c>
      <c r="N1563" s="186" t="s">
        <v>41</v>
      </c>
      <c r="P1563" s="141">
        <f>O1563*H1563</f>
        <v>0</v>
      </c>
      <c r="Q1563" s="141">
        <v>0</v>
      </c>
      <c r="R1563" s="141">
        <f>Q1563*H1563</f>
        <v>0</v>
      </c>
      <c r="S1563" s="141">
        <v>0</v>
      </c>
      <c r="T1563" s="142">
        <f>S1563*H1563</f>
        <v>0</v>
      </c>
      <c r="AR1563" s="143" t="s">
        <v>272</v>
      </c>
      <c r="AT1563" s="143" t="s">
        <v>530</v>
      </c>
      <c r="AU1563" s="143" t="s">
        <v>80</v>
      </c>
      <c r="AY1563" s="18" t="s">
        <v>158</v>
      </c>
      <c r="BE1563" s="144">
        <f>IF(N1563="základní",J1563,0)</f>
        <v>7296</v>
      </c>
      <c r="BF1563" s="144">
        <f>IF(N1563="snížená",J1563,0)</f>
        <v>0</v>
      </c>
      <c r="BG1563" s="144">
        <f>IF(N1563="zákl. přenesená",J1563,0)</f>
        <v>0</v>
      </c>
      <c r="BH1563" s="144">
        <f>IF(N1563="sníž. přenesená",J1563,0)</f>
        <v>0</v>
      </c>
      <c r="BI1563" s="144">
        <f>IF(N1563="nulová",J1563,0)</f>
        <v>0</v>
      </c>
      <c r="BJ1563" s="18" t="s">
        <v>78</v>
      </c>
      <c r="BK1563" s="144">
        <f>ROUND(I1563*H1563,2)</f>
        <v>7296</v>
      </c>
      <c r="BL1563" s="18" t="s">
        <v>204</v>
      </c>
      <c r="BM1563" s="143" t="s">
        <v>2245</v>
      </c>
    </row>
    <row r="1564" spans="2:65" s="12" customFormat="1" x14ac:dyDescent="0.2">
      <c r="B1564" s="149"/>
      <c r="D1564" s="150" t="s">
        <v>188</v>
      </c>
      <c r="E1564" s="151" t="s">
        <v>19</v>
      </c>
      <c r="F1564" s="152" t="s">
        <v>2234</v>
      </c>
      <c r="H1564" s="151" t="s">
        <v>19</v>
      </c>
      <c r="I1564" s="153"/>
      <c r="L1564" s="149"/>
      <c r="M1564" s="154"/>
      <c r="T1564" s="155"/>
      <c r="AT1564" s="151" t="s">
        <v>188</v>
      </c>
      <c r="AU1564" s="151" t="s">
        <v>80</v>
      </c>
      <c r="AV1564" s="12" t="s">
        <v>78</v>
      </c>
      <c r="AW1564" s="12" t="s">
        <v>31</v>
      </c>
      <c r="AX1564" s="12" t="s">
        <v>70</v>
      </c>
      <c r="AY1564" s="151" t="s">
        <v>158</v>
      </c>
    </row>
    <row r="1565" spans="2:65" s="13" customFormat="1" x14ac:dyDescent="0.2">
      <c r="B1565" s="156"/>
      <c r="D1565" s="150" t="s">
        <v>188</v>
      </c>
      <c r="E1565" s="157" t="s">
        <v>19</v>
      </c>
      <c r="F1565" s="158" t="s">
        <v>2225</v>
      </c>
      <c r="H1565" s="159">
        <v>18.239999999999998</v>
      </c>
      <c r="I1565" s="160"/>
      <c r="L1565" s="156"/>
      <c r="M1565" s="161"/>
      <c r="T1565" s="162"/>
      <c r="AT1565" s="157" t="s">
        <v>188</v>
      </c>
      <c r="AU1565" s="157" t="s">
        <v>80</v>
      </c>
      <c r="AV1565" s="13" t="s">
        <v>80</v>
      </c>
      <c r="AW1565" s="13" t="s">
        <v>31</v>
      </c>
      <c r="AX1565" s="13" t="s">
        <v>70</v>
      </c>
      <c r="AY1565" s="157" t="s">
        <v>158</v>
      </c>
    </row>
    <row r="1566" spans="2:65" s="14" customFormat="1" x14ac:dyDescent="0.2">
      <c r="B1566" s="163"/>
      <c r="D1566" s="150" t="s">
        <v>188</v>
      </c>
      <c r="E1566" s="164" t="s">
        <v>19</v>
      </c>
      <c r="F1566" s="165" t="s">
        <v>191</v>
      </c>
      <c r="H1566" s="166">
        <v>18.239999999999998</v>
      </c>
      <c r="I1566" s="167"/>
      <c r="L1566" s="163"/>
      <c r="M1566" s="168"/>
      <c r="T1566" s="169"/>
      <c r="AT1566" s="164" t="s">
        <v>188</v>
      </c>
      <c r="AU1566" s="164" t="s">
        <v>80</v>
      </c>
      <c r="AV1566" s="14" t="s">
        <v>165</v>
      </c>
      <c r="AW1566" s="14" t="s">
        <v>31</v>
      </c>
      <c r="AX1566" s="14" t="s">
        <v>78</v>
      </c>
      <c r="AY1566" s="164" t="s">
        <v>158</v>
      </c>
    </row>
    <row r="1567" spans="2:65" s="1" customFormat="1" ht="21.75" customHeight="1" x14ac:dyDescent="0.2">
      <c r="B1567" s="33"/>
      <c r="C1567" s="177" t="s">
        <v>2246</v>
      </c>
      <c r="D1567" s="177" t="s">
        <v>530</v>
      </c>
      <c r="E1567" s="178" t="s">
        <v>2247</v>
      </c>
      <c r="F1567" s="179" t="s">
        <v>2248</v>
      </c>
      <c r="G1567" s="180" t="s">
        <v>569</v>
      </c>
      <c r="H1567" s="181">
        <v>14.41</v>
      </c>
      <c r="I1567" s="182">
        <v>600</v>
      </c>
      <c r="J1567" s="183">
        <f>ROUND(I1567*H1567,2)</f>
        <v>8646</v>
      </c>
      <c r="K1567" s="179" t="s">
        <v>19</v>
      </c>
      <c r="L1567" s="184"/>
      <c r="M1567" s="185" t="s">
        <v>19</v>
      </c>
      <c r="N1567" s="186" t="s">
        <v>41</v>
      </c>
      <c r="P1567" s="141">
        <f>O1567*H1567</f>
        <v>0</v>
      </c>
      <c r="Q1567" s="141">
        <v>0</v>
      </c>
      <c r="R1567" s="141">
        <f>Q1567*H1567</f>
        <v>0</v>
      </c>
      <c r="S1567" s="141">
        <v>0</v>
      </c>
      <c r="T1567" s="142">
        <f>S1567*H1567</f>
        <v>0</v>
      </c>
      <c r="AR1567" s="143" t="s">
        <v>272</v>
      </c>
      <c r="AT1567" s="143" t="s">
        <v>530</v>
      </c>
      <c r="AU1567" s="143" t="s">
        <v>80</v>
      </c>
      <c r="AY1567" s="18" t="s">
        <v>158</v>
      </c>
      <c r="BE1567" s="144">
        <f>IF(N1567="základní",J1567,0)</f>
        <v>8646</v>
      </c>
      <c r="BF1567" s="144">
        <f>IF(N1567="snížená",J1567,0)</f>
        <v>0</v>
      </c>
      <c r="BG1567" s="144">
        <f>IF(N1567="zákl. přenesená",J1567,0)</f>
        <v>0</v>
      </c>
      <c r="BH1567" s="144">
        <f>IF(N1567="sníž. přenesená",J1567,0)</f>
        <v>0</v>
      </c>
      <c r="BI1567" s="144">
        <f>IF(N1567="nulová",J1567,0)</f>
        <v>0</v>
      </c>
      <c r="BJ1567" s="18" t="s">
        <v>78</v>
      </c>
      <c r="BK1567" s="144">
        <f>ROUND(I1567*H1567,2)</f>
        <v>8646</v>
      </c>
      <c r="BL1567" s="18" t="s">
        <v>204</v>
      </c>
      <c r="BM1567" s="143" t="s">
        <v>2249</v>
      </c>
    </row>
    <row r="1568" spans="2:65" s="1" customFormat="1" ht="21.75" customHeight="1" x14ac:dyDescent="0.2">
      <c r="B1568" s="33"/>
      <c r="C1568" s="177" t="s">
        <v>856</v>
      </c>
      <c r="D1568" s="177" t="s">
        <v>530</v>
      </c>
      <c r="E1568" s="178" t="s">
        <v>2250</v>
      </c>
      <c r="F1568" s="179" t="s">
        <v>2248</v>
      </c>
      <c r="G1568" s="180" t="s">
        <v>569</v>
      </c>
      <c r="H1568" s="181">
        <v>30.693999999999999</v>
      </c>
      <c r="I1568" s="182">
        <v>600</v>
      </c>
      <c r="J1568" s="183">
        <f>ROUND(I1568*H1568,2)</f>
        <v>18416.400000000001</v>
      </c>
      <c r="K1568" s="179" t="s">
        <v>19</v>
      </c>
      <c r="L1568" s="184"/>
      <c r="M1568" s="185" t="s">
        <v>19</v>
      </c>
      <c r="N1568" s="186" t="s">
        <v>41</v>
      </c>
      <c r="P1568" s="141">
        <f>O1568*H1568</f>
        <v>0</v>
      </c>
      <c r="Q1568" s="141">
        <v>0</v>
      </c>
      <c r="R1568" s="141">
        <f>Q1568*H1568</f>
        <v>0</v>
      </c>
      <c r="S1568" s="141">
        <v>0</v>
      </c>
      <c r="T1568" s="142">
        <f>S1568*H1568</f>
        <v>0</v>
      </c>
      <c r="AR1568" s="143" t="s">
        <v>272</v>
      </c>
      <c r="AT1568" s="143" t="s">
        <v>530</v>
      </c>
      <c r="AU1568" s="143" t="s">
        <v>80</v>
      </c>
      <c r="AY1568" s="18" t="s">
        <v>158</v>
      </c>
      <c r="BE1568" s="144">
        <f>IF(N1568="základní",J1568,0)</f>
        <v>18416.400000000001</v>
      </c>
      <c r="BF1568" s="144">
        <f>IF(N1568="snížená",J1568,0)</f>
        <v>0</v>
      </c>
      <c r="BG1568" s="144">
        <f>IF(N1568="zákl. přenesená",J1568,0)</f>
        <v>0</v>
      </c>
      <c r="BH1568" s="144">
        <f>IF(N1568="sníž. přenesená",J1568,0)</f>
        <v>0</v>
      </c>
      <c r="BI1568" s="144">
        <f>IF(N1568="nulová",J1568,0)</f>
        <v>0</v>
      </c>
      <c r="BJ1568" s="18" t="s">
        <v>78</v>
      </c>
      <c r="BK1568" s="144">
        <f>ROUND(I1568*H1568,2)</f>
        <v>18416.400000000001</v>
      </c>
      <c r="BL1568" s="18" t="s">
        <v>204</v>
      </c>
      <c r="BM1568" s="143" t="s">
        <v>2251</v>
      </c>
    </row>
    <row r="1569" spans="2:65" s="1" customFormat="1" ht="16.5" customHeight="1" x14ac:dyDescent="0.2">
      <c r="B1569" s="33"/>
      <c r="C1569" s="177" t="s">
        <v>2252</v>
      </c>
      <c r="D1569" s="177" t="s">
        <v>530</v>
      </c>
      <c r="E1569" s="178" t="s">
        <v>2253</v>
      </c>
      <c r="F1569" s="179" t="s">
        <v>2254</v>
      </c>
      <c r="G1569" s="180" t="s">
        <v>569</v>
      </c>
      <c r="H1569" s="181">
        <v>25.34</v>
      </c>
      <c r="I1569" s="182">
        <v>400</v>
      </c>
      <c r="J1569" s="183">
        <f>ROUND(I1569*H1569,2)</f>
        <v>10136</v>
      </c>
      <c r="K1569" s="179" t="s">
        <v>19</v>
      </c>
      <c r="L1569" s="184"/>
      <c r="M1569" s="185" t="s">
        <v>19</v>
      </c>
      <c r="N1569" s="186" t="s">
        <v>41</v>
      </c>
      <c r="P1569" s="141">
        <f>O1569*H1569</f>
        <v>0</v>
      </c>
      <c r="Q1569" s="141">
        <v>0</v>
      </c>
      <c r="R1569" s="141">
        <f>Q1569*H1569</f>
        <v>0</v>
      </c>
      <c r="S1569" s="141">
        <v>0</v>
      </c>
      <c r="T1569" s="142">
        <f>S1569*H1569</f>
        <v>0</v>
      </c>
      <c r="AR1569" s="143" t="s">
        <v>272</v>
      </c>
      <c r="AT1569" s="143" t="s">
        <v>530</v>
      </c>
      <c r="AU1569" s="143" t="s">
        <v>80</v>
      </c>
      <c r="AY1569" s="18" t="s">
        <v>158</v>
      </c>
      <c r="BE1569" s="144">
        <f>IF(N1569="základní",J1569,0)</f>
        <v>10136</v>
      </c>
      <c r="BF1569" s="144">
        <f>IF(N1569="snížená",J1569,0)</f>
        <v>0</v>
      </c>
      <c r="BG1569" s="144">
        <f>IF(N1569="zákl. přenesená",J1569,0)</f>
        <v>0</v>
      </c>
      <c r="BH1569" s="144">
        <f>IF(N1569="sníž. přenesená",J1569,0)</f>
        <v>0</v>
      </c>
      <c r="BI1569" s="144">
        <f>IF(N1569="nulová",J1569,0)</f>
        <v>0</v>
      </c>
      <c r="BJ1569" s="18" t="s">
        <v>78</v>
      </c>
      <c r="BK1569" s="144">
        <f>ROUND(I1569*H1569,2)</f>
        <v>10136</v>
      </c>
      <c r="BL1569" s="18" t="s">
        <v>204</v>
      </c>
      <c r="BM1569" s="143" t="s">
        <v>2255</v>
      </c>
    </row>
    <row r="1570" spans="2:65" s="12" customFormat="1" x14ac:dyDescent="0.2">
      <c r="B1570" s="149"/>
      <c r="D1570" s="150" t="s">
        <v>188</v>
      </c>
      <c r="E1570" s="151" t="s">
        <v>19</v>
      </c>
      <c r="F1570" s="152" t="s">
        <v>2231</v>
      </c>
      <c r="H1570" s="151" t="s">
        <v>19</v>
      </c>
      <c r="I1570" s="153"/>
      <c r="L1570" s="149"/>
      <c r="M1570" s="154"/>
      <c r="T1570" s="155"/>
      <c r="AT1570" s="151" t="s">
        <v>188</v>
      </c>
      <c r="AU1570" s="151" t="s">
        <v>80</v>
      </c>
      <c r="AV1570" s="12" t="s">
        <v>78</v>
      </c>
      <c r="AW1570" s="12" t="s">
        <v>31</v>
      </c>
      <c r="AX1570" s="12" t="s">
        <v>70</v>
      </c>
      <c r="AY1570" s="151" t="s">
        <v>158</v>
      </c>
    </row>
    <row r="1571" spans="2:65" s="13" customFormat="1" x14ac:dyDescent="0.2">
      <c r="B1571" s="156"/>
      <c r="D1571" s="150" t="s">
        <v>188</v>
      </c>
      <c r="E1571" s="157" t="s">
        <v>19</v>
      </c>
      <c r="F1571" s="158" t="s">
        <v>2242</v>
      </c>
      <c r="H1571" s="159">
        <v>25.34</v>
      </c>
      <c r="I1571" s="160"/>
      <c r="L1571" s="156"/>
      <c r="M1571" s="161"/>
      <c r="T1571" s="162"/>
      <c r="AT1571" s="157" t="s">
        <v>188</v>
      </c>
      <c r="AU1571" s="157" t="s">
        <v>80</v>
      </c>
      <c r="AV1571" s="13" t="s">
        <v>80</v>
      </c>
      <c r="AW1571" s="13" t="s">
        <v>31</v>
      </c>
      <c r="AX1571" s="13" t="s">
        <v>70</v>
      </c>
      <c r="AY1571" s="157" t="s">
        <v>158</v>
      </c>
    </row>
    <row r="1572" spans="2:65" s="14" customFormat="1" x14ac:dyDescent="0.2">
      <c r="B1572" s="163"/>
      <c r="D1572" s="150" t="s">
        <v>188</v>
      </c>
      <c r="E1572" s="164" t="s">
        <v>19</v>
      </c>
      <c r="F1572" s="165" t="s">
        <v>191</v>
      </c>
      <c r="H1572" s="166">
        <v>25.34</v>
      </c>
      <c r="I1572" s="167"/>
      <c r="L1572" s="163"/>
      <c r="M1572" s="168"/>
      <c r="T1572" s="169"/>
      <c r="AT1572" s="164" t="s">
        <v>188</v>
      </c>
      <c r="AU1572" s="164" t="s">
        <v>80</v>
      </c>
      <c r="AV1572" s="14" t="s">
        <v>165</v>
      </c>
      <c r="AW1572" s="14" t="s">
        <v>31</v>
      </c>
      <c r="AX1572" s="14" t="s">
        <v>78</v>
      </c>
      <c r="AY1572" s="164" t="s">
        <v>158</v>
      </c>
    </row>
    <row r="1573" spans="2:65" s="1" customFormat="1" ht="16.5" customHeight="1" x14ac:dyDescent="0.2">
      <c r="B1573" s="33"/>
      <c r="C1573" s="132" t="s">
        <v>860</v>
      </c>
      <c r="D1573" s="132" t="s">
        <v>160</v>
      </c>
      <c r="E1573" s="133" t="s">
        <v>2256</v>
      </c>
      <c r="F1573" s="134" t="s">
        <v>2257</v>
      </c>
      <c r="G1573" s="135" t="s">
        <v>519</v>
      </c>
      <c r="H1573" s="136">
        <v>0.13500000000000001</v>
      </c>
      <c r="I1573" s="137">
        <v>3200</v>
      </c>
      <c r="J1573" s="138">
        <f>ROUND(I1573*H1573,2)</f>
        <v>432</v>
      </c>
      <c r="K1573" s="134" t="s">
        <v>164</v>
      </c>
      <c r="L1573" s="33"/>
      <c r="M1573" s="139" t="s">
        <v>19</v>
      </c>
      <c r="N1573" s="140" t="s">
        <v>41</v>
      </c>
      <c r="P1573" s="141">
        <f>O1573*H1573</f>
        <v>0</v>
      </c>
      <c r="Q1573" s="141">
        <v>0</v>
      </c>
      <c r="R1573" s="141">
        <f>Q1573*H1573</f>
        <v>0</v>
      </c>
      <c r="S1573" s="141">
        <v>0</v>
      </c>
      <c r="T1573" s="142">
        <f>S1573*H1573</f>
        <v>0</v>
      </c>
      <c r="AR1573" s="143" t="s">
        <v>204</v>
      </c>
      <c r="AT1573" s="143" t="s">
        <v>160</v>
      </c>
      <c r="AU1573" s="143" t="s">
        <v>80</v>
      </c>
      <c r="AY1573" s="18" t="s">
        <v>158</v>
      </c>
      <c r="BE1573" s="144">
        <f>IF(N1573="základní",J1573,0)</f>
        <v>432</v>
      </c>
      <c r="BF1573" s="144">
        <f>IF(N1573="snížená",J1573,0)</f>
        <v>0</v>
      </c>
      <c r="BG1573" s="144">
        <f>IF(N1573="zákl. přenesená",J1573,0)</f>
        <v>0</v>
      </c>
      <c r="BH1573" s="144">
        <f>IF(N1573="sníž. přenesená",J1573,0)</f>
        <v>0</v>
      </c>
      <c r="BI1573" s="144">
        <f>IF(N1573="nulová",J1573,0)</f>
        <v>0</v>
      </c>
      <c r="BJ1573" s="18" t="s">
        <v>78</v>
      </c>
      <c r="BK1573" s="144">
        <f>ROUND(I1573*H1573,2)</f>
        <v>432</v>
      </c>
      <c r="BL1573" s="18" t="s">
        <v>204</v>
      </c>
      <c r="BM1573" s="143" t="s">
        <v>2258</v>
      </c>
    </row>
    <row r="1574" spans="2:65" s="1" customFormat="1" x14ac:dyDescent="0.2">
      <c r="B1574" s="33"/>
      <c r="D1574" s="145" t="s">
        <v>166</v>
      </c>
      <c r="F1574" s="146" t="s">
        <v>2259</v>
      </c>
      <c r="I1574" s="147"/>
      <c r="L1574" s="33"/>
      <c r="M1574" s="148"/>
      <c r="T1574" s="54"/>
      <c r="AT1574" s="18" t="s">
        <v>166</v>
      </c>
      <c r="AU1574" s="18" t="s">
        <v>80</v>
      </c>
    </row>
    <row r="1575" spans="2:65" s="11" customFormat="1" ht="22.8" customHeight="1" x14ac:dyDescent="0.25">
      <c r="B1575" s="120"/>
      <c r="D1575" s="121" t="s">
        <v>69</v>
      </c>
      <c r="E1575" s="130" t="s">
        <v>2260</v>
      </c>
      <c r="F1575" s="130" t="s">
        <v>2261</v>
      </c>
      <c r="I1575" s="123"/>
      <c r="J1575" s="131">
        <f>BK1575</f>
        <v>7019</v>
      </c>
      <c r="L1575" s="120"/>
      <c r="M1575" s="125"/>
      <c r="P1575" s="126">
        <f>SUM(P1576:P1633)</f>
        <v>0</v>
      </c>
      <c r="R1575" s="126">
        <f>SUM(R1576:R1633)</f>
        <v>0</v>
      </c>
      <c r="T1575" s="127">
        <f>SUM(T1576:T1633)</f>
        <v>0</v>
      </c>
      <c r="AR1575" s="121" t="s">
        <v>80</v>
      </c>
      <c r="AT1575" s="128" t="s">
        <v>69</v>
      </c>
      <c r="AU1575" s="128" t="s">
        <v>78</v>
      </c>
      <c r="AY1575" s="121" t="s">
        <v>158</v>
      </c>
      <c r="BK1575" s="129">
        <f>SUM(BK1576:BK1633)</f>
        <v>7019</v>
      </c>
    </row>
    <row r="1576" spans="2:65" s="1" customFormat="1" ht="16.5" customHeight="1" x14ac:dyDescent="0.2">
      <c r="B1576" s="33"/>
      <c r="C1576" s="132" t="s">
        <v>2262</v>
      </c>
      <c r="D1576" s="132" t="s">
        <v>160</v>
      </c>
      <c r="E1576" s="133" t="s">
        <v>2263</v>
      </c>
      <c r="F1576" s="134" t="s">
        <v>2264</v>
      </c>
      <c r="G1576" s="135" t="s">
        <v>195</v>
      </c>
      <c r="H1576" s="136">
        <v>8.3840000000000003</v>
      </c>
      <c r="I1576" s="137">
        <v>75.8</v>
      </c>
      <c r="J1576" s="138">
        <f>ROUND(I1576*H1576,2)</f>
        <v>635.51</v>
      </c>
      <c r="K1576" s="134" t="s">
        <v>164</v>
      </c>
      <c r="L1576" s="33"/>
      <c r="M1576" s="139" t="s">
        <v>19</v>
      </c>
      <c r="N1576" s="140" t="s">
        <v>41</v>
      </c>
      <c r="P1576" s="141">
        <f>O1576*H1576</f>
        <v>0</v>
      </c>
      <c r="Q1576" s="141">
        <v>0</v>
      </c>
      <c r="R1576" s="141">
        <f>Q1576*H1576</f>
        <v>0</v>
      </c>
      <c r="S1576" s="141">
        <v>0</v>
      </c>
      <c r="T1576" s="142">
        <f>S1576*H1576</f>
        <v>0</v>
      </c>
      <c r="AR1576" s="143" t="s">
        <v>204</v>
      </c>
      <c r="AT1576" s="143" t="s">
        <v>160</v>
      </c>
      <c r="AU1576" s="143" t="s">
        <v>80</v>
      </c>
      <c r="AY1576" s="18" t="s">
        <v>158</v>
      </c>
      <c r="BE1576" s="144">
        <f>IF(N1576="základní",J1576,0)</f>
        <v>635.51</v>
      </c>
      <c r="BF1576" s="144">
        <f>IF(N1576="snížená",J1576,0)</f>
        <v>0</v>
      </c>
      <c r="BG1576" s="144">
        <f>IF(N1576="zákl. přenesená",J1576,0)</f>
        <v>0</v>
      </c>
      <c r="BH1576" s="144">
        <f>IF(N1576="sníž. přenesená",J1576,0)</f>
        <v>0</v>
      </c>
      <c r="BI1576" s="144">
        <f>IF(N1576="nulová",J1576,0)</f>
        <v>0</v>
      </c>
      <c r="BJ1576" s="18" t="s">
        <v>78</v>
      </c>
      <c r="BK1576" s="144">
        <f>ROUND(I1576*H1576,2)</f>
        <v>635.51</v>
      </c>
      <c r="BL1576" s="18" t="s">
        <v>204</v>
      </c>
      <c r="BM1576" s="143" t="s">
        <v>2265</v>
      </c>
    </row>
    <row r="1577" spans="2:65" s="1" customFormat="1" x14ac:dyDescent="0.2">
      <c r="B1577" s="33"/>
      <c r="D1577" s="145" t="s">
        <v>166</v>
      </c>
      <c r="F1577" s="146" t="s">
        <v>2266</v>
      </c>
      <c r="I1577" s="147"/>
      <c r="L1577" s="33"/>
      <c r="M1577" s="148"/>
      <c r="T1577" s="54"/>
      <c r="AT1577" s="18" t="s">
        <v>166</v>
      </c>
      <c r="AU1577" s="18" t="s">
        <v>80</v>
      </c>
    </row>
    <row r="1578" spans="2:65" s="12" customFormat="1" x14ac:dyDescent="0.2">
      <c r="B1578" s="149"/>
      <c r="D1578" s="150" t="s">
        <v>188</v>
      </c>
      <c r="E1578" s="151" t="s">
        <v>19</v>
      </c>
      <c r="F1578" s="152" t="s">
        <v>2267</v>
      </c>
      <c r="H1578" s="151" t="s">
        <v>19</v>
      </c>
      <c r="I1578" s="153"/>
      <c r="L1578" s="149"/>
      <c r="M1578" s="154"/>
      <c r="T1578" s="155"/>
      <c r="AT1578" s="151" t="s">
        <v>188</v>
      </c>
      <c r="AU1578" s="151" t="s">
        <v>80</v>
      </c>
      <c r="AV1578" s="12" t="s">
        <v>78</v>
      </c>
      <c r="AW1578" s="12" t="s">
        <v>31</v>
      </c>
      <c r="AX1578" s="12" t="s">
        <v>70</v>
      </c>
      <c r="AY1578" s="151" t="s">
        <v>158</v>
      </c>
    </row>
    <row r="1579" spans="2:65" s="12" customFormat="1" x14ac:dyDescent="0.2">
      <c r="B1579" s="149"/>
      <c r="D1579" s="150" t="s">
        <v>188</v>
      </c>
      <c r="E1579" s="151" t="s">
        <v>19</v>
      </c>
      <c r="F1579" s="152" t="s">
        <v>2268</v>
      </c>
      <c r="H1579" s="151" t="s">
        <v>19</v>
      </c>
      <c r="I1579" s="153"/>
      <c r="L1579" s="149"/>
      <c r="M1579" s="154"/>
      <c r="T1579" s="155"/>
      <c r="AT1579" s="151" t="s">
        <v>188</v>
      </c>
      <c r="AU1579" s="151" t="s">
        <v>80</v>
      </c>
      <c r="AV1579" s="12" t="s">
        <v>78</v>
      </c>
      <c r="AW1579" s="12" t="s">
        <v>31</v>
      </c>
      <c r="AX1579" s="12" t="s">
        <v>70</v>
      </c>
      <c r="AY1579" s="151" t="s">
        <v>158</v>
      </c>
    </row>
    <row r="1580" spans="2:65" s="12" customFormat="1" x14ac:dyDescent="0.2">
      <c r="B1580" s="149"/>
      <c r="D1580" s="150" t="s">
        <v>188</v>
      </c>
      <c r="E1580" s="151" t="s">
        <v>19</v>
      </c>
      <c r="F1580" s="152" t="s">
        <v>2269</v>
      </c>
      <c r="H1580" s="151" t="s">
        <v>19</v>
      </c>
      <c r="I1580" s="153"/>
      <c r="L1580" s="149"/>
      <c r="M1580" s="154"/>
      <c r="T1580" s="155"/>
      <c r="AT1580" s="151" t="s">
        <v>188</v>
      </c>
      <c r="AU1580" s="151" t="s">
        <v>80</v>
      </c>
      <c r="AV1580" s="12" t="s">
        <v>78</v>
      </c>
      <c r="AW1580" s="12" t="s">
        <v>31</v>
      </c>
      <c r="AX1580" s="12" t="s">
        <v>70</v>
      </c>
      <c r="AY1580" s="151" t="s">
        <v>158</v>
      </c>
    </row>
    <row r="1581" spans="2:65" s="12" customFormat="1" x14ac:dyDescent="0.2">
      <c r="B1581" s="149"/>
      <c r="D1581" s="150" t="s">
        <v>188</v>
      </c>
      <c r="E1581" s="151" t="s">
        <v>19</v>
      </c>
      <c r="F1581" s="152" t="s">
        <v>2270</v>
      </c>
      <c r="H1581" s="151" t="s">
        <v>19</v>
      </c>
      <c r="I1581" s="153"/>
      <c r="L1581" s="149"/>
      <c r="M1581" s="154"/>
      <c r="T1581" s="155"/>
      <c r="AT1581" s="151" t="s">
        <v>188</v>
      </c>
      <c r="AU1581" s="151" t="s">
        <v>80</v>
      </c>
      <c r="AV1581" s="12" t="s">
        <v>78</v>
      </c>
      <c r="AW1581" s="12" t="s">
        <v>31</v>
      </c>
      <c r="AX1581" s="12" t="s">
        <v>70</v>
      </c>
      <c r="AY1581" s="151" t="s">
        <v>158</v>
      </c>
    </row>
    <row r="1582" spans="2:65" s="12" customFormat="1" x14ac:dyDescent="0.2">
      <c r="B1582" s="149"/>
      <c r="D1582" s="150" t="s">
        <v>188</v>
      </c>
      <c r="E1582" s="151" t="s">
        <v>19</v>
      </c>
      <c r="F1582" s="152" t="s">
        <v>2271</v>
      </c>
      <c r="H1582" s="151" t="s">
        <v>19</v>
      </c>
      <c r="I1582" s="153"/>
      <c r="L1582" s="149"/>
      <c r="M1582" s="154"/>
      <c r="T1582" s="155"/>
      <c r="AT1582" s="151" t="s">
        <v>188</v>
      </c>
      <c r="AU1582" s="151" t="s">
        <v>80</v>
      </c>
      <c r="AV1582" s="12" t="s">
        <v>78</v>
      </c>
      <c r="AW1582" s="12" t="s">
        <v>31</v>
      </c>
      <c r="AX1582" s="12" t="s">
        <v>70</v>
      </c>
      <c r="AY1582" s="151" t="s">
        <v>158</v>
      </c>
    </row>
    <row r="1583" spans="2:65" s="13" customFormat="1" x14ac:dyDescent="0.2">
      <c r="B1583" s="156"/>
      <c r="D1583" s="150" t="s">
        <v>188</v>
      </c>
      <c r="E1583" s="157" t="s">
        <v>19</v>
      </c>
      <c r="F1583" s="158" t="s">
        <v>2272</v>
      </c>
      <c r="H1583" s="159">
        <v>0.90400000000000003</v>
      </c>
      <c r="I1583" s="160"/>
      <c r="L1583" s="156"/>
      <c r="M1583" s="161"/>
      <c r="T1583" s="162"/>
      <c r="AT1583" s="157" t="s">
        <v>188</v>
      </c>
      <c r="AU1583" s="157" t="s">
        <v>80</v>
      </c>
      <c r="AV1583" s="13" t="s">
        <v>80</v>
      </c>
      <c r="AW1583" s="13" t="s">
        <v>31</v>
      </c>
      <c r="AX1583" s="13" t="s">
        <v>70</v>
      </c>
      <c r="AY1583" s="157" t="s">
        <v>158</v>
      </c>
    </row>
    <row r="1584" spans="2:65" s="12" customFormat="1" x14ac:dyDescent="0.2">
      <c r="B1584" s="149"/>
      <c r="D1584" s="150" t="s">
        <v>188</v>
      </c>
      <c r="E1584" s="151" t="s">
        <v>19</v>
      </c>
      <c r="F1584" s="152" t="s">
        <v>1786</v>
      </c>
      <c r="H1584" s="151" t="s">
        <v>19</v>
      </c>
      <c r="I1584" s="153"/>
      <c r="L1584" s="149"/>
      <c r="M1584" s="154"/>
      <c r="T1584" s="155"/>
      <c r="AT1584" s="151" t="s">
        <v>188</v>
      </c>
      <c r="AU1584" s="151" t="s">
        <v>80</v>
      </c>
      <c r="AV1584" s="12" t="s">
        <v>78</v>
      </c>
      <c r="AW1584" s="12" t="s">
        <v>31</v>
      </c>
      <c r="AX1584" s="12" t="s">
        <v>70</v>
      </c>
      <c r="AY1584" s="151" t="s">
        <v>158</v>
      </c>
    </row>
    <row r="1585" spans="2:65" s="12" customFormat="1" x14ac:dyDescent="0.2">
      <c r="B1585" s="149"/>
      <c r="D1585" s="150" t="s">
        <v>188</v>
      </c>
      <c r="E1585" s="151" t="s">
        <v>19</v>
      </c>
      <c r="F1585" s="152" t="s">
        <v>2273</v>
      </c>
      <c r="H1585" s="151" t="s">
        <v>19</v>
      </c>
      <c r="I1585" s="153"/>
      <c r="L1585" s="149"/>
      <c r="M1585" s="154"/>
      <c r="T1585" s="155"/>
      <c r="AT1585" s="151" t="s">
        <v>188</v>
      </c>
      <c r="AU1585" s="151" t="s">
        <v>80</v>
      </c>
      <c r="AV1585" s="12" t="s">
        <v>78</v>
      </c>
      <c r="AW1585" s="12" t="s">
        <v>31</v>
      </c>
      <c r="AX1585" s="12" t="s">
        <v>70</v>
      </c>
      <c r="AY1585" s="151" t="s">
        <v>158</v>
      </c>
    </row>
    <row r="1586" spans="2:65" s="12" customFormat="1" x14ac:dyDescent="0.2">
      <c r="B1586" s="149"/>
      <c r="D1586" s="150" t="s">
        <v>188</v>
      </c>
      <c r="E1586" s="151" t="s">
        <v>19</v>
      </c>
      <c r="F1586" s="152" t="s">
        <v>2274</v>
      </c>
      <c r="H1586" s="151" t="s">
        <v>19</v>
      </c>
      <c r="I1586" s="153"/>
      <c r="L1586" s="149"/>
      <c r="M1586" s="154"/>
      <c r="T1586" s="155"/>
      <c r="AT1586" s="151" t="s">
        <v>188</v>
      </c>
      <c r="AU1586" s="151" t="s">
        <v>80</v>
      </c>
      <c r="AV1586" s="12" t="s">
        <v>78</v>
      </c>
      <c r="AW1586" s="12" t="s">
        <v>31</v>
      </c>
      <c r="AX1586" s="12" t="s">
        <v>70</v>
      </c>
      <c r="AY1586" s="151" t="s">
        <v>158</v>
      </c>
    </row>
    <row r="1587" spans="2:65" s="13" customFormat="1" x14ac:dyDescent="0.2">
      <c r="B1587" s="156"/>
      <c r="D1587" s="150" t="s">
        <v>188</v>
      </c>
      <c r="E1587" s="157" t="s">
        <v>19</v>
      </c>
      <c r="F1587" s="158" t="s">
        <v>2275</v>
      </c>
      <c r="H1587" s="159">
        <v>3.7</v>
      </c>
      <c r="I1587" s="160"/>
      <c r="L1587" s="156"/>
      <c r="M1587" s="161"/>
      <c r="T1587" s="162"/>
      <c r="AT1587" s="157" t="s">
        <v>188</v>
      </c>
      <c r="AU1587" s="157" t="s">
        <v>80</v>
      </c>
      <c r="AV1587" s="13" t="s">
        <v>80</v>
      </c>
      <c r="AW1587" s="13" t="s">
        <v>31</v>
      </c>
      <c r="AX1587" s="13" t="s">
        <v>70</v>
      </c>
      <c r="AY1587" s="157" t="s">
        <v>158</v>
      </c>
    </row>
    <row r="1588" spans="2:65" s="12" customFormat="1" x14ac:dyDescent="0.2">
      <c r="B1588" s="149"/>
      <c r="D1588" s="150" t="s">
        <v>188</v>
      </c>
      <c r="E1588" s="151" t="s">
        <v>19</v>
      </c>
      <c r="F1588" s="152" t="s">
        <v>2276</v>
      </c>
      <c r="H1588" s="151" t="s">
        <v>19</v>
      </c>
      <c r="I1588" s="153"/>
      <c r="L1588" s="149"/>
      <c r="M1588" s="154"/>
      <c r="T1588" s="155"/>
      <c r="AT1588" s="151" t="s">
        <v>188</v>
      </c>
      <c r="AU1588" s="151" t="s">
        <v>80</v>
      </c>
      <c r="AV1588" s="12" t="s">
        <v>78</v>
      </c>
      <c r="AW1588" s="12" t="s">
        <v>31</v>
      </c>
      <c r="AX1588" s="12" t="s">
        <v>70</v>
      </c>
      <c r="AY1588" s="151" t="s">
        <v>158</v>
      </c>
    </row>
    <row r="1589" spans="2:65" s="13" customFormat="1" x14ac:dyDescent="0.2">
      <c r="B1589" s="156"/>
      <c r="D1589" s="150" t="s">
        <v>188</v>
      </c>
      <c r="E1589" s="157" t="s">
        <v>19</v>
      </c>
      <c r="F1589" s="158" t="s">
        <v>2277</v>
      </c>
      <c r="H1589" s="159">
        <v>0.6</v>
      </c>
      <c r="I1589" s="160"/>
      <c r="L1589" s="156"/>
      <c r="M1589" s="161"/>
      <c r="T1589" s="162"/>
      <c r="AT1589" s="157" t="s">
        <v>188</v>
      </c>
      <c r="AU1589" s="157" t="s">
        <v>80</v>
      </c>
      <c r="AV1589" s="13" t="s">
        <v>80</v>
      </c>
      <c r="AW1589" s="13" t="s">
        <v>31</v>
      </c>
      <c r="AX1589" s="13" t="s">
        <v>70</v>
      </c>
      <c r="AY1589" s="157" t="s">
        <v>158</v>
      </c>
    </row>
    <row r="1590" spans="2:65" s="12" customFormat="1" x14ac:dyDescent="0.2">
      <c r="B1590" s="149"/>
      <c r="D1590" s="150" t="s">
        <v>188</v>
      </c>
      <c r="E1590" s="151" t="s">
        <v>19</v>
      </c>
      <c r="F1590" s="152" t="s">
        <v>1549</v>
      </c>
      <c r="H1590" s="151" t="s">
        <v>19</v>
      </c>
      <c r="I1590" s="153"/>
      <c r="L1590" s="149"/>
      <c r="M1590" s="154"/>
      <c r="T1590" s="155"/>
      <c r="AT1590" s="151" t="s">
        <v>188</v>
      </c>
      <c r="AU1590" s="151" t="s">
        <v>80</v>
      </c>
      <c r="AV1590" s="12" t="s">
        <v>78</v>
      </c>
      <c r="AW1590" s="12" t="s">
        <v>31</v>
      </c>
      <c r="AX1590" s="12" t="s">
        <v>70</v>
      </c>
      <c r="AY1590" s="151" t="s">
        <v>158</v>
      </c>
    </row>
    <row r="1591" spans="2:65" s="12" customFormat="1" x14ac:dyDescent="0.2">
      <c r="B1591" s="149"/>
      <c r="D1591" s="150" t="s">
        <v>188</v>
      </c>
      <c r="E1591" s="151" t="s">
        <v>19</v>
      </c>
      <c r="F1591" s="152" t="s">
        <v>2270</v>
      </c>
      <c r="H1591" s="151" t="s">
        <v>19</v>
      </c>
      <c r="I1591" s="153"/>
      <c r="L1591" s="149"/>
      <c r="M1591" s="154"/>
      <c r="T1591" s="155"/>
      <c r="AT1591" s="151" t="s">
        <v>188</v>
      </c>
      <c r="AU1591" s="151" t="s">
        <v>80</v>
      </c>
      <c r="AV1591" s="12" t="s">
        <v>78</v>
      </c>
      <c r="AW1591" s="12" t="s">
        <v>31</v>
      </c>
      <c r="AX1591" s="12" t="s">
        <v>70</v>
      </c>
      <c r="AY1591" s="151" t="s">
        <v>158</v>
      </c>
    </row>
    <row r="1592" spans="2:65" s="12" customFormat="1" x14ac:dyDescent="0.2">
      <c r="B1592" s="149"/>
      <c r="D1592" s="150" t="s">
        <v>188</v>
      </c>
      <c r="E1592" s="151" t="s">
        <v>19</v>
      </c>
      <c r="F1592" s="152" t="s">
        <v>2278</v>
      </c>
      <c r="H1592" s="151" t="s">
        <v>19</v>
      </c>
      <c r="I1592" s="153"/>
      <c r="L1592" s="149"/>
      <c r="M1592" s="154"/>
      <c r="T1592" s="155"/>
      <c r="AT1592" s="151" t="s">
        <v>188</v>
      </c>
      <c r="AU1592" s="151" t="s">
        <v>80</v>
      </c>
      <c r="AV1592" s="12" t="s">
        <v>78</v>
      </c>
      <c r="AW1592" s="12" t="s">
        <v>31</v>
      </c>
      <c r="AX1592" s="12" t="s">
        <v>70</v>
      </c>
      <c r="AY1592" s="151" t="s">
        <v>158</v>
      </c>
    </row>
    <row r="1593" spans="2:65" s="13" customFormat="1" x14ac:dyDescent="0.2">
      <c r="B1593" s="156"/>
      <c r="D1593" s="150" t="s">
        <v>188</v>
      </c>
      <c r="E1593" s="157" t="s">
        <v>19</v>
      </c>
      <c r="F1593" s="158" t="s">
        <v>2279</v>
      </c>
      <c r="H1593" s="159">
        <v>3.18</v>
      </c>
      <c r="I1593" s="160"/>
      <c r="L1593" s="156"/>
      <c r="M1593" s="161"/>
      <c r="T1593" s="162"/>
      <c r="AT1593" s="157" t="s">
        <v>188</v>
      </c>
      <c r="AU1593" s="157" t="s">
        <v>80</v>
      </c>
      <c r="AV1593" s="13" t="s">
        <v>80</v>
      </c>
      <c r="AW1593" s="13" t="s">
        <v>31</v>
      </c>
      <c r="AX1593" s="13" t="s">
        <v>70</v>
      </c>
      <c r="AY1593" s="157" t="s">
        <v>158</v>
      </c>
    </row>
    <row r="1594" spans="2:65" s="14" customFormat="1" x14ac:dyDescent="0.2">
      <c r="B1594" s="163"/>
      <c r="D1594" s="150" t="s">
        <v>188</v>
      </c>
      <c r="E1594" s="164" t="s">
        <v>19</v>
      </c>
      <c r="F1594" s="165" t="s">
        <v>191</v>
      </c>
      <c r="H1594" s="166">
        <v>8.3840000000000003</v>
      </c>
      <c r="I1594" s="167"/>
      <c r="L1594" s="163"/>
      <c r="M1594" s="168"/>
      <c r="T1594" s="169"/>
      <c r="AT1594" s="164" t="s">
        <v>188</v>
      </c>
      <c r="AU1594" s="164" t="s">
        <v>80</v>
      </c>
      <c r="AV1594" s="14" t="s">
        <v>165</v>
      </c>
      <c r="AW1594" s="14" t="s">
        <v>31</v>
      </c>
      <c r="AX1594" s="14" t="s">
        <v>78</v>
      </c>
      <c r="AY1594" s="164" t="s">
        <v>158</v>
      </c>
    </row>
    <row r="1595" spans="2:65" s="1" customFormat="1" ht="16.5" customHeight="1" x14ac:dyDescent="0.2">
      <c r="B1595" s="33"/>
      <c r="C1595" s="132" t="s">
        <v>866</v>
      </c>
      <c r="D1595" s="132" t="s">
        <v>160</v>
      </c>
      <c r="E1595" s="133" t="s">
        <v>2280</v>
      </c>
      <c r="F1595" s="134" t="s">
        <v>2281</v>
      </c>
      <c r="G1595" s="135" t="s">
        <v>195</v>
      </c>
      <c r="H1595" s="136">
        <v>38.268000000000001</v>
      </c>
      <c r="I1595" s="137">
        <v>21.8</v>
      </c>
      <c r="J1595" s="138">
        <f>ROUND(I1595*H1595,2)</f>
        <v>834.24</v>
      </c>
      <c r="K1595" s="134" t="s">
        <v>164</v>
      </c>
      <c r="L1595" s="33"/>
      <c r="M1595" s="139" t="s">
        <v>19</v>
      </c>
      <c r="N1595" s="140" t="s">
        <v>41</v>
      </c>
      <c r="P1595" s="141">
        <f>O1595*H1595</f>
        <v>0</v>
      </c>
      <c r="Q1595" s="141">
        <v>0</v>
      </c>
      <c r="R1595" s="141">
        <f>Q1595*H1595</f>
        <v>0</v>
      </c>
      <c r="S1595" s="141">
        <v>0</v>
      </c>
      <c r="T1595" s="142">
        <f>S1595*H1595</f>
        <v>0</v>
      </c>
      <c r="AR1595" s="143" t="s">
        <v>204</v>
      </c>
      <c r="AT1595" s="143" t="s">
        <v>160</v>
      </c>
      <c r="AU1595" s="143" t="s">
        <v>80</v>
      </c>
      <c r="AY1595" s="18" t="s">
        <v>158</v>
      </c>
      <c r="BE1595" s="144">
        <f>IF(N1595="základní",J1595,0)</f>
        <v>834.24</v>
      </c>
      <c r="BF1595" s="144">
        <f>IF(N1595="snížená",J1595,0)</f>
        <v>0</v>
      </c>
      <c r="BG1595" s="144">
        <f>IF(N1595="zákl. přenesená",J1595,0)</f>
        <v>0</v>
      </c>
      <c r="BH1595" s="144">
        <f>IF(N1595="sníž. přenesená",J1595,0)</f>
        <v>0</v>
      </c>
      <c r="BI1595" s="144">
        <f>IF(N1595="nulová",J1595,0)</f>
        <v>0</v>
      </c>
      <c r="BJ1595" s="18" t="s">
        <v>78</v>
      </c>
      <c r="BK1595" s="144">
        <f>ROUND(I1595*H1595,2)</f>
        <v>834.24</v>
      </c>
      <c r="BL1595" s="18" t="s">
        <v>204</v>
      </c>
      <c r="BM1595" s="143" t="s">
        <v>2282</v>
      </c>
    </row>
    <row r="1596" spans="2:65" s="1" customFormat="1" x14ac:dyDescent="0.2">
      <c r="B1596" s="33"/>
      <c r="D1596" s="145" t="s">
        <v>166</v>
      </c>
      <c r="F1596" s="146" t="s">
        <v>2283</v>
      </c>
      <c r="I1596" s="147"/>
      <c r="L1596" s="33"/>
      <c r="M1596" s="148"/>
      <c r="T1596" s="54"/>
      <c r="AT1596" s="18" t="s">
        <v>166</v>
      </c>
      <c r="AU1596" s="18" t="s">
        <v>80</v>
      </c>
    </row>
    <row r="1597" spans="2:65" s="12" customFormat="1" x14ac:dyDescent="0.2">
      <c r="B1597" s="149"/>
      <c r="D1597" s="150" t="s">
        <v>188</v>
      </c>
      <c r="E1597" s="151" t="s">
        <v>19</v>
      </c>
      <c r="F1597" s="152" t="s">
        <v>2267</v>
      </c>
      <c r="H1597" s="151" t="s">
        <v>19</v>
      </c>
      <c r="I1597" s="153"/>
      <c r="L1597" s="149"/>
      <c r="M1597" s="154"/>
      <c r="T1597" s="155"/>
      <c r="AT1597" s="151" t="s">
        <v>188</v>
      </c>
      <c r="AU1597" s="151" t="s">
        <v>80</v>
      </c>
      <c r="AV1597" s="12" t="s">
        <v>78</v>
      </c>
      <c r="AW1597" s="12" t="s">
        <v>31</v>
      </c>
      <c r="AX1597" s="12" t="s">
        <v>70</v>
      </c>
      <c r="AY1597" s="151" t="s">
        <v>158</v>
      </c>
    </row>
    <row r="1598" spans="2:65" s="12" customFormat="1" x14ac:dyDescent="0.2">
      <c r="B1598" s="149"/>
      <c r="D1598" s="150" t="s">
        <v>188</v>
      </c>
      <c r="E1598" s="151" t="s">
        <v>19</v>
      </c>
      <c r="F1598" s="152" t="s">
        <v>2284</v>
      </c>
      <c r="H1598" s="151" t="s">
        <v>19</v>
      </c>
      <c r="I1598" s="153"/>
      <c r="L1598" s="149"/>
      <c r="M1598" s="154"/>
      <c r="T1598" s="155"/>
      <c r="AT1598" s="151" t="s">
        <v>188</v>
      </c>
      <c r="AU1598" s="151" t="s">
        <v>80</v>
      </c>
      <c r="AV1598" s="12" t="s">
        <v>78</v>
      </c>
      <c r="AW1598" s="12" t="s">
        <v>31</v>
      </c>
      <c r="AX1598" s="12" t="s">
        <v>70</v>
      </c>
      <c r="AY1598" s="151" t="s">
        <v>158</v>
      </c>
    </row>
    <row r="1599" spans="2:65" s="12" customFormat="1" x14ac:dyDescent="0.2">
      <c r="B1599" s="149"/>
      <c r="D1599" s="150" t="s">
        <v>188</v>
      </c>
      <c r="E1599" s="151" t="s">
        <v>19</v>
      </c>
      <c r="F1599" s="152" t="s">
        <v>2268</v>
      </c>
      <c r="H1599" s="151" t="s">
        <v>19</v>
      </c>
      <c r="I1599" s="153"/>
      <c r="L1599" s="149"/>
      <c r="M1599" s="154"/>
      <c r="T1599" s="155"/>
      <c r="AT1599" s="151" t="s">
        <v>188</v>
      </c>
      <c r="AU1599" s="151" t="s">
        <v>80</v>
      </c>
      <c r="AV1599" s="12" t="s">
        <v>78</v>
      </c>
      <c r="AW1599" s="12" t="s">
        <v>31</v>
      </c>
      <c r="AX1599" s="12" t="s">
        <v>70</v>
      </c>
      <c r="AY1599" s="151" t="s">
        <v>158</v>
      </c>
    </row>
    <row r="1600" spans="2:65" s="12" customFormat="1" x14ac:dyDescent="0.2">
      <c r="B1600" s="149"/>
      <c r="D1600" s="150" t="s">
        <v>188</v>
      </c>
      <c r="E1600" s="151" t="s">
        <v>19</v>
      </c>
      <c r="F1600" s="152" t="s">
        <v>1769</v>
      </c>
      <c r="H1600" s="151" t="s">
        <v>19</v>
      </c>
      <c r="I1600" s="153"/>
      <c r="L1600" s="149"/>
      <c r="M1600" s="154"/>
      <c r="T1600" s="155"/>
      <c r="AT1600" s="151" t="s">
        <v>188</v>
      </c>
      <c r="AU1600" s="151" t="s">
        <v>80</v>
      </c>
      <c r="AV1600" s="12" t="s">
        <v>78</v>
      </c>
      <c r="AW1600" s="12" t="s">
        <v>31</v>
      </c>
      <c r="AX1600" s="12" t="s">
        <v>70</v>
      </c>
      <c r="AY1600" s="151" t="s">
        <v>158</v>
      </c>
    </row>
    <row r="1601" spans="2:65" s="12" customFormat="1" x14ac:dyDescent="0.2">
      <c r="B1601" s="149"/>
      <c r="D1601" s="150" t="s">
        <v>188</v>
      </c>
      <c r="E1601" s="151" t="s">
        <v>19</v>
      </c>
      <c r="F1601" s="152" t="s">
        <v>2271</v>
      </c>
      <c r="H1601" s="151" t="s">
        <v>19</v>
      </c>
      <c r="I1601" s="153"/>
      <c r="L1601" s="149"/>
      <c r="M1601" s="154"/>
      <c r="T1601" s="155"/>
      <c r="AT1601" s="151" t="s">
        <v>188</v>
      </c>
      <c r="AU1601" s="151" t="s">
        <v>80</v>
      </c>
      <c r="AV1601" s="12" t="s">
        <v>78</v>
      </c>
      <c r="AW1601" s="12" t="s">
        <v>31</v>
      </c>
      <c r="AX1601" s="12" t="s">
        <v>70</v>
      </c>
      <c r="AY1601" s="151" t="s">
        <v>158</v>
      </c>
    </row>
    <row r="1602" spans="2:65" s="12" customFormat="1" x14ac:dyDescent="0.2">
      <c r="B1602" s="149"/>
      <c r="D1602" s="150" t="s">
        <v>188</v>
      </c>
      <c r="E1602" s="151" t="s">
        <v>19</v>
      </c>
      <c r="F1602" s="152" t="s">
        <v>2270</v>
      </c>
      <c r="H1602" s="151" t="s">
        <v>19</v>
      </c>
      <c r="I1602" s="153"/>
      <c r="L1602" s="149"/>
      <c r="M1602" s="154"/>
      <c r="T1602" s="155"/>
      <c r="AT1602" s="151" t="s">
        <v>188</v>
      </c>
      <c r="AU1602" s="151" t="s">
        <v>80</v>
      </c>
      <c r="AV1602" s="12" t="s">
        <v>78</v>
      </c>
      <c r="AW1602" s="12" t="s">
        <v>31</v>
      </c>
      <c r="AX1602" s="12" t="s">
        <v>70</v>
      </c>
      <c r="AY1602" s="151" t="s">
        <v>158</v>
      </c>
    </row>
    <row r="1603" spans="2:65" s="13" customFormat="1" x14ac:dyDescent="0.2">
      <c r="B1603" s="156"/>
      <c r="D1603" s="150" t="s">
        <v>188</v>
      </c>
      <c r="E1603" s="157" t="s">
        <v>19</v>
      </c>
      <c r="F1603" s="158" t="s">
        <v>2285</v>
      </c>
      <c r="H1603" s="159">
        <v>1.8080000000000001</v>
      </c>
      <c r="I1603" s="160"/>
      <c r="L1603" s="156"/>
      <c r="M1603" s="161"/>
      <c r="T1603" s="162"/>
      <c r="AT1603" s="157" t="s">
        <v>188</v>
      </c>
      <c r="AU1603" s="157" t="s">
        <v>80</v>
      </c>
      <c r="AV1603" s="13" t="s">
        <v>80</v>
      </c>
      <c r="AW1603" s="13" t="s">
        <v>31</v>
      </c>
      <c r="AX1603" s="13" t="s">
        <v>70</v>
      </c>
      <c r="AY1603" s="157" t="s">
        <v>158</v>
      </c>
    </row>
    <row r="1604" spans="2:65" s="12" customFormat="1" x14ac:dyDescent="0.2">
      <c r="B1604" s="149"/>
      <c r="D1604" s="150" t="s">
        <v>188</v>
      </c>
      <c r="E1604" s="151" t="s">
        <v>19</v>
      </c>
      <c r="F1604" s="152" t="s">
        <v>1786</v>
      </c>
      <c r="H1604" s="151" t="s">
        <v>19</v>
      </c>
      <c r="I1604" s="153"/>
      <c r="L1604" s="149"/>
      <c r="M1604" s="154"/>
      <c r="T1604" s="155"/>
      <c r="AT1604" s="151" t="s">
        <v>188</v>
      </c>
      <c r="AU1604" s="151" t="s">
        <v>80</v>
      </c>
      <c r="AV1604" s="12" t="s">
        <v>78</v>
      </c>
      <c r="AW1604" s="12" t="s">
        <v>31</v>
      </c>
      <c r="AX1604" s="12" t="s">
        <v>70</v>
      </c>
      <c r="AY1604" s="151" t="s">
        <v>158</v>
      </c>
    </row>
    <row r="1605" spans="2:65" s="12" customFormat="1" x14ac:dyDescent="0.2">
      <c r="B1605" s="149"/>
      <c r="D1605" s="150" t="s">
        <v>188</v>
      </c>
      <c r="E1605" s="151" t="s">
        <v>19</v>
      </c>
      <c r="F1605" s="152" t="s">
        <v>2273</v>
      </c>
      <c r="H1605" s="151" t="s">
        <v>19</v>
      </c>
      <c r="I1605" s="153"/>
      <c r="L1605" s="149"/>
      <c r="M1605" s="154"/>
      <c r="T1605" s="155"/>
      <c r="AT1605" s="151" t="s">
        <v>188</v>
      </c>
      <c r="AU1605" s="151" t="s">
        <v>80</v>
      </c>
      <c r="AV1605" s="12" t="s">
        <v>78</v>
      </c>
      <c r="AW1605" s="12" t="s">
        <v>31</v>
      </c>
      <c r="AX1605" s="12" t="s">
        <v>70</v>
      </c>
      <c r="AY1605" s="151" t="s">
        <v>158</v>
      </c>
    </row>
    <row r="1606" spans="2:65" s="12" customFormat="1" x14ac:dyDescent="0.2">
      <c r="B1606" s="149"/>
      <c r="D1606" s="150" t="s">
        <v>188</v>
      </c>
      <c r="E1606" s="151" t="s">
        <v>19</v>
      </c>
      <c r="F1606" s="152" t="s">
        <v>2286</v>
      </c>
      <c r="H1606" s="151" t="s">
        <v>19</v>
      </c>
      <c r="I1606" s="153"/>
      <c r="L1606" s="149"/>
      <c r="M1606" s="154"/>
      <c r="T1606" s="155"/>
      <c r="AT1606" s="151" t="s">
        <v>188</v>
      </c>
      <c r="AU1606" s="151" t="s">
        <v>80</v>
      </c>
      <c r="AV1606" s="12" t="s">
        <v>78</v>
      </c>
      <c r="AW1606" s="12" t="s">
        <v>31</v>
      </c>
      <c r="AX1606" s="12" t="s">
        <v>70</v>
      </c>
      <c r="AY1606" s="151" t="s">
        <v>158</v>
      </c>
    </row>
    <row r="1607" spans="2:65" s="12" customFormat="1" x14ac:dyDescent="0.2">
      <c r="B1607" s="149"/>
      <c r="D1607" s="150" t="s">
        <v>188</v>
      </c>
      <c r="E1607" s="151" t="s">
        <v>19</v>
      </c>
      <c r="F1607" s="152" t="s">
        <v>2274</v>
      </c>
      <c r="H1607" s="151" t="s">
        <v>19</v>
      </c>
      <c r="I1607" s="153"/>
      <c r="L1607" s="149"/>
      <c r="M1607" s="154"/>
      <c r="T1607" s="155"/>
      <c r="AT1607" s="151" t="s">
        <v>188</v>
      </c>
      <c r="AU1607" s="151" t="s">
        <v>80</v>
      </c>
      <c r="AV1607" s="12" t="s">
        <v>78</v>
      </c>
      <c r="AW1607" s="12" t="s">
        <v>31</v>
      </c>
      <c r="AX1607" s="12" t="s">
        <v>70</v>
      </c>
      <c r="AY1607" s="151" t="s">
        <v>158</v>
      </c>
    </row>
    <row r="1608" spans="2:65" s="13" customFormat="1" x14ac:dyDescent="0.2">
      <c r="B1608" s="156"/>
      <c r="D1608" s="150" t="s">
        <v>188</v>
      </c>
      <c r="E1608" s="157" t="s">
        <v>19</v>
      </c>
      <c r="F1608" s="158" t="s">
        <v>2287</v>
      </c>
      <c r="H1608" s="159">
        <v>25.9</v>
      </c>
      <c r="I1608" s="160"/>
      <c r="L1608" s="156"/>
      <c r="M1608" s="161"/>
      <c r="T1608" s="162"/>
      <c r="AT1608" s="157" t="s">
        <v>188</v>
      </c>
      <c r="AU1608" s="157" t="s">
        <v>80</v>
      </c>
      <c r="AV1608" s="13" t="s">
        <v>80</v>
      </c>
      <c r="AW1608" s="13" t="s">
        <v>31</v>
      </c>
      <c r="AX1608" s="13" t="s">
        <v>70</v>
      </c>
      <c r="AY1608" s="157" t="s">
        <v>158</v>
      </c>
    </row>
    <row r="1609" spans="2:65" s="12" customFormat="1" x14ac:dyDescent="0.2">
      <c r="B1609" s="149"/>
      <c r="D1609" s="150" t="s">
        <v>188</v>
      </c>
      <c r="E1609" s="151" t="s">
        <v>19</v>
      </c>
      <c r="F1609" s="152" t="s">
        <v>2276</v>
      </c>
      <c r="H1609" s="151" t="s">
        <v>19</v>
      </c>
      <c r="I1609" s="153"/>
      <c r="L1609" s="149"/>
      <c r="M1609" s="154"/>
      <c r="T1609" s="155"/>
      <c r="AT1609" s="151" t="s">
        <v>188</v>
      </c>
      <c r="AU1609" s="151" t="s">
        <v>80</v>
      </c>
      <c r="AV1609" s="12" t="s">
        <v>78</v>
      </c>
      <c r="AW1609" s="12" t="s">
        <v>31</v>
      </c>
      <c r="AX1609" s="12" t="s">
        <v>70</v>
      </c>
      <c r="AY1609" s="151" t="s">
        <v>158</v>
      </c>
    </row>
    <row r="1610" spans="2:65" s="13" customFormat="1" x14ac:dyDescent="0.2">
      <c r="B1610" s="156"/>
      <c r="D1610" s="150" t="s">
        <v>188</v>
      </c>
      <c r="E1610" s="157" t="s">
        <v>19</v>
      </c>
      <c r="F1610" s="158" t="s">
        <v>2288</v>
      </c>
      <c r="H1610" s="159">
        <v>4.2</v>
      </c>
      <c r="I1610" s="160"/>
      <c r="L1610" s="156"/>
      <c r="M1610" s="161"/>
      <c r="T1610" s="162"/>
      <c r="AT1610" s="157" t="s">
        <v>188</v>
      </c>
      <c r="AU1610" s="157" t="s">
        <v>80</v>
      </c>
      <c r="AV1610" s="13" t="s">
        <v>80</v>
      </c>
      <c r="AW1610" s="13" t="s">
        <v>31</v>
      </c>
      <c r="AX1610" s="13" t="s">
        <v>70</v>
      </c>
      <c r="AY1610" s="157" t="s">
        <v>158</v>
      </c>
    </row>
    <row r="1611" spans="2:65" s="12" customFormat="1" x14ac:dyDescent="0.2">
      <c r="B1611" s="149"/>
      <c r="D1611" s="150" t="s">
        <v>188</v>
      </c>
      <c r="E1611" s="151" t="s">
        <v>19</v>
      </c>
      <c r="F1611" s="152" t="s">
        <v>1549</v>
      </c>
      <c r="H1611" s="151" t="s">
        <v>19</v>
      </c>
      <c r="I1611" s="153"/>
      <c r="L1611" s="149"/>
      <c r="M1611" s="154"/>
      <c r="T1611" s="155"/>
      <c r="AT1611" s="151" t="s">
        <v>188</v>
      </c>
      <c r="AU1611" s="151" t="s">
        <v>80</v>
      </c>
      <c r="AV1611" s="12" t="s">
        <v>78</v>
      </c>
      <c r="AW1611" s="12" t="s">
        <v>31</v>
      </c>
      <c r="AX1611" s="12" t="s">
        <v>70</v>
      </c>
      <c r="AY1611" s="151" t="s">
        <v>158</v>
      </c>
    </row>
    <row r="1612" spans="2:65" s="12" customFormat="1" x14ac:dyDescent="0.2">
      <c r="B1612" s="149"/>
      <c r="D1612" s="150" t="s">
        <v>188</v>
      </c>
      <c r="E1612" s="151" t="s">
        <v>19</v>
      </c>
      <c r="F1612" s="152" t="s">
        <v>2270</v>
      </c>
      <c r="H1612" s="151" t="s">
        <v>19</v>
      </c>
      <c r="I1612" s="153"/>
      <c r="L1612" s="149"/>
      <c r="M1612" s="154"/>
      <c r="T1612" s="155"/>
      <c r="AT1612" s="151" t="s">
        <v>188</v>
      </c>
      <c r="AU1612" s="151" t="s">
        <v>80</v>
      </c>
      <c r="AV1612" s="12" t="s">
        <v>78</v>
      </c>
      <c r="AW1612" s="12" t="s">
        <v>31</v>
      </c>
      <c r="AX1612" s="12" t="s">
        <v>70</v>
      </c>
      <c r="AY1612" s="151" t="s">
        <v>158</v>
      </c>
    </row>
    <row r="1613" spans="2:65" s="12" customFormat="1" x14ac:dyDescent="0.2">
      <c r="B1613" s="149"/>
      <c r="D1613" s="150" t="s">
        <v>188</v>
      </c>
      <c r="E1613" s="151" t="s">
        <v>19</v>
      </c>
      <c r="F1613" s="152" t="s">
        <v>2278</v>
      </c>
      <c r="H1613" s="151" t="s">
        <v>19</v>
      </c>
      <c r="I1613" s="153"/>
      <c r="L1613" s="149"/>
      <c r="M1613" s="154"/>
      <c r="T1613" s="155"/>
      <c r="AT1613" s="151" t="s">
        <v>188</v>
      </c>
      <c r="AU1613" s="151" t="s">
        <v>80</v>
      </c>
      <c r="AV1613" s="12" t="s">
        <v>78</v>
      </c>
      <c r="AW1613" s="12" t="s">
        <v>31</v>
      </c>
      <c r="AX1613" s="12" t="s">
        <v>70</v>
      </c>
      <c r="AY1613" s="151" t="s">
        <v>158</v>
      </c>
    </row>
    <row r="1614" spans="2:65" s="13" customFormat="1" x14ac:dyDescent="0.2">
      <c r="B1614" s="156"/>
      <c r="D1614" s="150" t="s">
        <v>188</v>
      </c>
      <c r="E1614" s="157" t="s">
        <v>19</v>
      </c>
      <c r="F1614" s="158" t="s">
        <v>2289</v>
      </c>
      <c r="H1614" s="159">
        <v>6.36</v>
      </c>
      <c r="I1614" s="160"/>
      <c r="L1614" s="156"/>
      <c r="M1614" s="161"/>
      <c r="T1614" s="162"/>
      <c r="AT1614" s="157" t="s">
        <v>188</v>
      </c>
      <c r="AU1614" s="157" t="s">
        <v>80</v>
      </c>
      <c r="AV1614" s="13" t="s">
        <v>80</v>
      </c>
      <c r="AW1614" s="13" t="s">
        <v>31</v>
      </c>
      <c r="AX1614" s="13" t="s">
        <v>70</v>
      </c>
      <c r="AY1614" s="157" t="s">
        <v>158</v>
      </c>
    </row>
    <row r="1615" spans="2:65" s="14" customFormat="1" x14ac:dyDescent="0.2">
      <c r="B1615" s="163"/>
      <c r="D1615" s="150" t="s">
        <v>188</v>
      </c>
      <c r="E1615" s="164" t="s">
        <v>19</v>
      </c>
      <c r="F1615" s="165" t="s">
        <v>191</v>
      </c>
      <c r="H1615" s="166">
        <v>38.268000000000001</v>
      </c>
      <c r="I1615" s="167"/>
      <c r="L1615" s="163"/>
      <c r="M1615" s="168"/>
      <c r="T1615" s="169"/>
      <c r="AT1615" s="164" t="s">
        <v>188</v>
      </c>
      <c r="AU1615" s="164" t="s">
        <v>80</v>
      </c>
      <c r="AV1615" s="14" t="s">
        <v>165</v>
      </c>
      <c r="AW1615" s="14" t="s">
        <v>31</v>
      </c>
      <c r="AX1615" s="14" t="s">
        <v>78</v>
      </c>
      <c r="AY1615" s="164" t="s">
        <v>158</v>
      </c>
    </row>
    <row r="1616" spans="2:65" s="1" customFormat="1" ht="21.75" customHeight="1" x14ac:dyDescent="0.2">
      <c r="B1616" s="33"/>
      <c r="C1616" s="177" t="s">
        <v>2290</v>
      </c>
      <c r="D1616" s="177" t="s">
        <v>530</v>
      </c>
      <c r="E1616" s="178" t="s">
        <v>2291</v>
      </c>
      <c r="F1616" s="179" t="s">
        <v>2292</v>
      </c>
      <c r="G1616" s="180" t="s">
        <v>569</v>
      </c>
      <c r="H1616" s="181">
        <v>110.985</v>
      </c>
      <c r="I1616" s="182">
        <v>50</v>
      </c>
      <c r="J1616" s="183">
        <f>ROUND(I1616*H1616,2)</f>
        <v>5549.25</v>
      </c>
      <c r="K1616" s="179" t="s">
        <v>19</v>
      </c>
      <c r="L1616" s="184"/>
      <c r="M1616" s="185" t="s">
        <v>19</v>
      </c>
      <c r="N1616" s="186" t="s">
        <v>41</v>
      </c>
      <c r="P1616" s="141">
        <f>O1616*H1616</f>
        <v>0</v>
      </c>
      <c r="Q1616" s="141">
        <v>0</v>
      </c>
      <c r="R1616" s="141">
        <f>Q1616*H1616</f>
        <v>0</v>
      </c>
      <c r="S1616" s="141">
        <v>0</v>
      </c>
      <c r="T1616" s="142">
        <f>S1616*H1616</f>
        <v>0</v>
      </c>
      <c r="AR1616" s="143" t="s">
        <v>272</v>
      </c>
      <c r="AT1616" s="143" t="s">
        <v>530</v>
      </c>
      <c r="AU1616" s="143" t="s">
        <v>80</v>
      </c>
      <c r="AY1616" s="18" t="s">
        <v>158</v>
      </c>
      <c r="BE1616" s="144">
        <f>IF(N1616="základní",J1616,0)</f>
        <v>5549.25</v>
      </c>
      <c r="BF1616" s="144">
        <f>IF(N1616="snížená",J1616,0)</f>
        <v>0</v>
      </c>
      <c r="BG1616" s="144">
        <f>IF(N1616="zákl. přenesená",J1616,0)</f>
        <v>0</v>
      </c>
      <c r="BH1616" s="144">
        <f>IF(N1616="sníž. přenesená",J1616,0)</f>
        <v>0</v>
      </c>
      <c r="BI1616" s="144">
        <f>IF(N1616="nulová",J1616,0)</f>
        <v>0</v>
      </c>
      <c r="BJ1616" s="18" t="s">
        <v>78</v>
      </c>
      <c r="BK1616" s="144">
        <f>ROUND(I1616*H1616,2)</f>
        <v>5549.25</v>
      </c>
      <c r="BL1616" s="18" t="s">
        <v>204</v>
      </c>
      <c r="BM1616" s="143" t="s">
        <v>2293</v>
      </c>
    </row>
    <row r="1617" spans="2:51" s="12" customFormat="1" x14ac:dyDescent="0.2">
      <c r="B1617" s="149"/>
      <c r="D1617" s="150" t="s">
        <v>188</v>
      </c>
      <c r="E1617" s="151" t="s">
        <v>19</v>
      </c>
      <c r="F1617" s="152" t="s">
        <v>2294</v>
      </c>
      <c r="H1617" s="151" t="s">
        <v>19</v>
      </c>
      <c r="I1617" s="153"/>
      <c r="L1617" s="149"/>
      <c r="M1617" s="154"/>
      <c r="T1617" s="155"/>
      <c r="AT1617" s="151" t="s">
        <v>188</v>
      </c>
      <c r="AU1617" s="151" t="s">
        <v>80</v>
      </c>
      <c r="AV1617" s="12" t="s">
        <v>78</v>
      </c>
      <c r="AW1617" s="12" t="s">
        <v>31</v>
      </c>
      <c r="AX1617" s="12" t="s">
        <v>70</v>
      </c>
      <c r="AY1617" s="151" t="s">
        <v>158</v>
      </c>
    </row>
    <row r="1618" spans="2:51" s="12" customFormat="1" x14ac:dyDescent="0.2">
      <c r="B1618" s="149"/>
      <c r="D1618" s="150" t="s">
        <v>188</v>
      </c>
      <c r="E1618" s="151" t="s">
        <v>19</v>
      </c>
      <c r="F1618" s="152" t="s">
        <v>1769</v>
      </c>
      <c r="H1618" s="151" t="s">
        <v>19</v>
      </c>
      <c r="I1618" s="153"/>
      <c r="L1618" s="149"/>
      <c r="M1618" s="154"/>
      <c r="T1618" s="155"/>
      <c r="AT1618" s="151" t="s">
        <v>188</v>
      </c>
      <c r="AU1618" s="151" t="s">
        <v>80</v>
      </c>
      <c r="AV1618" s="12" t="s">
        <v>78</v>
      </c>
      <c r="AW1618" s="12" t="s">
        <v>31</v>
      </c>
      <c r="AX1618" s="12" t="s">
        <v>70</v>
      </c>
      <c r="AY1618" s="151" t="s">
        <v>158</v>
      </c>
    </row>
    <row r="1619" spans="2:51" s="12" customFormat="1" x14ac:dyDescent="0.2">
      <c r="B1619" s="149"/>
      <c r="D1619" s="150" t="s">
        <v>188</v>
      </c>
      <c r="E1619" s="151" t="s">
        <v>19</v>
      </c>
      <c r="F1619" s="152" t="s">
        <v>2271</v>
      </c>
      <c r="H1619" s="151" t="s">
        <v>19</v>
      </c>
      <c r="I1619" s="153"/>
      <c r="L1619" s="149"/>
      <c r="M1619" s="154"/>
      <c r="T1619" s="155"/>
      <c r="AT1619" s="151" t="s">
        <v>188</v>
      </c>
      <c r="AU1619" s="151" t="s">
        <v>80</v>
      </c>
      <c r="AV1619" s="12" t="s">
        <v>78</v>
      </c>
      <c r="AW1619" s="12" t="s">
        <v>31</v>
      </c>
      <c r="AX1619" s="12" t="s">
        <v>70</v>
      </c>
      <c r="AY1619" s="151" t="s">
        <v>158</v>
      </c>
    </row>
    <row r="1620" spans="2:51" s="12" customFormat="1" x14ac:dyDescent="0.2">
      <c r="B1620" s="149"/>
      <c r="D1620" s="150" t="s">
        <v>188</v>
      </c>
      <c r="E1620" s="151" t="s">
        <v>19</v>
      </c>
      <c r="F1620" s="152" t="s">
        <v>2295</v>
      </c>
      <c r="H1620" s="151" t="s">
        <v>19</v>
      </c>
      <c r="I1620" s="153"/>
      <c r="L1620" s="149"/>
      <c r="M1620" s="154"/>
      <c r="T1620" s="155"/>
      <c r="AT1620" s="151" t="s">
        <v>188</v>
      </c>
      <c r="AU1620" s="151" t="s">
        <v>80</v>
      </c>
      <c r="AV1620" s="12" t="s">
        <v>78</v>
      </c>
      <c r="AW1620" s="12" t="s">
        <v>31</v>
      </c>
      <c r="AX1620" s="12" t="s">
        <v>70</v>
      </c>
      <c r="AY1620" s="151" t="s">
        <v>158</v>
      </c>
    </row>
    <row r="1621" spans="2:51" s="13" customFormat="1" x14ac:dyDescent="0.2">
      <c r="B1621" s="156"/>
      <c r="D1621" s="150" t="s">
        <v>188</v>
      </c>
      <c r="E1621" s="157" t="s">
        <v>19</v>
      </c>
      <c r="F1621" s="158" t="s">
        <v>2296</v>
      </c>
      <c r="H1621" s="159">
        <v>7.91</v>
      </c>
      <c r="I1621" s="160"/>
      <c r="L1621" s="156"/>
      <c r="M1621" s="161"/>
      <c r="T1621" s="162"/>
      <c r="AT1621" s="157" t="s">
        <v>188</v>
      </c>
      <c r="AU1621" s="157" t="s">
        <v>80</v>
      </c>
      <c r="AV1621" s="13" t="s">
        <v>80</v>
      </c>
      <c r="AW1621" s="13" t="s">
        <v>31</v>
      </c>
      <c r="AX1621" s="13" t="s">
        <v>70</v>
      </c>
      <c r="AY1621" s="157" t="s">
        <v>158</v>
      </c>
    </row>
    <row r="1622" spans="2:51" s="12" customFormat="1" x14ac:dyDescent="0.2">
      <c r="B1622" s="149"/>
      <c r="D1622" s="150" t="s">
        <v>188</v>
      </c>
      <c r="E1622" s="151" t="s">
        <v>19</v>
      </c>
      <c r="F1622" s="152" t="s">
        <v>1786</v>
      </c>
      <c r="H1622" s="151" t="s">
        <v>19</v>
      </c>
      <c r="I1622" s="153"/>
      <c r="L1622" s="149"/>
      <c r="M1622" s="154"/>
      <c r="T1622" s="155"/>
      <c r="AT1622" s="151" t="s">
        <v>188</v>
      </c>
      <c r="AU1622" s="151" t="s">
        <v>80</v>
      </c>
      <c r="AV1622" s="12" t="s">
        <v>78</v>
      </c>
      <c r="AW1622" s="12" t="s">
        <v>31</v>
      </c>
      <c r="AX1622" s="12" t="s">
        <v>70</v>
      </c>
      <c r="AY1622" s="151" t="s">
        <v>158</v>
      </c>
    </row>
    <row r="1623" spans="2:51" s="12" customFormat="1" x14ac:dyDescent="0.2">
      <c r="B1623" s="149"/>
      <c r="D1623" s="150" t="s">
        <v>188</v>
      </c>
      <c r="E1623" s="151" t="s">
        <v>19</v>
      </c>
      <c r="F1623" s="152" t="s">
        <v>2273</v>
      </c>
      <c r="H1623" s="151" t="s">
        <v>19</v>
      </c>
      <c r="I1623" s="153"/>
      <c r="L1623" s="149"/>
      <c r="M1623" s="154"/>
      <c r="T1623" s="155"/>
      <c r="AT1623" s="151" t="s">
        <v>188</v>
      </c>
      <c r="AU1623" s="151" t="s">
        <v>80</v>
      </c>
      <c r="AV1623" s="12" t="s">
        <v>78</v>
      </c>
      <c r="AW1623" s="12" t="s">
        <v>31</v>
      </c>
      <c r="AX1623" s="12" t="s">
        <v>70</v>
      </c>
      <c r="AY1623" s="151" t="s">
        <v>158</v>
      </c>
    </row>
    <row r="1624" spans="2:51" s="12" customFormat="1" x14ac:dyDescent="0.2">
      <c r="B1624" s="149"/>
      <c r="D1624" s="150" t="s">
        <v>188</v>
      </c>
      <c r="E1624" s="151" t="s">
        <v>19</v>
      </c>
      <c r="F1624" s="152" t="s">
        <v>2286</v>
      </c>
      <c r="H1624" s="151" t="s">
        <v>19</v>
      </c>
      <c r="I1624" s="153"/>
      <c r="L1624" s="149"/>
      <c r="M1624" s="154"/>
      <c r="T1624" s="155"/>
      <c r="AT1624" s="151" t="s">
        <v>188</v>
      </c>
      <c r="AU1624" s="151" t="s">
        <v>80</v>
      </c>
      <c r="AV1624" s="12" t="s">
        <v>78</v>
      </c>
      <c r="AW1624" s="12" t="s">
        <v>31</v>
      </c>
      <c r="AX1624" s="12" t="s">
        <v>70</v>
      </c>
      <c r="AY1624" s="151" t="s">
        <v>158</v>
      </c>
    </row>
    <row r="1625" spans="2:51" s="12" customFormat="1" x14ac:dyDescent="0.2">
      <c r="B1625" s="149"/>
      <c r="D1625" s="150" t="s">
        <v>188</v>
      </c>
      <c r="E1625" s="151" t="s">
        <v>19</v>
      </c>
      <c r="F1625" s="152" t="s">
        <v>2274</v>
      </c>
      <c r="H1625" s="151" t="s">
        <v>19</v>
      </c>
      <c r="I1625" s="153"/>
      <c r="L1625" s="149"/>
      <c r="M1625" s="154"/>
      <c r="T1625" s="155"/>
      <c r="AT1625" s="151" t="s">
        <v>188</v>
      </c>
      <c r="AU1625" s="151" t="s">
        <v>80</v>
      </c>
      <c r="AV1625" s="12" t="s">
        <v>78</v>
      </c>
      <c r="AW1625" s="12" t="s">
        <v>31</v>
      </c>
      <c r="AX1625" s="12" t="s">
        <v>70</v>
      </c>
      <c r="AY1625" s="151" t="s">
        <v>158</v>
      </c>
    </row>
    <row r="1626" spans="2:51" s="13" customFormat="1" x14ac:dyDescent="0.2">
      <c r="B1626" s="156"/>
      <c r="D1626" s="150" t="s">
        <v>188</v>
      </c>
      <c r="E1626" s="157" t="s">
        <v>19</v>
      </c>
      <c r="F1626" s="158" t="s">
        <v>2297</v>
      </c>
      <c r="H1626" s="159">
        <v>64.75</v>
      </c>
      <c r="I1626" s="160"/>
      <c r="L1626" s="156"/>
      <c r="M1626" s="161"/>
      <c r="T1626" s="162"/>
      <c r="AT1626" s="157" t="s">
        <v>188</v>
      </c>
      <c r="AU1626" s="157" t="s">
        <v>80</v>
      </c>
      <c r="AV1626" s="13" t="s">
        <v>80</v>
      </c>
      <c r="AW1626" s="13" t="s">
        <v>31</v>
      </c>
      <c r="AX1626" s="13" t="s">
        <v>70</v>
      </c>
      <c r="AY1626" s="157" t="s">
        <v>158</v>
      </c>
    </row>
    <row r="1627" spans="2:51" s="12" customFormat="1" x14ac:dyDescent="0.2">
      <c r="B1627" s="149"/>
      <c r="D1627" s="150" t="s">
        <v>188</v>
      </c>
      <c r="E1627" s="151" t="s">
        <v>19</v>
      </c>
      <c r="F1627" s="152" t="s">
        <v>2276</v>
      </c>
      <c r="H1627" s="151" t="s">
        <v>19</v>
      </c>
      <c r="I1627" s="153"/>
      <c r="L1627" s="149"/>
      <c r="M1627" s="154"/>
      <c r="T1627" s="155"/>
      <c r="AT1627" s="151" t="s">
        <v>188</v>
      </c>
      <c r="AU1627" s="151" t="s">
        <v>80</v>
      </c>
      <c r="AV1627" s="12" t="s">
        <v>78</v>
      </c>
      <c r="AW1627" s="12" t="s">
        <v>31</v>
      </c>
      <c r="AX1627" s="12" t="s">
        <v>70</v>
      </c>
      <c r="AY1627" s="151" t="s">
        <v>158</v>
      </c>
    </row>
    <row r="1628" spans="2:51" s="13" customFormat="1" x14ac:dyDescent="0.2">
      <c r="B1628" s="156"/>
      <c r="D1628" s="150" t="s">
        <v>188</v>
      </c>
      <c r="E1628" s="157" t="s">
        <v>19</v>
      </c>
      <c r="F1628" s="158" t="s">
        <v>2298</v>
      </c>
      <c r="H1628" s="159">
        <v>10.5</v>
      </c>
      <c r="I1628" s="160"/>
      <c r="L1628" s="156"/>
      <c r="M1628" s="161"/>
      <c r="T1628" s="162"/>
      <c r="AT1628" s="157" t="s">
        <v>188</v>
      </c>
      <c r="AU1628" s="157" t="s">
        <v>80</v>
      </c>
      <c r="AV1628" s="13" t="s">
        <v>80</v>
      </c>
      <c r="AW1628" s="13" t="s">
        <v>31</v>
      </c>
      <c r="AX1628" s="13" t="s">
        <v>70</v>
      </c>
      <c r="AY1628" s="157" t="s">
        <v>158</v>
      </c>
    </row>
    <row r="1629" spans="2:51" s="12" customFormat="1" x14ac:dyDescent="0.2">
      <c r="B1629" s="149"/>
      <c r="D1629" s="150" t="s">
        <v>188</v>
      </c>
      <c r="E1629" s="151" t="s">
        <v>19</v>
      </c>
      <c r="F1629" s="152" t="s">
        <v>1549</v>
      </c>
      <c r="H1629" s="151" t="s">
        <v>19</v>
      </c>
      <c r="I1629" s="153"/>
      <c r="L1629" s="149"/>
      <c r="M1629" s="154"/>
      <c r="T1629" s="155"/>
      <c r="AT1629" s="151" t="s">
        <v>188</v>
      </c>
      <c r="AU1629" s="151" t="s">
        <v>80</v>
      </c>
      <c r="AV1629" s="12" t="s">
        <v>78</v>
      </c>
      <c r="AW1629" s="12" t="s">
        <v>31</v>
      </c>
      <c r="AX1629" s="12" t="s">
        <v>70</v>
      </c>
      <c r="AY1629" s="151" t="s">
        <v>158</v>
      </c>
    </row>
    <row r="1630" spans="2:51" s="12" customFormat="1" x14ac:dyDescent="0.2">
      <c r="B1630" s="149"/>
      <c r="D1630" s="150" t="s">
        <v>188</v>
      </c>
      <c r="E1630" s="151" t="s">
        <v>19</v>
      </c>
      <c r="F1630" s="152" t="s">
        <v>2295</v>
      </c>
      <c r="H1630" s="151" t="s">
        <v>19</v>
      </c>
      <c r="I1630" s="153"/>
      <c r="L1630" s="149"/>
      <c r="M1630" s="154"/>
      <c r="T1630" s="155"/>
      <c r="AT1630" s="151" t="s">
        <v>188</v>
      </c>
      <c r="AU1630" s="151" t="s">
        <v>80</v>
      </c>
      <c r="AV1630" s="12" t="s">
        <v>78</v>
      </c>
      <c r="AW1630" s="12" t="s">
        <v>31</v>
      </c>
      <c r="AX1630" s="12" t="s">
        <v>70</v>
      </c>
      <c r="AY1630" s="151" t="s">
        <v>158</v>
      </c>
    </row>
    <row r="1631" spans="2:51" s="12" customFormat="1" x14ac:dyDescent="0.2">
      <c r="B1631" s="149"/>
      <c r="D1631" s="150" t="s">
        <v>188</v>
      </c>
      <c r="E1631" s="151" t="s">
        <v>19</v>
      </c>
      <c r="F1631" s="152" t="s">
        <v>2278</v>
      </c>
      <c r="H1631" s="151" t="s">
        <v>19</v>
      </c>
      <c r="I1631" s="153"/>
      <c r="L1631" s="149"/>
      <c r="M1631" s="154"/>
      <c r="T1631" s="155"/>
      <c r="AT1631" s="151" t="s">
        <v>188</v>
      </c>
      <c r="AU1631" s="151" t="s">
        <v>80</v>
      </c>
      <c r="AV1631" s="12" t="s">
        <v>78</v>
      </c>
      <c r="AW1631" s="12" t="s">
        <v>31</v>
      </c>
      <c r="AX1631" s="12" t="s">
        <v>70</v>
      </c>
      <c r="AY1631" s="151" t="s">
        <v>158</v>
      </c>
    </row>
    <row r="1632" spans="2:51" s="13" customFormat="1" x14ac:dyDescent="0.2">
      <c r="B1632" s="156"/>
      <c r="D1632" s="150" t="s">
        <v>188</v>
      </c>
      <c r="E1632" s="157" t="s">
        <v>19</v>
      </c>
      <c r="F1632" s="158" t="s">
        <v>2299</v>
      </c>
      <c r="H1632" s="159">
        <v>27.824999999999999</v>
      </c>
      <c r="I1632" s="160"/>
      <c r="L1632" s="156"/>
      <c r="M1632" s="161"/>
      <c r="T1632" s="162"/>
      <c r="AT1632" s="157" t="s">
        <v>188</v>
      </c>
      <c r="AU1632" s="157" t="s">
        <v>80</v>
      </c>
      <c r="AV1632" s="13" t="s">
        <v>80</v>
      </c>
      <c r="AW1632" s="13" t="s">
        <v>31</v>
      </c>
      <c r="AX1632" s="13" t="s">
        <v>70</v>
      </c>
      <c r="AY1632" s="157" t="s">
        <v>158</v>
      </c>
    </row>
    <row r="1633" spans="2:65" s="14" customFormat="1" x14ac:dyDescent="0.2">
      <c r="B1633" s="163"/>
      <c r="D1633" s="150" t="s">
        <v>188</v>
      </c>
      <c r="E1633" s="164" t="s">
        <v>19</v>
      </c>
      <c r="F1633" s="165" t="s">
        <v>191</v>
      </c>
      <c r="H1633" s="166">
        <v>110.985</v>
      </c>
      <c r="I1633" s="167"/>
      <c r="L1633" s="163"/>
      <c r="M1633" s="168"/>
      <c r="T1633" s="169"/>
      <c r="AT1633" s="164" t="s">
        <v>188</v>
      </c>
      <c r="AU1633" s="164" t="s">
        <v>80</v>
      </c>
      <c r="AV1633" s="14" t="s">
        <v>165</v>
      </c>
      <c r="AW1633" s="14" t="s">
        <v>31</v>
      </c>
      <c r="AX1633" s="14" t="s">
        <v>78</v>
      </c>
      <c r="AY1633" s="164" t="s">
        <v>158</v>
      </c>
    </row>
    <row r="1634" spans="2:65" s="11" customFormat="1" ht="25.95" customHeight="1" x14ac:dyDescent="0.25">
      <c r="B1634" s="120"/>
      <c r="D1634" s="121" t="s">
        <v>69</v>
      </c>
      <c r="E1634" s="122" t="s">
        <v>530</v>
      </c>
      <c r="F1634" s="122" t="s">
        <v>1167</v>
      </c>
      <c r="I1634" s="123"/>
      <c r="J1634" s="124">
        <f>BK1634</f>
        <v>7955.08</v>
      </c>
      <c r="L1634" s="120"/>
      <c r="M1634" s="125"/>
      <c r="P1634" s="126">
        <f>P1635</f>
        <v>0</v>
      </c>
      <c r="R1634" s="126">
        <f>R1635</f>
        <v>0</v>
      </c>
      <c r="T1634" s="127">
        <f>T1635</f>
        <v>0</v>
      </c>
      <c r="AR1634" s="121" t="s">
        <v>171</v>
      </c>
      <c r="AT1634" s="128" t="s">
        <v>69</v>
      </c>
      <c r="AU1634" s="128" t="s">
        <v>70</v>
      </c>
      <c r="AY1634" s="121" t="s">
        <v>158</v>
      </c>
      <c r="BK1634" s="129">
        <f>BK1635</f>
        <v>7955.08</v>
      </c>
    </row>
    <row r="1635" spans="2:65" s="11" customFormat="1" ht="22.8" customHeight="1" x14ac:dyDescent="0.25">
      <c r="B1635" s="120"/>
      <c r="D1635" s="121" t="s">
        <v>69</v>
      </c>
      <c r="E1635" s="130" t="s">
        <v>2300</v>
      </c>
      <c r="F1635" s="130" t="s">
        <v>2301</v>
      </c>
      <c r="I1635" s="123"/>
      <c r="J1635" s="131">
        <f>BK1635</f>
        <v>7955.08</v>
      </c>
      <c r="L1635" s="120"/>
      <c r="M1635" s="125"/>
      <c r="P1635" s="126">
        <f>SUM(P1636:P1649)</f>
        <v>0</v>
      </c>
      <c r="R1635" s="126">
        <f>SUM(R1636:R1649)</f>
        <v>0</v>
      </c>
      <c r="T1635" s="127">
        <f>SUM(T1636:T1649)</f>
        <v>0</v>
      </c>
      <c r="AR1635" s="121" t="s">
        <v>171</v>
      </c>
      <c r="AT1635" s="128" t="s">
        <v>69</v>
      </c>
      <c r="AU1635" s="128" t="s">
        <v>78</v>
      </c>
      <c r="AY1635" s="121" t="s">
        <v>158</v>
      </c>
      <c r="BK1635" s="129">
        <f>SUM(BK1636:BK1649)</f>
        <v>7955.08</v>
      </c>
    </row>
    <row r="1636" spans="2:65" s="1" customFormat="1" ht="21.75" customHeight="1" x14ac:dyDescent="0.2">
      <c r="B1636" s="33"/>
      <c r="C1636" s="132" t="s">
        <v>870</v>
      </c>
      <c r="D1636" s="132" t="s">
        <v>160</v>
      </c>
      <c r="E1636" s="133" t="s">
        <v>2302</v>
      </c>
      <c r="F1636" s="134" t="s">
        <v>2303</v>
      </c>
      <c r="G1636" s="135" t="s">
        <v>292</v>
      </c>
      <c r="H1636" s="136">
        <v>49.06</v>
      </c>
      <c r="I1636" s="137">
        <v>111</v>
      </c>
      <c r="J1636" s="138">
        <f>ROUND(I1636*H1636,2)</f>
        <v>5445.66</v>
      </c>
      <c r="K1636" s="134" t="s">
        <v>164</v>
      </c>
      <c r="L1636" s="33"/>
      <c r="M1636" s="139" t="s">
        <v>19</v>
      </c>
      <c r="N1636" s="140" t="s">
        <v>41</v>
      </c>
      <c r="P1636" s="141">
        <f>O1636*H1636</f>
        <v>0</v>
      </c>
      <c r="Q1636" s="141">
        <v>0</v>
      </c>
      <c r="R1636" s="141">
        <f>Q1636*H1636</f>
        <v>0</v>
      </c>
      <c r="S1636" s="141">
        <v>0</v>
      </c>
      <c r="T1636" s="142">
        <f>S1636*H1636</f>
        <v>0</v>
      </c>
      <c r="AR1636" s="143" t="s">
        <v>400</v>
      </c>
      <c r="AT1636" s="143" t="s">
        <v>160</v>
      </c>
      <c r="AU1636" s="143" t="s">
        <v>80</v>
      </c>
      <c r="AY1636" s="18" t="s">
        <v>158</v>
      </c>
      <c r="BE1636" s="144">
        <f>IF(N1636="základní",J1636,0)</f>
        <v>5445.66</v>
      </c>
      <c r="BF1636" s="144">
        <f>IF(N1636="snížená",J1636,0)</f>
        <v>0</v>
      </c>
      <c r="BG1636" s="144">
        <f>IF(N1636="zákl. přenesená",J1636,0)</f>
        <v>0</v>
      </c>
      <c r="BH1636" s="144">
        <f>IF(N1636="sníž. přenesená",J1636,0)</f>
        <v>0</v>
      </c>
      <c r="BI1636" s="144">
        <f>IF(N1636="nulová",J1636,0)</f>
        <v>0</v>
      </c>
      <c r="BJ1636" s="18" t="s">
        <v>78</v>
      </c>
      <c r="BK1636" s="144">
        <f>ROUND(I1636*H1636,2)</f>
        <v>5445.66</v>
      </c>
      <c r="BL1636" s="18" t="s">
        <v>400</v>
      </c>
      <c r="BM1636" s="143" t="s">
        <v>2304</v>
      </c>
    </row>
    <row r="1637" spans="2:65" s="1" customFormat="1" x14ac:dyDescent="0.2">
      <c r="B1637" s="33"/>
      <c r="D1637" s="145" t="s">
        <v>166</v>
      </c>
      <c r="F1637" s="146" t="s">
        <v>2305</v>
      </c>
      <c r="I1637" s="147"/>
      <c r="L1637" s="33"/>
      <c r="M1637" s="148"/>
      <c r="T1637" s="54"/>
      <c r="AT1637" s="18" t="s">
        <v>166</v>
      </c>
      <c r="AU1637" s="18" t="s">
        <v>80</v>
      </c>
    </row>
    <row r="1638" spans="2:65" s="12" customFormat="1" x14ac:dyDescent="0.2">
      <c r="B1638" s="149"/>
      <c r="D1638" s="150" t="s">
        <v>188</v>
      </c>
      <c r="E1638" s="151" t="s">
        <v>19</v>
      </c>
      <c r="F1638" s="152" t="s">
        <v>2306</v>
      </c>
      <c r="H1638" s="151" t="s">
        <v>19</v>
      </c>
      <c r="I1638" s="153"/>
      <c r="L1638" s="149"/>
      <c r="M1638" s="154"/>
      <c r="T1638" s="155"/>
      <c r="AT1638" s="151" t="s">
        <v>188</v>
      </c>
      <c r="AU1638" s="151" t="s">
        <v>80</v>
      </c>
      <c r="AV1638" s="12" t="s">
        <v>78</v>
      </c>
      <c r="AW1638" s="12" t="s">
        <v>31</v>
      </c>
      <c r="AX1638" s="12" t="s">
        <v>70</v>
      </c>
      <c r="AY1638" s="151" t="s">
        <v>158</v>
      </c>
    </row>
    <row r="1639" spans="2:65" s="12" customFormat="1" x14ac:dyDescent="0.2">
      <c r="B1639" s="149"/>
      <c r="D1639" s="150" t="s">
        <v>188</v>
      </c>
      <c r="E1639" s="151" t="s">
        <v>19</v>
      </c>
      <c r="F1639" s="152" t="s">
        <v>2307</v>
      </c>
      <c r="H1639" s="151" t="s">
        <v>19</v>
      </c>
      <c r="I1639" s="153"/>
      <c r="L1639" s="149"/>
      <c r="M1639" s="154"/>
      <c r="T1639" s="155"/>
      <c r="AT1639" s="151" t="s">
        <v>188</v>
      </c>
      <c r="AU1639" s="151" t="s">
        <v>80</v>
      </c>
      <c r="AV1639" s="12" t="s">
        <v>78</v>
      </c>
      <c r="AW1639" s="12" t="s">
        <v>31</v>
      </c>
      <c r="AX1639" s="12" t="s">
        <v>70</v>
      </c>
      <c r="AY1639" s="151" t="s">
        <v>158</v>
      </c>
    </row>
    <row r="1640" spans="2:65" s="13" customFormat="1" x14ac:dyDescent="0.2">
      <c r="B1640" s="156"/>
      <c r="D1640" s="150" t="s">
        <v>188</v>
      </c>
      <c r="E1640" s="157" t="s">
        <v>19</v>
      </c>
      <c r="F1640" s="158" t="s">
        <v>2308</v>
      </c>
      <c r="H1640" s="159">
        <v>38.6</v>
      </c>
      <c r="I1640" s="160"/>
      <c r="L1640" s="156"/>
      <c r="M1640" s="161"/>
      <c r="T1640" s="162"/>
      <c r="AT1640" s="157" t="s">
        <v>188</v>
      </c>
      <c r="AU1640" s="157" t="s">
        <v>80</v>
      </c>
      <c r="AV1640" s="13" t="s">
        <v>80</v>
      </c>
      <c r="AW1640" s="13" t="s">
        <v>31</v>
      </c>
      <c r="AX1640" s="13" t="s">
        <v>70</v>
      </c>
      <c r="AY1640" s="157" t="s">
        <v>158</v>
      </c>
    </row>
    <row r="1641" spans="2:65" s="12" customFormat="1" x14ac:dyDescent="0.2">
      <c r="B1641" s="149"/>
      <c r="D1641" s="150" t="s">
        <v>188</v>
      </c>
      <c r="E1641" s="151" t="s">
        <v>19</v>
      </c>
      <c r="F1641" s="152" t="s">
        <v>2309</v>
      </c>
      <c r="H1641" s="151" t="s">
        <v>19</v>
      </c>
      <c r="I1641" s="153"/>
      <c r="L1641" s="149"/>
      <c r="M1641" s="154"/>
      <c r="T1641" s="155"/>
      <c r="AT1641" s="151" t="s">
        <v>188</v>
      </c>
      <c r="AU1641" s="151" t="s">
        <v>80</v>
      </c>
      <c r="AV1641" s="12" t="s">
        <v>78</v>
      </c>
      <c r="AW1641" s="12" t="s">
        <v>31</v>
      </c>
      <c r="AX1641" s="12" t="s">
        <v>70</v>
      </c>
      <c r="AY1641" s="151" t="s">
        <v>158</v>
      </c>
    </row>
    <row r="1642" spans="2:65" s="13" customFormat="1" x14ac:dyDescent="0.2">
      <c r="B1642" s="156"/>
      <c r="D1642" s="150" t="s">
        <v>188</v>
      </c>
      <c r="E1642" s="157" t="s">
        <v>19</v>
      </c>
      <c r="F1642" s="158" t="s">
        <v>2310</v>
      </c>
      <c r="H1642" s="159">
        <v>6</v>
      </c>
      <c r="I1642" s="160"/>
      <c r="L1642" s="156"/>
      <c r="M1642" s="161"/>
      <c r="T1642" s="162"/>
      <c r="AT1642" s="157" t="s">
        <v>188</v>
      </c>
      <c r="AU1642" s="157" t="s">
        <v>80</v>
      </c>
      <c r="AV1642" s="13" t="s">
        <v>80</v>
      </c>
      <c r="AW1642" s="13" t="s">
        <v>31</v>
      </c>
      <c r="AX1642" s="13" t="s">
        <v>70</v>
      </c>
      <c r="AY1642" s="157" t="s">
        <v>158</v>
      </c>
    </row>
    <row r="1643" spans="2:65" s="15" customFormat="1" x14ac:dyDescent="0.2">
      <c r="B1643" s="170"/>
      <c r="D1643" s="150" t="s">
        <v>188</v>
      </c>
      <c r="E1643" s="171" t="s">
        <v>19</v>
      </c>
      <c r="F1643" s="172" t="s">
        <v>315</v>
      </c>
      <c r="H1643" s="173">
        <v>44.6</v>
      </c>
      <c r="I1643" s="174"/>
      <c r="L1643" s="170"/>
      <c r="M1643" s="175"/>
      <c r="T1643" s="176"/>
      <c r="AT1643" s="171" t="s">
        <v>188</v>
      </c>
      <c r="AU1643" s="171" t="s">
        <v>80</v>
      </c>
      <c r="AV1643" s="15" t="s">
        <v>171</v>
      </c>
      <c r="AW1643" s="15" t="s">
        <v>31</v>
      </c>
      <c r="AX1643" s="15" t="s">
        <v>70</v>
      </c>
      <c r="AY1643" s="171" t="s">
        <v>158</v>
      </c>
    </row>
    <row r="1644" spans="2:65" s="12" customFormat="1" x14ac:dyDescent="0.2">
      <c r="B1644" s="149"/>
      <c r="D1644" s="150" t="s">
        <v>188</v>
      </c>
      <c r="E1644" s="151" t="s">
        <v>19</v>
      </c>
      <c r="F1644" s="152" t="s">
        <v>2311</v>
      </c>
      <c r="H1644" s="151" t="s">
        <v>19</v>
      </c>
      <c r="I1644" s="153"/>
      <c r="L1644" s="149"/>
      <c r="M1644" s="154"/>
      <c r="T1644" s="155"/>
      <c r="AT1644" s="151" t="s">
        <v>188</v>
      </c>
      <c r="AU1644" s="151" t="s">
        <v>80</v>
      </c>
      <c r="AV1644" s="12" t="s">
        <v>78</v>
      </c>
      <c r="AW1644" s="12" t="s">
        <v>31</v>
      </c>
      <c r="AX1644" s="12" t="s">
        <v>70</v>
      </c>
      <c r="AY1644" s="151" t="s">
        <v>158</v>
      </c>
    </row>
    <row r="1645" spans="2:65" s="13" customFormat="1" x14ac:dyDescent="0.2">
      <c r="B1645" s="156"/>
      <c r="D1645" s="150" t="s">
        <v>188</v>
      </c>
      <c r="E1645" s="157" t="s">
        <v>19</v>
      </c>
      <c r="F1645" s="158" t="s">
        <v>2312</v>
      </c>
      <c r="H1645" s="159">
        <v>4.46</v>
      </c>
      <c r="I1645" s="160"/>
      <c r="L1645" s="156"/>
      <c r="M1645" s="161"/>
      <c r="T1645" s="162"/>
      <c r="AT1645" s="157" t="s">
        <v>188</v>
      </c>
      <c r="AU1645" s="157" t="s">
        <v>80</v>
      </c>
      <c r="AV1645" s="13" t="s">
        <v>80</v>
      </c>
      <c r="AW1645" s="13" t="s">
        <v>31</v>
      </c>
      <c r="AX1645" s="13" t="s">
        <v>70</v>
      </c>
      <c r="AY1645" s="157" t="s">
        <v>158</v>
      </c>
    </row>
    <row r="1646" spans="2:65" s="14" customFormat="1" x14ac:dyDescent="0.2">
      <c r="B1646" s="163"/>
      <c r="D1646" s="150" t="s">
        <v>188</v>
      </c>
      <c r="E1646" s="164" t="s">
        <v>19</v>
      </c>
      <c r="F1646" s="165" t="s">
        <v>191</v>
      </c>
      <c r="H1646" s="166">
        <v>49.06</v>
      </c>
      <c r="I1646" s="167"/>
      <c r="L1646" s="163"/>
      <c r="M1646" s="168"/>
      <c r="T1646" s="169"/>
      <c r="AT1646" s="164" t="s">
        <v>188</v>
      </c>
      <c r="AU1646" s="164" t="s">
        <v>80</v>
      </c>
      <c r="AV1646" s="14" t="s">
        <v>165</v>
      </c>
      <c r="AW1646" s="14" t="s">
        <v>31</v>
      </c>
      <c r="AX1646" s="14" t="s">
        <v>78</v>
      </c>
      <c r="AY1646" s="164" t="s">
        <v>158</v>
      </c>
    </row>
    <row r="1647" spans="2:65" s="1" customFormat="1" ht="16.5" customHeight="1" x14ac:dyDescent="0.2">
      <c r="B1647" s="33"/>
      <c r="C1647" s="177" t="s">
        <v>2313</v>
      </c>
      <c r="D1647" s="177" t="s">
        <v>530</v>
      </c>
      <c r="E1647" s="178" t="s">
        <v>2314</v>
      </c>
      <c r="F1647" s="179" t="s">
        <v>2315</v>
      </c>
      <c r="G1647" s="180" t="s">
        <v>569</v>
      </c>
      <c r="H1647" s="181">
        <v>53.966000000000001</v>
      </c>
      <c r="I1647" s="182">
        <v>46.5</v>
      </c>
      <c r="J1647" s="183">
        <f>ROUND(I1647*H1647,2)</f>
        <v>2509.42</v>
      </c>
      <c r="K1647" s="179" t="s">
        <v>164</v>
      </c>
      <c r="L1647" s="184"/>
      <c r="M1647" s="185" t="s">
        <v>19</v>
      </c>
      <c r="N1647" s="186" t="s">
        <v>41</v>
      </c>
      <c r="P1647" s="141">
        <f>O1647*H1647</f>
        <v>0</v>
      </c>
      <c r="Q1647" s="141">
        <v>0</v>
      </c>
      <c r="R1647" s="141">
        <f>Q1647*H1647</f>
        <v>0</v>
      </c>
      <c r="S1647" s="141">
        <v>0</v>
      </c>
      <c r="T1647" s="142">
        <f>S1647*H1647</f>
        <v>0</v>
      </c>
      <c r="AR1647" s="143" t="s">
        <v>976</v>
      </c>
      <c r="AT1647" s="143" t="s">
        <v>530</v>
      </c>
      <c r="AU1647" s="143" t="s">
        <v>80</v>
      </c>
      <c r="AY1647" s="18" t="s">
        <v>158</v>
      </c>
      <c r="BE1647" s="144">
        <f>IF(N1647="základní",J1647,0)</f>
        <v>2509.42</v>
      </c>
      <c r="BF1647" s="144">
        <f>IF(N1647="snížená",J1647,0)</f>
        <v>0</v>
      </c>
      <c r="BG1647" s="144">
        <f>IF(N1647="zákl. přenesená",J1647,0)</f>
        <v>0</v>
      </c>
      <c r="BH1647" s="144">
        <f>IF(N1647="sníž. přenesená",J1647,0)</f>
        <v>0</v>
      </c>
      <c r="BI1647" s="144">
        <f>IF(N1647="nulová",J1647,0)</f>
        <v>0</v>
      </c>
      <c r="BJ1647" s="18" t="s">
        <v>78</v>
      </c>
      <c r="BK1647" s="144">
        <f>ROUND(I1647*H1647,2)</f>
        <v>2509.42</v>
      </c>
      <c r="BL1647" s="18" t="s">
        <v>400</v>
      </c>
      <c r="BM1647" s="143" t="s">
        <v>2316</v>
      </c>
    </row>
    <row r="1648" spans="2:65" s="13" customFormat="1" x14ac:dyDescent="0.2">
      <c r="B1648" s="156"/>
      <c r="D1648" s="150" t="s">
        <v>188</v>
      </c>
      <c r="E1648" s="157" t="s">
        <v>19</v>
      </c>
      <c r="F1648" s="158" t="s">
        <v>2317</v>
      </c>
      <c r="H1648" s="159">
        <v>53.966000000000001</v>
      </c>
      <c r="I1648" s="160"/>
      <c r="L1648" s="156"/>
      <c r="M1648" s="161"/>
      <c r="T1648" s="162"/>
      <c r="AT1648" s="157" t="s">
        <v>188</v>
      </c>
      <c r="AU1648" s="157" t="s">
        <v>80</v>
      </c>
      <c r="AV1648" s="13" t="s">
        <v>80</v>
      </c>
      <c r="AW1648" s="13" t="s">
        <v>31</v>
      </c>
      <c r="AX1648" s="13" t="s">
        <v>70</v>
      </c>
      <c r="AY1648" s="157" t="s">
        <v>158</v>
      </c>
    </row>
    <row r="1649" spans="2:51" s="14" customFormat="1" x14ac:dyDescent="0.2">
      <c r="B1649" s="163"/>
      <c r="D1649" s="150" t="s">
        <v>188</v>
      </c>
      <c r="E1649" s="164" t="s">
        <v>19</v>
      </c>
      <c r="F1649" s="165" t="s">
        <v>191</v>
      </c>
      <c r="H1649" s="166">
        <v>53.966000000000001</v>
      </c>
      <c r="I1649" s="167"/>
      <c r="L1649" s="163"/>
      <c r="M1649" s="190"/>
      <c r="N1649" s="191"/>
      <c r="O1649" s="191"/>
      <c r="P1649" s="191"/>
      <c r="Q1649" s="191"/>
      <c r="R1649" s="191"/>
      <c r="S1649" s="191"/>
      <c r="T1649" s="192"/>
      <c r="AT1649" s="164" t="s">
        <v>188</v>
      </c>
      <c r="AU1649" s="164" t="s">
        <v>80</v>
      </c>
      <c r="AV1649" s="14" t="s">
        <v>165</v>
      </c>
      <c r="AW1649" s="14" t="s">
        <v>31</v>
      </c>
      <c r="AX1649" s="14" t="s">
        <v>78</v>
      </c>
      <c r="AY1649" s="164" t="s">
        <v>158</v>
      </c>
    </row>
    <row r="1650" spans="2:51" s="1" customFormat="1" ht="6.9" customHeight="1" x14ac:dyDescent="0.2">
      <c r="B1650" s="42"/>
      <c r="C1650" s="43"/>
      <c r="D1650" s="43"/>
      <c r="E1650" s="43"/>
      <c r="F1650" s="43"/>
      <c r="G1650" s="43"/>
      <c r="H1650" s="43"/>
      <c r="I1650" s="43"/>
      <c r="J1650" s="43"/>
      <c r="K1650" s="43"/>
      <c r="L1650" s="33"/>
    </row>
  </sheetData>
  <sheetProtection algorithmName="SHA-512" hashValue="CJyNbA+6FYmDNXp08DRINoOQj44Bl1v9U9X0tDV9TstEtCklQ72dDmDq1Y/IcYuKAFH8yZXKx4VOYWRCh+Csng==" saltValue="aR120RWiwSr2lpBu2zFjNVTEHClfOcmjTke3V587123tdlYhGSZBn6Uj3hXNJQOAI4Xhzwh2/LjIkJf+c9BFGA==" spinCount="100000" sheet="1" objects="1" scenarios="1" formatColumns="0" formatRows="0" autoFilter="0"/>
  <autoFilter ref="C106:K1649" xr:uid="{00000000-0009-0000-0000-000002000000}"/>
  <mergeCells count="12">
    <mergeCell ref="E99:H99"/>
    <mergeCell ref="L2:V2"/>
    <mergeCell ref="E50:H50"/>
    <mergeCell ref="E52:H52"/>
    <mergeCell ref="E54:H54"/>
    <mergeCell ref="E95:H95"/>
    <mergeCell ref="E97:H97"/>
    <mergeCell ref="E7:H7"/>
    <mergeCell ref="E9:H9"/>
    <mergeCell ref="E11:H11"/>
    <mergeCell ref="E20:H20"/>
    <mergeCell ref="E29:H29"/>
  </mergeCells>
  <hyperlinks>
    <hyperlink ref="F111" r:id="rId1" xr:uid="{00000000-0004-0000-0200-000000000000}"/>
    <hyperlink ref="F122" r:id="rId2" xr:uid="{00000000-0004-0000-0200-000001000000}"/>
    <hyperlink ref="F127" r:id="rId3" xr:uid="{00000000-0004-0000-0200-000002000000}"/>
    <hyperlink ref="F129" r:id="rId4" xr:uid="{00000000-0004-0000-0200-000003000000}"/>
    <hyperlink ref="F131" r:id="rId5" xr:uid="{00000000-0004-0000-0200-000004000000}"/>
    <hyperlink ref="F136" r:id="rId6" xr:uid="{00000000-0004-0000-0200-000005000000}"/>
    <hyperlink ref="F143" r:id="rId7" xr:uid="{00000000-0004-0000-0200-000006000000}"/>
    <hyperlink ref="F145" r:id="rId8" xr:uid="{00000000-0004-0000-0200-000007000000}"/>
    <hyperlink ref="F147" r:id="rId9" xr:uid="{00000000-0004-0000-0200-000008000000}"/>
    <hyperlink ref="F156" r:id="rId10" xr:uid="{00000000-0004-0000-0200-000009000000}"/>
    <hyperlink ref="F158" r:id="rId11" xr:uid="{00000000-0004-0000-0200-00000A000000}"/>
    <hyperlink ref="F162" r:id="rId12" xr:uid="{00000000-0004-0000-0200-00000B000000}"/>
    <hyperlink ref="F164" r:id="rId13" xr:uid="{00000000-0004-0000-0200-00000C000000}"/>
    <hyperlink ref="F170" r:id="rId14" xr:uid="{00000000-0004-0000-0200-00000D000000}"/>
    <hyperlink ref="F184" r:id="rId15" xr:uid="{00000000-0004-0000-0200-00000E000000}"/>
    <hyperlink ref="F191" r:id="rId16" xr:uid="{00000000-0004-0000-0200-00000F000000}"/>
    <hyperlink ref="F195" r:id="rId17" xr:uid="{00000000-0004-0000-0200-000010000000}"/>
    <hyperlink ref="F201" r:id="rId18" xr:uid="{00000000-0004-0000-0200-000011000000}"/>
    <hyperlink ref="F205" r:id="rId19" xr:uid="{00000000-0004-0000-0200-000012000000}"/>
    <hyperlink ref="F213" r:id="rId20" xr:uid="{00000000-0004-0000-0200-000013000000}"/>
    <hyperlink ref="F220" r:id="rId21" xr:uid="{00000000-0004-0000-0200-000014000000}"/>
    <hyperlink ref="F227" r:id="rId22" xr:uid="{00000000-0004-0000-0200-000015000000}"/>
    <hyperlink ref="F234" r:id="rId23" xr:uid="{00000000-0004-0000-0200-000016000000}"/>
    <hyperlink ref="F241" r:id="rId24" xr:uid="{00000000-0004-0000-0200-000017000000}"/>
    <hyperlink ref="F251" r:id="rId25" xr:uid="{00000000-0004-0000-0200-000018000000}"/>
    <hyperlink ref="F260" r:id="rId26" xr:uid="{00000000-0004-0000-0200-000019000000}"/>
    <hyperlink ref="F269" r:id="rId27" xr:uid="{00000000-0004-0000-0200-00001A000000}"/>
    <hyperlink ref="F278" r:id="rId28" xr:uid="{00000000-0004-0000-0200-00001B000000}"/>
    <hyperlink ref="F283" r:id="rId29" xr:uid="{00000000-0004-0000-0200-00001C000000}"/>
    <hyperlink ref="F293" r:id="rId30" xr:uid="{00000000-0004-0000-0200-00001D000000}"/>
    <hyperlink ref="F300" r:id="rId31" xr:uid="{00000000-0004-0000-0200-00001E000000}"/>
    <hyperlink ref="F305" r:id="rId32" xr:uid="{00000000-0004-0000-0200-00001F000000}"/>
    <hyperlink ref="F321" r:id="rId33" xr:uid="{00000000-0004-0000-0200-000020000000}"/>
    <hyperlink ref="F326" r:id="rId34" xr:uid="{00000000-0004-0000-0200-000021000000}"/>
    <hyperlink ref="F339" r:id="rId35" xr:uid="{00000000-0004-0000-0200-000022000000}"/>
    <hyperlink ref="F353" r:id="rId36" xr:uid="{00000000-0004-0000-0200-000023000000}"/>
    <hyperlink ref="F357" r:id="rId37" xr:uid="{00000000-0004-0000-0200-000024000000}"/>
    <hyperlink ref="F361" r:id="rId38" xr:uid="{00000000-0004-0000-0200-000025000000}"/>
    <hyperlink ref="F366" r:id="rId39" xr:uid="{00000000-0004-0000-0200-000026000000}"/>
    <hyperlink ref="F374" r:id="rId40" xr:uid="{00000000-0004-0000-0200-000027000000}"/>
    <hyperlink ref="F394" r:id="rId41" xr:uid="{00000000-0004-0000-0200-000028000000}"/>
    <hyperlink ref="F405" r:id="rId42" xr:uid="{00000000-0004-0000-0200-000029000000}"/>
    <hyperlink ref="F416" r:id="rId43" xr:uid="{00000000-0004-0000-0200-00002A000000}"/>
    <hyperlink ref="F431" r:id="rId44" xr:uid="{00000000-0004-0000-0200-00002B000000}"/>
    <hyperlink ref="F441" r:id="rId45" xr:uid="{00000000-0004-0000-0200-00002C000000}"/>
    <hyperlink ref="F453" r:id="rId46" xr:uid="{00000000-0004-0000-0200-00002D000000}"/>
    <hyperlink ref="F474" r:id="rId47" xr:uid="{00000000-0004-0000-0200-00002E000000}"/>
    <hyperlink ref="F476" r:id="rId48" xr:uid="{00000000-0004-0000-0200-00002F000000}"/>
    <hyperlink ref="F478" r:id="rId49" xr:uid="{00000000-0004-0000-0200-000030000000}"/>
    <hyperlink ref="F480" r:id="rId50" xr:uid="{00000000-0004-0000-0200-000031000000}"/>
    <hyperlink ref="F491" r:id="rId51" xr:uid="{00000000-0004-0000-0200-000032000000}"/>
    <hyperlink ref="F503" r:id="rId52" xr:uid="{00000000-0004-0000-0200-000033000000}"/>
    <hyperlink ref="F521" r:id="rId53" xr:uid="{00000000-0004-0000-0200-000034000000}"/>
    <hyperlink ref="F542" r:id="rId54" xr:uid="{00000000-0004-0000-0200-000035000000}"/>
    <hyperlink ref="F549" r:id="rId55" xr:uid="{00000000-0004-0000-0200-000036000000}"/>
    <hyperlink ref="F557" r:id="rId56" xr:uid="{00000000-0004-0000-0200-000037000000}"/>
    <hyperlink ref="F566" r:id="rId57" xr:uid="{00000000-0004-0000-0200-000038000000}"/>
    <hyperlink ref="F581" r:id="rId58" xr:uid="{00000000-0004-0000-0200-000039000000}"/>
    <hyperlink ref="F588" r:id="rId59" xr:uid="{00000000-0004-0000-0200-00003A000000}"/>
    <hyperlink ref="F597" r:id="rId60" xr:uid="{00000000-0004-0000-0200-00003B000000}"/>
    <hyperlink ref="F605" r:id="rId61" xr:uid="{00000000-0004-0000-0200-00003C000000}"/>
    <hyperlink ref="F624" r:id="rId62" xr:uid="{00000000-0004-0000-0200-00003D000000}"/>
    <hyperlink ref="F639" r:id="rId63" xr:uid="{00000000-0004-0000-0200-00003E000000}"/>
    <hyperlink ref="F648" r:id="rId64" xr:uid="{00000000-0004-0000-0200-00003F000000}"/>
    <hyperlink ref="F695" r:id="rId65" xr:uid="{00000000-0004-0000-0200-000040000000}"/>
    <hyperlink ref="F706" r:id="rId66" xr:uid="{00000000-0004-0000-0200-000041000000}"/>
    <hyperlink ref="F708" r:id="rId67" xr:uid="{00000000-0004-0000-0200-000042000000}"/>
    <hyperlink ref="F723" r:id="rId68" xr:uid="{00000000-0004-0000-0200-000043000000}"/>
    <hyperlink ref="F727" r:id="rId69" xr:uid="{00000000-0004-0000-0200-000044000000}"/>
    <hyperlink ref="F732" r:id="rId70" xr:uid="{00000000-0004-0000-0200-000045000000}"/>
    <hyperlink ref="F736" r:id="rId71" xr:uid="{00000000-0004-0000-0200-000046000000}"/>
    <hyperlink ref="F740" r:id="rId72" xr:uid="{00000000-0004-0000-0200-000047000000}"/>
    <hyperlink ref="F742" r:id="rId73" xr:uid="{00000000-0004-0000-0200-000048000000}"/>
    <hyperlink ref="F749" r:id="rId74" xr:uid="{00000000-0004-0000-0200-000049000000}"/>
    <hyperlink ref="F762" r:id="rId75" xr:uid="{00000000-0004-0000-0200-00004A000000}"/>
    <hyperlink ref="F771" r:id="rId76" xr:uid="{00000000-0004-0000-0200-00004B000000}"/>
    <hyperlink ref="F797" r:id="rId77" xr:uid="{00000000-0004-0000-0200-00004C000000}"/>
    <hyperlink ref="F803" r:id="rId78" xr:uid="{00000000-0004-0000-0200-00004D000000}"/>
    <hyperlink ref="F811" r:id="rId79" xr:uid="{00000000-0004-0000-0200-00004E000000}"/>
    <hyperlink ref="F817" r:id="rId80" xr:uid="{00000000-0004-0000-0200-00004F000000}"/>
    <hyperlink ref="F823" r:id="rId81" xr:uid="{00000000-0004-0000-0200-000050000000}"/>
    <hyperlink ref="F831" r:id="rId82" xr:uid="{00000000-0004-0000-0200-000051000000}"/>
    <hyperlink ref="F839" r:id="rId83" xr:uid="{00000000-0004-0000-0200-000052000000}"/>
    <hyperlink ref="F845" r:id="rId84" xr:uid="{00000000-0004-0000-0200-000053000000}"/>
    <hyperlink ref="F862" r:id="rId85" xr:uid="{00000000-0004-0000-0200-000054000000}"/>
    <hyperlink ref="F911" r:id="rId86" xr:uid="{00000000-0004-0000-0200-000055000000}"/>
    <hyperlink ref="F946" r:id="rId87" xr:uid="{00000000-0004-0000-0200-000056000000}"/>
    <hyperlink ref="F957" r:id="rId88" xr:uid="{00000000-0004-0000-0200-000057000000}"/>
    <hyperlink ref="F964" r:id="rId89" xr:uid="{00000000-0004-0000-0200-000058000000}"/>
    <hyperlink ref="F999" r:id="rId90" xr:uid="{00000000-0004-0000-0200-000059000000}"/>
    <hyperlink ref="F1009" r:id="rId91" xr:uid="{00000000-0004-0000-0200-00005A000000}"/>
    <hyperlink ref="F1033" r:id="rId92" xr:uid="{00000000-0004-0000-0200-00005B000000}"/>
    <hyperlink ref="F1035" r:id="rId93" xr:uid="{00000000-0004-0000-0200-00005C000000}"/>
    <hyperlink ref="F1066" r:id="rId94" xr:uid="{00000000-0004-0000-0200-00005D000000}"/>
    <hyperlink ref="F1070" r:id="rId95" xr:uid="{00000000-0004-0000-0200-00005E000000}"/>
    <hyperlink ref="F1080" r:id="rId96" xr:uid="{00000000-0004-0000-0200-00005F000000}"/>
    <hyperlink ref="F1096" r:id="rId97" xr:uid="{00000000-0004-0000-0200-000060000000}"/>
    <hyperlink ref="F1100" r:id="rId98" xr:uid="{00000000-0004-0000-0200-000061000000}"/>
    <hyperlink ref="F1123" r:id="rId99" xr:uid="{00000000-0004-0000-0200-000062000000}"/>
    <hyperlink ref="F1144" r:id="rId100" xr:uid="{00000000-0004-0000-0200-000063000000}"/>
    <hyperlink ref="F1154" r:id="rId101" xr:uid="{00000000-0004-0000-0200-000064000000}"/>
    <hyperlink ref="F1193" r:id="rId102" xr:uid="{00000000-0004-0000-0200-000065000000}"/>
    <hyperlink ref="F1214" r:id="rId103" xr:uid="{00000000-0004-0000-0200-000066000000}"/>
    <hyperlink ref="F1225" r:id="rId104" xr:uid="{00000000-0004-0000-0200-000067000000}"/>
    <hyperlink ref="F1233" r:id="rId105" xr:uid="{00000000-0004-0000-0200-000068000000}"/>
    <hyperlink ref="F1260" r:id="rId106" xr:uid="{00000000-0004-0000-0200-000069000000}"/>
    <hyperlink ref="F1265" r:id="rId107" xr:uid="{00000000-0004-0000-0200-00006A000000}"/>
    <hyperlink ref="F1285" r:id="rId108" xr:uid="{00000000-0004-0000-0200-00006B000000}"/>
    <hyperlink ref="F1294" r:id="rId109" xr:uid="{00000000-0004-0000-0200-00006C000000}"/>
    <hyperlink ref="F1307" r:id="rId110" xr:uid="{00000000-0004-0000-0200-00006D000000}"/>
    <hyperlink ref="F1310" r:id="rId111" xr:uid="{00000000-0004-0000-0200-00006E000000}"/>
    <hyperlink ref="F1329" r:id="rId112" xr:uid="{00000000-0004-0000-0200-00006F000000}"/>
    <hyperlink ref="F1336" r:id="rId113" xr:uid="{00000000-0004-0000-0200-000070000000}"/>
    <hyperlink ref="F1344" r:id="rId114" xr:uid="{00000000-0004-0000-0200-000071000000}"/>
    <hyperlink ref="F1358" r:id="rId115" xr:uid="{00000000-0004-0000-0200-000072000000}"/>
    <hyperlink ref="F1367" r:id="rId116" xr:uid="{00000000-0004-0000-0200-000073000000}"/>
    <hyperlink ref="F1376" r:id="rId117" xr:uid="{00000000-0004-0000-0200-000074000000}"/>
    <hyperlink ref="F1381" r:id="rId118" xr:uid="{00000000-0004-0000-0200-000075000000}"/>
    <hyperlink ref="F1384" r:id="rId119" xr:uid="{00000000-0004-0000-0200-000076000000}"/>
    <hyperlink ref="F1392" r:id="rId120" xr:uid="{00000000-0004-0000-0200-000077000000}"/>
    <hyperlink ref="F1417" r:id="rId121" xr:uid="{00000000-0004-0000-0200-000078000000}"/>
    <hyperlink ref="F1428" r:id="rId122" xr:uid="{00000000-0004-0000-0200-000079000000}"/>
    <hyperlink ref="F1440" r:id="rId123" xr:uid="{00000000-0004-0000-0200-00007A000000}"/>
    <hyperlink ref="F1448" r:id="rId124" xr:uid="{00000000-0004-0000-0200-00007B000000}"/>
    <hyperlink ref="F1451" r:id="rId125" xr:uid="{00000000-0004-0000-0200-00007C000000}"/>
    <hyperlink ref="F1457" r:id="rId126" xr:uid="{00000000-0004-0000-0200-00007D000000}"/>
    <hyperlink ref="F1460" r:id="rId127" xr:uid="{00000000-0004-0000-0200-00007E000000}"/>
    <hyperlink ref="F1466" r:id="rId128" xr:uid="{00000000-0004-0000-0200-00007F000000}"/>
    <hyperlink ref="F1473" r:id="rId129" xr:uid="{00000000-0004-0000-0200-000080000000}"/>
    <hyperlink ref="F1476" r:id="rId130" xr:uid="{00000000-0004-0000-0200-000081000000}"/>
    <hyperlink ref="F1482" r:id="rId131" xr:uid="{00000000-0004-0000-0200-000082000000}"/>
    <hyperlink ref="F1488" r:id="rId132" xr:uid="{00000000-0004-0000-0200-000083000000}"/>
    <hyperlink ref="F1494" r:id="rId133" xr:uid="{00000000-0004-0000-0200-000084000000}"/>
    <hyperlink ref="F1500" r:id="rId134" xr:uid="{00000000-0004-0000-0200-000085000000}"/>
    <hyperlink ref="F1503" r:id="rId135" xr:uid="{00000000-0004-0000-0200-000086000000}"/>
    <hyperlink ref="F1505" r:id="rId136" xr:uid="{00000000-0004-0000-0200-000087000000}"/>
    <hyperlink ref="F1514" r:id="rId137" xr:uid="{00000000-0004-0000-0200-000088000000}"/>
    <hyperlink ref="F1517" r:id="rId138" xr:uid="{00000000-0004-0000-0200-000089000000}"/>
    <hyperlink ref="F1528" r:id="rId139" xr:uid="{00000000-0004-0000-0200-00008A000000}"/>
    <hyperlink ref="F1542" r:id="rId140" xr:uid="{00000000-0004-0000-0200-00008B000000}"/>
    <hyperlink ref="F1548" r:id="rId141" xr:uid="{00000000-0004-0000-0200-00008C000000}"/>
    <hyperlink ref="F1558" r:id="rId142" xr:uid="{00000000-0004-0000-0200-00008D000000}"/>
    <hyperlink ref="F1574" r:id="rId143" xr:uid="{00000000-0004-0000-0200-00008E000000}"/>
    <hyperlink ref="F1577" r:id="rId144" xr:uid="{00000000-0004-0000-0200-00008F000000}"/>
    <hyperlink ref="F1596" r:id="rId145" xr:uid="{00000000-0004-0000-0200-000090000000}"/>
    <hyperlink ref="F1637" r:id="rId146" xr:uid="{00000000-0004-0000-0200-000091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147"/>
  <headerFooter>
    <oddFooter>&amp;CStrana &amp;P z &amp;N</oddFooter>
  </headerFooter>
  <drawing r:id="rId1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2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90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1200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2318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ROUND(J89, 2)</f>
        <v>391065.68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ROUND((SUM(BE89:BE241)),  2)</f>
        <v>391065.68</v>
      </c>
      <c r="I35" s="94">
        <v>0.21</v>
      </c>
      <c r="J35" s="84">
        <f>ROUND(((SUM(BE89:BE241))*I35),  2)</f>
        <v>82123.789999999994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ROUND((SUM(BF89:BF241)),  2)</f>
        <v>0</v>
      </c>
      <c r="I36" s="94">
        <v>0.12</v>
      </c>
      <c r="J36" s="84">
        <f>ROUND(((SUM(BF89:BF241))*I36),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ROUND((SUM(BG89:BG241)),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ROUND((SUM(BH89:BH241)),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ROUND((SUM(BI89:BI241)),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473189.47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1200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DSO 02.2 - Odpad z VDJ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J89</f>
        <v>391065.67999999993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131</v>
      </c>
      <c r="E64" s="106"/>
      <c r="F64" s="106"/>
      <c r="G64" s="106"/>
      <c r="H64" s="106"/>
      <c r="I64" s="106"/>
      <c r="J64" s="107">
        <f>J90</f>
        <v>391065.67999999993</v>
      </c>
      <c r="L64" s="104"/>
    </row>
    <row r="65" spans="2:12" s="9" customFormat="1" ht="19.95" customHeight="1" x14ac:dyDescent="0.2">
      <c r="B65" s="108"/>
      <c r="D65" s="109" t="s">
        <v>132</v>
      </c>
      <c r="E65" s="110"/>
      <c r="F65" s="110"/>
      <c r="G65" s="110"/>
      <c r="H65" s="110"/>
      <c r="I65" s="110"/>
      <c r="J65" s="111">
        <f>J91</f>
        <v>308215.11999999994</v>
      </c>
      <c r="L65" s="108"/>
    </row>
    <row r="66" spans="2:12" s="9" customFormat="1" ht="19.95" customHeight="1" x14ac:dyDescent="0.2">
      <c r="B66" s="108"/>
      <c r="D66" s="109" t="s">
        <v>137</v>
      </c>
      <c r="E66" s="110"/>
      <c r="F66" s="110"/>
      <c r="G66" s="110"/>
      <c r="H66" s="110"/>
      <c r="I66" s="110"/>
      <c r="J66" s="111">
        <f>J196</f>
        <v>77800.2</v>
      </c>
      <c r="L66" s="108"/>
    </row>
    <row r="67" spans="2:12" s="9" customFormat="1" ht="19.95" customHeight="1" x14ac:dyDescent="0.2">
      <c r="B67" s="108"/>
      <c r="D67" s="109" t="s">
        <v>140</v>
      </c>
      <c r="E67" s="110"/>
      <c r="F67" s="110"/>
      <c r="G67" s="110"/>
      <c r="H67" s="110"/>
      <c r="I67" s="110"/>
      <c r="J67" s="111">
        <f>J239</f>
        <v>5050.3599999999997</v>
      </c>
      <c r="L67" s="108"/>
    </row>
    <row r="68" spans="2:12" s="1" customFormat="1" ht="21.75" customHeight="1" x14ac:dyDescent="0.2">
      <c r="B68" s="33"/>
      <c r="L68" s="33"/>
    </row>
    <row r="69" spans="2:12" s="1" customFormat="1" ht="6.9" customHeight="1" x14ac:dyDescent="0.2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" customHeight="1" x14ac:dyDescent="0.2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" customHeight="1" x14ac:dyDescent="0.2">
      <c r="B74" s="33"/>
      <c r="C74" s="22" t="s">
        <v>143</v>
      </c>
      <c r="L74" s="33"/>
    </row>
    <row r="75" spans="2:12" s="1" customFormat="1" ht="6.9" customHeight="1" x14ac:dyDescent="0.2">
      <c r="B75" s="33"/>
      <c r="L75" s="33"/>
    </row>
    <row r="76" spans="2:12" s="1" customFormat="1" ht="12" customHeight="1" x14ac:dyDescent="0.2">
      <c r="B76" s="33"/>
      <c r="C76" s="28" t="s">
        <v>16</v>
      </c>
      <c r="L76" s="33"/>
    </row>
    <row r="77" spans="2:12" s="1" customFormat="1" ht="16.5" customHeight="1" x14ac:dyDescent="0.2">
      <c r="B77" s="33"/>
      <c r="E77" s="319" t="str">
        <f>E7</f>
        <v>Vodovod Hrusice- připojení na VDJ Peleška</v>
      </c>
      <c r="F77" s="320"/>
      <c r="G77" s="320"/>
      <c r="H77" s="320"/>
      <c r="L77" s="33"/>
    </row>
    <row r="78" spans="2:12" ht="12" customHeight="1" x14ac:dyDescent="0.2">
      <c r="B78" s="21"/>
      <c r="C78" s="28" t="s">
        <v>125</v>
      </c>
      <c r="L78" s="21"/>
    </row>
    <row r="79" spans="2:12" s="1" customFormat="1" ht="16.5" customHeight="1" x14ac:dyDescent="0.2">
      <c r="B79" s="33"/>
      <c r="E79" s="319" t="s">
        <v>1200</v>
      </c>
      <c r="F79" s="318"/>
      <c r="G79" s="318"/>
      <c r="H79" s="318"/>
      <c r="L79" s="33"/>
    </row>
    <row r="80" spans="2:12" s="1" customFormat="1" ht="12" customHeight="1" x14ac:dyDescent="0.2">
      <c r="B80" s="33"/>
      <c r="C80" s="28" t="s">
        <v>1201</v>
      </c>
      <c r="L80" s="33"/>
    </row>
    <row r="81" spans="2:65" s="1" customFormat="1" ht="16.5" customHeight="1" x14ac:dyDescent="0.2">
      <c r="B81" s="33"/>
      <c r="E81" s="304" t="str">
        <f>E11</f>
        <v>DSO 02.2 - Odpad z VDJ</v>
      </c>
      <c r="F81" s="318"/>
      <c r="G81" s="318"/>
      <c r="H81" s="318"/>
      <c r="L81" s="33"/>
    </row>
    <row r="82" spans="2:65" s="1" customFormat="1" ht="6.9" customHeight="1" x14ac:dyDescent="0.2">
      <c r="B82" s="33"/>
      <c r="L82" s="33"/>
    </row>
    <row r="83" spans="2:65" s="1" customFormat="1" ht="12" customHeight="1" x14ac:dyDescent="0.2">
      <c r="B83" s="33"/>
      <c r="C83" s="28" t="s">
        <v>21</v>
      </c>
      <c r="F83" s="26" t="str">
        <f>F14</f>
        <v>Hrusice</v>
      </c>
      <c r="I83" s="28" t="s">
        <v>23</v>
      </c>
      <c r="J83" s="50">
        <f>IF(J14="","",J14)</f>
        <v>46008</v>
      </c>
      <c r="L83" s="33"/>
    </row>
    <row r="84" spans="2:65" s="1" customFormat="1" ht="6.9" customHeight="1" x14ac:dyDescent="0.2">
      <c r="B84" s="33"/>
      <c r="L84" s="33"/>
    </row>
    <row r="85" spans="2:65" s="1" customFormat="1" ht="40.049999999999997" customHeight="1" x14ac:dyDescent="0.2">
      <c r="B85" s="33"/>
      <c r="C85" s="28" t="s">
        <v>24</v>
      </c>
      <c r="F85" s="26" t="str">
        <f>E17</f>
        <v>Obec Hrusice</v>
      </c>
      <c r="I85" s="28" t="s">
        <v>29</v>
      </c>
      <c r="J85" s="31" t="str">
        <f>E23</f>
        <v>Vodohospodářský rozvoj a výstavba a.s., Praha</v>
      </c>
      <c r="L85" s="33"/>
    </row>
    <row r="86" spans="2:65" s="1" customFormat="1" ht="15.15" customHeight="1" x14ac:dyDescent="0.2">
      <c r="B86" s="33"/>
      <c r="C86" s="28" t="s">
        <v>28</v>
      </c>
      <c r="F86" s="26" t="str">
        <f>IF(E20="","",E20)</f>
        <v>ZEPRIS  s.r.o.</v>
      </c>
      <c r="I86" s="28" t="s">
        <v>32</v>
      </c>
      <c r="J86" s="31" t="str">
        <f>E26</f>
        <v>VRV a.s.</v>
      </c>
      <c r="L86" s="33"/>
    </row>
    <row r="87" spans="2:65" s="1" customFormat="1" ht="10.35" customHeight="1" x14ac:dyDescent="0.2">
      <c r="B87" s="33"/>
      <c r="L87" s="33"/>
    </row>
    <row r="88" spans="2:65" s="10" customFormat="1" ht="29.25" customHeight="1" x14ac:dyDescent="0.2">
      <c r="B88" s="112"/>
      <c r="C88" s="113" t="s">
        <v>144</v>
      </c>
      <c r="D88" s="114" t="s">
        <v>55</v>
      </c>
      <c r="E88" s="114" t="s">
        <v>51</v>
      </c>
      <c r="F88" s="114" t="s">
        <v>52</v>
      </c>
      <c r="G88" s="114" t="s">
        <v>145</v>
      </c>
      <c r="H88" s="114" t="s">
        <v>146</v>
      </c>
      <c r="I88" s="114" t="s">
        <v>147</v>
      </c>
      <c r="J88" s="114" t="s">
        <v>129</v>
      </c>
      <c r="K88" s="115" t="s">
        <v>148</v>
      </c>
      <c r="L88" s="112"/>
      <c r="M88" s="57" t="s">
        <v>19</v>
      </c>
      <c r="N88" s="58" t="s">
        <v>40</v>
      </c>
      <c r="O88" s="58" t="s">
        <v>149</v>
      </c>
      <c r="P88" s="58" t="s">
        <v>150</v>
      </c>
      <c r="Q88" s="58" t="s">
        <v>151</v>
      </c>
      <c r="R88" s="58" t="s">
        <v>152</v>
      </c>
      <c r="S88" s="58" t="s">
        <v>153</v>
      </c>
      <c r="T88" s="59" t="s">
        <v>154</v>
      </c>
    </row>
    <row r="89" spans="2:65" s="1" customFormat="1" ht="22.8" customHeight="1" x14ac:dyDescent="0.3">
      <c r="B89" s="33"/>
      <c r="C89" s="62" t="s">
        <v>155</v>
      </c>
      <c r="J89" s="116">
        <f>BK89</f>
        <v>391065.67999999993</v>
      </c>
      <c r="L89" s="33"/>
      <c r="M89" s="60"/>
      <c r="N89" s="51"/>
      <c r="O89" s="51"/>
      <c r="P89" s="117">
        <f>P90</f>
        <v>0</v>
      </c>
      <c r="Q89" s="51"/>
      <c r="R89" s="117">
        <f>R90</f>
        <v>0</v>
      </c>
      <c r="S89" s="51"/>
      <c r="T89" s="118">
        <f>T90</f>
        <v>0</v>
      </c>
      <c r="AT89" s="18" t="s">
        <v>69</v>
      </c>
      <c r="AU89" s="18" t="s">
        <v>130</v>
      </c>
      <c r="BK89" s="119">
        <f>BK90</f>
        <v>391065.67999999993</v>
      </c>
    </row>
    <row r="90" spans="2:65" s="11" customFormat="1" ht="25.95" customHeight="1" x14ac:dyDescent="0.25">
      <c r="B90" s="120"/>
      <c r="D90" s="121" t="s">
        <v>69</v>
      </c>
      <c r="E90" s="122" t="s">
        <v>156</v>
      </c>
      <c r="F90" s="122" t="s">
        <v>157</v>
      </c>
      <c r="I90" s="123"/>
      <c r="J90" s="124">
        <f>BK90</f>
        <v>391065.67999999993</v>
      </c>
      <c r="L90" s="120"/>
      <c r="M90" s="125"/>
      <c r="P90" s="126">
        <f>P91+P196+P239</f>
        <v>0</v>
      </c>
      <c r="R90" s="126">
        <f>R91+R196+R239</f>
        <v>0</v>
      </c>
      <c r="T90" s="127">
        <f>T91+T196+T239</f>
        <v>0</v>
      </c>
      <c r="AR90" s="121" t="s">
        <v>78</v>
      </c>
      <c r="AT90" s="128" t="s">
        <v>69</v>
      </c>
      <c r="AU90" s="128" t="s">
        <v>70</v>
      </c>
      <c r="AY90" s="121" t="s">
        <v>158</v>
      </c>
      <c r="BK90" s="129">
        <f>BK91+BK196+BK239</f>
        <v>391065.67999999993</v>
      </c>
    </row>
    <row r="91" spans="2:65" s="11" customFormat="1" ht="22.8" customHeight="1" x14ac:dyDescent="0.25">
      <c r="B91" s="120"/>
      <c r="D91" s="121" t="s">
        <v>69</v>
      </c>
      <c r="E91" s="130" t="s">
        <v>78</v>
      </c>
      <c r="F91" s="130" t="s">
        <v>159</v>
      </c>
      <c r="I91" s="123"/>
      <c r="J91" s="131">
        <f>BK91</f>
        <v>308215.11999999994</v>
      </c>
      <c r="L91" s="120"/>
      <c r="M91" s="125"/>
      <c r="P91" s="126">
        <f>SUM(P92:P195)</f>
        <v>0</v>
      </c>
      <c r="R91" s="126">
        <f>SUM(R92:R195)</f>
        <v>0</v>
      </c>
      <c r="T91" s="127">
        <f>SUM(T92:T195)</f>
        <v>0</v>
      </c>
      <c r="AR91" s="121" t="s">
        <v>78</v>
      </c>
      <c r="AT91" s="128" t="s">
        <v>69</v>
      </c>
      <c r="AU91" s="128" t="s">
        <v>78</v>
      </c>
      <c r="AY91" s="121" t="s">
        <v>158</v>
      </c>
      <c r="BK91" s="129">
        <f>SUM(BK92:BK195)</f>
        <v>308215.11999999994</v>
      </c>
    </row>
    <row r="92" spans="2:65" s="1" customFormat="1" ht="16.5" customHeight="1" x14ac:dyDescent="0.2">
      <c r="B92" s="33"/>
      <c r="C92" s="132" t="s">
        <v>78</v>
      </c>
      <c r="D92" s="132" t="s">
        <v>160</v>
      </c>
      <c r="E92" s="133" t="s">
        <v>1226</v>
      </c>
      <c r="F92" s="134" t="s">
        <v>1227</v>
      </c>
      <c r="G92" s="135" t="s">
        <v>280</v>
      </c>
      <c r="H92" s="136">
        <v>80</v>
      </c>
      <c r="I92" s="137">
        <v>61.3</v>
      </c>
      <c r="J92" s="138">
        <f>ROUND(I92*H92,2)</f>
        <v>4904</v>
      </c>
      <c r="K92" s="134" t="s">
        <v>164</v>
      </c>
      <c r="L92" s="33"/>
      <c r="M92" s="139" t="s">
        <v>19</v>
      </c>
      <c r="N92" s="140" t="s">
        <v>41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165</v>
      </c>
      <c r="AT92" s="143" t="s">
        <v>160</v>
      </c>
      <c r="AU92" s="143" t="s">
        <v>80</v>
      </c>
      <c r="AY92" s="18" t="s">
        <v>158</v>
      </c>
      <c r="BE92" s="144">
        <f>IF(N92="základní",J92,0)</f>
        <v>4904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78</v>
      </c>
      <c r="BK92" s="144">
        <f>ROUND(I92*H92,2)</f>
        <v>4904</v>
      </c>
      <c r="BL92" s="18" t="s">
        <v>165</v>
      </c>
      <c r="BM92" s="143" t="s">
        <v>80</v>
      </c>
    </row>
    <row r="93" spans="2:65" s="1" customFormat="1" x14ac:dyDescent="0.2">
      <c r="B93" s="33"/>
      <c r="D93" s="145" t="s">
        <v>166</v>
      </c>
      <c r="F93" s="146" t="s">
        <v>1228</v>
      </c>
      <c r="I93" s="147"/>
      <c r="L93" s="33"/>
      <c r="M93" s="148"/>
      <c r="T93" s="54"/>
      <c r="AT93" s="18" t="s">
        <v>166</v>
      </c>
      <c r="AU93" s="18" t="s">
        <v>80</v>
      </c>
    </row>
    <row r="94" spans="2:65" s="12" customFormat="1" x14ac:dyDescent="0.2">
      <c r="B94" s="149"/>
      <c r="D94" s="150" t="s">
        <v>188</v>
      </c>
      <c r="E94" s="151" t="s">
        <v>19</v>
      </c>
      <c r="F94" s="152" t="s">
        <v>2319</v>
      </c>
      <c r="H94" s="151" t="s">
        <v>19</v>
      </c>
      <c r="I94" s="153"/>
      <c r="L94" s="149"/>
      <c r="M94" s="154"/>
      <c r="T94" s="155"/>
      <c r="AT94" s="151" t="s">
        <v>188</v>
      </c>
      <c r="AU94" s="151" t="s">
        <v>80</v>
      </c>
      <c r="AV94" s="12" t="s">
        <v>78</v>
      </c>
      <c r="AW94" s="12" t="s">
        <v>31</v>
      </c>
      <c r="AX94" s="12" t="s">
        <v>70</v>
      </c>
      <c r="AY94" s="151" t="s">
        <v>158</v>
      </c>
    </row>
    <row r="95" spans="2:65" s="13" customFormat="1" x14ac:dyDescent="0.2">
      <c r="B95" s="156"/>
      <c r="D95" s="150" t="s">
        <v>188</v>
      </c>
      <c r="E95" s="157" t="s">
        <v>19</v>
      </c>
      <c r="F95" s="158" t="s">
        <v>2320</v>
      </c>
      <c r="H95" s="159">
        <v>80</v>
      </c>
      <c r="I95" s="160"/>
      <c r="L95" s="156"/>
      <c r="M95" s="161"/>
      <c r="T95" s="162"/>
      <c r="AT95" s="157" t="s">
        <v>188</v>
      </c>
      <c r="AU95" s="157" t="s">
        <v>80</v>
      </c>
      <c r="AV95" s="13" t="s">
        <v>80</v>
      </c>
      <c r="AW95" s="13" t="s">
        <v>31</v>
      </c>
      <c r="AX95" s="13" t="s">
        <v>70</v>
      </c>
      <c r="AY95" s="157" t="s">
        <v>158</v>
      </c>
    </row>
    <row r="96" spans="2:65" s="14" customFormat="1" x14ac:dyDescent="0.2">
      <c r="B96" s="163"/>
      <c r="D96" s="150" t="s">
        <v>188</v>
      </c>
      <c r="E96" s="164" t="s">
        <v>19</v>
      </c>
      <c r="F96" s="165" t="s">
        <v>191</v>
      </c>
      <c r="H96" s="166">
        <v>80</v>
      </c>
      <c r="I96" s="167"/>
      <c r="L96" s="163"/>
      <c r="M96" s="168"/>
      <c r="T96" s="169"/>
      <c r="AT96" s="164" t="s">
        <v>188</v>
      </c>
      <c r="AU96" s="164" t="s">
        <v>80</v>
      </c>
      <c r="AV96" s="14" t="s">
        <v>165</v>
      </c>
      <c r="AW96" s="14" t="s">
        <v>31</v>
      </c>
      <c r="AX96" s="14" t="s">
        <v>78</v>
      </c>
      <c r="AY96" s="164" t="s">
        <v>158</v>
      </c>
    </row>
    <row r="97" spans="2:65" s="1" customFormat="1" ht="16.5" customHeight="1" x14ac:dyDescent="0.2">
      <c r="B97" s="33"/>
      <c r="C97" s="132" t="s">
        <v>80</v>
      </c>
      <c r="D97" s="132" t="s">
        <v>160</v>
      </c>
      <c r="E97" s="133" t="s">
        <v>1231</v>
      </c>
      <c r="F97" s="134" t="s">
        <v>1232</v>
      </c>
      <c r="G97" s="135" t="s">
        <v>286</v>
      </c>
      <c r="H97" s="136">
        <v>10</v>
      </c>
      <c r="I97" s="137">
        <v>53</v>
      </c>
      <c r="J97" s="138">
        <f>ROUND(I97*H97,2)</f>
        <v>530</v>
      </c>
      <c r="K97" s="134" t="s">
        <v>164</v>
      </c>
      <c r="L97" s="33"/>
      <c r="M97" s="139" t="s">
        <v>19</v>
      </c>
      <c r="N97" s="140" t="s">
        <v>41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165</v>
      </c>
      <c r="AT97" s="143" t="s">
        <v>160</v>
      </c>
      <c r="AU97" s="143" t="s">
        <v>80</v>
      </c>
      <c r="AY97" s="18" t="s">
        <v>158</v>
      </c>
      <c r="BE97" s="144">
        <f>IF(N97="základní",J97,0)</f>
        <v>530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78</v>
      </c>
      <c r="BK97" s="144">
        <f>ROUND(I97*H97,2)</f>
        <v>530</v>
      </c>
      <c r="BL97" s="18" t="s">
        <v>165</v>
      </c>
      <c r="BM97" s="143" t="s">
        <v>165</v>
      </c>
    </row>
    <row r="98" spans="2:65" s="1" customFormat="1" x14ac:dyDescent="0.2">
      <c r="B98" s="33"/>
      <c r="D98" s="145" t="s">
        <v>166</v>
      </c>
      <c r="F98" s="146" t="s">
        <v>1233</v>
      </c>
      <c r="I98" s="147"/>
      <c r="L98" s="33"/>
      <c r="M98" s="148"/>
      <c r="T98" s="54"/>
      <c r="AT98" s="18" t="s">
        <v>166</v>
      </c>
      <c r="AU98" s="18" t="s">
        <v>80</v>
      </c>
    </row>
    <row r="99" spans="2:65" s="1" customFormat="1" ht="16.5" customHeight="1" x14ac:dyDescent="0.2">
      <c r="B99" s="33"/>
      <c r="C99" s="132" t="s">
        <v>171</v>
      </c>
      <c r="D99" s="132" t="s">
        <v>160</v>
      </c>
      <c r="E99" s="133" t="s">
        <v>301</v>
      </c>
      <c r="F99" s="134" t="s">
        <v>302</v>
      </c>
      <c r="G99" s="135" t="s">
        <v>292</v>
      </c>
      <c r="H99" s="136">
        <v>20</v>
      </c>
      <c r="I99" s="137">
        <v>669</v>
      </c>
      <c r="J99" s="138">
        <f>ROUND(I99*H99,2)</f>
        <v>13380</v>
      </c>
      <c r="K99" s="134" t="s">
        <v>164</v>
      </c>
      <c r="L99" s="33"/>
      <c r="M99" s="139" t="s">
        <v>19</v>
      </c>
      <c r="N99" s="140" t="s">
        <v>41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165</v>
      </c>
      <c r="AT99" s="143" t="s">
        <v>160</v>
      </c>
      <c r="AU99" s="143" t="s">
        <v>80</v>
      </c>
      <c r="AY99" s="18" t="s">
        <v>158</v>
      </c>
      <c r="BE99" s="144">
        <f>IF(N99="základní",J99,0)</f>
        <v>13380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78</v>
      </c>
      <c r="BK99" s="144">
        <f>ROUND(I99*H99,2)</f>
        <v>13380</v>
      </c>
      <c r="BL99" s="18" t="s">
        <v>165</v>
      </c>
      <c r="BM99" s="143" t="s">
        <v>174</v>
      </c>
    </row>
    <row r="100" spans="2:65" s="1" customFormat="1" x14ac:dyDescent="0.2">
      <c r="B100" s="33"/>
      <c r="D100" s="145" t="s">
        <v>166</v>
      </c>
      <c r="F100" s="146" t="s">
        <v>304</v>
      </c>
      <c r="I100" s="147"/>
      <c r="L100" s="33"/>
      <c r="M100" s="148"/>
      <c r="T100" s="54"/>
      <c r="AT100" s="18" t="s">
        <v>166</v>
      </c>
      <c r="AU100" s="18" t="s">
        <v>80</v>
      </c>
    </row>
    <row r="101" spans="2:65" s="13" customFormat="1" x14ac:dyDescent="0.2">
      <c r="B101" s="156"/>
      <c r="D101" s="150" t="s">
        <v>188</v>
      </c>
      <c r="E101" s="157" t="s">
        <v>19</v>
      </c>
      <c r="F101" s="158" t="s">
        <v>216</v>
      </c>
      <c r="H101" s="159">
        <v>20</v>
      </c>
      <c r="I101" s="160"/>
      <c r="L101" s="156"/>
      <c r="M101" s="161"/>
      <c r="T101" s="162"/>
      <c r="AT101" s="157" t="s">
        <v>188</v>
      </c>
      <c r="AU101" s="157" t="s">
        <v>80</v>
      </c>
      <c r="AV101" s="13" t="s">
        <v>80</v>
      </c>
      <c r="AW101" s="13" t="s">
        <v>31</v>
      </c>
      <c r="AX101" s="13" t="s">
        <v>70</v>
      </c>
      <c r="AY101" s="157" t="s">
        <v>158</v>
      </c>
    </row>
    <row r="102" spans="2:65" s="14" customFormat="1" x14ac:dyDescent="0.2">
      <c r="B102" s="163"/>
      <c r="D102" s="150" t="s">
        <v>188</v>
      </c>
      <c r="E102" s="164" t="s">
        <v>19</v>
      </c>
      <c r="F102" s="165" t="s">
        <v>191</v>
      </c>
      <c r="H102" s="166">
        <v>20</v>
      </c>
      <c r="I102" s="167"/>
      <c r="L102" s="163"/>
      <c r="M102" s="168"/>
      <c r="T102" s="169"/>
      <c r="AT102" s="164" t="s">
        <v>188</v>
      </c>
      <c r="AU102" s="164" t="s">
        <v>80</v>
      </c>
      <c r="AV102" s="14" t="s">
        <v>165</v>
      </c>
      <c r="AW102" s="14" t="s">
        <v>31</v>
      </c>
      <c r="AX102" s="14" t="s">
        <v>78</v>
      </c>
      <c r="AY102" s="164" t="s">
        <v>158</v>
      </c>
    </row>
    <row r="103" spans="2:65" s="1" customFormat="1" ht="16.5" customHeight="1" x14ac:dyDescent="0.2">
      <c r="B103" s="33"/>
      <c r="C103" s="132" t="s">
        <v>165</v>
      </c>
      <c r="D103" s="132" t="s">
        <v>160</v>
      </c>
      <c r="E103" s="133" t="s">
        <v>1237</v>
      </c>
      <c r="F103" s="134" t="s">
        <v>1238</v>
      </c>
      <c r="G103" s="135" t="s">
        <v>195</v>
      </c>
      <c r="H103" s="136">
        <v>230</v>
      </c>
      <c r="I103" s="137">
        <v>29.1</v>
      </c>
      <c r="J103" s="138">
        <f>ROUND(I103*H103,2)</f>
        <v>6693</v>
      </c>
      <c r="K103" s="134" t="s">
        <v>164</v>
      </c>
      <c r="L103" s="33"/>
      <c r="M103" s="139" t="s">
        <v>19</v>
      </c>
      <c r="N103" s="140" t="s">
        <v>41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165</v>
      </c>
      <c r="AT103" s="143" t="s">
        <v>160</v>
      </c>
      <c r="AU103" s="143" t="s">
        <v>80</v>
      </c>
      <c r="AY103" s="18" t="s">
        <v>158</v>
      </c>
      <c r="BE103" s="144">
        <f>IF(N103="základní",J103,0)</f>
        <v>6693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78</v>
      </c>
      <c r="BK103" s="144">
        <f>ROUND(I103*H103,2)</f>
        <v>6693</v>
      </c>
      <c r="BL103" s="18" t="s">
        <v>165</v>
      </c>
      <c r="BM103" s="143" t="s">
        <v>178</v>
      </c>
    </row>
    <row r="104" spans="2:65" s="1" customFormat="1" x14ac:dyDescent="0.2">
      <c r="B104" s="33"/>
      <c r="D104" s="145" t="s">
        <v>166</v>
      </c>
      <c r="F104" s="146" t="s">
        <v>1239</v>
      </c>
      <c r="I104" s="147"/>
      <c r="L104" s="33"/>
      <c r="M104" s="148"/>
      <c r="T104" s="54"/>
      <c r="AT104" s="18" t="s">
        <v>166</v>
      </c>
      <c r="AU104" s="18" t="s">
        <v>80</v>
      </c>
    </row>
    <row r="105" spans="2:65" s="12" customFormat="1" x14ac:dyDescent="0.2">
      <c r="B105" s="149"/>
      <c r="D105" s="150" t="s">
        <v>188</v>
      </c>
      <c r="E105" s="151" t="s">
        <v>19</v>
      </c>
      <c r="F105" s="152" t="s">
        <v>1240</v>
      </c>
      <c r="H105" s="151" t="s">
        <v>19</v>
      </c>
      <c r="I105" s="153"/>
      <c r="L105" s="149"/>
      <c r="M105" s="154"/>
      <c r="T105" s="155"/>
      <c r="AT105" s="151" t="s">
        <v>188</v>
      </c>
      <c r="AU105" s="151" t="s">
        <v>80</v>
      </c>
      <c r="AV105" s="12" t="s">
        <v>78</v>
      </c>
      <c r="AW105" s="12" t="s">
        <v>31</v>
      </c>
      <c r="AX105" s="12" t="s">
        <v>70</v>
      </c>
      <c r="AY105" s="151" t="s">
        <v>158</v>
      </c>
    </row>
    <row r="106" spans="2:65" s="13" customFormat="1" x14ac:dyDescent="0.2">
      <c r="B106" s="156"/>
      <c r="D106" s="150" t="s">
        <v>188</v>
      </c>
      <c r="E106" s="157" t="s">
        <v>19</v>
      </c>
      <c r="F106" s="158" t="s">
        <v>2321</v>
      </c>
      <c r="H106" s="159">
        <v>230</v>
      </c>
      <c r="I106" s="160"/>
      <c r="L106" s="156"/>
      <c r="M106" s="161"/>
      <c r="T106" s="162"/>
      <c r="AT106" s="157" t="s">
        <v>188</v>
      </c>
      <c r="AU106" s="157" t="s">
        <v>80</v>
      </c>
      <c r="AV106" s="13" t="s">
        <v>80</v>
      </c>
      <c r="AW106" s="13" t="s">
        <v>31</v>
      </c>
      <c r="AX106" s="13" t="s">
        <v>70</v>
      </c>
      <c r="AY106" s="157" t="s">
        <v>158</v>
      </c>
    </row>
    <row r="107" spans="2:65" s="14" customFormat="1" x14ac:dyDescent="0.2">
      <c r="B107" s="163"/>
      <c r="D107" s="150" t="s">
        <v>188</v>
      </c>
      <c r="E107" s="164" t="s">
        <v>19</v>
      </c>
      <c r="F107" s="165" t="s">
        <v>191</v>
      </c>
      <c r="H107" s="166">
        <v>230</v>
      </c>
      <c r="I107" s="167"/>
      <c r="L107" s="163"/>
      <c r="M107" s="168"/>
      <c r="T107" s="169"/>
      <c r="AT107" s="164" t="s">
        <v>188</v>
      </c>
      <c r="AU107" s="164" t="s">
        <v>80</v>
      </c>
      <c r="AV107" s="14" t="s">
        <v>165</v>
      </c>
      <c r="AW107" s="14" t="s">
        <v>31</v>
      </c>
      <c r="AX107" s="14" t="s">
        <v>78</v>
      </c>
      <c r="AY107" s="164" t="s">
        <v>158</v>
      </c>
    </row>
    <row r="108" spans="2:65" s="1" customFormat="1" ht="16.5" customHeight="1" x14ac:dyDescent="0.2">
      <c r="B108" s="33"/>
      <c r="C108" s="132" t="s">
        <v>180</v>
      </c>
      <c r="D108" s="132" t="s">
        <v>160</v>
      </c>
      <c r="E108" s="133" t="s">
        <v>1248</v>
      </c>
      <c r="F108" s="134" t="s">
        <v>1249</v>
      </c>
      <c r="G108" s="135" t="s">
        <v>308</v>
      </c>
      <c r="H108" s="136">
        <v>162.702</v>
      </c>
      <c r="I108" s="137">
        <v>285</v>
      </c>
      <c r="J108" s="138">
        <f>ROUND(I108*H108,2)</f>
        <v>46370.07</v>
      </c>
      <c r="K108" s="134" t="s">
        <v>164</v>
      </c>
      <c r="L108" s="33"/>
      <c r="M108" s="139" t="s">
        <v>19</v>
      </c>
      <c r="N108" s="140" t="s">
        <v>41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165</v>
      </c>
      <c r="AT108" s="143" t="s">
        <v>160</v>
      </c>
      <c r="AU108" s="143" t="s">
        <v>80</v>
      </c>
      <c r="AY108" s="18" t="s">
        <v>158</v>
      </c>
      <c r="BE108" s="144">
        <f>IF(N108="základní",J108,0)</f>
        <v>46370.07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78</v>
      </c>
      <c r="BK108" s="144">
        <f>ROUND(I108*H108,2)</f>
        <v>46370.07</v>
      </c>
      <c r="BL108" s="18" t="s">
        <v>165</v>
      </c>
      <c r="BM108" s="143" t="s">
        <v>183</v>
      </c>
    </row>
    <row r="109" spans="2:65" s="1" customFormat="1" x14ac:dyDescent="0.2">
      <c r="B109" s="33"/>
      <c r="D109" s="145" t="s">
        <v>166</v>
      </c>
      <c r="F109" s="146" t="s">
        <v>1250</v>
      </c>
      <c r="I109" s="147"/>
      <c r="L109" s="33"/>
      <c r="M109" s="148"/>
      <c r="T109" s="54"/>
      <c r="AT109" s="18" t="s">
        <v>166</v>
      </c>
      <c r="AU109" s="18" t="s">
        <v>80</v>
      </c>
    </row>
    <row r="110" spans="2:65" s="1" customFormat="1" ht="16.5" customHeight="1" x14ac:dyDescent="0.2">
      <c r="B110" s="33"/>
      <c r="C110" s="132" t="s">
        <v>174</v>
      </c>
      <c r="D110" s="132" t="s">
        <v>160</v>
      </c>
      <c r="E110" s="133" t="s">
        <v>1251</v>
      </c>
      <c r="F110" s="134" t="s">
        <v>1252</v>
      </c>
      <c r="G110" s="135" t="s">
        <v>308</v>
      </c>
      <c r="H110" s="136">
        <v>18.077999999999999</v>
      </c>
      <c r="I110" s="137">
        <v>692</v>
      </c>
      <c r="J110" s="138">
        <f>ROUND(I110*H110,2)</f>
        <v>12509.98</v>
      </c>
      <c r="K110" s="134" t="s">
        <v>164</v>
      </c>
      <c r="L110" s="33"/>
      <c r="M110" s="139" t="s">
        <v>19</v>
      </c>
      <c r="N110" s="140" t="s">
        <v>41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165</v>
      </c>
      <c r="AT110" s="143" t="s">
        <v>160</v>
      </c>
      <c r="AU110" s="143" t="s">
        <v>80</v>
      </c>
      <c r="AY110" s="18" t="s">
        <v>158</v>
      </c>
      <c r="BE110" s="144">
        <f>IF(N110="základní",J110,0)</f>
        <v>12509.98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78</v>
      </c>
      <c r="BK110" s="144">
        <f>ROUND(I110*H110,2)</f>
        <v>12509.98</v>
      </c>
      <c r="BL110" s="18" t="s">
        <v>165</v>
      </c>
      <c r="BM110" s="143" t="s">
        <v>8</v>
      </c>
    </row>
    <row r="111" spans="2:65" s="1" customFormat="1" x14ac:dyDescent="0.2">
      <c r="B111" s="33"/>
      <c r="D111" s="145" t="s">
        <v>166</v>
      </c>
      <c r="F111" s="146" t="s">
        <v>1253</v>
      </c>
      <c r="I111" s="147"/>
      <c r="L111" s="33"/>
      <c r="M111" s="148"/>
      <c r="T111" s="54"/>
      <c r="AT111" s="18" t="s">
        <v>166</v>
      </c>
      <c r="AU111" s="18" t="s">
        <v>80</v>
      </c>
    </row>
    <row r="112" spans="2:65" s="1" customFormat="1" ht="16.5" customHeight="1" x14ac:dyDescent="0.2">
      <c r="B112" s="33"/>
      <c r="C112" s="132" t="s">
        <v>192</v>
      </c>
      <c r="D112" s="132" t="s">
        <v>160</v>
      </c>
      <c r="E112" s="133" t="s">
        <v>398</v>
      </c>
      <c r="F112" s="134" t="s">
        <v>399</v>
      </c>
      <c r="G112" s="135" t="s">
        <v>308</v>
      </c>
      <c r="H112" s="136">
        <v>37.200000000000003</v>
      </c>
      <c r="I112" s="137">
        <v>599</v>
      </c>
      <c r="J112" s="138">
        <f>ROUND(I112*H112,2)</f>
        <v>22282.799999999999</v>
      </c>
      <c r="K112" s="134" t="s">
        <v>164</v>
      </c>
      <c r="L112" s="33"/>
      <c r="M112" s="139" t="s">
        <v>19</v>
      </c>
      <c r="N112" s="140" t="s">
        <v>41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165</v>
      </c>
      <c r="AT112" s="143" t="s">
        <v>160</v>
      </c>
      <c r="AU112" s="143" t="s">
        <v>80</v>
      </c>
      <c r="AY112" s="18" t="s">
        <v>158</v>
      </c>
      <c r="BE112" s="144">
        <f>IF(N112="základní",J112,0)</f>
        <v>22282.799999999999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78</v>
      </c>
      <c r="BK112" s="144">
        <f>ROUND(I112*H112,2)</f>
        <v>22282.799999999999</v>
      </c>
      <c r="BL112" s="18" t="s">
        <v>165</v>
      </c>
      <c r="BM112" s="143" t="s">
        <v>196</v>
      </c>
    </row>
    <row r="113" spans="2:65" s="1" customFormat="1" x14ac:dyDescent="0.2">
      <c r="B113" s="33"/>
      <c r="D113" s="145" t="s">
        <v>166</v>
      </c>
      <c r="F113" s="146" t="s">
        <v>401</v>
      </c>
      <c r="I113" s="147"/>
      <c r="L113" s="33"/>
      <c r="M113" s="148"/>
      <c r="T113" s="54"/>
      <c r="AT113" s="18" t="s">
        <v>166</v>
      </c>
      <c r="AU113" s="18" t="s">
        <v>80</v>
      </c>
    </row>
    <row r="114" spans="2:65" s="13" customFormat="1" x14ac:dyDescent="0.2">
      <c r="B114" s="156"/>
      <c r="D114" s="150" t="s">
        <v>188</v>
      </c>
      <c r="E114" s="157" t="s">
        <v>19</v>
      </c>
      <c r="F114" s="158" t="s">
        <v>2322</v>
      </c>
      <c r="H114" s="159">
        <v>37.200000000000003</v>
      </c>
      <c r="I114" s="160"/>
      <c r="L114" s="156"/>
      <c r="M114" s="161"/>
      <c r="T114" s="162"/>
      <c r="AT114" s="157" t="s">
        <v>188</v>
      </c>
      <c r="AU114" s="157" t="s">
        <v>80</v>
      </c>
      <c r="AV114" s="13" t="s">
        <v>80</v>
      </c>
      <c r="AW114" s="13" t="s">
        <v>31</v>
      </c>
      <c r="AX114" s="13" t="s">
        <v>70</v>
      </c>
      <c r="AY114" s="157" t="s">
        <v>158</v>
      </c>
    </row>
    <row r="115" spans="2:65" s="14" customFormat="1" x14ac:dyDescent="0.2">
      <c r="B115" s="163"/>
      <c r="D115" s="150" t="s">
        <v>188</v>
      </c>
      <c r="E115" s="164" t="s">
        <v>19</v>
      </c>
      <c r="F115" s="165" t="s">
        <v>191</v>
      </c>
      <c r="H115" s="166">
        <v>37.200000000000003</v>
      </c>
      <c r="I115" s="167"/>
      <c r="L115" s="163"/>
      <c r="M115" s="168"/>
      <c r="T115" s="169"/>
      <c r="AT115" s="164" t="s">
        <v>188</v>
      </c>
      <c r="AU115" s="164" t="s">
        <v>80</v>
      </c>
      <c r="AV115" s="14" t="s">
        <v>165</v>
      </c>
      <c r="AW115" s="14" t="s">
        <v>31</v>
      </c>
      <c r="AX115" s="14" t="s">
        <v>78</v>
      </c>
      <c r="AY115" s="164" t="s">
        <v>158</v>
      </c>
    </row>
    <row r="116" spans="2:65" s="1" customFormat="1" ht="16.5" customHeight="1" x14ac:dyDescent="0.2">
      <c r="B116" s="33"/>
      <c r="C116" s="132" t="s">
        <v>178</v>
      </c>
      <c r="D116" s="132" t="s">
        <v>160</v>
      </c>
      <c r="E116" s="133" t="s">
        <v>437</v>
      </c>
      <c r="F116" s="134" t="s">
        <v>438</v>
      </c>
      <c r="G116" s="135" t="s">
        <v>195</v>
      </c>
      <c r="H116" s="136">
        <v>85.56</v>
      </c>
      <c r="I116" s="137">
        <v>30.2</v>
      </c>
      <c r="J116" s="138">
        <f>ROUND(I116*H116,2)</f>
        <v>2583.91</v>
      </c>
      <c r="K116" s="134" t="s">
        <v>164</v>
      </c>
      <c r="L116" s="33"/>
      <c r="M116" s="139" t="s">
        <v>19</v>
      </c>
      <c r="N116" s="140" t="s">
        <v>41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165</v>
      </c>
      <c r="AT116" s="143" t="s">
        <v>160</v>
      </c>
      <c r="AU116" s="143" t="s">
        <v>80</v>
      </c>
      <c r="AY116" s="18" t="s">
        <v>158</v>
      </c>
      <c r="BE116" s="144">
        <f>IF(N116="základní",J116,0)</f>
        <v>2583.91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78</v>
      </c>
      <c r="BK116" s="144">
        <f>ROUND(I116*H116,2)</f>
        <v>2583.91</v>
      </c>
      <c r="BL116" s="18" t="s">
        <v>165</v>
      </c>
      <c r="BM116" s="143" t="s">
        <v>204</v>
      </c>
    </row>
    <row r="117" spans="2:65" s="1" customFormat="1" x14ac:dyDescent="0.2">
      <c r="B117" s="33"/>
      <c r="D117" s="145" t="s">
        <v>166</v>
      </c>
      <c r="F117" s="146" t="s">
        <v>440</v>
      </c>
      <c r="I117" s="147"/>
      <c r="L117" s="33"/>
      <c r="M117" s="148"/>
      <c r="T117" s="54"/>
      <c r="AT117" s="18" t="s">
        <v>166</v>
      </c>
      <c r="AU117" s="18" t="s">
        <v>80</v>
      </c>
    </row>
    <row r="118" spans="2:65" s="12" customFormat="1" x14ac:dyDescent="0.2">
      <c r="B118" s="149"/>
      <c r="D118" s="150" t="s">
        <v>188</v>
      </c>
      <c r="E118" s="151" t="s">
        <v>19</v>
      </c>
      <c r="F118" s="152" t="s">
        <v>582</v>
      </c>
      <c r="H118" s="151" t="s">
        <v>19</v>
      </c>
      <c r="I118" s="153"/>
      <c r="L118" s="149"/>
      <c r="M118" s="154"/>
      <c r="T118" s="155"/>
      <c r="AT118" s="151" t="s">
        <v>188</v>
      </c>
      <c r="AU118" s="151" t="s">
        <v>80</v>
      </c>
      <c r="AV118" s="12" t="s">
        <v>78</v>
      </c>
      <c r="AW118" s="12" t="s">
        <v>31</v>
      </c>
      <c r="AX118" s="12" t="s">
        <v>70</v>
      </c>
      <c r="AY118" s="151" t="s">
        <v>158</v>
      </c>
    </row>
    <row r="119" spans="2:65" s="13" customFormat="1" x14ac:dyDescent="0.2">
      <c r="B119" s="156"/>
      <c r="D119" s="150" t="s">
        <v>188</v>
      </c>
      <c r="E119" s="157" t="s">
        <v>19</v>
      </c>
      <c r="F119" s="158" t="s">
        <v>2323</v>
      </c>
      <c r="H119" s="159">
        <v>85.56</v>
      </c>
      <c r="I119" s="160"/>
      <c r="L119" s="156"/>
      <c r="M119" s="161"/>
      <c r="T119" s="162"/>
      <c r="AT119" s="157" t="s">
        <v>188</v>
      </c>
      <c r="AU119" s="157" t="s">
        <v>80</v>
      </c>
      <c r="AV119" s="13" t="s">
        <v>80</v>
      </c>
      <c r="AW119" s="13" t="s">
        <v>31</v>
      </c>
      <c r="AX119" s="13" t="s">
        <v>70</v>
      </c>
      <c r="AY119" s="157" t="s">
        <v>158</v>
      </c>
    </row>
    <row r="120" spans="2:65" s="14" customFormat="1" x14ac:dyDescent="0.2">
      <c r="B120" s="163"/>
      <c r="D120" s="150" t="s">
        <v>188</v>
      </c>
      <c r="E120" s="164" t="s">
        <v>19</v>
      </c>
      <c r="F120" s="165" t="s">
        <v>191</v>
      </c>
      <c r="H120" s="166">
        <v>85.56</v>
      </c>
      <c r="I120" s="167"/>
      <c r="L120" s="163"/>
      <c r="M120" s="168"/>
      <c r="T120" s="169"/>
      <c r="AT120" s="164" t="s">
        <v>188</v>
      </c>
      <c r="AU120" s="164" t="s">
        <v>80</v>
      </c>
      <c r="AV120" s="14" t="s">
        <v>165</v>
      </c>
      <c r="AW120" s="14" t="s">
        <v>31</v>
      </c>
      <c r="AX120" s="14" t="s">
        <v>78</v>
      </c>
      <c r="AY120" s="164" t="s">
        <v>158</v>
      </c>
    </row>
    <row r="121" spans="2:65" s="1" customFormat="1" ht="16.5" customHeight="1" x14ac:dyDescent="0.2">
      <c r="B121" s="33"/>
      <c r="C121" s="132" t="s">
        <v>207</v>
      </c>
      <c r="D121" s="132" t="s">
        <v>160</v>
      </c>
      <c r="E121" s="133" t="s">
        <v>456</v>
      </c>
      <c r="F121" s="134" t="s">
        <v>457</v>
      </c>
      <c r="G121" s="135" t="s">
        <v>195</v>
      </c>
      <c r="H121" s="136">
        <v>85.56</v>
      </c>
      <c r="I121" s="137">
        <v>19.600000000000001</v>
      </c>
      <c r="J121" s="138">
        <f>ROUND(I121*H121,2)</f>
        <v>1676.98</v>
      </c>
      <c r="K121" s="134" t="s">
        <v>164</v>
      </c>
      <c r="L121" s="33"/>
      <c r="M121" s="139" t="s">
        <v>19</v>
      </c>
      <c r="N121" s="140" t="s">
        <v>41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165</v>
      </c>
      <c r="AT121" s="143" t="s">
        <v>160</v>
      </c>
      <c r="AU121" s="143" t="s">
        <v>80</v>
      </c>
      <c r="AY121" s="18" t="s">
        <v>158</v>
      </c>
      <c r="BE121" s="144">
        <f>IF(N121="základní",J121,0)</f>
        <v>1676.98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78</v>
      </c>
      <c r="BK121" s="144">
        <f>ROUND(I121*H121,2)</f>
        <v>1676.98</v>
      </c>
      <c r="BL121" s="18" t="s">
        <v>165</v>
      </c>
      <c r="BM121" s="143" t="s">
        <v>210</v>
      </c>
    </row>
    <row r="122" spans="2:65" s="1" customFormat="1" x14ac:dyDescent="0.2">
      <c r="B122" s="33"/>
      <c r="D122" s="145" t="s">
        <v>166</v>
      </c>
      <c r="F122" s="146" t="s">
        <v>459</v>
      </c>
      <c r="I122" s="147"/>
      <c r="L122" s="33"/>
      <c r="M122" s="148"/>
      <c r="T122" s="54"/>
      <c r="AT122" s="18" t="s">
        <v>166</v>
      </c>
      <c r="AU122" s="18" t="s">
        <v>80</v>
      </c>
    </row>
    <row r="123" spans="2:65" s="12" customFormat="1" x14ac:dyDescent="0.2">
      <c r="B123" s="149"/>
      <c r="D123" s="150" t="s">
        <v>188</v>
      </c>
      <c r="E123" s="151" t="s">
        <v>19</v>
      </c>
      <c r="F123" s="152" t="s">
        <v>582</v>
      </c>
      <c r="H123" s="151" t="s">
        <v>19</v>
      </c>
      <c r="I123" s="153"/>
      <c r="L123" s="149"/>
      <c r="M123" s="154"/>
      <c r="T123" s="155"/>
      <c r="AT123" s="151" t="s">
        <v>188</v>
      </c>
      <c r="AU123" s="151" t="s">
        <v>80</v>
      </c>
      <c r="AV123" s="12" t="s">
        <v>78</v>
      </c>
      <c r="AW123" s="12" t="s">
        <v>31</v>
      </c>
      <c r="AX123" s="12" t="s">
        <v>70</v>
      </c>
      <c r="AY123" s="151" t="s">
        <v>158</v>
      </c>
    </row>
    <row r="124" spans="2:65" s="13" customFormat="1" x14ac:dyDescent="0.2">
      <c r="B124" s="156"/>
      <c r="D124" s="150" t="s">
        <v>188</v>
      </c>
      <c r="E124" s="157" t="s">
        <v>19</v>
      </c>
      <c r="F124" s="158" t="s">
        <v>2323</v>
      </c>
      <c r="H124" s="159">
        <v>85.56</v>
      </c>
      <c r="I124" s="160"/>
      <c r="L124" s="156"/>
      <c r="M124" s="161"/>
      <c r="T124" s="162"/>
      <c r="AT124" s="157" t="s">
        <v>188</v>
      </c>
      <c r="AU124" s="157" t="s">
        <v>80</v>
      </c>
      <c r="AV124" s="13" t="s">
        <v>80</v>
      </c>
      <c r="AW124" s="13" t="s">
        <v>31</v>
      </c>
      <c r="AX124" s="13" t="s">
        <v>70</v>
      </c>
      <c r="AY124" s="157" t="s">
        <v>158</v>
      </c>
    </row>
    <row r="125" spans="2:65" s="14" customFormat="1" x14ac:dyDescent="0.2">
      <c r="B125" s="163"/>
      <c r="D125" s="150" t="s">
        <v>188</v>
      </c>
      <c r="E125" s="164" t="s">
        <v>19</v>
      </c>
      <c r="F125" s="165" t="s">
        <v>191</v>
      </c>
      <c r="H125" s="166">
        <v>85.56</v>
      </c>
      <c r="I125" s="167"/>
      <c r="L125" s="163"/>
      <c r="M125" s="168"/>
      <c r="T125" s="169"/>
      <c r="AT125" s="164" t="s">
        <v>188</v>
      </c>
      <c r="AU125" s="164" t="s">
        <v>80</v>
      </c>
      <c r="AV125" s="14" t="s">
        <v>165</v>
      </c>
      <c r="AW125" s="14" t="s">
        <v>31</v>
      </c>
      <c r="AX125" s="14" t="s">
        <v>78</v>
      </c>
      <c r="AY125" s="164" t="s">
        <v>158</v>
      </c>
    </row>
    <row r="126" spans="2:65" s="1" customFormat="1" ht="21.75" customHeight="1" x14ac:dyDescent="0.2">
      <c r="B126" s="33"/>
      <c r="C126" s="132" t="s">
        <v>183</v>
      </c>
      <c r="D126" s="132" t="s">
        <v>160</v>
      </c>
      <c r="E126" s="133" t="s">
        <v>2324</v>
      </c>
      <c r="F126" s="134" t="s">
        <v>2325</v>
      </c>
      <c r="G126" s="135" t="s">
        <v>308</v>
      </c>
      <c r="H126" s="136">
        <v>352.32299999999998</v>
      </c>
      <c r="I126" s="137">
        <v>111</v>
      </c>
      <c r="J126" s="138">
        <f>ROUND(I126*H126,2)</f>
        <v>39107.85</v>
      </c>
      <c r="K126" s="134" t="s">
        <v>164</v>
      </c>
      <c r="L126" s="33"/>
      <c r="M126" s="139" t="s">
        <v>19</v>
      </c>
      <c r="N126" s="140" t="s">
        <v>41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165</v>
      </c>
      <c r="AT126" s="143" t="s">
        <v>160</v>
      </c>
      <c r="AU126" s="143" t="s">
        <v>80</v>
      </c>
      <c r="AY126" s="18" t="s">
        <v>158</v>
      </c>
      <c r="BE126" s="144">
        <f>IF(N126="základní",J126,0)</f>
        <v>39107.85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78</v>
      </c>
      <c r="BK126" s="144">
        <f>ROUND(I126*H126,2)</f>
        <v>39107.85</v>
      </c>
      <c r="BL126" s="18" t="s">
        <v>165</v>
      </c>
      <c r="BM126" s="143" t="s">
        <v>216</v>
      </c>
    </row>
    <row r="127" spans="2:65" s="1" customFormat="1" x14ac:dyDescent="0.2">
      <c r="B127" s="33"/>
      <c r="D127" s="145" t="s">
        <v>166</v>
      </c>
      <c r="F127" s="146" t="s">
        <v>2326</v>
      </c>
      <c r="I127" s="147"/>
      <c r="L127" s="33"/>
      <c r="M127" s="148"/>
      <c r="T127" s="54"/>
      <c r="AT127" s="18" t="s">
        <v>166</v>
      </c>
      <c r="AU127" s="18" t="s">
        <v>80</v>
      </c>
    </row>
    <row r="128" spans="2:65" s="12" customFormat="1" x14ac:dyDescent="0.2">
      <c r="B128" s="149"/>
      <c r="D128" s="150" t="s">
        <v>188</v>
      </c>
      <c r="E128" s="151" t="s">
        <v>19</v>
      </c>
      <c r="F128" s="152" t="s">
        <v>2327</v>
      </c>
      <c r="H128" s="151" t="s">
        <v>19</v>
      </c>
      <c r="I128" s="153"/>
      <c r="L128" s="149"/>
      <c r="M128" s="154"/>
      <c r="T128" s="155"/>
      <c r="AT128" s="151" t="s">
        <v>188</v>
      </c>
      <c r="AU128" s="151" t="s">
        <v>80</v>
      </c>
      <c r="AV128" s="12" t="s">
        <v>78</v>
      </c>
      <c r="AW128" s="12" t="s">
        <v>31</v>
      </c>
      <c r="AX128" s="12" t="s">
        <v>70</v>
      </c>
      <c r="AY128" s="151" t="s">
        <v>158</v>
      </c>
    </row>
    <row r="129" spans="2:65" s="12" customFormat="1" x14ac:dyDescent="0.2">
      <c r="B129" s="149"/>
      <c r="D129" s="150" t="s">
        <v>188</v>
      </c>
      <c r="E129" s="151" t="s">
        <v>19</v>
      </c>
      <c r="F129" s="152" t="s">
        <v>1306</v>
      </c>
      <c r="H129" s="151" t="s">
        <v>19</v>
      </c>
      <c r="I129" s="153"/>
      <c r="L129" s="149"/>
      <c r="M129" s="154"/>
      <c r="T129" s="155"/>
      <c r="AT129" s="151" t="s">
        <v>188</v>
      </c>
      <c r="AU129" s="151" t="s">
        <v>80</v>
      </c>
      <c r="AV129" s="12" t="s">
        <v>78</v>
      </c>
      <c r="AW129" s="12" t="s">
        <v>31</v>
      </c>
      <c r="AX129" s="12" t="s">
        <v>70</v>
      </c>
      <c r="AY129" s="151" t="s">
        <v>158</v>
      </c>
    </row>
    <row r="130" spans="2:65" s="13" customFormat="1" x14ac:dyDescent="0.2">
      <c r="B130" s="156"/>
      <c r="D130" s="150" t="s">
        <v>188</v>
      </c>
      <c r="E130" s="157" t="s">
        <v>19</v>
      </c>
      <c r="F130" s="158" t="s">
        <v>2328</v>
      </c>
      <c r="H130" s="159">
        <v>260.32299999999998</v>
      </c>
      <c r="I130" s="160"/>
      <c r="L130" s="156"/>
      <c r="M130" s="161"/>
      <c r="T130" s="162"/>
      <c r="AT130" s="157" t="s">
        <v>188</v>
      </c>
      <c r="AU130" s="157" t="s">
        <v>80</v>
      </c>
      <c r="AV130" s="13" t="s">
        <v>80</v>
      </c>
      <c r="AW130" s="13" t="s">
        <v>31</v>
      </c>
      <c r="AX130" s="13" t="s">
        <v>70</v>
      </c>
      <c r="AY130" s="157" t="s">
        <v>158</v>
      </c>
    </row>
    <row r="131" spans="2:65" s="12" customFormat="1" x14ac:dyDescent="0.2">
      <c r="B131" s="149"/>
      <c r="D131" s="150" t="s">
        <v>188</v>
      </c>
      <c r="E131" s="151" t="s">
        <v>19</v>
      </c>
      <c r="F131" s="152" t="s">
        <v>2329</v>
      </c>
      <c r="H131" s="151" t="s">
        <v>19</v>
      </c>
      <c r="I131" s="153"/>
      <c r="L131" s="149"/>
      <c r="M131" s="154"/>
      <c r="T131" s="155"/>
      <c r="AT131" s="151" t="s">
        <v>188</v>
      </c>
      <c r="AU131" s="151" t="s">
        <v>80</v>
      </c>
      <c r="AV131" s="12" t="s">
        <v>78</v>
      </c>
      <c r="AW131" s="12" t="s">
        <v>31</v>
      </c>
      <c r="AX131" s="12" t="s">
        <v>70</v>
      </c>
      <c r="AY131" s="151" t="s">
        <v>158</v>
      </c>
    </row>
    <row r="132" spans="2:65" s="12" customFormat="1" x14ac:dyDescent="0.2">
      <c r="B132" s="149"/>
      <c r="D132" s="150" t="s">
        <v>188</v>
      </c>
      <c r="E132" s="151" t="s">
        <v>19</v>
      </c>
      <c r="F132" s="152" t="s">
        <v>582</v>
      </c>
      <c r="H132" s="151" t="s">
        <v>19</v>
      </c>
      <c r="I132" s="153"/>
      <c r="L132" s="149"/>
      <c r="M132" s="154"/>
      <c r="T132" s="155"/>
      <c r="AT132" s="151" t="s">
        <v>188</v>
      </c>
      <c r="AU132" s="151" t="s">
        <v>80</v>
      </c>
      <c r="AV132" s="12" t="s">
        <v>78</v>
      </c>
      <c r="AW132" s="12" t="s">
        <v>31</v>
      </c>
      <c r="AX132" s="12" t="s">
        <v>70</v>
      </c>
      <c r="AY132" s="151" t="s">
        <v>158</v>
      </c>
    </row>
    <row r="133" spans="2:65" s="12" customFormat="1" x14ac:dyDescent="0.2">
      <c r="B133" s="149"/>
      <c r="D133" s="150" t="s">
        <v>188</v>
      </c>
      <c r="E133" s="151" t="s">
        <v>19</v>
      </c>
      <c r="F133" s="152" t="s">
        <v>2330</v>
      </c>
      <c r="H133" s="151" t="s">
        <v>19</v>
      </c>
      <c r="I133" s="153"/>
      <c r="L133" s="149"/>
      <c r="M133" s="154"/>
      <c r="T133" s="155"/>
      <c r="AT133" s="151" t="s">
        <v>188</v>
      </c>
      <c r="AU133" s="151" t="s">
        <v>80</v>
      </c>
      <c r="AV133" s="12" t="s">
        <v>78</v>
      </c>
      <c r="AW133" s="12" t="s">
        <v>31</v>
      </c>
      <c r="AX133" s="12" t="s">
        <v>70</v>
      </c>
      <c r="AY133" s="151" t="s">
        <v>158</v>
      </c>
    </row>
    <row r="134" spans="2:65" s="13" customFormat="1" x14ac:dyDescent="0.2">
      <c r="B134" s="156"/>
      <c r="D134" s="150" t="s">
        <v>188</v>
      </c>
      <c r="E134" s="157" t="s">
        <v>19</v>
      </c>
      <c r="F134" s="158" t="s">
        <v>2331</v>
      </c>
      <c r="H134" s="159">
        <v>92</v>
      </c>
      <c r="I134" s="160"/>
      <c r="L134" s="156"/>
      <c r="M134" s="161"/>
      <c r="T134" s="162"/>
      <c r="AT134" s="157" t="s">
        <v>188</v>
      </c>
      <c r="AU134" s="157" t="s">
        <v>80</v>
      </c>
      <c r="AV134" s="13" t="s">
        <v>80</v>
      </c>
      <c r="AW134" s="13" t="s">
        <v>31</v>
      </c>
      <c r="AX134" s="13" t="s">
        <v>70</v>
      </c>
      <c r="AY134" s="157" t="s">
        <v>158</v>
      </c>
    </row>
    <row r="135" spans="2:65" s="14" customFormat="1" x14ac:dyDescent="0.2">
      <c r="B135" s="163"/>
      <c r="D135" s="150" t="s">
        <v>188</v>
      </c>
      <c r="E135" s="164" t="s">
        <v>19</v>
      </c>
      <c r="F135" s="165" t="s">
        <v>191</v>
      </c>
      <c r="H135" s="166">
        <v>352.32299999999998</v>
      </c>
      <c r="I135" s="167"/>
      <c r="L135" s="163"/>
      <c r="M135" s="168"/>
      <c r="T135" s="169"/>
      <c r="AT135" s="164" t="s">
        <v>188</v>
      </c>
      <c r="AU135" s="164" t="s">
        <v>80</v>
      </c>
      <c r="AV135" s="14" t="s">
        <v>165</v>
      </c>
      <c r="AW135" s="14" t="s">
        <v>31</v>
      </c>
      <c r="AX135" s="14" t="s">
        <v>78</v>
      </c>
      <c r="AY135" s="164" t="s">
        <v>158</v>
      </c>
    </row>
    <row r="136" spans="2:65" s="1" customFormat="1" ht="21.75" customHeight="1" x14ac:dyDescent="0.2">
      <c r="B136" s="33"/>
      <c r="C136" s="132" t="s">
        <v>222</v>
      </c>
      <c r="D136" s="132" t="s">
        <v>160</v>
      </c>
      <c r="E136" s="133" t="s">
        <v>479</v>
      </c>
      <c r="F136" s="134" t="s">
        <v>480</v>
      </c>
      <c r="G136" s="135" t="s">
        <v>308</v>
      </c>
      <c r="H136" s="136">
        <v>41.594999999999999</v>
      </c>
      <c r="I136" s="137">
        <v>245</v>
      </c>
      <c r="J136" s="138">
        <f>ROUND(I136*H136,2)</f>
        <v>10190.780000000001</v>
      </c>
      <c r="K136" s="134" t="s">
        <v>164</v>
      </c>
      <c r="L136" s="33"/>
      <c r="M136" s="139" t="s">
        <v>19</v>
      </c>
      <c r="N136" s="140" t="s">
        <v>41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165</v>
      </c>
      <c r="AT136" s="143" t="s">
        <v>160</v>
      </c>
      <c r="AU136" s="143" t="s">
        <v>80</v>
      </c>
      <c r="AY136" s="18" t="s">
        <v>158</v>
      </c>
      <c r="BE136" s="144">
        <f>IF(N136="základní",J136,0)</f>
        <v>10190.780000000001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78</v>
      </c>
      <c r="BK136" s="144">
        <f>ROUND(I136*H136,2)</f>
        <v>10190.780000000001</v>
      </c>
      <c r="BL136" s="18" t="s">
        <v>165</v>
      </c>
      <c r="BM136" s="143" t="s">
        <v>225</v>
      </c>
    </row>
    <row r="137" spans="2:65" s="1" customFormat="1" x14ac:dyDescent="0.2">
      <c r="B137" s="33"/>
      <c r="D137" s="145" t="s">
        <v>166</v>
      </c>
      <c r="F137" s="146" t="s">
        <v>482</v>
      </c>
      <c r="I137" s="147"/>
      <c r="L137" s="33"/>
      <c r="M137" s="148"/>
      <c r="T137" s="54"/>
      <c r="AT137" s="18" t="s">
        <v>166</v>
      </c>
      <c r="AU137" s="18" t="s">
        <v>80</v>
      </c>
    </row>
    <row r="138" spans="2:65" s="12" customFormat="1" x14ac:dyDescent="0.2">
      <c r="B138" s="149"/>
      <c r="D138" s="150" t="s">
        <v>188</v>
      </c>
      <c r="E138" s="151" t="s">
        <v>19</v>
      </c>
      <c r="F138" s="152" t="s">
        <v>2332</v>
      </c>
      <c r="H138" s="151" t="s">
        <v>19</v>
      </c>
      <c r="I138" s="153"/>
      <c r="L138" s="149"/>
      <c r="M138" s="154"/>
      <c r="T138" s="155"/>
      <c r="AT138" s="151" t="s">
        <v>188</v>
      </c>
      <c r="AU138" s="151" t="s">
        <v>80</v>
      </c>
      <c r="AV138" s="12" t="s">
        <v>78</v>
      </c>
      <c r="AW138" s="12" t="s">
        <v>31</v>
      </c>
      <c r="AX138" s="12" t="s">
        <v>70</v>
      </c>
      <c r="AY138" s="151" t="s">
        <v>158</v>
      </c>
    </row>
    <row r="139" spans="2:65" s="12" customFormat="1" x14ac:dyDescent="0.2">
      <c r="B139" s="149"/>
      <c r="D139" s="150" t="s">
        <v>188</v>
      </c>
      <c r="E139" s="151" t="s">
        <v>19</v>
      </c>
      <c r="F139" s="152" t="s">
        <v>2333</v>
      </c>
      <c r="H139" s="151" t="s">
        <v>19</v>
      </c>
      <c r="I139" s="153"/>
      <c r="L139" s="149"/>
      <c r="M139" s="154"/>
      <c r="T139" s="155"/>
      <c r="AT139" s="151" t="s">
        <v>188</v>
      </c>
      <c r="AU139" s="151" t="s">
        <v>80</v>
      </c>
      <c r="AV139" s="12" t="s">
        <v>78</v>
      </c>
      <c r="AW139" s="12" t="s">
        <v>31</v>
      </c>
      <c r="AX139" s="12" t="s">
        <v>70</v>
      </c>
      <c r="AY139" s="151" t="s">
        <v>158</v>
      </c>
    </row>
    <row r="140" spans="2:65" s="13" customFormat="1" x14ac:dyDescent="0.2">
      <c r="B140" s="156"/>
      <c r="D140" s="150" t="s">
        <v>188</v>
      </c>
      <c r="E140" s="157" t="s">
        <v>19</v>
      </c>
      <c r="F140" s="158" t="s">
        <v>2334</v>
      </c>
      <c r="H140" s="159">
        <v>23.516999999999999</v>
      </c>
      <c r="I140" s="160"/>
      <c r="L140" s="156"/>
      <c r="M140" s="161"/>
      <c r="T140" s="162"/>
      <c r="AT140" s="157" t="s">
        <v>188</v>
      </c>
      <c r="AU140" s="157" t="s">
        <v>80</v>
      </c>
      <c r="AV140" s="13" t="s">
        <v>80</v>
      </c>
      <c r="AW140" s="13" t="s">
        <v>31</v>
      </c>
      <c r="AX140" s="13" t="s">
        <v>70</v>
      </c>
      <c r="AY140" s="157" t="s">
        <v>158</v>
      </c>
    </row>
    <row r="141" spans="2:65" s="12" customFormat="1" x14ac:dyDescent="0.2">
      <c r="B141" s="149"/>
      <c r="D141" s="150" t="s">
        <v>188</v>
      </c>
      <c r="E141" s="151" t="s">
        <v>19</v>
      </c>
      <c r="F141" s="152" t="s">
        <v>1300</v>
      </c>
      <c r="H141" s="151" t="s">
        <v>19</v>
      </c>
      <c r="I141" s="153"/>
      <c r="L141" s="149"/>
      <c r="M141" s="154"/>
      <c r="T141" s="155"/>
      <c r="AT141" s="151" t="s">
        <v>188</v>
      </c>
      <c r="AU141" s="151" t="s">
        <v>80</v>
      </c>
      <c r="AV141" s="12" t="s">
        <v>78</v>
      </c>
      <c r="AW141" s="12" t="s">
        <v>31</v>
      </c>
      <c r="AX141" s="12" t="s">
        <v>70</v>
      </c>
      <c r="AY141" s="151" t="s">
        <v>158</v>
      </c>
    </row>
    <row r="142" spans="2:65" s="13" customFormat="1" x14ac:dyDescent="0.2">
      <c r="B142" s="156"/>
      <c r="D142" s="150" t="s">
        <v>188</v>
      </c>
      <c r="E142" s="157" t="s">
        <v>19</v>
      </c>
      <c r="F142" s="158" t="s">
        <v>2335</v>
      </c>
      <c r="H142" s="159">
        <v>18.077999999999999</v>
      </c>
      <c r="I142" s="160"/>
      <c r="L142" s="156"/>
      <c r="M142" s="161"/>
      <c r="T142" s="162"/>
      <c r="AT142" s="157" t="s">
        <v>188</v>
      </c>
      <c r="AU142" s="157" t="s">
        <v>80</v>
      </c>
      <c r="AV142" s="13" t="s">
        <v>80</v>
      </c>
      <c r="AW142" s="13" t="s">
        <v>31</v>
      </c>
      <c r="AX142" s="13" t="s">
        <v>70</v>
      </c>
      <c r="AY142" s="157" t="s">
        <v>158</v>
      </c>
    </row>
    <row r="143" spans="2:65" s="14" customFormat="1" x14ac:dyDescent="0.2">
      <c r="B143" s="163"/>
      <c r="D143" s="150" t="s">
        <v>188</v>
      </c>
      <c r="E143" s="164" t="s">
        <v>19</v>
      </c>
      <c r="F143" s="165" t="s">
        <v>191</v>
      </c>
      <c r="H143" s="166">
        <v>41.594999999999999</v>
      </c>
      <c r="I143" s="167"/>
      <c r="L143" s="163"/>
      <c r="M143" s="168"/>
      <c r="T143" s="169"/>
      <c r="AT143" s="164" t="s">
        <v>188</v>
      </c>
      <c r="AU143" s="164" t="s">
        <v>80</v>
      </c>
      <c r="AV143" s="14" t="s">
        <v>165</v>
      </c>
      <c r="AW143" s="14" t="s">
        <v>31</v>
      </c>
      <c r="AX143" s="14" t="s">
        <v>78</v>
      </c>
      <c r="AY143" s="164" t="s">
        <v>158</v>
      </c>
    </row>
    <row r="144" spans="2:65" s="1" customFormat="1" ht="24.15" customHeight="1" x14ac:dyDescent="0.2">
      <c r="B144" s="33"/>
      <c r="C144" s="132" t="s">
        <v>8</v>
      </c>
      <c r="D144" s="132" t="s">
        <v>160</v>
      </c>
      <c r="E144" s="133" t="s">
        <v>483</v>
      </c>
      <c r="F144" s="134" t="s">
        <v>484</v>
      </c>
      <c r="G144" s="135" t="s">
        <v>308</v>
      </c>
      <c r="H144" s="136">
        <v>390.6</v>
      </c>
      <c r="I144" s="137">
        <v>20.399999999999999</v>
      </c>
      <c r="J144" s="138">
        <f>ROUND(I144*H144,2)</f>
        <v>7968.24</v>
      </c>
      <c r="K144" s="134" t="s">
        <v>164</v>
      </c>
      <c r="L144" s="33"/>
      <c r="M144" s="139" t="s">
        <v>19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165</v>
      </c>
      <c r="AT144" s="143" t="s">
        <v>160</v>
      </c>
      <c r="AU144" s="143" t="s">
        <v>80</v>
      </c>
      <c r="AY144" s="18" t="s">
        <v>158</v>
      </c>
      <c r="BE144" s="144">
        <f>IF(N144="základní",J144,0)</f>
        <v>7968.24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78</v>
      </c>
      <c r="BK144" s="144">
        <f>ROUND(I144*H144,2)</f>
        <v>7968.24</v>
      </c>
      <c r="BL144" s="18" t="s">
        <v>165</v>
      </c>
      <c r="BM144" s="143" t="s">
        <v>232</v>
      </c>
    </row>
    <row r="145" spans="2:65" s="1" customFormat="1" x14ac:dyDescent="0.2">
      <c r="B145" s="33"/>
      <c r="D145" s="145" t="s">
        <v>166</v>
      </c>
      <c r="F145" s="146" t="s">
        <v>486</v>
      </c>
      <c r="I145" s="147"/>
      <c r="L145" s="33"/>
      <c r="M145" s="148"/>
      <c r="T145" s="54"/>
      <c r="AT145" s="18" t="s">
        <v>166</v>
      </c>
      <c r="AU145" s="18" t="s">
        <v>80</v>
      </c>
    </row>
    <row r="146" spans="2:65" s="12" customFormat="1" x14ac:dyDescent="0.2">
      <c r="B146" s="149"/>
      <c r="D146" s="150" t="s">
        <v>188</v>
      </c>
      <c r="E146" s="151" t="s">
        <v>19</v>
      </c>
      <c r="F146" s="152" t="s">
        <v>2336</v>
      </c>
      <c r="H146" s="151" t="s">
        <v>19</v>
      </c>
      <c r="I146" s="153"/>
      <c r="L146" s="149"/>
      <c r="M146" s="154"/>
      <c r="T146" s="155"/>
      <c r="AT146" s="151" t="s">
        <v>188</v>
      </c>
      <c r="AU146" s="151" t="s">
        <v>80</v>
      </c>
      <c r="AV146" s="12" t="s">
        <v>78</v>
      </c>
      <c r="AW146" s="12" t="s">
        <v>31</v>
      </c>
      <c r="AX146" s="12" t="s">
        <v>70</v>
      </c>
      <c r="AY146" s="151" t="s">
        <v>158</v>
      </c>
    </row>
    <row r="147" spans="2:65" s="13" customFormat="1" x14ac:dyDescent="0.2">
      <c r="B147" s="156"/>
      <c r="D147" s="150" t="s">
        <v>188</v>
      </c>
      <c r="E147" s="157" t="s">
        <v>19</v>
      </c>
      <c r="F147" s="158" t="s">
        <v>2337</v>
      </c>
      <c r="H147" s="159">
        <v>390.6</v>
      </c>
      <c r="I147" s="160"/>
      <c r="L147" s="156"/>
      <c r="M147" s="161"/>
      <c r="T147" s="162"/>
      <c r="AT147" s="157" t="s">
        <v>188</v>
      </c>
      <c r="AU147" s="157" t="s">
        <v>80</v>
      </c>
      <c r="AV147" s="13" t="s">
        <v>80</v>
      </c>
      <c r="AW147" s="13" t="s">
        <v>31</v>
      </c>
      <c r="AX147" s="13" t="s">
        <v>70</v>
      </c>
      <c r="AY147" s="157" t="s">
        <v>158</v>
      </c>
    </row>
    <row r="148" spans="2:65" s="14" customFormat="1" x14ac:dyDescent="0.2">
      <c r="B148" s="163"/>
      <c r="D148" s="150" t="s">
        <v>188</v>
      </c>
      <c r="E148" s="164" t="s">
        <v>19</v>
      </c>
      <c r="F148" s="165" t="s">
        <v>191</v>
      </c>
      <c r="H148" s="166">
        <v>390.6</v>
      </c>
      <c r="I148" s="167"/>
      <c r="L148" s="163"/>
      <c r="M148" s="168"/>
      <c r="T148" s="169"/>
      <c r="AT148" s="164" t="s">
        <v>188</v>
      </c>
      <c r="AU148" s="164" t="s">
        <v>80</v>
      </c>
      <c r="AV148" s="14" t="s">
        <v>165</v>
      </c>
      <c r="AW148" s="14" t="s">
        <v>31</v>
      </c>
      <c r="AX148" s="14" t="s">
        <v>78</v>
      </c>
      <c r="AY148" s="164" t="s">
        <v>158</v>
      </c>
    </row>
    <row r="149" spans="2:65" s="1" customFormat="1" ht="16.5" customHeight="1" x14ac:dyDescent="0.2">
      <c r="B149" s="33"/>
      <c r="C149" s="132" t="s">
        <v>240</v>
      </c>
      <c r="D149" s="132" t="s">
        <v>160</v>
      </c>
      <c r="E149" s="133" t="s">
        <v>499</v>
      </c>
      <c r="F149" s="134" t="s">
        <v>500</v>
      </c>
      <c r="G149" s="135" t="s">
        <v>308</v>
      </c>
      <c r="H149" s="136">
        <v>325.404</v>
      </c>
      <c r="I149" s="137">
        <v>50.8</v>
      </c>
      <c r="J149" s="138">
        <f>ROUND(I149*H149,2)</f>
        <v>16530.52</v>
      </c>
      <c r="K149" s="134" t="s">
        <v>164</v>
      </c>
      <c r="L149" s="33"/>
      <c r="M149" s="139" t="s">
        <v>19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165</v>
      </c>
      <c r="AT149" s="143" t="s">
        <v>160</v>
      </c>
      <c r="AU149" s="143" t="s">
        <v>80</v>
      </c>
      <c r="AY149" s="18" t="s">
        <v>158</v>
      </c>
      <c r="BE149" s="144">
        <f>IF(N149="základní",J149,0)</f>
        <v>16530.52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78</v>
      </c>
      <c r="BK149" s="144">
        <f>ROUND(I149*H149,2)</f>
        <v>16530.52</v>
      </c>
      <c r="BL149" s="18" t="s">
        <v>165</v>
      </c>
      <c r="BM149" s="143" t="s">
        <v>243</v>
      </c>
    </row>
    <row r="150" spans="2:65" s="1" customFormat="1" x14ac:dyDescent="0.2">
      <c r="B150" s="33"/>
      <c r="D150" s="145" t="s">
        <v>166</v>
      </c>
      <c r="F150" s="146" t="s">
        <v>502</v>
      </c>
      <c r="I150" s="147"/>
      <c r="L150" s="33"/>
      <c r="M150" s="148"/>
      <c r="T150" s="54"/>
      <c r="AT150" s="18" t="s">
        <v>166</v>
      </c>
      <c r="AU150" s="18" t="s">
        <v>80</v>
      </c>
    </row>
    <row r="151" spans="2:65" s="12" customFormat="1" x14ac:dyDescent="0.2">
      <c r="B151" s="149"/>
      <c r="D151" s="150" t="s">
        <v>188</v>
      </c>
      <c r="E151" s="151" t="s">
        <v>19</v>
      </c>
      <c r="F151" s="152" t="s">
        <v>2329</v>
      </c>
      <c r="H151" s="151" t="s">
        <v>19</v>
      </c>
      <c r="I151" s="153"/>
      <c r="L151" s="149"/>
      <c r="M151" s="154"/>
      <c r="T151" s="155"/>
      <c r="AT151" s="151" t="s">
        <v>188</v>
      </c>
      <c r="AU151" s="151" t="s">
        <v>80</v>
      </c>
      <c r="AV151" s="12" t="s">
        <v>78</v>
      </c>
      <c r="AW151" s="12" t="s">
        <v>31</v>
      </c>
      <c r="AX151" s="12" t="s">
        <v>70</v>
      </c>
      <c r="AY151" s="151" t="s">
        <v>158</v>
      </c>
    </row>
    <row r="152" spans="2:65" s="13" customFormat="1" x14ac:dyDescent="0.2">
      <c r="B152" s="156"/>
      <c r="D152" s="150" t="s">
        <v>188</v>
      </c>
      <c r="E152" s="157" t="s">
        <v>19</v>
      </c>
      <c r="F152" s="158" t="s">
        <v>2338</v>
      </c>
      <c r="H152" s="159">
        <v>325.404</v>
      </c>
      <c r="I152" s="160"/>
      <c r="L152" s="156"/>
      <c r="M152" s="161"/>
      <c r="T152" s="162"/>
      <c r="AT152" s="157" t="s">
        <v>188</v>
      </c>
      <c r="AU152" s="157" t="s">
        <v>80</v>
      </c>
      <c r="AV152" s="13" t="s">
        <v>80</v>
      </c>
      <c r="AW152" s="13" t="s">
        <v>31</v>
      </c>
      <c r="AX152" s="13" t="s">
        <v>70</v>
      </c>
      <c r="AY152" s="157" t="s">
        <v>158</v>
      </c>
    </row>
    <row r="153" spans="2:65" s="14" customFormat="1" x14ac:dyDescent="0.2">
      <c r="B153" s="163"/>
      <c r="D153" s="150" t="s">
        <v>188</v>
      </c>
      <c r="E153" s="164" t="s">
        <v>19</v>
      </c>
      <c r="F153" s="165" t="s">
        <v>191</v>
      </c>
      <c r="H153" s="166">
        <v>325.404</v>
      </c>
      <c r="I153" s="167"/>
      <c r="L153" s="163"/>
      <c r="M153" s="168"/>
      <c r="T153" s="169"/>
      <c r="AT153" s="164" t="s">
        <v>188</v>
      </c>
      <c r="AU153" s="164" t="s">
        <v>80</v>
      </c>
      <c r="AV153" s="14" t="s">
        <v>165</v>
      </c>
      <c r="AW153" s="14" t="s">
        <v>31</v>
      </c>
      <c r="AX153" s="14" t="s">
        <v>78</v>
      </c>
      <c r="AY153" s="164" t="s">
        <v>158</v>
      </c>
    </row>
    <row r="154" spans="2:65" s="1" customFormat="1" ht="16.5" customHeight="1" x14ac:dyDescent="0.2">
      <c r="B154" s="33"/>
      <c r="C154" s="132" t="s">
        <v>196</v>
      </c>
      <c r="D154" s="132" t="s">
        <v>160</v>
      </c>
      <c r="E154" s="133" t="s">
        <v>512</v>
      </c>
      <c r="F154" s="134" t="s">
        <v>513</v>
      </c>
      <c r="G154" s="135" t="s">
        <v>308</v>
      </c>
      <c r="H154" s="136">
        <v>41.594999999999999</v>
      </c>
      <c r="I154" s="137">
        <v>22.1</v>
      </c>
      <c r="J154" s="138">
        <f>ROUND(I154*H154,2)</f>
        <v>919.25</v>
      </c>
      <c r="K154" s="134" t="s">
        <v>164</v>
      </c>
      <c r="L154" s="33"/>
      <c r="M154" s="139" t="s">
        <v>19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165</v>
      </c>
      <c r="AT154" s="143" t="s">
        <v>160</v>
      </c>
      <c r="AU154" s="143" t="s">
        <v>80</v>
      </c>
      <c r="AY154" s="18" t="s">
        <v>158</v>
      </c>
      <c r="BE154" s="144">
        <f>IF(N154="základní",J154,0)</f>
        <v>919.25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78</v>
      </c>
      <c r="BK154" s="144">
        <f>ROUND(I154*H154,2)</f>
        <v>919.25</v>
      </c>
      <c r="BL154" s="18" t="s">
        <v>165</v>
      </c>
      <c r="BM154" s="143" t="s">
        <v>253</v>
      </c>
    </row>
    <row r="155" spans="2:65" s="1" customFormat="1" x14ac:dyDescent="0.2">
      <c r="B155" s="33"/>
      <c r="D155" s="145" t="s">
        <v>166</v>
      </c>
      <c r="F155" s="146" t="s">
        <v>515</v>
      </c>
      <c r="I155" s="147"/>
      <c r="L155" s="33"/>
      <c r="M155" s="148"/>
      <c r="T155" s="54"/>
      <c r="AT155" s="18" t="s">
        <v>166</v>
      </c>
      <c r="AU155" s="18" t="s">
        <v>80</v>
      </c>
    </row>
    <row r="156" spans="2:65" s="12" customFormat="1" x14ac:dyDescent="0.2">
      <c r="B156" s="149"/>
      <c r="D156" s="150" t="s">
        <v>188</v>
      </c>
      <c r="E156" s="151" t="s">
        <v>19</v>
      </c>
      <c r="F156" s="152" t="s">
        <v>2339</v>
      </c>
      <c r="H156" s="151" t="s">
        <v>19</v>
      </c>
      <c r="I156" s="153"/>
      <c r="L156" s="149"/>
      <c r="M156" s="154"/>
      <c r="T156" s="155"/>
      <c r="AT156" s="151" t="s">
        <v>188</v>
      </c>
      <c r="AU156" s="151" t="s">
        <v>80</v>
      </c>
      <c r="AV156" s="12" t="s">
        <v>78</v>
      </c>
      <c r="AW156" s="12" t="s">
        <v>31</v>
      </c>
      <c r="AX156" s="12" t="s">
        <v>70</v>
      </c>
      <c r="AY156" s="151" t="s">
        <v>158</v>
      </c>
    </row>
    <row r="157" spans="2:65" s="12" customFormat="1" x14ac:dyDescent="0.2">
      <c r="B157" s="149"/>
      <c r="D157" s="150" t="s">
        <v>188</v>
      </c>
      <c r="E157" s="151" t="s">
        <v>19</v>
      </c>
      <c r="F157" s="152" t="s">
        <v>1306</v>
      </c>
      <c r="H157" s="151" t="s">
        <v>19</v>
      </c>
      <c r="I157" s="153"/>
      <c r="L157" s="149"/>
      <c r="M157" s="154"/>
      <c r="T157" s="155"/>
      <c r="AT157" s="151" t="s">
        <v>188</v>
      </c>
      <c r="AU157" s="151" t="s">
        <v>80</v>
      </c>
      <c r="AV157" s="12" t="s">
        <v>78</v>
      </c>
      <c r="AW157" s="12" t="s">
        <v>31</v>
      </c>
      <c r="AX157" s="12" t="s">
        <v>70</v>
      </c>
      <c r="AY157" s="151" t="s">
        <v>158</v>
      </c>
    </row>
    <row r="158" spans="2:65" s="13" customFormat="1" x14ac:dyDescent="0.2">
      <c r="B158" s="156"/>
      <c r="D158" s="150" t="s">
        <v>188</v>
      </c>
      <c r="E158" s="157" t="s">
        <v>19</v>
      </c>
      <c r="F158" s="158" t="s">
        <v>2340</v>
      </c>
      <c r="H158" s="159">
        <v>23.516999999999999</v>
      </c>
      <c r="I158" s="160"/>
      <c r="L158" s="156"/>
      <c r="M158" s="161"/>
      <c r="T158" s="162"/>
      <c r="AT158" s="157" t="s">
        <v>188</v>
      </c>
      <c r="AU158" s="157" t="s">
        <v>80</v>
      </c>
      <c r="AV158" s="13" t="s">
        <v>80</v>
      </c>
      <c r="AW158" s="13" t="s">
        <v>31</v>
      </c>
      <c r="AX158" s="13" t="s">
        <v>70</v>
      </c>
      <c r="AY158" s="157" t="s">
        <v>158</v>
      </c>
    </row>
    <row r="159" spans="2:65" s="12" customFormat="1" x14ac:dyDescent="0.2">
      <c r="B159" s="149"/>
      <c r="D159" s="150" t="s">
        <v>188</v>
      </c>
      <c r="E159" s="151" t="s">
        <v>19</v>
      </c>
      <c r="F159" s="152" t="s">
        <v>1300</v>
      </c>
      <c r="H159" s="151" t="s">
        <v>19</v>
      </c>
      <c r="I159" s="153"/>
      <c r="L159" s="149"/>
      <c r="M159" s="154"/>
      <c r="T159" s="155"/>
      <c r="AT159" s="151" t="s">
        <v>188</v>
      </c>
      <c r="AU159" s="151" t="s">
        <v>80</v>
      </c>
      <c r="AV159" s="12" t="s">
        <v>78</v>
      </c>
      <c r="AW159" s="12" t="s">
        <v>31</v>
      </c>
      <c r="AX159" s="12" t="s">
        <v>70</v>
      </c>
      <c r="AY159" s="151" t="s">
        <v>158</v>
      </c>
    </row>
    <row r="160" spans="2:65" s="13" customFormat="1" x14ac:dyDescent="0.2">
      <c r="B160" s="156"/>
      <c r="D160" s="150" t="s">
        <v>188</v>
      </c>
      <c r="E160" s="157" t="s">
        <v>19</v>
      </c>
      <c r="F160" s="158" t="s">
        <v>2335</v>
      </c>
      <c r="H160" s="159">
        <v>18.077999999999999</v>
      </c>
      <c r="I160" s="160"/>
      <c r="L160" s="156"/>
      <c r="M160" s="161"/>
      <c r="T160" s="162"/>
      <c r="AT160" s="157" t="s">
        <v>188</v>
      </c>
      <c r="AU160" s="157" t="s">
        <v>80</v>
      </c>
      <c r="AV160" s="13" t="s">
        <v>80</v>
      </c>
      <c r="AW160" s="13" t="s">
        <v>31</v>
      </c>
      <c r="AX160" s="13" t="s">
        <v>70</v>
      </c>
      <c r="AY160" s="157" t="s">
        <v>158</v>
      </c>
    </row>
    <row r="161" spans="2:65" s="14" customFormat="1" x14ac:dyDescent="0.2">
      <c r="B161" s="163"/>
      <c r="D161" s="150" t="s">
        <v>188</v>
      </c>
      <c r="E161" s="164" t="s">
        <v>19</v>
      </c>
      <c r="F161" s="165" t="s">
        <v>191</v>
      </c>
      <c r="H161" s="166">
        <v>41.594999999999999</v>
      </c>
      <c r="I161" s="167"/>
      <c r="L161" s="163"/>
      <c r="M161" s="168"/>
      <c r="T161" s="169"/>
      <c r="AT161" s="164" t="s">
        <v>188</v>
      </c>
      <c r="AU161" s="164" t="s">
        <v>80</v>
      </c>
      <c r="AV161" s="14" t="s">
        <v>165</v>
      </c>
      <c r="AW161" s="14" t="s">
        <v>31</v>
      </c>
      <c r="AX161" s="14" t="s">
        <v>78</v>
      </c>
      <c r="AY161" s="164" t="s">
        <v>158</v>
      </c>
    </row>
    <row r="162" spans="2:65" s="1" customFormat="1" ht="16.5" customHeight="1" x14ac:dyDescent="0.2">
      <c r="B162" s="33"/>
      <c r="C162" s="132" t="s">
        <v>259</v>
      </c>
      <c r="D162" s="132" t="s">
        <v>160</v>
      </c>
      <c r="E162" s="133" t="s">
        <v>517</v>
      </c>
      <c r="F162" s="134" t="s">
        <v>518</v>
      </c>
      <c r="G162" s="135" t="s">
        <v>519</v>
      </c>
      <c r="H162" s="136">
        <v>62.393000000000001</v>
      </c>
      <c r="I162" s="137">
        <v>352</v>
      </c>
      <c r="J162" s="138">
        <f>ROUND(I162*H162,2)</f>
        <v>21962.34</v>
      </c>
      <c r="K162" s="134" t="s">
        <v>164</v>
      </c>
      <c r="L162" s="33"/>
      <c r="M162" s="139" t="s">
        <v>19</v>
      </c>
      <c r="N162" s="140" t="s">
        <v>41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165</v>
      </c>
      <c r="AT162" s="143" t="s">
        <v>160</v>
      </c>
      <c r="AU162" s="143" t="s">
        <v>80</v>
      </c>
      <c r="AY162" s="18" t="s">
        <v>158</v>
      </c>
      <c r="BE162" s="144">
        <f>IF(N162="základní",J162,0)</f>
        <v>21962.34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78</v>
      </c>
      <c r="BK162" s="144">
        <f>ROUND(I162*H162,2)</f>
        <v>21962.34</v>
      </c>
      <c r="BL162" s="18" t="s">
        <v>165</v>
      </c>
      <c r="BM162" s="143" t="s">
        <v>262</v>
      </c>
    </row>
    <row r="163" spans="2:65" s="1" customFormat="1" x14ac:dyDescent="0.2">
      <c r="B163" s="33"/>
      <c r="D163" s="145" t="s">
        <v>166</v>
      </c>
      <c r="F163" s="146" t="s">
        <v>521</v>
      </c>
      <c r="I163" s="147"/>
      <c r="L163" s="33"/>
      <c r="M163" s="148"/>
      <c r="T163" s="54"/>
      <c r="AT163" s="18" t="s">
        <v>166</v>
      </c>
      <c r="AU163" s="18" t="s">
        <v>80</v>
      </c>
    </row>
    <row r="164" spans="2:65" s="1" customFormat="1" ht="16.5" customHeight="1" x14ac:dyDescent="0.2">
      <c r="B164" s="33"/>
      <c r="C164" s="132" t="s">
        <v>204</v>
      </c>
      <c r="D164" s="132" t="s">
        <v>160</v>
      </c>
      <c r="E164" s="133" t="s">
        <v>525</v>
      </c>
      <c r="F164" s="134" t="s">
        <v>526</v>
      </c>
      <c r="G164" s="135" t="s">
        <v>308</v>
      </c>
      <c r="H164" s="136">
        <v>168.74700000000001</v>
      </c>
      <c r="I164" s="137">
        <v>385</v>
      </c>
      <c r="J164" s="138">
        <f>ROUND(I164*H164,2)</f>
        <v>64967.6</v>
      </c>
      <c r="K164" s="134" t="s">
        <v>164</v>
      </c>
      <c r="L164" s="33"/>
      <c r="M164" s="139" t="s">
        <v>19</v>
      </c>
      <c r="N164" s="140" t="s">
        <v>41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165</v>
      </c>
      <c r="AT164" s="143" t="s">
        <v>160</v>
      </c>
      <c r="AU164" s="143" t="s">
        <v>80</v>
      </c>
      <c r="AY164" s="18" t="s">
        <v>158</v>
      </c>
      <c r="BE164" s="144">
        <f>IF(N164="základní",J164,0)</f>
        <v>64967.6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78</v>
      </c>
      <c r="BK164" s="144">
        <f>ROUND(I164*H164,2)</f>
        <v>64967.6</v>
      </c>
      <c r="BL164" s="18" t="s">
        <v>165</v>
      </c>
      <c r="BM164" s="143" t="s">
        <v>272</v>
      </c>
    </row>
    <row r="165" spans="2:65" s="1" customFormat="1" x14ac:dyDescent="0.2">
      <c r="B165" s="33"/>
      <c r="D165" s="145" t="s">
        <v>166</v>
      </c>
      <c r="F165" s="146" t="s">
        <v>528</v>
      </c>
      <c r="I165" s="147"/>
      <c r="L165" s="33"/>
      <c r="M165" s="148"/>
      <c r="T165" s="54"/>
      <c r="AT165" s="18" t="s">
        <v>166</v>
      </c>
      <c r="AU165" s="18" t="s">
        <v>80</v>
      </c>
    </row>
    <row r="166" spans="2:65" s="12" customFormat="1" x14ac:dyDescent="0.2">
      <c r="B166" s="149"/>
      <c r="D166" s="150" t="s">
        <v>188</v>
      </c>
      <c r="E166" s="151" t="s">
        <v>19</v>
      </c>
      <c r="F166" s="152" t="s">
        <v>2341</v>
      </c>
      <c r="H166" s="151" t="s">
        <v>19</v>
      </c>
      <c r="I166" s="153"/>
      <c r="L166" s="149"/>
      <c r="M166" s="154"/>
      <c r="T166" s="155"/>
      <c r="AT166" s="151" t="s">
        <v>188</v>
      </c>
      <c r="AU166" s="151" t="s">
        <v>80</v>
      </c>
      <c r="AV166" s="12" t="s">
        <v>78</v>
      </c>
      <c r="AW166" s="12" t="s">
        <v>31</v>
      </c>
      <c r="AX166" s="12" t="s">
        <v>70</v>
      </c>
      <c r="AY166" s="151" t="s">
        <v>158</v>
      </c>
    </row>
    <row r="167" spans="2:65" s="12" customFormat="1" x14ac:dyDescent="0.2">
      <c r="B167" s="149"/>
      <c r="D167" s="150" t="s">
        <v>188</v>
      </c>
      <c r="E167" s="151" t="s">
        <v>19</v>
      </c>
      <c r="F167" s="152" t="s">
        <v>2342</v>
      </c>
      <c r="H167" s="151" t="s">
        <v>19</v>
      </c>
      <c r="I167" s="153"/>
      <c r="L167" s="149"/>
      <c r="M167" s="154"/>
      <c r="T167" s="155"/>
      <c r="AT167" s="151" t="s">
        <v>188</v>
      </c>
      <c r="AU167" s="151" t="s">
        <v>80</v>
      </c>
      <c r="AV167" s="12" t="s">
        <v>78</v>
      </c>
      <c r="AW167" s="12" t="s">
        <v>31</v>
      </c>
      <c r="AX167" s="12" t="s">
        <v>70</v>
      </c>
      <c r="AY167" s="151" t="s">
        <v>158</v>
      </c>
    </row>
    <row r="168" spans="2:65" s="12" customFormat="1" x14ac:dyDescent="0.2">
      <c r="B168" s="149"/>
      <c r="D168" s="150" t="s">
        <v>188</v>
      </c>
      <c r="E168" s="151" t="s">
        <v>19</v>
      </c>
      <c r="F168" s="152" t="s">
        <v>1306</v>
      </c>
      <c r="H168" s="151" t="s">
        <v>19</v>
      </c>
      <c r="I168" s="153"/>
      <c r="L168" s="149"/>
      <c r="M168" s="154"/>
      <c r="T168" s="155"/>
      <c r="AT168" s="151" t="s">
        <v>188</v>
      </c>
      <c r="AU168" s="151" t="s">
        <v>80</v>
      </c>
      <c r="AV168" s="12" t="s">
        <v>78</v>
      </c>
      <c r="AW168" s="12" t="s">
        <v>31</v>
      </c>
      <c r="AX168" s="12" t="s">
        <v>70</v>
      </c>
      <c r="AY168" s="151" t="s">
        <v>158</v>
      </c>
    </row>
    <row r="169" spans="2:65" s="13" customFormat="1" x14ac:dyDescent="0.2">
      <c r="B169" s="156"/>
      <c r="D169" s="150" t="s">
        <v>188</v>
      </c>
      <c r="E169" s="157" t="s">
        <v>19</v>
      </c>
      <c r="F169" s="158" t="s">
        <v>2343</v>
      </c>
      <c r="H169" s="159">
        <v>162.702</v>
      </c>
      <c r="I169" s="160"/>
      <c r="L169" s="156"/>
      <c r="M169" s="161"/>
      <c r="T169" s="162"/>
      <c r="AT169" s="157" t="s">
        <v>188</v>
      </c>
      <c r="AU169" s="157" t="s">
        <v>80</v>
      </c>
      <c r="AV169" s="13" t="s">
        <v>80</v>
      </c>
      <c r="AW169" s="13" t="s">
        <v>31</v>
      </c>
      <c r="AX169" s="13" t="s">
        <v>70</v>
      </c>
      <c r="AY169" s="157" t="s">
        <v>158</v>
      </c>
    </row>
    <row r="170" spans="2:65" s="12" customFormat="1" x14ac:dyDescent="0.2">
      <c r="B170" s="149"/>
      <c r="D170" s="150" t="s">
        <v>188</v>
      </c>
      <c r="E170" s="151" t="s">
        <v>19</v>
      </c>
      <c r="F170" s="152" t="s">
        <v>1300</v>
      </c>
      <c r="H170" s="151" t="s">
        <v>19</v>
      </c>
      <c r="I170" s="153"/>
      <c r="L170" s="149"/>
      <c r="M170" s="154"/>
      <c r="T170" s="155"/>
      <c r="AT170" s="151" t="s">
        <v>188</v>
      </c>
      <c r="AU170" s="151" t="s">
        <v>80</v>
      </c>
      <c r="AV170" s="12" t="s">
        <v>78</v>
      </c>
      <c r="AW170" s="12" t="s">
        <v>31</v>
      </c>
      <c r="AX170" s="12" t="s">
        <v>70</v>
      </c>
      <c r="AY170" s="151" t="s">
        <v>158</v>
      </c>
    </row>
    <row r="171" spans="2:65" s="13" customFormat="1" x14ac:dyDescent="0.2">
      <c r="B171" s="156"/>
      <c r="D171" s="150" t="s">
        <v>188</v>
      </c>
      <c r="E171" s="157" t="s">
        <v>19</v>
      </c>
      <c r="F171" s="158" t="s">
        <v>2335</v>
      </c>
      <c r="H171" s="159">
        <v>18.077999999999999</v>
      </c>
      <c r="I171" s="160"/>
      <c r="L171" s="156"/>
      <c r="M171" s="161"/>
      <c r="T171" s="162"/>
      <c r="AT171" s="157" t="s">
        <v>188</v>
      </c>
      <c r="AU171" s="157" t="s">
        <v>80</v>
      </c>
      <c r="AV171" s="13" t="s">
        <v>80</v>
      </c>
      <c r="AW171" s="13" t="s">
        <v>31</v>
      </c>
      <c r="AX171" s="13" t="s">
        <v>70</v>
      </c>
      <c r="AY171" s="157" t="s">
        <v>158</v>
      </c>
    </row>
    <row r="172" spans="2:65" s="15" customFormat="1" x14ac:dyDescent="0.2">
      <c r="B172" s="170"/>
      <c r="D172" s="150" t="s">
        <v>188</v>
      </c>
      <c r="E172" s="171" t="s">
        <v>19</v>
      </c>
      <c r="F172" s="172" t="s">
        <v>315</v>
      </c>
      <c r="H172" s="173">
        <v>180.78</v>
      </c>
      <c r="I172" s="174"/>
      <c r="L172" s="170"/>
      <c r="M172" s="175"/>
      <c r="T172" s="176"/>
      <c r="AT172" s="171" t="s">
        <v>188</v>
      </c>
      <c r="AU172" s="171" t="s">
        <v>80</v>
      </c>
      <c r="AV172" s="15" t="s">
        <v>171</v>
      </c>
      <c r="AW172" s="15" t="s">
        <v>31</v>
      </c>
      <c r="AX172" s="15" t="s">
        <v>70</v>
      </c>
      <c r="AY172" s="171" t="s">
        <v>158</v>
      </c>
    </row>
    <row r="173" spans="2:65" s="12" customFormat="1" x14ac:dyDescent="0.2">
      <c r="B173" s="149"/>
      <c r="D173" s="150" t="s">
        <v>188</v>
      </c>
      <c r="E173" s="151" t="s">
        <v>19</v>
      </c>
      <c r="F173" s="152" t="s">
        <v>2344</v>
      </c>
      <c r="H173" s="151" t="s">
        <v>19</v>
      </c>
      <c r="I173" s="153"/>
      <c r="L173" s="149"/>
      <c r="M173" s="154"/>
      <c r="T173" s="155"/>
      <c r="AT173" s="151" t="s">
        <v>188</v>
      </c>
      <c r="AU173" s="151" t="s">
        <v>80</v>
      </c>
      <c r="AV173" s="12" t="s">
        <v>78</v>
      </c>
      <c r="AW173" s="12" t="s">
        <v>31</v>
      </c>
      <c r="AX173" s="12" t="s">
        <v>70</v>
      </c>
      <c r="AY173" s="151" t="s">
        <v>158</v>
      </c>
    </row>
    <row r="174" spans="2:65" s="12" customFormat="1" x14ac:dyDescent="0.2">
      <c r="B174" s="149"/>
      <c r="D174" s="150" t="s">
        <v>188</v>
      </c>
      <c r="E174" s="151" t="s">
        <v>19</v>
      </c>
      <c r="F174" s="152" t="s">
        <v>2345</v>
      </c>
      <c r="H174" s="151" t="s">
        <v>19</v>
      </c>
      <c r="I174" s="153"/>
      <c r="L174" s="149"/>
      <c r="M174" s="154"/>
      <c r="T174" s="155"/>
      <c r="AT174" s="151" t="s">
        <v>188</v>
      </c>
      <c r="AU174" s="151" t="s">
        <v>80</v>
      </c>
      <c r="AV174" s="12" t="s">
        <v>78</v>
      </c>
      <c r="AW174" s="12" t="s">
        <v>31</v>
      </c>
      <c r="AX174" s="12" t="s">
        <v>70</v>
      </c>
      <c r="AY174" s="151" t="s">
        <v>158</v>
      </c>
    </row>
    <row r="175" spans="2:65" s="13" customFormat="1" x14ac:dyDescent="0.2">
      <c r="B175" s="156"/>
      <c r="D175" s="150" t="s">
        <v>188</v>
      </c>
      <c r="E175" s="157" t="s">
        <v>19</v>
      </c>
      <c r="F175" s="158" t="s">
        <v>2346</v>
      </c>
      <c r="H175" s="159">
        <v>-2.2999999999999998</v>
      </c>
      <c r="I175" s="160"/>
      <c r="L175" s="156"/>
      <c r="M175" s="161"/>
      <c r="T175" s="162"/>
      <c r="AT175" s="157" t="s">
        <v>188</v>
      </c>
      <c r="AU175" s="157" t="s">
        <v>80</v>
      </c>
      <c r="AV175" s="13" t="s">
        <v>80</v>
      </c>
      <c r="AW175" s="13" t="s">
        <v>31</v>
      </c>
      <c r="AX175" s="13" t="s">
        <v>70</v>
      </c>
      <c r="AY175" s="157" t="s">
        <v>158</v>
      </c>
    </row>
    <row r="176" spans="2:65" s="12" customFormat="1" x14ac:dyDescent="0.2">
      <c r="B176" s="149"/>
      <c r="D176" s="150" t="s">
        <v>188</v>
      </c>
      <c r="E176" s="151" t="s">
        <v>19</v>
      </c>
      <c r="F176" s="152" t="s">
        <v>2347</v>
      </c>
      <c r="H176" s="151" t="s">
        <v>19</v>
      </c>
      <c r="I176" s="153"/>
      <c r="L176" s="149"/>
      <c r="M176" s="154"/>
      <c r="T176" s="155"/>
      <c r="AT176" s="151" t="s">
        <v>188</v>
      </c>
      <c r="AU176" s="151" t="s">
        <v>80</v>
      </c>
      <c r="AV176" s="12" t="s">
        <v>78</v>
      </c>
      <c r="AW176" s="12" t="s">
        <v>31</v>
      </c>
      <c r="AX176" s="12" t="s">
        <v>70</v>
      </c>
      <c r="AY176" s="151" t="s">
        <v>158</v>
      </c>
    </row>
    <row r="177" spans="2:65" s="13" customFormat="1" x14ac:dyDescent="0.2">
      <c r="B177" s="156"/>
      <c r="D177" s="150" t="s">
        <v>188</v>
      </c>
      <c r="E177" s="157" t="s">
        <v>19</v>
      </c>
      <c r="F177" s="158" t="s">
        <v>2348</v>
      </c>
      <c r="H177" s="159">
        <v>-9.43</v>
      </c>
      <c r="I177" s="160"/>
      <c r="L177" s="156"/>
      <c r="M177" s="161"/>
      <c r="T177" s="162"/>
      <c r="AT177" s="157" t="s">
        <v>188</v>
      </c>
      <c r="AU177" s="157" t="s">
        <v>80</v>
      </c>
      <c r="AV177" s="13" t="s">
        <v>80</v>
      </c>
      <c r="AW177" s="13" t="s">
        <v>31</v>
      </c>
      <c r="AX177" s="13" t="s">
        <v>70</v>
      </c>
      <c r="AY177" s="157" t="s">
        <v>158</v>
      </c>
    </row>
    <row r="178" spans="2:65" s="12" customFormat="1" x14ac:dyDescent="0.2">
      <c r="B178" s="149"/>
      <c r="D178" s="150" t="s">
        <v>188</v>
      </c>
      <c r="E178" s="151" t="s">
        <v>19</v>
      </c>
      <c r="F178" s="152" t="s">
        <v>2349</v>
      </c>
      <c r="H178" s="151" t="s">
        <v>19</v>
      </c>
      <c r="I178" s="153"/>
      <c r="L178" s="149"/>
      <c r="M178" s="154"/>
      <c r="T178" s="155"/>
      <c r="AT178" s="151" t="s">
        <v>188</v>
      </c>
      <c r="AU178" s="151" t="s">
        <v>80</v>
      </c>
      <c r="AV178" s="12" t="s">
        <v>78</v>
      </c>
      <c r="AW178" s="12" t="s">
        <v>31</v>
      </c>
      <c r="AX178" s="12" t="s">
        <v>70</v>
      </c>
      <c r="AY178" s="151" t="s">
        <v>158</v>
      </c>
    </row>
    <row r="179" spans="2:65" s="12" customFormat="1" x14ac:dyDescent="0.2">
      <c r="B179" s="149"/>
      <c r="D179" s="150" t="s">
        <v>188</v>
      </c>
      <c r="E179" s="151" t="s">
        <v>19</v>
      </c>
      <c r="F179" s="152" t="s">
        <v>2350</v>
      </c>
      <c r="H179" s="151" t="s">
        <v>19</v>
      </c>
      <c r="I179" s="153"/>
      <c r="L179" s="149"/>
      <c r="M179" s="154"/>
      <c r="T179" s="155"/>
      <c r="AT179" s="151" t="s">
        <v>188</v>
      </c>
      <c r="AU179" s="151" t="s">
        <v>80</v>
      </c>
      <c r="AV179" s="12" t="s">
        <v>78</v>
      </c>
      <c r="AW179" s="12" t="s">
        <v>31</v>
      </c>
      <c r="AX179" s="12" t="s">
        <v>70</v>
      </c>
      <c r="AY179" s="151" t="s">
        <v>158</v>
      </c>
    </row>
    <row r="180" spans="2:65" s="13" customFormat="1" x14ac:dyDescent="0.2">
      <c r="B180" s="156"/>
      <c r="D180" s="150" t="s">
        <v>188</v>
      </c>
      <c r="E180" s="157" t="s">
        <v>19</v>
      </c>
      <c r="F180" s="158" t="s">
        <v>2351</v>
      </c>
      <c r="H180" s="159">
        <v>-0.14199999999999999</v>
      </c>
      <c r="I180" s="160"/>
      <c r="L180" s="156"/>
      <c r="M180" s="161"/>
      <c r="T180" s="162"/>
      <c r="AT180" s="157" t="s">
        <v>188</v>
      </c>
      <c r="AU180" s="157" t="s">
        <v>80</v>
      </c>
      <c r="AV180" s="13" t="s">
        <v>80</v>
      </c>
      <c r="AW180" s="13" t="s">
        <v>31</v>
      </c>
      <c r="AX180" s="13" t="s">
        <v>70</v>
      </c>
      <c r="AY180" s="157" t="s">
        <v>158</v>
      </c>
    </row>
    <row r="181" spans="2:65" s="12" customFormat="1" x14ac:dyDescent="0.2">
      <c r="B181" s="149"/>
      <c r="D181" s="150" t="s">
        <v>188</v>
      </c>
      <c r="E181" s="151" t="s">
        <v>19</v>
      </c>
      <c r="F181" s="152" t="s">
        <v>2352</v>
      </c>
      <c r="H181" s="151" t="s">
        <v>19</v>
      </c>
      <c r="I181" s="153"/>
      <c r="L181" s="149"/>
      <c r="M181" s="154"/>
      <c r="T181" s="155"/>
      <c r="AT181" s="151" t="s">
        <v>188</v>
      </c>
      <c r="AU181" s="151" t="s">
        <v>80</v>
      </c>
      <c r="AV181" s="12" t="s">
        <v>78</v>
      </c>
      <c r="AW181" s="12" t="s">
        <v>31</v>
      </c>
      <c r="AX181" s="12" t="s">
        <v>70</v>
      </c>
      <c r="AY181" s="151" t="s">
        <v>158</v>
      </c>
    </row>
    <row r="182" spans="2:65" s="13" customFormat="1" x14ac:dyDescent="0.2">
      <c r="B182" s="156"/>
      <c r="D182" s="150" t="s">
        <v>188</v>
      </c>
      <c r="E182" s="157" t="s">
        <v>19</v>
      </c>
      <c r="F182" s="158" t="s">
        <v>2353</v>
      </c>
      <c r="H182" s="159">
        <v>-0.161</v>
      </c>
      <c r="I182" s="160"/>
      <c r="L182" s="156"/>
      <c r="M182" s="161"/>
      <c r="T182" s="162"/>
      <c r="AT182" s="157" t="s">
        <v>188</v>
      </c>
      <c r="AU182" s="157" t="s">
        <v>80</v>
      </c>
      <c r="AV182" s="13" t="s">
        <v>80</v>
      </c>
      <c r="AW182" s="13" t="s">
        <v>31</v>
      </c>
      <c r="AX182" s="13" t="s">
        <v>70</v>
      </c>
      <c r="AY182" s="157" t="s">
        <v>158</v>
      </c>
    </row>
    <row r="183" spans="2:65" s="14" customFormat="1" x14ac:dyDescent="0.2">
      <c r="B183" s="163"/>
      <c r="D183" s="150" t="s">
        <v>188</v>
      </c>
      <c r="E183" s="164" t="s">
        <v>19</v>
      </c>
      <c r="F183" s="165" t="s">
        <v>191</v>
      </c>
      <c r="H183" s="166">
        <v>168.74699999999999</v>
      </c>
      <c r="I183" s="167"/>
      <c r="L183" s="163"/>
      <c r="M183" s="168"/>
      <c r="T183" s="169"/>
      <c r="AT183" s="164" t="s">
        <v>188</v>
      </c>
      <c r="AU183" s="164" t="s">
        <v>80</v>
      </c>
      <c r="AV183" s="14" t="s">
        <v>165</v>
      </c>
      <c r="AW183" s="14" t="s">
        <v>31</v>
      </c>
      <c r="AX183" s="14" t="s">
        <v>78</v>
      </c>
      <c r="AY183" s="164" t="s">
        <v>158</v>
      </c>
    </row>
    <row r="184" spans="2:65" s="1" customFormat="1" ht="16.5" customHeight="1" x14ac:dyDescent="0.2">
      <c r="B184" s="33"/>
      <c r="C184" s="132" t="s">
        <v>277</v>
      </c>
      <c r="D184" s="132" t="s">
        <v>160</v>
      </c>
      <c r="E184" s="133" t="s">
        <v>534</v>
      </c>
      <c r="F184" s="134" t="s">
        <v>535</v>
      </c>
      <c r="G184" s="135" t="s">
        <v>308</v>
      </c>
      <c r="H184" s="136">
        <v>11.73</v>
      </c>
      <c r="I184" s="137">
        <v>476</v>
      </c>
      <c r="J184" s="138">
        <f>ROUND(I184*H184,2)</f>
        <v>5583.48</v>
      </c>
      <c r="K184" s="134" t="s">
        <v>164</v>
      </c>
      <c r="L184" s="33"/>
      <c r="M184" s="139" t="s">
        <v>19</v>
      </c>
      <c r="N184" s="140" t="s">
        <v>41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165</v>
      </c>
      <c r="AT184" s="143" t="s">
        <v>160</v>
      </c>
      <c r="AU184" s="143" t="s">
        <v>80</v>
      </c>
      <c r="AY184" s="18" t="s">
        <v>158</v>
      </c>
      <c r="BE184" s="144">
        <f>IF(N184="základní",J184,0)</f>
        <v>5583.48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78</v>
      </c>
      <c r="BK184" s="144">
        <f>ROUND(I184*H184,2)</f>
        <v>5583.48</v>
      </c>
      <c r="BL184" s="18" t="s">
        <v>165</v>
      </c>
      <c r="BM184" s="143" t="s">
        <v>281</v>
      </c>
    </row>
    <row r="185" spans="2:65" s="1" customFormat="1" x14ac:dyDescent="0.2">
      <c r="B185" s="33"/>
      <c r="D185" s="145" t="s">
        <v>166</v>
      </c>
      <c r="F185" s="146" t="s">
        <v>537</v>
      </c>
      <c r="I185" s="147"/>
      <c r="L185" s="33"/>
      <c r="M185" s="148"/>
      <c r="T185" s="54"/>
      <c r="AT185" s="18" t="s">
        <v>166</v>
      </c>
      <c r="AU185" s="18" t="s">
        <v>80</v>
      </c>
    </row>
    <row r="186" spans="2:65" s="13" customFormat="1" x14ac:dyDescent="0.2">
      <c r="B186" s="156"/>
      <c r="D186" s="150" t="s">
        <v>188</v>
      </c>
      <c r="E186" s="157" t="s">
        <v>19</v>
      </c>
      <c r="F186" s="158" t="s">
        <v>2354</v>
      </c>
      <c r="H186" s="159">
        <v>11.73</v>
      </c>
      <c r="I186" s="160"/>
      <c r="L186" s="156"/>
      <c r="M186" s="161"/>
      <c r="T186" s="162"/>
      <c r="AT186" s="157" t="s">
        <v>188</v>
      </c>
      <c r="AU186" s="157" t="s">
        <v>80</v>
      </c>
      <c r="AV186" s="13" t="s">
        <v>80</v>
      </c>
      <c r="AW186" s="13" t="s">
        <v>31</v>
      </c>
      <c r="AX186" s="13" t="s">
        <v>70</v>
      </c>
      <c r="AY186" s="157" t="s">
        <v>158</v>
      </c>
    </row>
    <row r="187" spans="2:65" s="14" customFormat="1" x14ac:dyDescent="0.2">
      <c r="B187" s="163"/>
      <c r="D187" s="150" t="s">
        <v>188</v>
      </c>
      <c r="E187" s="164" t="s">
        <v>19</v>
      </c>
      <c r="F187" s="165" t="s">
        <v>191</v>
      </c>
      <c r="H187" s="166">
        <v>11.73</v>
      </c>
      <c r="I187" s="167"/>
      <c r="L187" s="163"/>
      <c r="M187" s="168"/>
      <c r="T187" s="169"/>
      <c r="AT187" s="164" t="s">
        <v>188</v>
      </c>
      <c r="AU187" s="164" t="s">
        <v>80</v>
      </c>
      <c r="AV187" s="14" t="s">
        <v>165</v>
      </c>
      <c r="AW187" s="14" t="s">
        <v>31</v>
      </c>
      <c r="AX187" s="14" t="s">
        <v>78</v>
      </c>
      <c r="AY187" s="164" t="s">
        <v>158</v>
      </c>
    </row>
    <row r="188" spans="2:65" s="1" customFormat="1" ht="16.5" customHeight="1" x14ac:dyDescent="0.2">
      <c r="B188" s="33"/>
      <c r="C188" s="177" t="s">
        <v>210</v>
      </c>
      <c r="D188" s="177" t="s">
        <v>530</v>
      </c>
      <c r="E188" s="178" t="s">
        <v>539</v>
      </c>
      <c r="F188" s="179" t="s">
        <v>540</v>
      </c>
      <c r="G188" s="180" t="s">
        <v>519</v>
      </c>
      <c r="H188" s="181">
        <v>18.600000000000001</v>
      </c>
      <c r="I188" s="182">
        <v>485</v>
      </c>
      <c r="J188" s="183">
        <f>ROUND(I188*H188,2)</f>
        <v>9021</v>
      </c>
      <c r="K188" s="179" t="s">
        <v>164</v>
      </c>
      <c r="L188" s="184"/>
      <c r="M188" s="185" t="s">
        <v>19</v>
      </c>
      <c r="N188" s="186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178</v>
      </c>
      <c r="AT188" s="143" t="s">
        <v>530</v>
      </c>
      <c r="AU188" s="143" t="s">
        <v>80</v>
      </c>
      <c r="AY188" s="18" t="s">
        <v>158</v>
      </c>
      <c r="BE188" s="144">
        <f>IF(N188="základní",J188,0)</f>
        <v>9021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78</v>
      </c>
      <c r="BK188" s="144">
        <f>ROUND(I188*H188,2)</f>
        <v>9021</v>
      </c>
      <c r="BL188" s="18" t="s">
        <v>165</v>
      </c>
      <c r="BM188" s="143" t="s">
        <v>287</v>
      </c>
    </row>
    <row r="189" spans="2:65" s="13" customFormat="1" x14ac:dyDescent="0.2">
      <c r="B189" s="156"/>
      <c r="D189" s="150" t="s">
        <v>188</v>
      </c>
      <c r="E189" s="157" t="s">
        <v>19</v>
      </c>
      <c r="F189" s="158" t="s">
        <v>2355</v>
      </c>
      <c r="H189" s="159">
        <v>18.600000000000001</v>
      </c>
      <c r="I189" s="160"/>
      <c r="L189" s="156"/>
      <c r="M189" s="161"/>
      <c r="T189" s="162"/>
      <c r="AT189" s="157" t="s">
        <v>188</v>
      </c>
      <c r="AU189" s="157" t="s">
        <v>80</v>
      </c>
      <c r="AV189" s="13" t="s">
        <v>80</v>
      </c>
      <c r="AW189" s="13" t="s">
        <v>31</v>
      </c>
      <c r="AX189" s="13" t="s">
        <v>70</v>
      </c>
      <c r="AY189" s="157" t="s">
        <v>158</v>
      </c>
    </row>
    <row r="190" spans="2:65" s="14" customFormat="1" x14ac:dyDescent="0.2">
      <c r="B190" s="163"/>
      <c r="D190" s="150" t="s">
        <v>188</v>
      </c>
      <c r="E190" s="164" t="s">
        <v>19</v>
      </c>
      <c r="F190" s="165" t="s">
        <v>191</v>
      </c>
      <c r="H190" s="166">
        <v>18.600000000000001</v>
      </c>
      <c r="I190" s="167"/>
      <c r="L190" s="163"/>
      <c r="M190" s="168"/>
      <c r="T190" s="169"/>
      <c r="AT190" s="164" t="s">
        <v>188</v>
      </c>
      <c r="AU190" s="164" t="s">
        <v>80</v>
      </c>
      <c r="AV190" s="14" t="s">
        <v>165</v>
      </c>
      <c r="AW190" s="14" t="s">
        <v>31</v>
      </c>
      <c r="AX190" s="14" t="s">
        <v>78</v>
      </c>
      <c r="AY190" s="164" t="s">
        <v>158</v>
      </c>
    </row>
    <row r="191" spans="2:65" s="1" customFormat="1" ht="21.75" customHeight="1" x14ac:dyDescent="0.2">
      <c r="B191" s="33"/>
      <c r="C191" s="132" t="s">
        <v>289</v>
      </c>
      <c r="D191" s="132" t="s">
        <v>160</v>
      </c>
      <c r="E191" s="133" t="s">
        <v>543</v>
      </c>
      <c r="F191" s="134" t="s">
        <v>544</v>
      </c>
      <c r="G191" s="135" t="s">
        <v>195</v>
      </c>
      <c r="H191" s="136">
        <v>230</v>
      </c>
      <c r="I191" s="137">
        <v>52.5</v>
      </c>
      <c r="J191" s="138">
        <f>ROUND(I191*H191,2)</f>
        <v>12075</v>
      </c>
      <c r="K191" s="134" t="s">
        <v>164</v>
      </c>
      <c r="L191" s="33"/>
      <c r="M191" s="139" t="s">
        <v>19</v>
      </c>
      <c r="N191" s="140" t="s">
        <v>41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165</v>
      </c>
      <c r="AT191" s="143" t="s">
        <v>160</v>
      </c>
      <c r="AU191" s="143" t="s">
        <v>80</v>
      </c>
      <c r="AY191" s="18" t="s">
        <v>158</v>
      </c>
      <c r="BE191" s="144">
        <f>IF(N191="základní",J191,0)</f>
        <v>12075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78</v>
      </c>
      <c r="BK191" s="144">
        <f>ROUND(I191*H191,2)</f>
        <v>12075</v>
      </c>
      <c r="BL191" s="18" t="s">
        <v>165</v>
      </c>
      <c r="BM191" s="143" t="s">
        <v>293</v>
      </c>
    </row>
    <row r="192" spans="2:65" s="1" customFormat="1" x14ac:dyDescent="0.2">
      <c r="B192" s="33"/>
      <c r="D192" s="145" t="s">
        <v>166</v>
      </c>
      <c r="F192" s="146" t="s">
        <v>546</v>
      </c>
      <c r="I192" s="147"/>
      <c r="L192" s="33"/>
      <c r="M192" s="148"/>
      <c r="T192" s="54"/>
      <c r="AT192" s="18" t="s">
        <v>166</v>
      </c>
      <c r="AU192" s="18" t="s">
        <v>80</v>
      </c>
    </row>
    <row r="193" spans="2:65" s="1" customFormat="1" ht="16.5" customHeight="1" x14ac:dyDescent="0.2">
      <c r="B193" s="33"/>
      <c r="C193" s="177" t="s">
        <v>216</v>
      </c>
      <c r="D193" s="177" t="s">
        <v>530</v>
      </c>
      <c r="E193" s="178" t="s">
        <v>567</v>
      </c>
      <c r="F193" s="179" t="s">
        <v>568</v>
      </c>
      <c r="G193" s="180" t="s">
        <v>569</v>
      </c>
      <c r="H193" s="181">
        <v>53.448</v>
      </c>
      <c r="I193" s="182">
        <v>113</v>
      </c>
      <c r="J193" s="183">
        <f>ROUND(I193*H193,2)</f>
        <v>6039.62</v>
      </c>
      <c r="K193" s="179" t="s">
        <v>164</v>
      </c>
      <c r="L193" s="184"/>
      <c r="M193" s="185" t="s">
        <v>19</v>
      </c>
      <c r="N193" s="186" t="s">
        <v>41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178</v>
      </c>
      <c r="AT193" s="143" t="s">
        <v>530</v>
      </c>
      <c r="AU193" s="143" t="s">
        <v>80</v>
      </c>
      <c r="AY193" s="18" t="s">
        <v>158</v>
      </c>
      <c r="BE193" s="144">
        <f>IF(N193="základní",J193,0)</f>
        <v>6039.62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78</v>
      </c>
      <c r="BK193" s="144">
        <f>ROUND(I193*H193,2)</f>
        <v>6039.62</v>
      </c>
      <c r="BL193" s="18" t="s">
        <v>165</v>
      </c>
      <c r="BM193" s="143" t="s">
        <v>298</v>
      </c>
    </row>
    <row r="194" spans="2:65" s="1" customFormat="1" ht="16.5" customHeight="1" x14ac:dyDescent="0.2">
      <c r="B194" s="33"/>
      <c r="C194" s="132" t="s">
        <v>7</v>
      </c>
      <c r="D194" s="132" t="s">
        <v>160</v>
      </c>
      <c r="E194" s="133" t="s">
        <v>591</v>
      </c>
      <c r="F194" s="134" t="s">
        <v>592</v>
      </c>
      <c r="G194" s="135" t="s">
        <v>308</v>
      </c>
      <c r="H194" s="136">
        <v>6.9</v>
      </c>
      <c r="I194" s="137">
        <v>423</v>
      </c>
      <c r="J194" s="138">
        <f>ROUND(I194*H194,2)</f>
        <v>2918.7</v>
      </c>
      <c r="K194" s="134" t="s">
        <v>164</v>
      </c>
      <c r="L194" s="33"/>
      <c r="M194" s="139" t="s">
        <v>19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165</v>
      </c>
      <c r="AT194" s="143" t="s">
        <v>160</v>
      </c>
      <c r="AU194" s="143" t="s">
        <v>80</v>
      </c>
      <c r="AY194" s="18" t="s">
        <v>158</v>
      </c>
      <c r="BE194" s="144">
        <f>IF(N194="základní",J194,0)</f>
        <v>2918.7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78</v>
      </c>
      <c r="BK194" s="144">
        <f>ROUND(I194*H194,2)</f>
        <v>2918.7</v>
      </c>
      <c r="BL194" s="18" t="s">
        <v>165</v>
      </c>
      <c r="BM194" s="143" t="s">
        <v>303</v>
      </c>
    </row>
    <row r="195" spans="2:65" s="1" customFormat="1" x14ac:dyDescent="0.2">
      <c r="B195" s="33"/>
      <c r="D195" s="145" t="s">
        <v>166</v>
      </c>
      <c r="F195" s="146" t="s">
        <v>594</v>
      </c>
      <c r="I195" s="147"/>
      <c r="L195" s="33"/>
      <c r="M195" s="148"/>
      <c r="T195" s="54"/>
      <c r="AT195" s="18" t="s">
        <v>166</v>
      </c>
      <c r="AU195" s="18" t="s">
        <v>80</v>
      </c>
    </row>
    <row r="196" spans="2:65" s="11" customFormat="1" ht="22.8" customHeight="1" x14ac:dyDescent="0.25">
      <c r="B196" s="120"/>
      <c r="D196" s="121" t="s">
        <v>69</v>
      </c>
      <c r="E196" s="130" t="s">
        <v>178</v>
      </c>
      <c r="F196" s="130" t="s">
        <v>793</v>
      </c>
      <c r="I196" s="123"/>
      <c r="J196" s="131">
        <f>BK196</f>
        <v>77800.2</v>
      </c>
      <c r="L196" s="120"/>
      <c r="M196" s="125"/>
      <c r="P196" s="126">
        <f>SUM(P197:P238)</f>
        <v>0</v>
      </c>
      <c r="R196" s="126">
        <f>SUM(R197:R238)</f>
        <v>0</v>
      </c>
      <c r="T196" s="127">
        <f>SUM(T197:T238)</f>
        <v>0</v>
      </c>
      <c r="AR196" s="121" t="s">
        <v>78</v>
      </c>
      <c r="AT196" s="128" t="s">
        <v>69</v>
      </c>
      <c r="AU196" s="128" t="s">
        <v>78</v>
      </c>
      <c r="AY196" s="121" t="s">
        <v>158</v>
      </c>
      <c r="BK196" s="129">
        <f>SUM(BK197:BK238)</f>
        <v>77800.2</v>
      </c>
    </row>
    <row r="197" spans="2:65" s="1" customFormat="1" ht="16.5" customHeight="1" x14ac:dyDescent="0.2">
      <c r="B197" s="33"/>
      <c r="C197" s="132" t="s">
        <v>225</v>
      </c>
      <c r="D197" s="132" t="s">
        <v>160</v>
      </c>
      <c r="E197" s="133" t="s">
        <v>2356</v>
      </c>
      <c r="F197" s="134" t="s">
        <v>2357</v>
      </c>
      <c r="G197" s="135" t="s">
        <v>292</v>
      </c>
      <c r="H197" s="136">
        <v>2</v>
      </c>
      <c r="I197" s="137">
        <v>375</v>
      </c>
      <c r="J197" s="138">
        <f>ROUND(I197*H197,2)</f>
        <v>750</v>
      </c>
      <c r="K197" s="134" t="s">
        <v>164</v>
      </c>
      <c r="L197" s="33"/>
      <c r="M197" s="139" t="s">
        <v>19</v>
      </c>
      <c r="N197" s="140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165</v>
      </c>
      <c r="AT197" s="143" t="s">
        <v>160</v>
      </c>
      <c r="AU197" s="143" t="s">
        <v>80</v>
      </c>
      <c r="AY197" s="18" t="s">
        <v>158</v>
      </c>
      <c r="BE197" s="144">
        <f>IF(N197="základní",J197,0)</f>
        <v>750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78</v>
      </c>
      <c r="BK197" s="144">
        <f>ROUND(I197*H197,2)</f>
        <v>750</v>
      </c>
      <c r="BL197" s="18" t="s">
        <v>165</v>
      </c>
      <c r="BM197" s="143" t="s">
        <v>309</v>
      </c>
    </row>
    <row r="198" spans="2:65" s="1" customFormat="1" x14ac:dyDescent="0.2">
      <c r="B198" s="33"/>
      <c r="D198" s="145" t="s">
        <v>166</v>
      </c>
      <c r="F198" s="146" t="s">
        <v>2358</v>
      </c>
      <c r="I198" s="147"/>
      <c r="L198" s="33"/>
      <c r="M198" s="148"/>
      <c r="T198" s="54"/>
      <c r="AT198" s="18" t="s">
        <v>166</v>
      </c>
      <c r="AU198" s="18" t="s">
        <v>80</v>
      </c>
    </row>
    <row r="199" spans="2:65" s="1" customFormat="1" ht="16.5" customHeight="1" x14ac:dyDescent="0.2">
      <c r="B199" s="33"/>
      <c r="C199" s="177" t="s">
        <v>318</v>
      </c>
      <c r="D199" s="177" t="s">
        <v>530</v>
      </c>
      <c r="E199" s="178" t="s">
        <v>2359</v>
      </c>
      <c r="F199" s="179" t="s">
        <v>2360</v>
      </c>
      <c r="G199" s="180" t="s">
        <v>292</v>
      </c>
      <c r="H199" s="181">
        <v>2.0299999999999998</v>
      </c>
      <c r="I199" s="182">
        <v>338</v>
      </c>
      <c r="J199" s="183">
        <f>ROUND(I199*H199,2)</f>
        <v>686.14</v>
      </c>
      <c r="K199" s="179" t="s">
        <v>164</v>
      </c>
      <c r="L199" s="184"/>
      <c r="M199" s="185" t="s">
        <v>19</v>
      </c>
      <c r="N199" s="186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178</v>
      </c>
      <c r="AT199" s="143" t="s">
        <v>530</v>
      </c>
      <c r="AU199" s="143" t="s">
        <v>80</v>
      </c>
      <c r="AY199" s="18" t="s">
        <v>158</v>
      </c>
      <c r="BE199" s="144">
        <f>IF(N199="základní",J199,0)</f>
        <v>686.14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78</v>
      </c>
      <c r="BK199" s="144">
        <f>ROUND(I199*H199,2)</f>
        <v>686.14</v>
      </c>
      <c r="BL199" s="18" t="s">
        <v>165</v>
      </c>
      <c r="BM199" s="143" t="s">
        <v>321</v>
      </c>
    </row>
    <row r="200" spans="2:65" s="13" customFormat="1" x14ac:dyDescent="0.2">
      <c r="B200" s="156"/>
      <c r="D200" s="150" t="s">
        <v>188</v>
      </c>
      <c r="E200" s="157" t="s">
        <v>19</v>
      </c>
      <c r="F200" s="158" t="s">
        <v>2361</v>
      </c>
      <c r="H200" s="159">
        <v>2.0299999999999998</v>
      </c>
      <c r="I200" s="160"/>
      <c r="L200" s="156"/>
      <c r="M200" s="161"/>
      <c r="T200" s="162"/>
      <c r="AT200" s="157" t="s">
        <v>188</v>
      </c>
      <c r="AU200" s="157" t="s">
        <v>80</v>
      </c>
      <c r="AV200" s="13" t="s">
        <v>80</v>
      </c>
      <c r="AW200" s="13" t="s">
        <v>31</v>
      </c>
      <c r="AX200" s="13" t="s">
        <v>70</v>
      </c>
      <c r="AY200" s="157" t="s">
        <v>158</v>
      </c>
    </row>
    <row r="201" spans="2:65" s="14" customFormat="1" x14ac:dyDescent="0.2">
      <c r="B201" s="163"/>
      <c r="D201" s="150" t="s">
        <v>188</v>
      </c>
      <c r="E201" s="164" t="s">
        <v>19</v>
      </c>
      <c r="F201" s="165" t="s">
        <v>191</v>
      </c>
      <c r="H201" s="166">
        <v>2.0299999999999998</v>
      </c>
      <c r="I201" s="167"/>
      <c r="L201" s="163"/>
      <c r="M201" s="168"/>
      <c r="T201" s="169"/>
      <c r="AT201" s="164" t="s">
        <v>188</v>
      </c>
      <c r="AU201" s="164" t="s">
        <v>80</v>
      </c>
      <c r="AV201" s="14" t="s">
        <v>165</v>
      </c>
      <c r="AW201" s="14" t="s">
        <v>31</v>
      </c>
      <c r="AX201" s="14" t="s">
        <v>78</v>
      </c>
      <c r="AY201" s="164" t="s">
        <v>158</v>
      </c>
    </row>
    <row r="202" spans="2:65" s="1" customFormat="1" ht="16.5" customHeight="1" x14ac:dyDescent="0.2">
      <c r="B202" s="33"/>
      <c r="C202" s="132" t="s">
        <v>232</v>
      </c>
      <c r="D202" s="132" t="s">
        <v>160</v>
      </c>
      <c r="E202" s="133" t="s">
        <v>2362</v>
      </c>
      <c r="F202" s="134" t="s">
        <v>2363</v>
      </c>
      <c r="G202" s="135" t="s">
        <v>292</v>
      </c>
      <c r="H202" s="136">
        <v>2</v>
      </c>
      <c r="I202" s="137">
        <v>396</v>
      </c>
      <c r="J202" s="138">
        <f>ROUND(I202*H202,2)</f>
        <v>792</v>
      </c>
      <c r="K202" s="134" t="s">
        <v>164</v>
      </c>
      <c r="L202" s="33"/>
      <c r="M202" s="139" t="s">
        <v>19</v>
      </c>
      <c r="N202" s="140" t="s">
        <v>41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165</v>
      </c>
      <c r="AT202" s="143" t="s">
        <v>160</v>
      </c>
      <c r="AU202" s="143" t="s">
        <v>80</v>
      </c>
      <c r="AY202" s="18" t="s">
        <v>158</v>
      </c>
      <c r="BE202" s="144">
        <f>IF(N202="základní",J202,0)</f>
        <v>792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78</v>
      </c>
      <c r="BK202" s="144">
        <f>ROUND(I202*H202,2)</f>
        <v>792</v>
      </c>
      <c r="BL202" s="18" t="s">
        <v>165</v>
      </c>
      <c r="BM202" s="143" t="s">
        <v>328</v>
      </c>
    </row>
    <row r="203" spans="2:65" s="1" customFormat="1" x14ac:dyDescent="0.2">
      <c r="B203" s="33"/>
      <c r="D203" s="145" t="s">
        <v>166</v>
      </c>
      <c r="F203" s="146" t="s">
        <v>2364</v>
      </c>
      <c r="I203" s="147"/>
      <c r="L203" s="33"/>
      <c r="M203" s="148"/>
      <c r="T203" s="54"/>
      <c r="AT203" s="18" t="s">
        <v>166</v>
      </c>
      <c r="AU203" s="18" t="s">
        <v>80</v>
      </c>
    </row>
    <row r="204" spans="2:65" s="1" customFormat="1" ht="16.5" customHeight="1" x14ac:dyDescent="0.2">
      <c r="B204" s="33"/>
      <c r="C204" s="177" t="s">
        <v>333</v>
      </c>
      <c r="D204" s="177" t="s">
        <v>530</v>
      </c>
      <c r="E204" s="178" t="s">
        <v>2365</v>
      </c>
      <c r="F204" s="179" t="s">
        <v>2366</v>
      </c>
      <c r="G204" s="180" t="s">
        <v>292</v>
      </c>
      <c r="H204" s="181">
        <v>2</v>
      </c>
      <c r="I204" s="182">
        <v>491</v>
      </c>
      <c r="J204" s="183">
        <f>ROUND(I204*H204,2)</f>
        <v>982</v>
      </c>
      <c r="K204" s="179" t="s">
        <v>164</v>
      </c>
      <c r="L204" s="184"/>
      <c r="M204" s="185" t="s">
        <v>19</v>
      </c>
      <c r="N204" s="186" t="s">
        <v>41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178</v>
      </c>
      <c r="AT204" s="143" t="s">
        <v>530</v>
      </c>
      <c r="AU204" s="143" t="s">
        <v>80</v>
      </c>
      <c r="AY204" s="18" t="s">
        <v>158</v>
      </c>
      <c r="BE204" s="144">
        <f>IF(N204="základní",J204,0)</f>
        <v>982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78</v>
      </c>
      <c r="BK204" s="144">
        <f>ROUND(I204*H204,2)</f>
        <v>982</v>
      </c>
      <c r="BL204" s="18" t="s">
        <v>165</v>
      </c>
      <c r="BM204" s="143" t="s">
        <v>336</v>
      </c>
    </row>
    <row r="205" spans="2:65" s="1" customFormat="1" ht="16.5" customHeight="1" x14ac:dyDescent="0.2">
      <c r="B205" s="33"/>
      <c r="C205" s="132" t="s">
        <v>243</v>
      </c>
      <c r="D205" s="132" t="s">
        <v>160</v>
      </c>
      <c r="E205" s="133" t="s">
        <v>2367</v>
      </c>
      <c r="F205" s="134" t="s">
        <v>2368</v>
      </c>
      <c r="G205" s="135" t="s">
        <v>292</v>
      </c>
      <c r="H205" s="136">
        <v>6</v>
      </c>
      <c r="I205" s="137">
        <v>386</v>
      </c>
      <c r="J205" s="138">
        <f>ROUND(I205*H205,2)</f>
        <v>2316</v>
      </c>
      <c r="K205" s="134" t="s">
        <v>164</v>
      </c>
      <c r="L205" s="33"/>
      <c r="M205" s="139" t="s">
        <v>19</v>
      </c>
      <c r="N205" s="140" t="s">
        <v>41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165</v>
      </c>
      <c r="AT205" s="143" t="s">
        <v>160</v>
      </c>
      <c r="AU205" s="143" t="s">
        <v>80</v>
      </c>
      <c r="AY205" s="18" t="s">
        <v>158</v>
      </c>
      <c r="BE205" s="144">
        <f>IF(N205="základní",J205,0)</f>
        <v>2316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78</v>
      </c>
      <c r="BK205" s="144">
        <f>ROUND(I205*H205,2)</f>
        <v>2316</v>
      </c>
      <c r="BL205" s="18" t="s">
        <v>165</v>
      </c>
      <c r="BM205" s="143" t="s">
        <v>343</v>
      </c>
    </row>
    <row r="206" spans="2:65" s="1" customFormat="1" x14ac:dyDescent="0.2">
      <c r="B206" s="33"/>
      <c r="D206" s="145" t="s">
        <v>166</v>
      </c>
      <c r="F206" s="146" t="s">
        <v>2369</v>
      </c>
      <c r="I206" s="147"/>
      <c r="L206" s="33"/>
      <c r="M206" s="148"/>
      <c r="T206" s="54"/>
      <c r="AT206" s="18" t="s">
        <v>166</v>
      </c>
      <c r="AU206" s="18" t="s">
        <v>80</v>
      </c>
    </row>
    <row r="207" spans="2:65" s="1" customFormat="1" ht="16.5" customHeight="1" x14ac:dyDescent="0.2">
      <c r="B207" s="33"/>
      <c r="C207" s="177" t="s">
        <v>347</v>
      </c>
      <c r="D207" s="177" t="s">
        <v>530</v>
      </c>
      <c r="E207" s="178" t="s">
        <v>2370</v>
      </c>
      <c r="F207" s="179" t="s">
        <v>2371</v>
      </c>
      <c r="G207" s="180" t="s">
        <v>292</v>
      </c>
      <c r="H207" s="181">
        <v>6.18</v>
      </c>
      <c r="I207" s="182">
        <v>467</v>
      </c>
      <c r="J207" s="183">
        <f>ROUND(I207*H207,2)</f>
        <v>2886.06</v>
      </c>
      <c r="K207" s="179" t="s">
        <v>164</v>
      </c>
      <c r="L207" s="184"/>
      <c r="M207" s="185" t="s">
        <v>19</v>
      </c>
      <c r="N207" s="186" t="s">
        <v>41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178</v>
      </c>
      <c r="AT207" s="143" t="s">
        <v>530</v>
      </c>
      <c r="AU207" s="143" t="s">
        <v>80</v>
      </c>
      <c r="AY207" s="18" t="s">
        <v>158</v>
      </c>
      <c r="BE207" s="144">
        <f>IF(N207="základní",J207,0)</f>
        <v>2886.06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78</v>
      </c>
      <c r="BK207" s="144">
        <f>ROUND(I207*H207,2)</f>
        <v>2886.06</v>
      </c>
      <c r="BL207" s="18" t="s">
        <v>165</v>
      </c>
      <c r="BM207" s="143" t="s">
        <v>350</v>
      </c>
    </row>
    <row r="208" spans="2:65" s="13" customFormat="1" x14ac:dyDescent="0.2">
      <c r="B208" s="156"/>
      <c r="D208" s="150" t="s">
        <v>188</v>
      </c>
      <c r="E208" s="157" t="s">
        <v>19</v>
      </c>
      <c r="F208" s="158" t="s">
        <v>2372</v>
      </c>
      <c r="H208" s="159">
        <v>6.18</v>
      </c>
      <c r="I208" s="160"/>
      <c r="L208" s="156"/>
      <c r="M208" s="161"/>
      <c r="T208" s="162"/>
      <c r="AT208" s="157" t="s">
        <v>188</v>
      </c>
      <c r="AU208" s="157" t="s">
        <v>80</v>
      </c>
      <c r="AV208" s="13" t="s">
        <v>80</v>
      </c>
      <c r="AW208" s="13" t="s">
        <v>31</v>
      </c>
      <c r="AX208" s="13" t="s">
        <v>70</v>
      </c>
      <c r="AY208" s="157" t="s">
        <v>158</v>
      </c>
    </row>
    <row r="209" spans="2:65" s="14" customFormat="1" x14ac:dyDescent="0.2">
      <c r="B209" s="163"/>
      <c r="D209" s="150" t="s">
        <v>188</v>
      </c>
      <c r="E209" s="164" t="s">
        <v>19</v>
      </c>
      <c r="F209" s="165" t="s">
        <v>191</v>
      </c>
      <c r="H209" s="166">
        <v>6.18</v>
      </c>
      <c r="I209" s="167"/>
      <c r="L209" s="163"/>
      <c r="M209" s="168"/>
      <c r="T209" s="169"/>
      <c r="AT209" s="164" t="s">
        <v>188</v>
      </c>
      <c r="AU209" s="164" t="s">
        <v>80</v>
      </c>
      <c r="AV209" s="14" t="s">
        <v>165</v>
      </c>
      <c r="AW209" s="14" t="s">
        <v>31</v>
      </c>
      <c r="AX209" s="14" t="s">
        <v>78</v>
      </c>
      <c r="AY209" s="164" t="s">
        <v>158</v>
      </c>
    </row>
    <row r="210" spans="2:65" s="1" customFormat="1" ht="16.5" customHeight="1" x14ac:dyDescent="0.2">
      <c r="B210" s="33"/>
      <c r="C210" s="132" t="s">
        <v>253</v>
      </c>
      <c r="D210" s="132" t="s">
        <v>160</v>
      </c>
      <c r="E210" s="133" t="s">
        <v>890</v>
      </c>
      <c r="F210" s="134" t="s">
        <v>891</v>
      </c>
      <c r="G210" s="135" t="s">
        <v>163</v>
      </c>
      <c r="H210" s="136">
        <v>2</v>
      </c>
      <c r="I210" s="137">
        <v>1416</v>
      </c>
      <c r="J210" s="138">
        <f>ROUND(I210*H210,2)</f>
        <v>2832</v>
      </c>
      <c r="K210" s="134" t="s">
        <v>164</v>
      </c>
      <c r="L210" s="33"/>
      <c r="M210" s="139" t="s">
        <v>19</v>
      </c>
      <c r="N210" s="140" t="s">
        <v>41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165</v>
      </c>
      <c r="AT210" s="143" t="s">
        <v>160</v>
      </c>
      <c r="AU210" s="143" t="s">
        <v>80</v>
      </c>
      <c r="AY210" s="18" t="s">
        <v>158</v>
      </c>
      <c r="BE210" s="144">
        <f>IF(N210="základní",J210,0)</f>
        <v>2832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78</v>
      </c>
      <c r="BK210" s="144">
        <f>ROUND(I210*H210,2)</f>
        <v>2832</v>
      </c>
      <c r="BL210" s="18" t="s">
        <v>165</v>
      </c>
      <c r="BM210" s="143" t="s">
        <v>370</v>
      </c>
    </row>
    <row r="211" spans="2:65" s="1" customFormat="1" x14ac:dyDescent="0.2">
      <c r="B211" s="33"/>
      <c r="D211" s="145" t="s">
        <v>166</v>
      </c>
      <c r="F211" s="146" t="s">
        <v>893</v>
      </c>
      <c r="I211" s="147"/>
      <c r="L211" s="33"/>
      <c r="M211" s="148"/>
      <c r="T211" s="54"/>
      <c r="AT211" s="18" t="s">
        <v>166</v>
      </c>
      <c r="AU211" s="18" t="s">
        <v>80</v>
      </c>
    </row>
    <row r="212" spans="2:65" s="1" customFormat="1" ht="16.5" customHeight="1" x14ac:dyDescent="0.2">
      <c r="B212" s="33"/>
      <c r="C212" s="177" t="s">
        <v>375</v>
      </c>
      <c r="D212" s="177" t="s">
        <v>530</v>
      </c>
      <c r="E212" s="178" t="s">
        <v>2373</v>
      </c>
      <c r="F212" s="179" t="s">
        <v>2374</v>
      </c>
      <c r="G212" s="180" t="s">
        <v>163</v>
      </c>
      <c r="H212" s="181">
        <v>2</v>
      </c>
      <c r="I212" s="182">
        <v>541.79999999999995</v>
      </c>
      <c r="J212" s="183">
        <f>ROUND(I212*H212,2)</f>
        <v>1083.5999999999999</v>
      </c>
      <c r="K212" s="179" t="s">
        <v>164</v>
      </c>
      <c r="L212" s="184"/>
      <c r="M212" s="185" t="s">
        <v>19</v>
      </c>
      <c r="N212" s="186" t="s">
        <v>41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178</v>
      </c>
      <c r="AT212" s="143" t="s">
        <v>530</v>
      </c>
      <c r="AU212" s="143" t="s">
        <v>80</v>
      </c>
      <c r="AY212" s="18" t="s">
        <v>158</v>
      </c>
      <c r="BE212" s="144">
        <f>IF(N212="základní",J212,0)</f>
        <v>1083.5999999999999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78</v>
      </c>
      <c r="BK212" s="144">
        <f>ROUND(I212*H212,2)</f>
        <v>1083.5999999999999</v>
      </c>
      <c r="BL212" s="18" t="s">
        <v>165</v>
      </c>
      <c r="BM212" s="143" t="s">
        <v>378</v>
      </c>
    </row>
    <row r="213" spans="2:65" s="1" customFormat="1" ht="16.5" customHeight="1" x14ac:dyDescent="0.2">
      <c r="B213" s="33"/>
      <c r="C213" s="132" t="s">
        <v>262</v>
      </c>
      <c r="D213" s="132" t="s">
        <v>160</v>
      </c>
      <c r="E213" s="133" t="s">
        <v>2375</v>
      </c>
      <c r="F213" s="134" t="s">
        <v>2376</v>
      </c>
      <c r="G213" s="135" t="s">
        <v>163</v>
      </c>
      <c r="H213" s="136">
        <v>1</v>
      </c>
      <c r="I213" s="137">
        <v>1095</v>
      </c>
      <c r="J213" s="138">
        <f>ROUND(I213*H213,2)</f>
        <v>1095</v>
      </c>
      <c r="K213" s="134" t="s">
        <v>164</v>
      </c>
      <c r="L213" s="33"/>
      <c r="M213" s="139" t="s">
        <v>19</v>
      </c>
      <c r="N213" s="140" t="s">
        <v>41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165</v>
      </c>
      <c r="AT213" s="143" t="s">
        <v>160</v>
      </c>
      <c r="AU213" s="143" t="s">
        <v>80</v>
      </c>
      <c r="AY213" s="18" t="s">
        <v>158</v>
      </c>
      <c r="BE213" s="144">
        <f>IF(N213="základní",J213,0)</f>
        <v>1095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78</v>
      </c>
      <c r="BK213" s="144">
        <f>ROUND(I213*H213,2)</f>
        <v>1095</v>
      </c>
      <c r="BL213" s="18" t="s">
        <v>165</v>
      </c>
      <c r="BM213" s="143" t="s">
        <v>385</v>
      </c>
    </row>
    <row r="214" spans="2:65" s="1" customFormat="1" x14ac:dyDescent="0.2">
      <c r="B214" s="33"/>
      <c r="D214" s="145" t="s">
        <v>166</v>
      </c>
      <c r="F214" s="146" t="s">
        <v>2377</v>
      </c>
      <c r="I214" s="147"/>
      <c r="L214" s="33"/>
      <c r="M214" s="148"/>
      <c r="T214" s="54"/>
      <c r="AT214" s="18" t="s">
        <v>166</v>
      </c>
      <c r="AU214" s="18" t="s">
        <v>80</v>
      </c>
    </row>
    <row r="215" spans="2:65" s="1" customFormat="1" ht="16.5" customHeight="1" x14ac:dyDescent="0.2">
      <c r="B215" s="33"/>
      <c r="C215" s="177" t="s">
        <v>390</v>
      </c>
      <c r="D215" s="177" t="s">
        <v>530</v>
      </c>
      <c r="E215" s="178" t="s">
        <v>2378</v>
      </c>
      <c r="F215" s="179" t="s">
        <v>2379</v>
      </c>
      <c r="G215" s="180" t="s">
        <v>163</v>
      </c>
      <c r="H215" s="181">
        <v>1</v>
      </c>
      <c r="I215" s="182">
        <v>763</v>
      </c>
      <c r="J215" s="183">
        <f>ROUND(I215*H215,2)</f>
        <v>763</v>
      </c>
      <c r="K215" s="179" t="s">
        <v>164</v>
      </c>
      <c r="L215" s="184"/>
      <c r="M215" s="185" t="s">
        <v>19</v>
      </c>
      <c r="N215" s="186" t="s">
        <v>41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178</v>
      </c>
      <c r="AT215" s="143" t="s">
        <v>530</v>
      </c>
      <c r="AU215" s="143" t="s">
        <v>80</v>
      </c>
      <c r="AY215" s="18" t="s">
        <v>158</v>
      </c>
      <c r="BE215" s="144">
        <f>IF(N215="základní",J215,0)</f>
        <v>763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78</v>
      </c>
      <c r="BK215" s="144">
        <f>ROUND(I215*H215,2)</f>
        <v>763</v>
      </c>
      <c r="BL215" s="18" t="s">
        <v>165</v>
      </c>
      <c r="BM215" s="143" t="s">
        <v>393</v>
      </c>
    </row>
    <row r="216" spans="2:65" s="13" customFormat="1" x14ac:dyDescent="0.2">
      <c r="B216" s="156"/>
      <c r="D216" s="150" t="s">
        <v>188</v>
      </c>
      <c r="E216" s="157" t="s">
        <v>19</v>
      </c>
      <c r="F216" s="158" t="s">
        <v>78</v>
      </c>
      <c r="H216" s="159">
        <v>1</v>
      </c>
      <c r="I216" s="160"/>
      <c r="L216" s="156"/>
      <c r="M216" s="161"/>
      <c r="T216" s="162"/>
      <c r="AT216" s="157" t="s">
        <v>188</v>
      </c>
      <c r="AU216" s="157" t="s">
        <v>80</v>
      </c>
      <c r="AV216" s="13" t="s">
        <v>80</v>
      </c>
      <c r="AW216" s="13" t="s">
        <v>31</v>
      </c>
      <c r="AX216" s="13" t="s">
        <v>70</v>
      </c>
      <c r="AY216" s="157" t="s">
        <v>158</v>
      </c>
    </row>
    <row r="217" spans="2:65" s="14" customFormat="1" x14ac:dyDescent="0.2">
      <c r="B217" s="163"/>
      <c r="D217" s="150" t="s">
        <v>188</v>
      </c>
      <c r="E217" s="164" t="s">
        <v>19</v>
      </c>
      <c r="F217" s="165" t="s">
        <v>191</v>
      </c>
      <c r="H217" s="166">
        <v>1</v>
      </c>
      <c r="I217" s="167"/>
      <c r="L217" s="163"/>
      <c r="M217" s="168"/>
      <c r="T217" s="169"/>
      <c r="AT217" s="164" t="s">
        <v>188</v>
      </c>
      <c r="AU217" s="164" t="s">
        <v>80</v>
      </c>
      <c r="AV217" s="14" t="s">
        <v>165</v>
      </c>
      <c r="AW217" s="14" t="s">
        <v>31</v>
      </c>
      <c r="AX217" s="14" t="s">
        <v>78</v>
      </c>
      <c r="AY217" s="164" t="s">
        <v>158</v>
      </c>
    </row>
    <row r="218" spans="2:65" s="1" customFormat="1" ht="21.75" customHeight="1" x14ac:dyDescent="0.2">
      <c r="B218" s="33"/>
      <c r="C218" s="132" t="s">
        <v>272</v>
      </c>
      <c r="D218" s="132" t="s">
        <v>160</v>
      </c>
      <c r="E218" s="133" t="s">
        <v>2380</v>
      </c>
      <c r="F218" s="134" t="s">
        <v>2381</v>
      </c>
      <c r="G218" s="135" t="s">
        <v>163</v>
      </c>
      <c r="H218" s="136">
        <v>1</v>
      </c>
      <c r="I218" s="137">
        <v>1028</v>
      </c>
      <c r="J218" s="138">
        <f>ROUND(I218*H218,2)</f>
        <v>1028</v>
      </c>
      <c r="K218" s="134" t="s">
        <v>164</v>
      </c>
      <c r="L218" s="33"/>
      <c r="M218" s="139" t="s">
        <v>19</v>
      </c>
      <c r="N218" s="140" t="s">
        <v>41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165</v>
      </c>
      <c r="AT218" s="143" t="s">
        <v>160</v>
      </c>
      <c r="AU218" s="143" t="s">
        <v>80</v>
      </c>
      <c r="AY218" s="18" t="s">
        <v>158</v>
      </c>
      <c r="BE218" s="144">
        <f>IF(N218="základní",J218,0)</f>
        <v>1028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78</v>
      </c>
      <c r="BK218" s="144">
        <f>ROUND(I218*H218,2)</f>
        <v>1028</v>
      </c>
      <c r="BL218" s="18" t="s">
        <v>165</v>
      </c>
      <c r="BM218" s="143" t="s">
        <v>400</v>
      </c>
    </row>
    <row r="219" spans="2:65" s="1" customFormat="1" x14ac:dyDescent="0.2">
      <c r="B219" s="33"/>
      <c r="D219" s="145" t="s">
        <v>166</v>
      </c>
      <c r="F219" s="146" t="s">
        <v>2382</v>
      </c>
      <c r="I219" s="147"/>
      <c r="L219" s="33"/>
      <c r="M219" s="148"/>
      <c r="T219" s="54"/>
      <c r="AT219" s="18" t="s">
        <v>166</v>
      </c>
      <c r="AU219" s="18" t="s">
        <v>80</v>
      </c>
    </row>
    <row r="220" spans="2:65" s="13" customFormat="1" x14ac:dyDescent="0.2">
      <c r="B220" s="156"/>
      <c r="D220" s="150" t="s">
        <v>188</v>
      </c>
      <c r="E220" s="157" t="s">
        <v>19</v>
      </c>
      <c r="F220" s="158" t="s">
        <v>78</v>
      </c>
      <c r="H220" s="159">
        <v>1</v>
      </c>
      <c r="I220" s="160"/>
      <c r="L220" s="156"/>
      <c r="M220" s="161"/>
      <c r="T220" s="162"/>
      <c r="AT220" s="157" t="s">
        <v>188</v>
      </c>
      <c r="AU220" s="157" t="s">
        <v>80</v>
      </c>
      <c r="AV220" s="13" t="s">
        <v>80</v>
      </c>
      <c r="AW220" s="13" t="s">
        <v>31</v>
      </c>
      <c r="AX220" s="13" t="s">
        <v>70</v>
      </c>
      <c r="AY220" s="157" t="s">
        <v>158</v>
      </c>
    </row>
    <row r="221" spans="2:65" s="14" customFormat="1" x14ac:dyDescent="0.2">
      <c r="B221" s="163"/>
      <c r="D221" s="150" t="s">
        <v>188</v>
      </c>
      <c r="E221" s="164" t="s">
        <v>19</v>
      </c>
      <c r="F221" s="165" t="s">
        <v>191</v>
      </c>
      <c r="H221" s="166">
        <v>1</v>
      </c>
      <c r="I221" s="167"/>
      <c r="L221" s="163"/>
      <c r="M221" s="168"/>
      <c r="T221" s="169"/>
      <c r="AT221" s="164" t="s">
        <v>188</v>
      </c>
      <c r="AU221" s="164" t="s">
        <v>80</v>
      </c>
      <c r="AV221" s="14" t="s">
        <v>165</v>
      </c>
      <c r="AW221" s="14" t="s">
        <v>31</v>
      </c>
      <c r="AX221" s="14" t="s">
        <v>78</v>
      </c>
      <c r="AY221" s="164" t="s">
        <v>158</v>
      </c>
    </row>
    <row r="222" spans="2:65" s="1" customFormat="1" ht="16.5" customHeight="1" x14ac:dyDescent="0.2">
      <c r="B222" s="33"/>
      <c r="C222" s="177" t="s">
        <v>403</v>
      </c>
      <c r="D222" s="177" t="s">
        <v>530</v>
      </c>
      <c r="E222" s="178" t="s">
        <v>2383</v>
      </c>
      <c r="F222" s="179" t="s">
        <v>2384</v>
      </c>
      <c r="G222" s="180" t="s">
        <v>163</v>
      </c>
      <c r="H222" s="181">
        <v>1</v>
      </c>
      <c r="I222" s="182">
        <v>1160</v>
      </c>
      <c r="J222" s="183">
        <f>ROUND(I222*H222,2)</f>
        <v>1160</v>
      </c>
      <c r="K222" s="179" t="s">
        <v>164</v>
      </c>
      <c r="L222" s="184"/>
      <c r="M222" s="185" t="s">
        <v>19</v>
      </c>
      <c r="N222" s="186" t="s">
        <v>41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178</v>
      </c>
      <c r="AT222" s="143" t="s">
        <v>530</v>
      </c>
      <c r="AU222" s="143" t="s">
        <v>80</v>
      </c>
      <c r="AY222" s="18" t="s">
        <v>158</v>
      </c>
      <c r="BE222" s="144">
        <f>IF(N222="základní",J222,0)</f>
        <v>1160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8" t="s">
        <v>78</v>
      </c>
      <c r="BK222" s="144">
        <f>ROUND(I222*H222,2)</f>
        <v>1160</v>
      </c>
      <c r="BL222" s="18" t="s">
        <v>165</v>
      </c>
      <c r="BM222" s="143" t="s">
        <v>406</v>
      </c>
    </row>
    <row r="223" spans="2:65" s="1" customFormat="1" ht="16.5" customHeight="1" x14ac:dyDescent="0.2">
      <c r="B223" s="33"/>
      <c r="C223" s="132" t="s">
        <v>281</v>
      </c>
      <c r="D223" s="132" t="s">
        <v>160</v>
      </c>
      <c r="E223" s="133" t="s">
        <v>2385</v>
      </c>
      <c r="F223" s="134" t="s">
        <v>2386</v>
      </c>
      <c r="G223" s="135" t="s">
        <v>163</v>
      </c>
      <c r="H223" s="136">
        <v>1</v>
      </c>
      <c r="I223" s="137">
        <v>818</v>
      </c>
      <c r="J223" s="138">
        <f>ROUND(I223*H223,2)</f>
        <v>818</v>
      </c>
      <c r="K223" s="134" t="s">
        <v>164</v>
      </c>
      <c r="L223" s="33"/>
      <c r="M223" s="139" t="s">
        <v>19</v>
      </c>
      <c r="N223" s="140" t="s">
        <v>41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165</v>
      </c>
      <c r="AT223" s="143" t="s">
        <v>160</v>
      </c>
      <c r="AU223" s="143" t="s">
        <v>80</v>
      </c>
      <c r="AY223" s="18" t="s">
        <v>158</v>
      </c>
      <c r="BE223" s="144">
        <f>IF(N223="základní",J223,0)</f>
        <v>818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78</v>
      </c>
      <c r="BK223" s="144">
        <f>ROUND(I223*H223,2)</f>
        <v>818</v>
      </c>
      <c r="BL223" s="18" t="s">
        <v>165</v>
      </c>
      <c r="BM223" s="143" t="s">
        <v>419</v>
      </c>
    </row>
    <row r="224" spans="2:65" s="1" customFormat="1" x14ac:dyDescent="0.2">
      <c r="B224" s="33"/>
      <c r="D224" s="145" t="s">
        <v>166</v>
      </c>
      <c r="F224" s="146" t="s">
        <v>2387</v>
      </c>
      <c r="I224" s="147"/>
      <c r="L224" s="33"/>
      <c r="M224" s="148"/>
      <c r="T224" s="54"/>
      <c r="AT224" s="18" t="s">
        <v>166</v>
      </c>
      <c r="AU224" s="18" t="s">
        <v>80</v>
      </c>
    </row>
    <row r="225" spans="2:65" s="1" customFormat="1" ht="16.5" customHeight="1" x14ac:dyDescent="0.2">
      <c r="B225" s="33"/>
      <c r="C225" s="177" t="s">
        <v>420</v>
      </c>
      <c r="D225" s="177" t="s">
        <v>530</v>
      </c>
      <c r="E225" s="178" t="s">
        <v>2388</v>
      </c>
      <c r="F225" s="179" t="s">
        <v>2389</v>
      </c>
      <c r="G225" s="180" t="s">
        <v>163</v>
      </c>
      <c r="H225" s="181">
        <v>1</v>
      </c>
      <c r="I225" s="182">
        <v>6208</v>
      </c>
      <c r="J225" s="183">
        <f t="shared" ref="J225:J231" si="0">ROUND(I225*H225,2)</f>
        <v>6208</v>
      </c>
      <c r="K225" s="179" t="s">
        <v>164</v>
      </c>
      <c r="L225" s="184"/>
      <c r="M225" s="185" t="s">
        <v>19</v>
      </c>
      <c r="N225" s="186" t="s">
        <v>41</v>
      </c>
      <c r="P225" s="141">
        <f t="shared" ref="P225:P231" si="1">O225*H225</f>
        <v>0</v>
      </c>
      <c r="Q225" s="141">
        <v>0</v>
      </c>
      <c r="R225" s="141">
        <f t="shared" ref="R225:R231" si="2">Q225*H225</f>
        <v>0</v>
      </c>
      <c r="S225" s="141">
        <v>0</v>
      </c>
      <c r="T225" s="142">
        <f t="shared" ref="T225:T231" si="3">S225*H225</f>
        <v>0</v>
      </c>
      <c r="AR225" s="143" t="s">
        <v>178</v>
      </c>
      <c r="AT225" s="143" t="s">
        <v>530</v>
      </c>
      <c r="AU225" s="143" t="s">
        <v>80</v>
      </c>
      <c r="AY225" s="18" t="s">
        <v>158</v>
      </c>
      <c r="BE225" s="144">
        <f t="shared" ref="BE225:BE231" si="4">IF(N225="základní",J225,0)</f>
        <v>6208</v>
      </c>
      <c r="BF225" s="144">
        <f t="shared" ref="BF225:BF231" si="5">IF(N225="snížená",J225,0)</f>
        <v>0</v>
      </c>
      <c r="BG225" s="144">
        <f t="shared" ref="BG225:BG231" si="6">IF(N225="zákl. přenesená",J225,0)</f>
        <v>0</v>
      </c>
      <c r="BH225" s="144">
        <f t="shared" ref="BH225:BH231" si="7">IF(N225="sníž. přenesená",J225,0)</f>
        <v>0</v>
      </c>
      <c r="BI225" s="144">
        <f t="shared" ref="BI225:BI231" si="8">IF(N225="nulová",J225,0)</f>
        <v>0</v>
      </c>
      <c r="BJ225" s="18" t="s">
        <v>78</v>
      </c>
      <c r="BK225" s="144">
        <f t="shared" ref="BK225:BK231" si="9">ROUND(I225*H225,2)</f>
        <v>6208</v>
      </c>
      <c r="BL225" s="18" t="s">
        <v>165</v>
      </c>
      <c r="BM225" s="143" t="s">
        <v>423</v>
      </c>
    </row>
    <row r="226" spans="2:65" s="1" customFormat="1" ht="16.5" customHeight="1" x14ac:dyDescent="0.2">
      <c r="B226" s="33"/>
      <c r="C226" s="177" t="s">
        <v>287</v>
      </c>
      <c r="D226" s="177" t="s">
        <v>530</v>
      </c>
      <c r="E226" s="178" t="s">
        <v>2390</v>
      </c>
      <c r="F226" s="179" t="s">
        <v>2391</v>
      </c>
      <c r="G226" s="180" t="s">
        <v>163</v>
      </c>
      <c r="H226" s="181">
        <v>2</v>
      </c>
      <c r="I226" s="182">
        <v>760</v>
      </c>
      <c r="J226" s="183">
        <f t="shared" si="0"/>
        <v>1520</v>
      </c>
      <c r="K226" s="179" t="s">
        <v>164</v>
      </c>
      <c r="L226" s="184"/>
      <c r="M226" s="185" t="s">
        <v>19</v>
      </c>
      <c r="N226" s="186" t="s">
        <v>41</v>
      </c>
      <c r="P226" s="141">
        <f t="shared" si="1"/>
        <v>0</v>
      </c>
      <c r="Q226" s="141">
        <v>0</v>
      </c>
      <c r="R226" s="141">
        <f t="shared" si="2"/>
        <v>0</v>
      </c>
      <c r="S226" s="141">
        <v>0</v>
      </c>
      <c r="T226" s="142">
        <f t="shared" si="3"/>
        <v>0</v>
      </c>
      <c r="AR226" s="143" t="s">
        <v>178</v>
      </c>
      <c r="AT226" s="143" t="s">
        <v>530</v>
      </c>
      <c r="AU226" s="143" t="s">
        <v>80</v>
      </c>
      <c r="AY226" s="18" t="s">
        <v>158</v>
      </c>
      <c r="BE226" s="144">
        <f t="shared" si="4"/>
        <v>1520</v>
      </c>
      <c r="BF226" s="144">
        <f t="shared" si="5"/>
        <v>0</v>
      </c>
      <c r="BG226" s="144">
        <f t="shared" si="6"/>
        <v>0</v>
      </c>
      <c r="BH226" s="144">
        <f t="shared" si="7"/>
        <v>0</v>
      </c>
      <c r="BI226" s="144">
        <f t="shared" si="8"/>
        <v>0</v>
      </c>
      <c r="BJ226" s="18" t="s">
        <v>78</v>
      </c>
      <c r="BK226" s="144">
        <f t="shared" si="9"/>
        <v>1520</v>
      </c>
      <c r="BL226" s="18" t="s">
        <v>165</v>
      </c>
      <c r="BM226" s="143" t="s">
        <v>430</v>
      </c>
    </row>
    <row r="227" spans="2:65" s="1" customFormat="1" ht="16.5" customHeight="1" x14ac:dyDescent="0.2">
      <c r="B227" s="33"/>
      <c r="C227" s="177" t="s">
        <v>432</v>
      </c>
      <c r="D227" s="177" t="s">
        <v>530</v>
      </c>
      <c r="E227" s="178" t="s">
        <v>2392</v>
      </c>
      <c r="F227" s="179" t="s">
        <v>2393</v>
      </c>
      <c r="G227" s="180" t="s">
        <v>163</v>
      </c>
      <c r="H227" s="181">
        <v>1</v>
      </c>
      <c r="I227" s="182">
        <v>915</v>
      </c>
      <c r="J227" s="183">
        <f t="shared" si="0"/>
        <v>915</v>
      </c>
      <c r="K227" s="179" t="s">
        <v>164</v>
      </c>
      <c r="L227" s="184"/>
      <c r="M227" s="185" t="s">
        <v>19</v>
      </c>
      <c r="N227" s="186" t="s">
        <v>41</v>
      </c>
      <c r="P227" s="141">
        <f t="shared" si="1"/>
        <v>0</v>
      </c>
      <c r="Q227" s="141">
        <v>0</v>
      </c>
      <c r="R227" s="141">
        <f t="shared" si="2"/>
        <v>0</v>
      </c>
      <c r="S227" s="141">
        <v>0</v>
      </c>
      <c r="T227" s="142">
        <f t="shared" si="3"/>
        <v>0</v>
      </c>
      <c r="AR227" s="143" t="s">
        <v>178</v>
      </c>
      <c r="AT227" s="143" t="s">
        <v>530</v>
      </c>
      <c r="AU227" s="143" t="s">
        <v>80</v>
      </c>
      <c r="AY227" s="18" t="s">
        <v>158</v>
      </c>
      <c r="BE227" s="144">
        <f t="shared" si="4"/>
        <v>915</v>
      </c>
      <c r="BF227" s="144">
        <f t="shared" si="5"/>
        <v>0</v>
      </c>
      <c r="BG227" s="144">
        <f t="shared" si="6"/>
        <v>0</v>
      </c>
      <c r="BH227" s="144">
        <f t="shared" si="7"/>
        <v>0</v>
      </c>
      <c r="BI227" s="144">
        <f t="shared" si="8"/>
        <v>0</v>
      </c>
      <c r="BJ227" s="18" t="s">
        <v>78</v>
      </c>
      <c r="BK227" s="144">
        <f t="shared" si="9"/>
        <v>915</v>
      </c>
      <c r="BL227" s="18" t="s">
        <v>165</v>
      </c>
      <c r="BM227" s="143" t="s">
        <v>435</v>
      </c>
    </row>
    <row r="228" spans="2:65" s="1" customFormat="1" ht="16.5" customHeight="1" x14ac:dyDescent="0.2">
      <c r="B228" s="33"/>
      <c r="C228" s="177" t="s">
        <v>293</v>
      </c>
      <c r="D228" s="177" t="s">
        <v>530</v>
      </c>
      <c r="E228" s="178" t="s">
        <v>2394</v>
      </c>
      <c r="F228" s="179" t="s">
        <v>2395</v>
      </c>
      <c r="G228" s="180" t="s">
        <v>163</v>
      </c>
      <c r="H228" s="181">
        <v>2</v>
      </c>
      <c r="I228" s="182">
        <v>968</v>
      </c>
      <c r="J228" s="183">
        <f t="shared" si="0"/>
        <v>1936</v>
      </c>
      <c r="K228" s="179" t="s">
        <v>19</v>
      </c>
      <c r="L228" s="184"/>
      <c r="M228" s="185" t="s">
        <v>19</v>
      </c>
      <c r="N228" s="186" t="s">
        <v>41</v>
      </c>
      <c r="P228" s="141">
        <f t="shared" si="1"/>
        <v>0</v>
      </c>
      <c r="Q228" s="141">
        <v>0</v>
      </c>
      <c r="R228" s="141">
        <f t="shared" si="2"/>
        <v>0</v>
      </c>
      <c r="S228" s="141">
        <v>0</v>
      </c>
      <c r="T228" s="142">
        <f t="shared" si="3"/>
        <v>0</v>
      </c>
      <c r="AR228" s="143" t="s">
        <v>178</v>
      </c>
      <c r="AT228" s="143" t="s">
        <v>530</v>
      </c>
      <c r="AU228" s="143" t="s">
        <v>80</v>
      </c>
      <c r="AY228" s="18" t="s">
        <v>158</v>
      </c>
      <c r="BE228" s="144">
        <f t="shared" si="4"/>
        <v>1936</v>
      </c>
      <c r="BF228" s="144">
        <f t="shared" si="5"/>
        <v>0</v>
      </c>
      <c r="BG228" s="144">
        <f t="shared" si="6"/>
        <v>0</v>
      </c>
      <c r="BH228" s="144">
        <f t="shared" si="7"/>
        <v>0</v>
      </c>
      <c r="BI228" s="144">
        <f t="shared" si="8"/>
        <v>0</v>
      </c>
      <c r="BJ228" s="18" t="s">
        <v>78</v>
      </c>
      <c r="BK228" s="144">
        <f t="shared" si="9"/>
        <v>1936</v>
      </c>
      <c r="BL228" s="18" t="s">
        <v>165</v>
      </c>
      <c r="BM228" s="143" t="s">
        <v>439</v>
      </c>
    </row>
    <row r="229" spans="2:65" s="1" customFormat="1" ht="16.5" customHeight="1" x14ac:dyDescent="0.2">
      <c r="B229" s="33"/>
      <c r="C229" s="177" t="s">
        <v>455</v>
      </c>
      <c r="D229" s="177" t="s">
        <v>530</v>
      </c>
      <c r="E229" s="178" t="s">
        <v>2396</v>
      </c>
      <c r="F229" s="179" t="s">
        <v>2397</v>
      </c>
      <c r="G229" s="180" t="s">
        <v>163</v>
      </c>
      <c r="H229" s="181">
        <v>1</v>
      </c>
      <c r="I229" s="182">
        <v>1208</v>
      </c>
      <c r="J229" s="183">
        <f t="shared" si="0"/>
        <v>1208</v>
      </c>
      <c r="K229" s="179" t="s">
        <v>19</v>
      </c>
      <c r="L229" s="184"/>
      <c r="M229" s="185" t="s">
        <v>19</v>
      </c>
      <c r="N229" s="186" t="s">
        <v>41</v>
      </c>
      <c r="P229" s="141">
        <f t="shared" si="1"/>
        <v>0</v>
      </c>
      <c r="Q229" s="141">
        <v>0</v>
      </c>
      <c r="R229" s="141">
        <f t="shared" si="2"/>
        <v>0</v>
      </c>
      <c r="S229" s="141">
        <v>0</v>
      </c>
      <c r="T229" s="142">
        <f t="shared" si="3"/>
        <v>0</v>
      </c>
      <c r="AR229" s="143" t="s">
        <v>178</v>
      </c>
      <c r="AT229" s="143" t="s">
        <v>530</v>
      </c>
      <c r="AU229" s="143" t="s">
        <v>80</v>
      </c>
      <c r="AY229" s="18" t="s">
        <v>158</v>
      </c>
      <c r="BE229" s="144">
        <f t="shared" si="4"/>
        <v>1208</v>
      </c>
      <c r="BF229" s="144">
        <f t="shared" si="5"/>
        <v>0</v>
      </c>
      <c r="BG229" s="144">
        <f t="shared" si="6"/>
        <v>0</v>
      </c>
      <c r="BH229" s="144">
        <f t="shared" si="7"/>
        <v>0</v>
      </c>
      <c r="BI229" s="144">
        <f t="shared" si="8"/>
        <v>0</v>
      </c>
      <c r="BJ229" s="18" t="s">
        <v>78</v>
      </c>
      <c r="BK229" s="144">
        <f t="shared" si="9"/>
        <v>1208</v>
      </c>
      <c r="BL229" s="18" t="s">
        <v>165</v>
      </c>
      <c r="BM229" s="143" t="s">
        <v>458</v>
      </c>
    </row>
    <row r="230" spans="2:65" s="1" customFormat="1" ht="16.5" customHeight="1" x14ac:dyDescent="0.2">
      <c r="B230" s="33"/>
      <c r="C230" s="177" t="s">
        <v>298</v>
      </c>
      <c r="D230" s="177" t="s">
        <v>530</v>
      </c>
      <c r="E230" s="178" t="s">
        <v>2398</v>
      </c>
      <c r="F230" s="179" t="s">
        <v>2399</v>
      </c>
      <c r="G230" s="180" t="s">
        <v>163</v>
      </c>
      <c r="H230" s="181">
        <v>1</v>
      </c>
      <c r="I230" s="182">
        <v>35000</v>
      </c>
      <c r="J230" s="183">
        <f t="shared" si="0"/>
        <v>35000</v>
      </c>
      <c r="K230" s="179" t="s">
        <v>19</v>
      </c>
      <c r="L230" s="184"/>
      <c r="M230" s="185" t="s">
        <v>19</v>
      </c>
      <c r="N230" s="186" t="s">
        <v>41</v>
      </c>
      <c r="P230" s="141">
        <f t="shared" si="1"/>
        <v>0</v>
      </c>
      <c r="Q230" s="141">
        <v>0</v>
      </c>
      <c r="R230" s="141">
        <f t="shared" si="2"/>
        <v>0</v>
      </c>
      <c r="S230" s="141">
        <v>0</v>
      </c>
      <c r="T230" s="142">
        <f t="shared" si="3"/>
        <v>0</v>
      </c>
      <c r="AR230" s="143" t="s">
        <v>178</v>
      </c>
      <c r="AT230" s="143" t="s">
        <v>530</v>
      </c>
      <c r="AU230" s="143" t="s">
        <v>80</v>
      </c>
      <c r="AY230" s="18" t="s">
        <v>158</v>
      </c>
      <c r="BE230" s="144">
        <f t="shared" si="4"/>
        <v>35000</v>
      </c>
      <c r="BF230" s="144">
        <f t="shared" si="5"/>
        <v>0</v>
      </c>
      <c r="BG230" s="144">
        <f t="shared" si="6"/>
        <v>0</v>
      </c>
      <c r="BH230" s="144">
        <f t="shared" si="7"/>
        <v>0</v>
      </c>
      <c r="BI230" s="144">
        <f t="shared" si="8"/>
        <v>0</v>
      </c>
      <c r="BJ230" s="18" t="s">
        <v>78</v>
      </c>
      <c r="BK230" s="144">
        <f t="shared" si="9"/>
        <v>35000</v>
      </c>
      <c r="BL230" s="18" t="s">
        <v>165</v>
      </c>
      <c r="BM230" s="143" t="s">
        <v>476</v>
      </c>
    </row>
    <row r="231" spans="2:65" s="1" customFormat="1" ht="16.5" customHeight="1" x14ac:dyDescent="0.2">
      <c r="B231" s="33"/>
      <c r="C231" s="132" t="s">
        <v>464</v>
      </c>
      <c r="D231" s="132" t="s">
        <v>160</v>
      </c>
      <c r="E231" s="133" t="s">
        <v>1036</v>
      </c>
      <c r="F231" s="134" t="s">
        <v>1037</v>
      </c>
      <c r="G231" s="135" t="s">
        <v>292</v>
      </c>
      <c r="H231" s="136">
        <v>23</v>
      </c>
      <c r="I231" s="137">
        <v>46.4</v>
      </c>
      <c r="J231" s="138">
        <f t="shared" si="0"/>
        <v>1067.2</v>
      </c>
      <c r="K231" s="134" t="s">
        <v>164</v>
      </c>
      <c r="L231" s="33"/>
      <c r="M231" s="139" t="s">
        <v>19</v>
      </c>
      <c r="N231" s="140" t="s">
        <v>41</v>
      </c>
      <c r="P231" s="141">
        <f t="shared" si="1"/>
        <v>0</v>
      </c>
      <c r="Q231" s="141">
        <v>0</v>
      </c>
      <c r="R231" s="141">
        <f t="shared" si="2"/>
        <v>0</v>
      </c>
      <c r="S231" s="141">
        <v>0</v>
      </c>
      <c r="T231" s="142">
        <f t="shared" si="3"/>
        <v>0</v>
      </c>
      <c r="AR231" s="143" t="s">
        <v>165</v>
      </c>
      <c r="AT231" s="143" t="s">
        <v>160</v>
      </c>
      <c r="AU231" s="143" t="s">
        <v>80</v>
      </c>
      <c r="AY231" s="18" t="s">
        <v>158</v>
      </c>
      <c r="BE231" s="144">
        <f t="shared" si="4"/>
        <v>1067.2</v>
      </c>
      <c r="BF231" s="144">
        <f t="shared" si="5"/>
        <v>0</v>
      </c>
      <c r="BG231" s="144">
        <f t="shared" si="6"/>
        <v>0</v>
      </c>
      <c r="BH231" s="144">
        <f t="shared" si="7"/>
        <v>0</v>
      </c>
      <c r="BI231" s="144">
        <f t="shared" si="8"/>
        <v>0</v>
      </c>
      <c r="BJ231" s="18" t="s">
        <v>78</v>
      </c>
      <c r="BK231" s="144">
        <f t="shared" si="9"/>
        <v>1067.2</v>
      </c>
      <c r="BL231" s="18" t="s">
        <v>165</v>
      </c>
      <c r="BM231" s="143" t="s">
        <v>481</v>
      </c>
    </row>
    <row r="232" spans="2:65" s="1" customFormat="1" x14ac:dyDescent="0.2">
      <c r="B232" s="33"/>
      <c r="D232" s="145" t="s">
        <v>166</v>
      </c>
      <c r="F232" s="146" t="s">
        <v>1039</v>
      </c>
      <c r="I232" s="147"/>
      <c r="L232" s="33"/>
      <c r="M232" s="148"/>
      <c r="T232" s="54"/>
      <c r="AT232" s="18" t="s">
        <v>166</v>
      </c>
      <c r="AU232" s="18" t="s">
        <v>80</v>
      </c>
    </row>
    <row r="233" spans="2:65" s="1" customFormat="1" ht="16.5" customHeight="1" x14ac:dyDescent="0.2">
      <c r="B233" s="33"/>
      <c r="C233" s="132" t="s">
        <v>303</v>
      </c>
      <c r="D233" s="132" t="s">
        <v>160</v>
      </c>
      <c r="E233" s="133" t="s">
        <v>1041</v>
      </c>
      <c r="F233" s="134" t="s">
        <v>1042</v>
      </c>
      <c r="G233" s="135" t="s">
        <v>163</v>
      </c>
      <c r="H233" s="136">
        <v>4</v>
      </c>
      <c r="I233" s="137">
        <v>2778</v>
      </c>
      <c r="J233" s="138">
        <f>ROUND(I233*H233,2)</f>
        <v>11112</v>
      </c>
      <c r="K233" s="134" t="s">
        <v>164</v>
      </c>
      <c r="L233" s="33"/>
      <c r="M233" s="139" t="s">
        <v>19</v>
      </c>
      <c r="N233" s="140" t="s">
        <v>41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165</v>
      </c>
      <c r="AT233" s="143" t="s">
        <v>160</v>
      </c>
      <c r="AU233" s="143" t="s">
        <v>80</v>
      </c>
      <c r="AY233" s="18" t="s">
        <v>158</v>
      </c>
      <c r="BE233" s="144">
        <f>IF(N233="základní",J233,0)</f>
        <v>11112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78</v>
      </c>
      <c r="BK233" s="144">
        <f>ROUND(I233*H233,2)</f>
        <v>11112</v>
      </c>
      <c r="BL233" s="18" t="s">
        <v>165</v>
      </c>
      <c r="BM233" s="143" t="s">
        <v>485</v>
      </c>
    </row>
    <row r="234" spans="2:65" s="1" customFormat="1" x14ac:dyDescent="0.2">
      <c r="B234" s="33"/>
      <c r="D234" s="145" t="s">
        <v>166</v>
      </c>
      <c r="F234" s="146" t="s">
        <v>1044</v>
      </c>
      <c r="I234" s="147"/>
      <c r="L234" s="33"/>
      <c r="M234" s="148"/>
      <c r="T234" s="54"/>
      <c r="AT234" s="18" t="s">
        <v>166</v>
      </c>
      <c r="AU234" s="18" t="s">
        <v>80</v>
      </c>
    </row>
    <row r="235" spans="2:65" s="1" customFormat="1" ht="16.5" customHeight="1" x14ac:dyDescent="0.2">
      <c r="B235" s="33"/>
      <c r="C235" s="132" t="s">
        <v>478</v>
      </c>
      <c r="D235" s="132" t="s">
        <v>160</v>
      </c>
      <c r="E235" s="133" t="s">
        <v>1060</v>
      </c>
      <c r="F235" s="134" t="s">
        <v>1061</v>
      </c>
      <c r="G235" s="135" t="s">
        <v>292</v>
      </c>
      <c r="H235" s="136">
        <v>23</v>
      </c>
      <c r="I235" s="137">
        <v>55.8</v>
      </c>
      <c r="J235" s="138">
        <f>ROUND(I235*H235,2)</f>
        <v>1283.4000000000001</v>
      </c>
      <c r="K235" s="134" t="s">
        <v>164</v>
      </c>
      <c r="L235" s="33"/>
      <c r="M235" s="139" t="s">
        <v>19</v>
      </c>
      <c r="N235" s="140" t="s">
        <v>41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165</v>
      </c>
      <c r="AT235" s="143" t="s">
        <v>160</v>
      </c>
      <c r="AU235" s="143" t="s">
        <v>80</v>
      </c>
      <c r="AY235" s="18" t="s">
        <v>158</v>
      </c>
      <c r="BE235" s="144">
        <f>IF(N235="základní",J235,0)</f>
        <v>1283.4000000000001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78</v>
      </c>
      <c r="BK235" s="144">
        <f>ROUND(I235*H235,2)</f>
        <v>1283.4000000000001</v>
      </c>
      <c r="BL235" s="18" t="s">
        <v>165</v>
      </c>
      <c r="BM235" s="143" t="s">
        <v>491</v>
      </c>
    </row>
    <row r="236" spans="2:65" s="1" customFormat="1" x14ac:dyDescent="0.2">
      <c r="B236" s="33"/>
      <c r="D236" s="145" t="s">
        <v>166</v>
      </c>
      <c r="F236" s="146" t="s">
        <v>1063</v>
      </c>
      <c r="I236" s="147"/>
      <c r="L236" s="33"/>
      <c r="M236" s="148"/>
      <c r="T236" s="54"/>
      <c r="AT236" s="18" t="s">
        <v>166</v>
      </c>
      <c r="AU236" s="18" t="s">
        <v>80</v>
      </c>
    </row>
    <row r="237" spans="2:65" s="1" customFormat="1" ht="16.5" customHeight="1" x14ac:dyDescent="0.2">
      <c r="B237" s="33"/>
      <c r="C237" s="132" t="s">
        <v>309</v>
      </c>
      <c r="D237" s="132" t="s">
        <v>160</v>
      </c>
      <c r="E237" s="133" t="s">
        <v>2400</v>
      </c>
      <c r="F237" s="134" t="s">
        <v>2401</v>
      </c>
      <c r="G237" s="135" t="s">
        <v>292</v>
      </c>
      <c r="H237" s="136">
        <v>23</v>
      </c>
      <c r="I237" s="137">
        <v>15.6</v>
      </c>
      <c r="J237" s="138">
        <f>ROUND(I237*H237,2)</f>
        <v>358.8</v>
      </c>
      <c r="K237" s="134" t="s">
        <v>164</v>
      </c>
      <c r="L237" s="33"/>
      <c r="M237" s="139" t="s">
        <v>19</v>
      </c>
      <c r="N237" s="140" t="s">
        <v>41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165</v>
      </c>
      <c r="AT237" s="143" t="s">
        <v>160</v>
      </c>
      <c r="AU237" s="143" t="s">
        <v>80</v>
      </c>
      <c r="AY237" s="18" t="s">
        <v>158</v>
      </c>
      <c r="BE237" s="144">
        <f>IF(N237="základní",J237,0)</f>
        <v>358.8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78</v>
      </c>
      <c r="BK237" s="144">
        <f>ROUND(I237*H237,2)</f>
        <v>358.8</v>
      </c>
      <c r="BL237" s="18" t="s">
        <v>165</v>
      </c>
      <c r="BM237" s="143" t="s">
        <v>495</v>
      </c>
    </row>
    <row r="238" spans="2:65" s="1" customFormat="1" x14ac:dyDescent="0.2">
      <c r="B238" s="33"/>
      <c r="D238" s="145" t="s">
        <v>166</v>
      </c>
      <c r="F238" s="146" t="s">
        <v>2402</v>
      </c>
      <c r="I238" s="147"/>
      <c r="L238" s="33"/>
      <c r="M238" s="148"/>
      <c r="T238" s="54"/>
      <c r="AT238" s="18" t="s">
        <v>166</v>
      </c>
      <c r="AU238" s="18" t="s">
        <v>80</v>
      </c>
    </row>
    <row r="239" spans="2:65" s="11" customFormat="1" ht="22.8" customHeight="1" x14ac:dyDescent="0.25">
      <c r="B239" s="120"/>
      <c r="D239" s="121" t="s">
        <v>69</v>
      </c>
      <c r="E239" s="130" t="s">
        <v>1160</v>
      </c>
      <c r="F239" s="130" t="s">
        <v>1161</v>
      </c>
      <c r="I239" s="123"/>
      <c r="J239" s="131">
        <f>BK239</f>
        <v>5050.3599999999997</v>
      </c>
      <c r="L239" s="120"/>
      <c r="M239" s="125"/>
      <c r="P239" s="126">
        <f>SUM(P240:P241)</f>
        <v>0</v>
      </c>
      <c r="R239" s="126">
        <f>SUM(R240:R241)</f>
        <v>0</v>
      </c>
      <c r="T239" s="127">
        <f>SUM(T240:T241)</f>
        <v>0</v>
      </c>
      <c r="AR239" s="121" t="s">
        <v>78</v>
      </c>
      <c r="AT239" s="128" t="s">
        <v>69</v>
      </c>
      <c r="AU239" s="128" t="s">
        <v>78</v>
      </c>
      <c r="AY239" s="121" t="s">
        <v>158</v>
      </c>
      <c r="BK239" s="129">
        <f>SUM(BK240:BK241)</f>
        <v>5050.3599999999997</v>
      </c>
    </row>
    <row r="240" spans="2:65" s="1" customFormat="1" ht="16.5" customHeight="1" x14ac:dyDescent="0.2">
      <c r="B240" s="33"/>
      <c r="C240" s="132" t="s">
        <v>488</v>
      </c>
      <c r="D240" s="132" t="s">
        <v>160</v>
      </c>
      <c r="E240" s="133" t="s">
        <v>1163</v>
      </c>
      <c r="F240" s="134" t="s">
        <v>1164</v>
      </c>
      <c r="G240" s="135" t="s">
        <v>519</v>
      </c>
      <c r="H240" s="136">
        <v>4.2439999999999998</v>
      </c>
      <c r="I240" s="137">
        <v>1190</v>
      </c>
      <c r="J240" s="138">
        <f>ROUND(I240*H240,2)</f>
        <v>5050.3599999999997</v>
      </c>
      <c r="K240" s="134" t="s">
        <v>164</v>
      </c>
      <c r="L240" s="33"/>
      <c r="M240" s="139" t="s">
        <v>19</v>
      </c>
      <c r="N240" s="140" t="s">
        <v>41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165</v>
      </c>
      <c r="AT240" s="143" t="s">
        <v>160</v>
      </c>
      <c r="AU240" s="143" t="s">
        <v>80</v>
      </c>
      <c r="AY240" s="18" t="s">
        <v>158</v>
      </c>
      <c r="BE240" s="144">
        <f>IF(N240="základní",J240,0)</f>
        <v>5050.3599999999997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8" t="s">
        <v>78</v>
      </c>
      <c r="BK240" s="144">
        <f>ROUND(I240*H240,2)</f>
        <v>5050.3599999999997</v>
      </c>
      <c r="BL240" s="18" t="s">
        <v>165</v>
      </c>
      <c r="BM240" s="143" t="s">
        <v>501</v>
      </c>
    </row>
    <row r="241" spans="2:47" s="1" customFormat="1" x14ac:dyDescent="0.2">
      <c r="B241" s="33"/>
      <c r="D241" s="145" t="s">
        <v>166</v>
      </c>
      <c r="F241" s="146" t="s">
        <v>1166</v>
      </c>
      <c r="I241" s="147"/>
      <c r="L241" s="33"/>
      <c r="M241" s="187"/>
      <c r="N241" s="188"/>
      <c r="O241" s="188"/>
      <c r="P241" s="188"/>
      <c r="Q241" s="188"/>
      <c r="R241" s="188"/>
      <c r="S241" s="188"/>
      <c r="T241" s="189"/>
      <c r="AT241" s="18" t="s">
        <v>166</v>
      </c>
      <c r="AU241" s="18" t="s">
        <v>80</v>
      </c>
    </row>
    <row r="242" spans="2:47" s="1" customFormat="1" ht="6.9" customHeight="1" x14ac:dyDescent="0.2">
      <c r="B242" s="42"/>
      <c r="C242" s="43"/>
      <c r="D242" s="43"/>
      <c r="E242" s="43"/>
      <c r="F242" s="43"/>
      <c r="G242" s="43"/>
      <c r="H242" s="43"/>
      <c r="I242" s="43"/>
      <c r="J242" s="43"/>
      <c r="K242" s="43"/>
      <c r="L242" s="33"/>
    </row>
  </sheetData>
  <sheetProtection algorithmName="SHA-512" hashValue="XrW/toT6lTcGaZxLqLFnC/OCIzpeEI/OxXXq1SCxhGUFdmDabcxjDF5FLIQUO7TfDZdqwKWCOWbH89V9OkzVsQ==" saltValue="RRoQF4iS1cTqbLpGRHkXdnaaZFOOKUbCK/2JV1dn8yO/Tjv3P6thjHurokBMOsfE/HpjRPX+qx5zZpzWCU4UOA==" spinCount="100000" sheet="1" objects="1" scenarios="1" formatColumns="0" formatRows="0" autoFilter="0"/>
  <autoFilter ref="C88:K241" xr:uid="{00000000-0009-0000-0000-000003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300-000000000000}"/>
    <hyperlink ref="F98" r:id="rId2" xr:uid="{00000000-0004-0000-0300-000001000000}"/>
    <hyperlink ref="F100" r:id="rId3" xr:uid="{00000000-0004-0000-0300-000002000000}"/>
    <hyperlink ref="F104" r:id="rId4" xr:uid="{00000000-0004-0000-0300-000003000000}"/>
    <hyperlink ref="F109" r:id="rId5" xr:uid="{00000000-0004-0000-0300-000004000000}"/>
    <hyperlink ref="F111" r:id="rId6" xr:uid="{00000000-0004-0000-0300-000005000000}"/>
    <hyperlink ref="F113" r:id="rId7" xr:uid="{00000000-0004-0000-0300-000006000000}"/>
    <hyperlink ref="F117" r:id="rId8" xr:uid="{00000000-0004-0000-0300-000007000000}"/>
    <hyperlink ref="F122" r:id="rId9" xr:uid="{00000000-0004-0000-0300-000008000000}"/>
    <hyperlink ref="F127" r:id="rId10" xr:uid="{00000000-0004-0000-0300-000009000000}"/>
    <hyperlink ref="F137" r:id="rId11" xr:uid="{00000000-0004-0000-0300-00000A000000}"/>
    <hyperlink ref="F145" r:id="rId12" xr:uid="{00000000-0004-0000-0300-00000B000000}"/>
    <hyperlink ref="F150" r:id="rId13" xr:uid="{00000000-0004-0000-0300-00000C000000}"/>
    <hyperlink ref="F155" r:id="rId14" xr:uid="{00000000-0004-0000-0300-00000D000000}"/>
    <hyperlink ref="F163" r:id="rId15" xr:uid="{00000000-0004-0000-0300-00000E000000}"/>
    <hyperlink ref="F165" r:id="rId16" xr:uid="{00000000-0004-0000-0300-00000F000000}"/>
    <hyperlink ref="F185" r:id="rId17" xr:uid="{00000000-0004-0000-0300-000010000000}"/>
    <hyperlink ref="F192" r:id="rId18" xr:uid="{00000000-0004-0000-0300-000011000000}"/>
    <hyperlink ref="F195" r:id="rId19" xr:uid="{00000000-0004-0000-0300-000012000000}"/>
    <hyperlink ref="F198" r:id="rId20" xr:uid="{00000000-0004-0000-0300-000013000000}"/>
    <hyperlink ref="F203" r:id="rId21" xr:uid="{00000000-0004-0000-0300-000014000000}"/>
    <hyperlink ref="F206" r:id="rId22" xr:uid="{00000000-0004-0000-0300-000015000000}"/>
    <hyperlink ref="F211" r:id="rId23" xr:uid="{00000000-0004-0000-0300-000016000000}"/>
    <hyperlink ref="F214" r:id="rId24" xr:uid="{00000000-0004-0000-0300-000017000000}"/>
    <hyperlink ref="F219" r:id="rId25" xr:uid="{00000000-0004-0000-0300-000018000000}"/>
    <hyperlink ref="F224" r:id="rId26" xr:uid="{00000000-0004-0000-0300-000019000000}"/>
    <hyperlink ref="F232" r:id="rId27" xr:uid="{00000000-0004-0000-0300-00001A000000}"/>
    <hyperlink ref="F234" r:id="rId28" xr:uid="{00000000-0004-0000-0300-00001B000000}"/>
    <hyperlink ref="F236" r:id="rId29" xr:uid="{00000000-0004-0000-0300-00001C000000}"/>
    <hyperlink ref="F238" r:id="rId30" xr:uid="{00000000-0004-0000-0300-00001D000000}"/>
    <hyperlink ref="F241" r:id="rId31" xr:uid="{00000000-0004-0000-0300-00001E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32"/>
  <headerFooter>
    <oddFooter>&amp;CStrana &amp;P z &amp;N</oddFooter>
  </headerFooter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1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93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1200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2403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ROUND(J91, 2)</f>
        <v>128103.98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ROUND((SUM(BE91:BE230)),  2)</f>
        <v>128103.98</v>
      </c>
      <c r="I35" s="94">
        <v>0.21</v>
      </c>
      <c r="J35" s="84">
        <f>ROUND(((SUM(BE91:BE230))*I35),  2)</f>
        <v>26901.84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ROUND((SUM(BF91:BF230)),  2)</f>
        <v>0</v>
      </c>
      <c r="I36" s="94">
        <v>0.12</v>
      </c>
      <c r="J36" s="84">
        <f>ROUND(((SUM(BF91:BF230))*I36),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ROUND((SUM(BG91:BG230)),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ROUND((SUM(BH91:BH230)),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ROUND((SUM(BI91:BI230)),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155005.82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1200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DSO 02.3 - Oplocení VDJ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J91</f>
        <v>128103.98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131</v>
      </c>
      <c r="E64" s="106"/>
      <c r="F64" s="106"/>
      <c r="G64" s="106"/>
      <c r="H64" s="106"/>
      <c r="I64" s="106"/>
      <c r="J64" s="107">
        <f>J92</f>
        <v>128103.98</v>
      </c>
      <c r="L64" s="104"/>
    </row>
    <row r="65" spans="2:12" s="9" customFormat="1" ht="19.95" customHeight="1" x14ac:dyDescent="0.2">
      <c r="B65" s="108"/>
      <c r="D65" s="109" t="s">
        <v>132</v>
      </c>
      <c r="E65" s="110"/>
      <c r="F65" s="110"/>
      <c r="G65" s="110"/>
      <c r="H65" s="110"/>
      <c r="I65" s="110"/>
      <c r="J65" s="111">
        <f>J93</f>
        <v>8222.01</v>
      </c>
      <c r="L65" s="108"/>
    </row>
    <row r="66" spans="2:12" s="9" customFormat="1" ht="19.95" customHeight="1" x14ac:dyDescent="0.2">
      <c r="B66" s="108"/>
      <c r="D66" s="109" t="s">
        <v>133</v>
      </c>
      <c r="E66" s="110"/>
      <c r="F66" s="110"/>
      <c r="G66" s="110"/>
      <c r="H66" s="110"/>
      <c r="I66" s="110"/>
      <c r="J66" s="111">
        <f>J139</f>
        <v>8866.98</v>
      </c>
      <c r="L66" s="108"/>
    </row>
    <row r="67" spans="2:12" s="9" customFormat="1" ht="19.95" customHeight="1" x14ac:dyDescent="0.2">
      <c r="B67" s="108"/>
      <c r="D67" s="109" t="s">
        <v>134</v>
      </c>
      <c r="E67" s="110"/>
      <c r="F67" s="110"/>
      <c r="G67" s="110"/>
      <c r="H67" s="110"/>
      <c r="I67" s="110"/>
      <c r="J67" s="111">
        <f>J147</f>
        <v>105805.7</v>
      </c>
      <c r="L67" s="108"/>
    </row>
    <row r="68" spans="2:12" s="9" customFormat="1" ht="19.95" customHeight="1" x14ac:dyDescent="0.2">
      <c r="B68" s="108"/>
      <c r="D68" s="109" t="s">
        <v>136</v>
      </c>
      <c r="E68" s="110"/>
      <c r="F68" s="110"/>
      <c r="G68" s="110"/>
      <c r="H68" s="110"/>
      <c r="I68" s="110"/>
      <c r="J68" s="111">
        <f>J222</f>
        <v>4128</v>
      </c>
      <c r="L68" s="108"/>
    </row>
    <row r="69" spans="2:12" s="9" customFormat="1" ht="19.95" customHeight="1" x14ac:dyDescent="0.2">
      <c r="B69" s="108"/>
      <c r="D69" s="109" t="s">
        <v>140</v>
      </c>
      <c r="E69" s="110"/>
      <c r="F69" s="110"/>
      <c r="G69" s="110"/>
      <c r="H69" s="110"/>
      <c r="I69" s="110"/>
      <c r="J69" s="111">
        <f>J228</f>
        <v>1081.29</v>
      </c>
      <c r="L69" s="108"/>
    </row>
    <row r="70" spans="2:12" s="1" customFormat="1" ht="21.75" customHeight="1" x14ac:dyDescent="0.2">
      <c r="B70" s="33"/>
      <c r="L70" s="33"/>
    </row>
    <row r="71" spans="2:12" s="1" customFormat="1" ht="6.9" customHeight="1" x14ac:dyDescent="0.2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" customHeight="1" x14ac:dyDescent="0.2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" customHeight="1" x14ac:dyDescent="0.2">
      <c r="B76" s="33"/>
      <c r="C76" s="22" t="s">
        <v>143</v>
      </c>
      <c r="L76" s="33"/>
    </row>
    <row r="77" spans="2:12" s="1" customFormat="1" ht="6.9" customHeight="1" x14ac:dyDescent="0.2">
      <c r="B77" s="33"/>
      <c r="L77" s="33"/>
    </row>
    <row r="78" spans="2:12" s="1" customFormat="1" ht="12" customHeight="1" x14ac:dyDescent="0.2">
      <c r="B78" s="33"/>
      <c r="C78" s="28" t="s">
        <v>16</v>
      </c>
      <c r="L78" s="33"/>
    </row>
    <row r="79" spans="2:12" s="1" customFormat="1" ht="16.5" customHeight="1" x14ac:dyDescent="0.2">
      <c r="B79" s="33"/>
      <c r="E79" s="319" t="str">
        <f>E7</f>
        <v>Vodovod Hrusice- připojení na VDJ Peleška</v>
      </c>
      <c r="F79" s="320"/>
      <c r="G79" s="320"/>
      <c r="H79" s="320"/>
      <c r="L79" s="33"/>
    </row>
    <row r="80" spans="2:12" ht="12" customHeight="1" x14ac:dyDescent="0.2">
      <c r="B80" s="21"/>
      <c r="C80" s="28" t="s">
        <v>125</v>
      </c>
      <c r="L80" s="21"/>
    </row>
    <row r="81" spans="2:65" s="1" customFormat="1" ht="16.5" customHeight="1" x14ac:dyDescent="0.2">
      <c r="B81" s="33"/>
      <c r="E81" s="319" t="s">
        <v>1200</v>
      </c>
      <c r="F81" s="318"/>
      <c r="G81" s="318"/>
      <c r="H81" s="318"/>
      <c r="L81" s="33"/>
    </row>
    <row r="82" spans="2:65" s="1" customFormat="1" ht="12" customHeight="1" x14ac:dyDescent="0.2">
      <c r="B82" s="33"/>
      <c r="C82" s="28" t="s">
        <v>1201</v>
      </c>
      <c r="L82" s="33"/>
    </row>
    <row r="83" spans="2:65" s="1" customFormat="1" ht="16.5" customHeight="1" x14ac:dyDescent="0.2">
      <c r="B83" s="33"/>
      <c r="E83" s="304" t="str">
        <f>E11</f>
        <v>DSO 02.3 - Oplocení VDJ</v>
      </c>
      <c r="F83" s="318"/>
      <c r="G83" s="318"/>
      <c r="H83" s="318"/>
      <c r="L83" s="33"/>
    </row>
    <row r="84" spans="2:65" s="1" customFormat="1" ht="6.9" customHeight="1" x14ac:dyDescent="0.2">
      <c r="B84" s="33"/>
      <c r="L84" s="33"/>
    </row>
    <row r="85" spans="2:65" s="1" customFormat="1" ht="12" customHeight="1" x14ac:dyDescent="0.2">
      <c r="B85" s="33"/>
      <c r="C85" s="28" t="s">
        <v>21</v>
      </c>
      <c r="F85" s="26" t="str">
        <f>F14</f>
        <v>Hrusice</v>
      </c>
      <c r="I85" s="28" t="s">
        <v>23</v>
      </c>
      <c r="J85" s="50">
        <f>IF(J14="","",J14)</f>
        <v>46008</v>
      </c>
      <c r="L85" s="33"/>
    </row>
    <row r="86" spans="2:65" s="1" customFormat="1" ht="6.9" customHeight="1" x14ac:dyDescent="0.2">
      <c r="B86" s="33"/>
      <c r="L86" s="33"/>
    </row>
    <row r="87" spans="2:65" s="1" customFormat="1" ht="40.049999999999997" customHeight="1" x14ac:dyDescent="0.2">
      <c r="B87" s="33"/>
      <c r="C87" s="28" t="s">
        <v>24</v>
      </c>
      <c r="F87" s="26" t="str">
        <f>E17</f>
        <v>Obec Hrusice</v>
      </c>
      <c r="I87" s="28" t="s">
        <v>29</v>
      </c>
      <c r="J87" s="31" t="str">
        <f>E23</f>
        <v>Vodohospodářský rozvoj a výstavba a.s., Praha</v>
      </c>
      <c r="L87" s="33"/>
    </row>
    <row r="88" spans="2:65" s="1" customFormat="1" ht="15.15" customHeight="1" x14ac:dyDescent="0.2">
      <c r="B88" s="33"/>
      <c r="C88" s="28" t="s">
        <v>28</v>
      </c>
      <c r="F88" s="26" t="str">
        <f>IF(E20="","",E20)</f>
        <v>ZEPRIS  s.r.o.</v>
      </c>
      <c r="I88" s="28" t="s">
        <v>32</v>
      </c>
      <c r="J88" s="31" t="str">
        <f>E26</f>
        <v>VRV a.s.</v>
      </c>
      <c r="L88" s="33"/>
    </row>
    <row r="89" spans="2:65" s="1" customFormat="1" ht="10.35" customHeight="1" x14ac:dyDescent="0.2">
      <c r="B89" s="33"/>
      <c r="L89" s="33"/>
    </row>
    <row r="90" spans="2:65" s="10" customFormat="1" ht="29.25" customHeight="1" x14ac:dyDescent="0.2">
      <c r="B90" s="112"/>
      <c r="C90" s="113" t="s">
        <v>144</v>
      </c>
      <c r="D90" s="114" t="s">
        <v>55</v>
      </c>
      <c r="E90" s="114" t="s">
        <v>51</v>
      </c>
      <c r="F90" s="114" t="s">
        <v>52</v>
      </c>
      <c r="G90" s="114" t="s">
        <v>145</v>
      </c>
      <c r="H90" s="114" t="s">
        <v>146</v>
      </c>
      <c r="I90" s="114" t="s">
        <v>147</v>
      </c>
      <c r="J90" s="114" t="s">
        <v>129</v>
      </c>
      <c r="K90" s="115" t="s">
        <v>148</v>
      </c>
      <c r="L90" s="112"/>
      <c r="M90" s="57" t="s">
        <v>19</v>
      </c>
      <c r="N90" s="58" t="s">
        <v>40</v>
      </c>
      <c r="O90" s="58" t="s">
        <v>149</v>
      </c>
      <c r="P90" s="58" t="s">
        <v>150</v>
      </c>
      <c r="Q90" s="58" t="s">
        <v>151</v>
      </c>
      <c r="R90" s="58" t="s">
        <v>152</v>
      </c>
      <c r="S90" s="58" t="s">
        <v>153</v>
      </c>
      <c r="T90" s="59" t="s">
        <v>154</v>
      </c>
    </row>
    <row r="91" spans="2:65" s="1" customFormat="1" ht="22.8" customHeight="1" x14ac:dyDescent="0.3">
      <c r="B91" s="33"/>
      <c r="C91" s="62" t="s">
        <v>155</v>
      </c>
      <c r="J91" s="116">
        <f>BK91</f>
        <v>128103.98</v>
      </c>
      <c r="L91" s="33"/>
      <c r="M91" s="60"/>
      <c r="N91" s="51"/>
      <c r="O91" s="51"/>
      <c r="P91" s="117">
        <f>P92</f>
        <v>0</v>
      </c>
      <c r="Q91" s="51"/>
      <c r="R91" s="117">
        <f>R92</f>
        <v>0</v>
      </c>
      <c r="S91" s="51"/>
      <c r="T91" s="118">
        <f>T92</f>
        <v>0</v>
      </c>
      <c r="AT91" s="18" t="s">
        <v>69</v>
      </c>
      <c r="AU91" s="18" t="s">
        <v>130</v>
      </c>
      <c r="BK91" s="119">
        <f>BK92</f>
        <v>128103.98</v>
      </c>
    </row>
    <row r="92" spans="2:65" s="11" customFormat="1" ht="25.95" customHeight="1" x14ac:dyDescent="0.25">
      <c r="B92" s="120"/>
      <c r="D92" s="121" t="s">
        <v>69</v>
      </c>
      <c r="E92" s="122" t="s">
        <v>156</v>
      </c>
      <c r="F92" s="122" t="s">
        <v>157</v>
      </c>
      <c r="I92" s="123"/>
      <c r="J92" s="124">
        <f>BK92</f>
        <v>128103.98</v>
      </c>
      <c r="L92" s="120"/>
      <c r="M92" s="125"/>
      <c r="P92" s="126">
        <f>P93+P139+P147+P222+P228</f>
        <v>0</v>
      </c>
      <c r="R92" s="126">
        <f>R93+R139+R147+R222+R228</f>
        <v>0</v>
      </c>
      <c r="T92" s="127">
        <f>T93+T139+T147+T222+T228</f>
        <v>0</v>
      </c>
      <c r="AR92" s="121" t="s">
        <v>78</v>
      </c>
      <c r="AT92" s="128" t="s">
        <v>69</v>
      </c>
      <c r="AU92" s="128" t="s">
        <v>70</v>
      </c>
      <c r="AY92" s="121" t="s">
        <v>158</v>
      </c>
      <c r="BK92" s="129">
        <f>BK93+BK139+BK147+BK222+BK228</f>
        <v>128103.98</v>
      </c>
    </row>
    <row r="93" spans="2:65" s="11" customFormat="1" ht="22.8" customHeight="1" x14ac:dyDescent="0.25">
      <c r="B93" s="120"/>
      <c r="D93" s="121" t="s">
        <v>69</v>
      </c>
      <c r="E93" s="130" t="s">
        <v>78</v>
      </c>
      <c r="F93" s="130" t="s">
        <v>159</v>
      </c>
      <c r="I93" s="123"/>
      <c r="J93" s="131">
        <f>BK93</f>
        <v>8222.01</v>
      </c>
      <c r="L93" s="120"/>
      <c r="M93" s="125"/>
      <c r="P93" s="126">
        <f>SUM(P94:P138)</f>
        <v>0</v>
      </c>
      <c r="R93" s="126">
        <f>SUM(R94:R138)</f>
        <v>0</v>
      </c>
      <c r="T93" s="127">
        <f>SUM(T94:T138)</f>
        <v>0</v>
      </c>
      <c r="AR93" s="121" t="s">
        <v>78</v>
      </c>
      <c r="AT93" s="128" t="s">
        <v>69</v>
      </c>
      <c r="AU93" s="128" t="s">
        <v>78</v>
      </c>
      <c r="AY93" s="121" t="s">
        <v>158</v>
      </c>
      <c r="BK93" s="129">
        <f>SUM(BK94:BK138)</f>
        <v>8222.01</v>
      </c>
    </row>
    <row r="94" spans="2:65" s="1" customFormat="1" ht="16.5" customHeight="1" x14ac:dyDescent="0.2">
      <c r="B94" s="33"/>
      <c r="C94" s="132" t="s">
        <v>78</v>
      </c>
      <c r="D94" s="132" t="s">
        <v>160</v>
      </c>
      <c r="E94" s="133" t="s">
        <v>2404</v>
      </c>
      <c r="F94" s="134" t="s">
        <v>2405</v>
      </c>
      <c r="G94" s="135" t="s">
        <v>308</v>
      </c>
      <c r="H94" s="136">
        <v>2.4</v>
      </c>
      <c r="I94" s="137">
        <v>1070</v>
      </c>
      <c r="J94" s="138">
        <f>ROUND(I94*H94,2)</f>
        <v>2568</v>
      </c>
      <c r="K94" s="134" t="s">
        <v>164</v>
      </c>
      <c r="L94" s="33"/>
      <c r="M94" s="139" t="s">
        <v>19</v>
      </c>
      <c r="N94" s="140" t="s">
        <v>41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165</v>
      </c>
      <c r="AT94" s="143" t="s">
        <v>160</v>
      </c>
      <c r="AU94" s="143" t="s">
        <v>80</v>
      </c>
      <c r="AY94" s="18" t="s">
        <v>158</v>
      </c>
      <c r="BE94" s="144">
        <f>IF(N94="základní",J94,0)</f>
        <v>2568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78</v>
      </c>
      <c r="BK94" s="144">
        <f>ROUND(I94*H94,2)</f>
        <v>2568</v>
      </c>
      <c r="BL94" s="18" t="s">
        <v>165</v>
      </c>
      <c r="BM94" s="143" t="s">
        <v>80</v>
      </c>
    </row>
    <row r="95" spans="2:65" s="1" customFormat="1" x14ac:dyDescent="0.2">
      <c r="B95" s="33"/>
      <c r="D95" s="145" t="s">
        <v>166</v>
      </c>
      <c r="F95" s="146" t="s">
        <v>2406</v>
      </c>
      <c r="I95" s="147"/>
      <c r="L95" s="33"/>
      <c r="M95" s="148"/>
      <c r="T95" s="54"/>
      <c r="AT95" s="18" t="s">
        <v>166</v>
      </c>
      <c r="AU95" s="18" t="s">
        <v>80</v>
      </c>
    </row>
    <row r="96" spans="2:65" s="12" customFormat="1" x14ac:dyDescent="0.2">
      <c r="B96" s="149"/>
      <c r="D96" s="150" t="s">
        <v>188</v>
      </c>
      <c r="E96" s="151" t="s">
        <v>19</v>
      </c>
      <c r="F96" s="152" t="s">
        <v>2407</v>
      </c>
      <c r="H96" s="151" t="s">
        <v>19</v>
      </c>
      <c r="I96" s="153"/>
      <c r="L96" s="149"/>
      <c r="M96" s="154"/>
      <c r="T96" s="155"/>
      <c r="AT96" s="151" t="s">
        <v>188</v>
      </c>
      <c r="AU96" s="151" t="s">
        <v>80</v>
      </c>
      <c r="AV96" s="12" t="s">
        <v>78</v>
      </c>
      <c r="AW96" s="12" t="s">
        <v>31</v>
      </c>
      <c r="AX96" s="12" t="s">
        <v>70</v>
      </c>
      <c r="AY96" s="151" t="s">
        <v>158</v>
      </c>
    </row>
    <row r="97" spans="2:65" s="13" customFormat="1" x14ac:dyDescent="0.2">
      <c r="B97" s="156"/>
      <c r="D97" s="150" t="s">
        <v>188</v>
      </c>
      <c r="E97" s="157" t="s">
        <v>19</v>
      </c>
      <c r="F97" s="158" t="s">
        <v>2408</v>
      </c>
      <c r="H97" s="159">
        <v>2.4</v>
      </c>
      <c r="I97" s="160"/>
      <c r="L97" s="156"/>
      <c r="M97" s="161"/>
      <c r="T97" s="162"/>
      <c r="AT97" s="157" t="s">
        <v>188</v>
      </c>
      <c r="AU97" s="157" t="s">
        <v>80</v>
      </c>
      <c r="AV97" s="13" t="s">
        <v>80</v>
      </c>
      <c r="AW97" s="13" t="s">
        <v>31</v>
      </c>
      <c r="AX97" s="13" t="s">
        <v>70</v>
      </c>
      <c r="AY97" s="157" t="s">
        <v>158</v>
      </c>
    </row>
    <row r="98" spans="2:65" s="14" customFormat="1" x14ac:dyDescent="0.2">
      <c r="B98" s="163"/>
      <c r="D98" s="150" t="s">
        <v>188</v>
      </c>
      <c r="E98" s="164" t="s">
        <v>19</v>
      </c>
      <c r="F98" s="165" t="s">
        <v>191</v>
      </c>
      <c r="H98" s="166">
        <v>2.4</v>
      </c>
      <c r="I98" s="167"/>
      <c r="L98" s="163"/>
      <c r="M98" s="168"/>
      <c r="T98" s="169"/>
      <c r="AT98" s="164" t="s">
        <v>188</v>
      </c>
      <c r="AU98" s="164" t="s">
        <v>80</v>
      </c>
      <c r="AV98" s="14" t="s">
        <v>165</v>
      </c>
      <c r="AW98" s="14" t="s">
        <v>31</v>
      </c>
      <c r="AX98" s="14" t="s">
        <v>78</v>
      </c>
      <c r="AY98" s="164" t="s">
        <v>158</v>
      </c>
    </row>
    <row r="99" spans="2:65" s="1" customFormat="1" ht="16.5" customHeight="1" x14ac:dyDescent="0.2">
      <c r="B99" s="33"/>
      <c r="C99" s="132" t="s">
        <v>80</v>
      </c>
      <c r="D99" s="132" t="s">
        <v>160</v>
      </c>
      <c r="E99" s="133" t="s">
        <v>2409</v>
      </c>
      <c r="F99" s="134" t="s">
        <v>2410</v>
      </c>
      <c r="G99" s="135" t="s">
        <v>292</v>
      </c>
      <c r="H99" s="136">
        <v>5</v>
      </c>
      <c r="I99" s="137">
        <v>114</v>
      </c>
      <c r="J99" s="138">
        <f>ROUND(I99*H99,2)</f>
        <v>570</v>
      </c>
      <c r="K99" s="134" t="s">
        <v>164</v>
      </c>
      <c r="L99" s="33"/>
      <c r="M99" s="139" t="s">
        <v>19</v>
      </c>
      <c r="N99" s="140" t="s">
        <v>41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165</v>
      </c>
      <c r="AT99" s="143" t="s">
        <v>160</v>
      </c>
      <c r="AU99" s="143" t="s">
        <v>80</v>
      </c>
      <c r="AY99" s="18" t="s">
        <v>158</v>
      </c>
      <c r="BE99" s="144">
        <f>IF(N99="základní",J99,0)</f>
        <v>570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78</v>
      </c>
      <c r="BK99" s="144">
        <f>ROUND(I99*H99,2)</f>
        <v>570</v>
      </c>
      <c r="BL99" s="18" t="s">
        <v>165</v>
      </c>
      <c r="BM99" s="143" t="s">
        <v>165</v>
      </c>
    </row>
    <row r="100" spans="2:65" s="1" customFormat="1" x14ac:dyDescent="0.2">
      <c r="B100" s="33"/>
      <c r="D100" s="145" t="s">
        <v>166</v>
      </c>
      <c r="F100" s="146" t="s">
        <v>2411</v>
      </c>
      <c r="I100" s="147"/>
      <c r="L100" s="33"/>
      <c r="M100" s="148"/>
      <c r="T100" s="54"/>
      <c r="AT100" s="18" t="s">
        <v>166</v>
      </c>
      <c r="AU100" s="18" t="s">
        <v>80</v>
      </c>
    </row>
    <row r="101" spans="2:65" s="1" customFormat="1" ht="16.5" customHeight="1" x14ac:dyDescent="0.2">
      <c r="B101" s="33"/>
      <c r="C101" s="132" t="s">
        <v>171</v>
      </c>
      <c r="D101" s="132" t="s">
        <v>160</v>
      </c>
      <c r="E101" s="133" t="s">
        <v>2412</v>
      </c>
      <c r="F101" s="134" t="s">
        <v>2413</v>
      </c>
      <c r="G101" s="135" t="s">
        <v>292</v>
      </c>
      <c r="H101" s="136">
        <v>5</v>
      </c>
      <c r="I101" s="137">
        <v>101</v>
      </c>
      <c r="J101" s="138">
        <f>ROUND(I101*H101,2)</f>
        <v>505</v>
      </c>
      <c r="K101" s="134" t="s">
        <v>164</v>
      </c>
      <c r="L101" s="33"/>
      <c r="M101" s="139" t="s">
        <v>19</v>
      </c>
      <c r="N101" s="140" t="s">
        <v>41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165</v>
      </c>
      <c r="AT101" s="143" t="s">
        <v>160</v>
      </c>
      <c r="AU101" s="143" t="s">
        <v>80</v>
      </c>
      <c r="AY101" s="18" t="s">
        <v>158</v>
      </c>
      <c r="BE101" s="144">
        <f>IF(N101="základní",J101,0)</f>
        <v>505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78</v>
      </c>
      <c r="BK101" s="144">
        <f>ROUND(I101*H101,2)</f>
        <v>505</v>
      </c>
      <c r="BL101" s="18" t="s">
        <v>165</v>
      </c>
      <c r="BM101" s="143" t="s">
        <v>174</v>
      </c>
    </row>
    <row r="102" spans="2:65" s="1" customFormat="1" x14ac:dyDescent="0.2">
      <c r="B102" s="33"/>
      <c r="D102" s="145" t="s">
        <v>166</v>
      </c>
      <c r="F102" s="146" t="s">
        <v>2414</v>
      </c>
      <c r="I102" s="147"/>
      <c r="L102" s="33"/>
      <c r="M102" s="148"/>
      <c r="T102" s="54"/>
      <c r="AT102" s="18" t="s">
        <v>166</v>
      </c>
      <c r="AU102" s="18" t="s">
        <v>80</v>
      </c>
    </row>
    <row r="103" spans="2:65" s="12" customFormat="1" x14ac:dyDescent="0.2">
      <c r="B103" s="149"/>
      <c r="D103" s="150" t="s">
        <v>188</v>
      </c>
      <c r="E103" s="151" t="s">
        <v>19</v>
      </c>
      <c r="F103" s="152" t="s">
        <v>2415</v>
      </c>
      <c r="H103" s="151" t="s">
        <v>19</v>
      </c>
      <c r="I103" s="153"/>
      <c r="L103" s="149"/>
      <c r="M103" s="154"/>
      <c r="T103" s="155"/>
      <c r="AT103" s="151" t="s">
        <v>188</v>
      </c>
      <c r="AU103" s="151" t="s">
        <v>80</v>
      </c>
      <c r="AV103" s="12" t="s">
        <v>78</v>
      </c>
      <c r="AW103" s="12" t="s">
        <v>31</v>
      </c>
      <c r="AX103" s="12" t="s">
        <v>70</v>
      </c>
      <c r="AY103" s="151" t="s">
        <v>158</v>
      </c>
    </row>
    <row r="104" spans="2:65" s="12" customFormat="1" x14ac:dyDescent="0.2">
      <c r="B104" s="149"/>
      <c r="D104" s="150" t="s">
        <v>188</v>
      </c>
      <c r="E104" s="151" t="s">
        <v>19</v>
      </c>
      <c r="F104" s="152" t="s">
        <v>2416</v>
      </c>
      <c r="H104" s="151" t="s">
        <v>19</v>
      </c>
      <c r="I104" s="153"/>
      <c r="L104" s="149"/>
      <c r="M104" s="154"/>
      <c r="T104" s="155"/>
      <c r="AT104" s="151" t="s">
        <v>188</v>
      </c>
      <c r="AU104" s="151" t="s">
        <v>80</v>
      </c>
      <c r="AV104" s="12" t="s">
        <v>78</v>
      </c>
      <c r="AW104" s="12" t="s">
        <v>31</v>
      </c>
      <c r="AX104" s="12" t="s">
        <v>70</v>
      </c>
      <c r="AY104" s="151" t="s">
        <v>158</v>
      </c>
    </row>
    <row r="105" spans="2:65" s="12" customFormat="1" x14ac:dyDescent="0.2">
      <c r="B105" s="149"/>
      <c r="D105" s="150" t="s">
        <v>188</v>
      </c>
      <c r="E105" s="151" t="s">
        <v>19</v>
      </c>
      <c r="F105" s="152" t="s">
        <v>2417</v>
      </c>
      <c r="H105" s="151" t="s">
        <v>19</v>
      </c>
      <c r="I105" s="153"/>
      <c r="L105" s="149"/>
      <c r="M105" s="154"/>
      <c r="T105" s="155"/>
      <c r="AT105" s="151" t="s">
        <v>188</v>
      </c>
      <c r="AU105" s="151" t="s">
        <v>80</v>
      </c>
      <c r="AV105" s="12" t="s">
        <v>78</v>
      </c>
      <c r="AW105" s="12" t="s">
        <v>31</v>
      </c>
      <c r="AX105" s="12" t="s">
        <v>70</v>
      </c>
      <c r="AY105" s="151" t="s">
        <v>158</v>
      </c>
    </row>
    <row r="106" spans="2:65" s="13" customFormat="1" x14ac:dyDescent="0.2">
      <c r="B106" s="156"/>
      <c r="D106" s="150" t="s">
        <v>188</v>
      </c>
      <c r="E106" s="157" t="s">
        <v>19</v>
      </c>
      <c r="F106" s="158" t="s">
        <v>2418</v>
      </c>
      <c r="H106" s="159">
        <v>5</v>
      </c>
      <c r="I106" s="160"/>
      <c r="L106" s="156"/>
      <c r="M106" s="161"/>
      <c r="T106" s="162"/>
      <c r="AT106" s="157" t="s">
        <v>188</v>
      </c>
      <c r="AU106" s="157" t="s">
        <v>80</v>
      </c>
      <c r="AV106" s="13" t="s">
        <v>80</v>
      </c>
      <c r="AW106" s="13" t="s">
        <v>31</v>
      </c>
      <c r="AX106" s="13" t="s">
        <v>70</v>
      </c>
      <c r="AY106" s="157" t="s">
        <v>158</v>
      </c>
    </row>
    <row r="107" spans="2:65" s="14" customFormat="1" x14ac:dyDescent="0.2">
      <c r="B107" s="163"/>
      <c r="D107" s="150" t="s">
        <v>188</v>
      </c>
      <c r="E107" s="164" t="s">
        <v>19</v>
      </c>
      <c r="F107" s="165" t="s">
        <v>191</v>
      </c>
      <c r="H107" s="166">
        <v>5</v>
      </c>
      <c r="I107" s="167"/>
      <c r="L107" s="163"/>
      <c r="M107" s="168"/>
      <c r="T107" s="169"/>
      <c r="AT107" s="164" t="s">
        <v>188</v>
      </c>
      <c r="AU107" s="164" t="s">
        <v>80</v>
      </c>
      <c r="AV107" s="14" t="s">
        <v>165</v>
      </c>
      <c r="AW107" s="14" t="s">
        <v>31</v>
      </c>
      <c r="AX107" s="14" t="s">
        <v>78</v>
      </c>
      <c r="AY107" s="164" t="s">
        <v>158</v>
      </c>
    </row>
    <row r="108" spans="2:65" s="1" customFormat="1" ht="21.75" customHeight="1" x14ac:dyDescent="0.2">
      <c r="B108" s="33"/>
      <c r="C108" s="132" t="s">
        <v>165</v>
      </c>
      <c r="D108" s="132" t="s">
        <v>160</v>
      </c>
      <c r="E108" s="133" t="s">
        <v>2419</v>
      </c>
      <c r="F108" s="134" t="s">
        <v>2420</v>
      </c>
      <c r="G108" s="135" t="s">
        <v>308</v>
      </c>
      <c r="H108" s="136">
        <v>0.48</v>
      </c>
      <c r="I108" s="137">
        <v>1520</v>
      </c>
      <c r="J108" s="138">
        <f>ROUND(I108*H108,2)</f>
        <v>729.6</v>
      </c>
      <c r="K108" s="134" t="s">
        <v>164</v>
      </c>
      <c r="L108" s="33"/>
      <c r="M108" s="139" t="s">
        <v>19</v>
      </c>
      <c r="N108" s="140" t="s">
        <v>41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165</v>
      </c>
      <c r="AT108" s="143" t="s">
        <v>160</v>
      </c>
      <c r="AU108" s="143" t="s">
        <v>80</v>
      </c>
      <c r="AY108" s="18" t="s">
        <v>158</v>
      </c>
      <c r="BE108" s="144">
        <f>IF(N108="základní",J108,0)</f>
        <v>729.6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78</v>
      </c>
      <c r="BK108" s="144">
        <f>ROUND(I108*H108,2)</f>
        <v>729.6</v>
      </c>
      <c r="BL108" s="18" t="s">
        <v>165</v>
      </c>
      <c r="BM108" s="143" t="s">
        <v>178</v>
      </c>
    </row>
    <row r="109" spans="2:65" s="1" customFormat="1" x14ac:dyDescent="0.2">
      <c r="B109" s="33"/>
      <c r="D109" s="145" t="s">
        <v>166</v>
      </c>
      <c r="F109" s="146" t="s">
        <v>2421</v>
      </c>
      <c r="I109" s="147"/>
      <c r="L109" s="33"/>
      <c r="M109" s="148"/>
      <c r="T109" s="54"/>
      <c r="AT109" s="18" t="s">
        <v>166</v>
      </c>
      <c r="AU109" s="18" t="s">
        <v>80</v>
      </c>
    </row>
    <row r="110" spans="2:65" s="12" customFormat="1" x14ac:dyDescent="0.2">
      <c r="B110" s="149"/>
      <c r="D110" s="150" t="s">
        <v>188</v>
      </c>
      <c r="E110" s="151" t="s">
        <v>19</v>
      </c>
      <c r="F110" s="152" t="s">
        <v>2422</v>
      </c>
      <c r="H110" s="151" t="s">
        <v>19</v>
      </c>
      <c r="I110" s="153"/>
      <c r="L110" s="149"/>
      <c r="M110" s="154"/>
      <c r="T110" s="155"/>
      <c r="AT110" s="151" t="s">
        <v>188</v>
      </c>
      <c r="AU110" s="151" t="s">
        <v>80</v>
      </c>
      <c r="AV110" s="12" t="s">
        <v>78</v>
      </c>
      <c r="AW110" s="12" t="s">
        <v>31</v>
      </c>
      <c r="AX110" s="12" t="s">
        <v>70</v>
      </c>
      <c r="AY110" s="151" t="s">
        <v>158</v>
      </c>
    </row>
    <row r="111" spans="2:65" s="13" customFormat="1" x14ac:dyDescent="0.2">
      <c r="B111" s="156"/>
      <c r="D111" s="150" t="s">
        <v>188</v>
      </c>
      <c r="E111" s="157" t="s">
        <v>19</v>
      </c>
      <c r="F111" s="158" t="s">
        <v>2423</v>
      </c>
      <c r="H111" s="159">
        <v>0.48</v>
      </c>
      <c r="I111" s="160"/>
      <c r="L111" s="156"/>
      <c r="M111" s="161"/>
      <c r="T111" s="162"/>
      <c r="AT111" s="157" t="s">
        <v>188</v>
      </c>
      <c r="AU111" s="157" t="s">
        <v>80</v>
      </c>
      <c r="AV111" s="13" t="s">
        <v>80</v>
      </c>
      <c r="AW111" s="13" t="s">
        <v>31</v>
      </c>
      <c r="AX111" s="13" t="s">
        <v>70</v>
      </c>
      <c r="AY111" s="157" t="s">
        <v>158</v>
      </c>
    </row>
    <row r="112" spans="2:65" s="14" customFormat="1" x14ac:dyDescent="0.2">
      <c r="B112" s="163"/>
      <c r="D112" s="150" t="s">
        <v>188</v>
      </c>
      <c r="E112" s="164" t="s">
        <v>19</v>
      </c>
      <c r="F112" s="165" t="s">
        <v>191</v>
      </c>
      <c r="H112" s="166">
        <v>0.48</v>
      </c>
      <c r="I112" s="167"/>
      <c r="L112" s="163"/>
      <c r="M112" s="168"/>
      <c r="T112" s="169"/>
      <c r="AT112" s="164" t="s">
        <v>188</v>
      </c>
      <c r="AU112" s="164" t="s">
        <v>80</v>
      </c>
      <c r="AV112" s="14" t="s">
        <v>165</v>
      </c>
      <c r="AW112" s="14" t="s">
        <v>31</v>
      </c>
      <c r="AX112" s="14" t="s">
        <v>78</v>
      </c>
      <c r="AY112" s="164" t="s">
        <v>158</v>
      </c>
    </row>
    <row r="113" spans="2:65" s="1" customFormat="1" ht="21.75" customHeight="1" x14ac:dyDescent="0.2">
      <c r="B113" s="33"/>
      <c r="C113" s="132" t="s">
        <v>180</v>
      </c>
      <c r="D113" s="132" t="s">
        <v>160</v>
      </c>
      <c r="E113" s="133" t="s">
        <v>1288</v>
      </c>
      <c r="F113" s="134" t="s">
        <v>1289</v>
      </c>
      <c r="G113" s="135" t="s">
        <v>308</v>
      </c>
      <c r="H113" s="136">
        <v>3.0369999999999999</v>
      </c>
      <c r="I113" s="137">
        <v>241.6</v>
      </c>
      <c r="J113" s="138">
        <f>ROUND(I113*H113,2)</f>
        <v>733.74</v>
      </c>
      <c r="K113" s="134" t="s">
        <v>164</v>
      </c>
      <c r="L113" s="33"/>
      <c r="M113" s="139" t="s">
        <v>19</v>
      </c>
      <c r="N113" s="140" t="s">
        <v>41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165</v>
      </c>
      <c r="AT113" s="143" t="s">
        <v>160</v>
      </c>
      <c r="AU113" s="143" t="s">
        <v>80</v>
      </c>
      <c r="AY113" s="18" t="s">
        <v>158</v>
      </c>
      <c r="BE113" s="144">
        <f>IF(N113="základní",J113,0)</f>
        <v>733.74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78</v>
      </c>
      <c r="BK113" s="144">
        <f>ROUND(I113*H113,2)</f>
        <v>733.74</v>
      </c>
      <c r="BL113" s="18" t="s">
        <v>165</v>
      </c>
      <c r="BM113" s="143" t="s">
        <v>183</v>
      </c>
    </row>
    <row r="114" spans="2:65" s="1" customFormat="1" x14ac:dyDescent="0.2">
      <c r="B114" s="33"/>
      <c r="D114" s="145" t="s">
        <v>166</v>
      </c>
      <c r="F114" s="146" t="s">
        <v>1290</v>
      </c>
      <c r="I114" s="147"/>
      <c r="L114" s="33"/>
      <c r="M114" s="148"/>
      <c r="T114" s="54"/>
      <c r="AT114" s="18" t="s">
        <v>166</v>
      </c>
      <c r="AU114" s="18" t="s">
        <v>80</v>
      </c>
    </row>
    <row r="115" spans="2:65" s="12" customFormat="1" x14ac:dyDescent="0.2">
      <c r="B115" s="149"/>
      <c r="D115" s="150" t="s">
        <v>188</v>
      </c>
      <c r="E115" s="151" t="s">
        <v>19</v>
      </c>
      <c r="F115" s="152" t="s">
        <v>1299</v>
      </c>
      <c r="H115" s="151" t="s">
        <v>19</v>
      </c>
      <c r="I115" s="153"/>
      <c r="L115" s="149"/>
      <c r="M115" s="154"/>
      <c r="T115" s="155"/>
      <c r="AT115" s="151" t="s">
        <v>188</v>
      </c>
      <c r="AU115" s="151" t="s">
        <v>80</v>
      </c>
      <c r="AV115" s="12" t="s">
        <v>78</v>
      </c>
      <c r="AW115" s="12" t="s">
        <v>31</v>
      </c>
      <c r="AX115" s="12" t="s">
        <v>70</v>
      </c>
      <c r="AY115" s="151" t="s">
        <v>158</v>
      </c>
    </row>
    <row r="116" spans="2:65" s="13" customFormat="1" x14ac:dyDescent="0.2">
      <c r="B116" s="156"/>
      <c r="D116" s="150" t="s">
        <v>188</v>
      </c>
      <c r="E116" s="157" t="s">
        <v>19</v>
      </c>
      <c r="F116" s="158" t="s">
        <v>2424</v>
      </c>
      <c r="H116" s="159">
        <v>3.0369999999999999</v>
      </c>
      <c r="I116" s="160"/>
      <c r="L116" s="156"/>
      <c r="M116" s="161"/>
      <c r="T116" s="162"/>
      <c r="AT116" s="157" t="s">
        <v>188</v>
      </c>
      <c r="AU116" s="157" t="s">
        <v>80</v>
      </c>
      <c r="AV116" s="13" t="s">
        <v>80</v>
      </c>
      <c r="AW116" s="13" t="s">
        <v>31</v>
      </c>
      <c r="AX116" s="13" t="s">
        <v>70</v>
      </c>
      <c r="AY116" s="157" t="s">
        <v>158</v>
      </c>
    </row>
    <row r="117" spans="2:65" s="14" customFormat="1" x14ac:dyDescent="0.2">
      <c r="B117" s="163"/>
      <c r="D117" s="150" t="s">
        <v>188</v>
      </c>
      <c r="E117" s="164" t="s">
        <v>19</v>
      </c>
      <c r="F117" s="165" t="s">
        <v>191</v>
      </c>
      <c r="H117" s="166">
        <v>3.0369999999999999</v>
      </c>
      <c r="I117" s="167"/>
      <c r="L117" s="163"/>
      <c r="M117" s="168"/>
      <c r="T117" s="169"/>
      <c r="AT117" s="164" t="s">
        <v>188</v>
      </c>
      <c r="AU117" s="164" t="s">
        <v>80</v>
      </c>
      <c r="AV117" s="14" t="s">
        <v>165</v>
      </c>
      <c r="AW117" s="14" t="s">
        <v>31</v>
      </c>
      <c r="AX117" s="14" t="s">
        <v>78</v>
      </c>
      <c r="AY117" s="164" t="s">
        <v>158</v>
      </c>
    </row>
    <row r="118" spans="2:65" s="1" customFormat="1" ht="24.15" customHeight="1" x14ac:dyDescent="0.2">
      <c r="B118" s="33"/>
      <c r="C118" s="132" t="s">
        <v>174</v>
      </c>
      <c r="D118" s="132" t="s">
        <v>160</v>
      </c>
      <c r="E118" s="133" t="s">
        <v>1295</v>
      </c>
      <c r="F118" s="134" t="s">
        <v>1296</v>
      </c>
      <c r="G118" s="135" t="s">
        <v>308</v>
      </c>
      <c r="H118" s="136">
        <v>3.0369999999999999</v>
      </c>
      <c r="I118" s="137">
        <v>20.399999999999999</v>
      </c>
      <c r="J118" s="138">
        <f>ROUND(I118*H118,2)</f>
        <v>61.95</v>
      </c>
      <c r="K118" s="134" t="s">
        <v>164</v>
      </c>
      <c r="L118" s="33"/>
      <c r="M118" s="139" t="s">
        <v>19</v>
      </c>
      <c r="N118" s="140" t="s">
        <v>41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165</v>
      </c>
      <c r="AT118" s="143" t="s">
        <v>160</v>
      </c>
      <c r="AU118" s="143" t="s">
        <v>80</v>
      </c>
      <c r="AY118" s="18" t="s">
        <v>158</v>
      </c>
      <c r="BE118" s="144">
        <f>IF(N118="základní",J118,0)</f>
        <v>61.95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78</v>
      </c>
      <c r="BK118" s="144">
        <f>ROUND(I118*H118,2)</f>
        <v>61.95</v>
      </c>
      <c r="BL118" s="18" t="s">
        <v>165</v>
      </c>
      <c r="BM118" s="143" t="s">
        <v>8</v>
      </c>
    </row>
    <row r="119" spans="2:65" s="1" customFormat="1" x14ac:dyDescent="0.2">
      <c r="B119" s="33"/>
      <c r="D119" s="145" t="s">
        <v>166</v>
      </c>
      <c r="F119" s="146" t="s">
        <v>1297</v>
      </c>
      <c r="I119" s="147"/>
      <c r="L119" s="33"/>
      <c r="M119" s="148"/>
      <c r="T119" s="54"/>
      <c r="AT119" s="18" t="s">
        <v>166</v>
      </c>
      <c r="AU119" s="18" t="s">
        <v>80</v>
      </c>
    </row>
    <row r="120" spans="2:65" s="1" customFormat="1" ht="16.5" customHeight="1" x14ac:dyDescent="0.2">
      <c r="B120" s="33"/>
      <c r="C120" s="132" t="s">
        <v>192</v>
      </c>
      <c r="D120" s="132" t="s">
        <v>160</v>
      </c>
      <c r="E120" s="133" t="s">
        <v>517</v>
      </c>
      <c r="F120" s="134" t="s">
        <v>518</v>
      </c>
      <c r="G120" s="135" t="s">
        <v>519</v>
      </c>
      <c r="H120" s="136">
        <v>4.859</v>
      </c>
      <c r="I120" s="137">
        <v>352</v>
      </c>
      <c r="J120" s="138">
        <f>ROUND(I120*H120,2)</f>
        <v>1710.37</v>
      </c>
      <c r="K120" s="134" t="s">
        <v>164</v>
      </c>
      <c r="L120" s="33"/>
      <c r="M120" s="139" t="s">
        <v>19</v>
      </c>
      <c r="N120" s="140" t="s">
        <v>41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165</v>
      </c>
      <c r="AT120" s="143" t="s">
        <v>160</v>
      </c>
      <c r="AU120" s="143" t="s">
        <v>80</v>
      </c>
      <c r="AY120" s="18" t="s">
        <v>158</v>
      </c>
      <c r="BE120" s="144">
        <f>IF(N120="základní",J120,0)</f>
        <v>1710.37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78</v>
      </c>
      <c r="BK120" s="144">
        <f>ROUND(I120*H120,2)</f>
        <v>1710.37</v>
      </c>
      <c r="BL120" s="18" t="s">
        <v>165</v>
      </c>
      <c r="BM120" s="143" t="s">
        <v>196</v>
      </c>
    </row>
    <row r="121" spans="2:65" s="1" customFormat="1" x14ac:dyDescent="0.2">
      <c r="B121" s="33"/>
      <c r="D121" s="145" t="s">
        <v>166</v>
      </c>
      <c r="F121" s="146" t="s">
        <v>521</v>
      </c>
      <c r="I121" s="147"/>
      <c r="L121" s="33"/>
      <c r="M121" s="148"/>
      <c r="T121" s="54"/>
      <c r="AT121" s="18" t="s">
        <v>166</v>
      </c>
      <c r="AU121" s="18" t="s">
        <v>80</v>
      </c>
    </row>
    <row r="122" spans="2:65" s="13" customFormat="1" x14ac:dyDescent="0.2">
      <c r="B122" s="156"/>
      <c r="D122" s="150" t="s">
        <v>188</v>
      </c>
      <c r="E122" s="157" t="s">
        <v>19</v>
      </c>
      <c r="F122" s="158" t="s">
        <v>2425</v>
      </c>
      <c r="H122" s="159">
        <v>4.859</v>
      </c>
      <c r="I122" s="160"/>
      <c r="L122" s="156"/>
      <c r="M122" s="161"/>
      <c r="T122" s="162"/>
      <c r="AT122" s="157" t="s">
        <v>188</v>
      </c>
      <c r="AU122" s="157" t="s">
        <v>80</v>
      </c>
      <c r="AV122" s="13" t="s">
        <v>80</v>
      </c>
      <c r="AW122" s="13" t="s">
        <v>31</v>
      </c>
      <c r="AX122" s="13" t="s">
        <v>70</v>
      </c>
      <c r="AY122" s="157" t="s">
        <v>158</v>
      </c>
    </row>
    <row r="123" spans="2:65" s="14" customFormat="1" x14ac:dyDescent="0.2">
      <c r="B123" s="163"/>
      <c r="D123" s="150" t="s">
        <v>188</v>
      </c>
      <c r="E123" s="164" t="s">
        <v>19</v>
      </c>
      <c r="F123" s="165" t="s">
        <v>191</v>
      </c>
      <c r="H123" s="166">
        <v>4.859</v>
      </c>
      <c r="I123" s="167"/>
      <c r="L123" s="163"/>
      <c r="M123" s="168"/>
      <c r="T123" s="169"/>
      <c r="AT123" s="164" t="s">
        <v>188</v>
      </c>
      <c r="AU123" s="164" t="s">
        <v>80</v>
      </c>
      <c r="AV123" s="14" t="s">
        <v>165</v>
      </c>
      <c r="AW123" s="14" t="s">
        <v>31</v>
      </c>
      <c r="AX123" s="14" t="s">
        <v>78</v>
      </c>
      <c r="AY123" s="164" t="s">
        <v>158</v>
      </c>
    </row>
    <row r="124" spans="2:65" s="1" customFormat="1" ht="16.5" customHeight="1" x14ac:dyDescent="0.2">
      <c r="B124" s="33"/>
      <c r="C124" s="132" t="s">
        <v>178</v>
      </c>
      <c r="D124" s="132" t="s">
        <v>160</v>
      </c>
      <c r="E124" s="133" t="s">
        <v>512</v>
      </c>
      <c r="F124" s="134" t="s">
        <v>513</v>
      </c>
      <c r="G124" s="135" t="s">
        <v>308</v>
      </c>
      <c r="H124" s="136">
        <v>3.0369999999999999</v>
      </c>
      <c r="I124" s="137">
        <v>22.1</v>
      </c>
      <c r="J124" s="138">
        <f>ROUND(I124*H124,2)</f>
        <v>67.12</v>
      </c>
      <c r="K124" s="134" t="s">
        <v>164</v>
      </c>
      <c r="L124" s="33"/>
      <c r="M124" s="139" t="s">
        <v>19</v>
      </c>
      <c r="N124" s="140" t="s">
        <v>41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165</v>
      </c>
      <c r="AT124" s="143" t="s">
        <v>160</v>
      </c>
      <c r="AU124" s="143" t="s">
        <v>80</v>
      </c>
      <c r="AY124" s="18" t="s">
        <v>158</v>
      </c>
      <c r="BE124" s="144">
        <f>IF(N124="základní",J124,0)</f>
        <v>67.12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78</v>
      </c>
      <c r="BK124" s="144">
        <f>ROUND(I124*H124,2)</f>
        <v>67.12</v>
      </c>
      <c r="BL124" s="18" t="s">
        <v>165</v>
      </c>
      <c r="BM124" s="143" t="s">
        <v>204</v>
      </c>
    </row>
    <row r="125" spans="2:65" s="1" customFormat="1" x14ac:dyDescent="0.2">
      <c r="B125" s="33"/>
      <c r="D125" s="145" t="s">
        <v>166</v>
      </c>
      <c r="F125" s="146" t="s">
        <v>515</v>
      </c>
      <c r="I125" s="147"/>
      <c r="L125" s="33"/>
      <c r="M125" s="148"/>
      <c r="T125" s="54"/>
      <c r="AT125" s="18" t="s">
        <v>166</v>
      </c>
      <c r="AU125" s="18" t="s">
        <v>80</v>
      </c>
    </row>
    <row r="126" spans="2:65" s="1" customFormat="1" ht="16.5" customHeight="1" x14ac:dyDescent="0.2">
      <c r="B126" s="33"/>
      <c r="C126" s="132" t="s">
        <v>207</v>
      </c>
      <c r="D126" s="132" t="s">
        <v>160</v>
      </c>
      <c r="E126" s="133" t="s">
        <v>2426</v>
      </c>
      <c r="F126" s="134" t="s">
        <v>2427</v>
      </c>
      <c r="G126" s="135" t="s">
        <v>308</v>
      </c>
      <c r="H126" s="136">
        <v>3.0000000000000001E-3</v>
      </c>
      <c r="I126" s="137">
        <v>608</v>
      </c>
      <c r="J126" s="138">
        <f>ROUND(I126*H126,2)</f>
        <v>1.82</v>
      </c>
      <c r="K126" s="134" t="s">
        <v>164</v>
      </c>
      <c r="L126" s="33"/>
      <c r="M126" s="139" t="s">
        <v>19</v>
      </c>
      <c r="N126" s="140" t="s">
        <v>41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165</v>
      </c>
      <c r="AT126" s="143" t="s">
        <v>160</v>
      </c>
      <c r="AU126" s="143" t="s">
        <v>80</v>
      </c>
      <c r="AY126" s="18" t="s">
        <v>158</v>
      </c>
      <c r="BE126" s="144">
        <f>IF(N126="základní",J126,0)</f>
        <v>1.82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78</v>
      </c>
      <c r="BK126" s="144">
        <f>ROUND(I126*H126,2)</f>
        <v>1.82</v>
      </c>
      <c r="BL126" s="18" t="s">
        <v>165</v>
      </c>
      <c r="BM126" s="143" t="s">
        <v>210</v>
      </c>
    </row>
    <row r="127" spans="2:65" s="1" customFormat="1" x14ac:dyDescent="0.2">
      <c r="B127" s="33"/>
      <c r="D127" s="145" t="s">
        <v>166</v>
      </c>
      <c r="F127" s="146" t="s">
        <v>2428</v>
      </c>
      <c r="I127" s="147"/>
      <c r="L127" s="33"/>
      <c r="M127" s="148"/>
      <c r="T127" s="54"/>
      <c r="AT127" s="18" t="s">
        <v>166</v>
      </c>
      <c r="AU127" s="18" t="s">
        <v>80</v>
      </c>
    </row>
    <row r="128" spans="2:65" s="12" customFormat="1" x14ac:dyDescent="0.2">
      <c r="B128" s="149"/>
      <c r="D128" s="150" t="s">
        <v>188</v>
      </c>
      <c r="E128" s="151" t="s">
        <v>19</v>
      </c>
      <c r="F128" s="152" t="s">
        <v>2429</v>
      </c>
      <c r="H128" s="151" t="s">
        <v>19</v>
      </c>
      <c r="I128" s="153"/>
      <c r="L128" s="149"/>
      <c r="M128" s="154"/>
      <c r="T128" s="155"/>
      <c r="AT128" s="151" t="s">
        <v>188</v>
      </c>
      <c r="AU128" s="151" t="s">
        <v>80</v>
      </c>
      <c r="AV128" s="12" t="s">
        <v>78</v>
      </c>
      <c r="AW128" s="12" t="s">
        <v>31</v>
      </c>
      <c r="AX128" s="12" t="s">
        <v>70</v>
      </c>
      <c r="AY128" s="151" t="s">
        <v>158</v>
      </c>
    </row>
    <row r="129" spans="2:65" s="12" customFormat="1" x14ac:dyDescent="0.2">
      <c r="B129" s="149"/>
      <c r="D129" s="150" t="s">
        <v>188</v>
      </c>
      <c r="E129" s="151" t="s">
        <v>19</v>
      </c>
      <c r="F129" s="152" t="s">
        <v>2430</v>
      </c>
      <c r="H129" s="151" t="s">
        <v>19</v>
      </c>
      <c r="I129" s="153"/>
      <c r="L129" s="149"/>
      <c r="M129" s="154"/>
      <c r="T129" s="155"/>
      <c r="AT129" s="151" t="s">
        <v>188</v>
      </c>
      <c r="AU129" s="151" t="s">
        <v>80</v>
      </c>
      <c r="AV129" s="12" t="s">
        <v>78</v>
      </c>
      <c r="AW129" s="12" t="s">
        <v>31</v>
      </c>
      <c r="AX129" s="12" t="s">
        <v>70</v>
      </c>
      <c r="AY129" s="151" t="s">
        <v>158</v>
      </c>
    </row>
    <row r="130" spans="2:65" s="13" customFormat="1" x14ac:dyDescent="0.2">
      <c r="B130" s="156"/>
      <c r="D130" s="150" t="s">
        <v>188</v>
      </c>
      <c r="E130" s="157" t="s">
        <v>19</v>
      </c>
      <c r="F130" s="158" t="s">
        <v>2431</v>
      </c>
      <c r="H130" s="159">
        <v>3.0000000000000001E-3</v>
      </c>
      <c r="I130" s="160"/>
      <c r="L130" s="156"/>
      <c r="M130" s="161"/>
      <c r="T130" s="162"/>
      <c r="AT130" s="157" t="s">
        <v>188</v>
      </c>
      <c r="AU130" s="157" t="s">
        <v>80</v>
      </c>
      <c r="AV130" s="13" t="s">
        <v>80</v>
      </c>
      <c r="AW130" s="13" t="s">
        <v>31</v>
      </c>
      <c r="AX130" s="13" t="s">
        <v>70</v>
      </c>
      <c r="AY130" s="157" t="s">
        <v>158</v>
      </c>
    </row>
    <row r="131" spans="2:65" s="14" customFormat="1" x14ac:dyDescent="0.2">
      <c r="B131" s="163"/>
      <c r="D131" s="150" t="s">
        <v>188</v>
      </c>
      <c r="E131" s="164" t="s">
        <v>19</v>
      </c>
      <c r="F131" s="165" t="s">
        <v>191</v>
      </c>
      <c r="H131" s="166">
        <v>3.0000000000000001E-3</v>
      </c>
      <c r="I131" s="167"/>
      <c r="L131" s="163"/>
      <c r="M131" s="168"/>
      <c r="T131" s="169"/>
      <c r="AT131" s="164" t="s">
        <v>188</v>
      </c>
      <c r="AU131" s="164" t="s">
        <v>80</v>
      </c>
      <c r="AV131" s="14" t="s">
        <v>165</v>
      </c>
      <c r="AW131" s="14" t="s">
        <v>31</v>
      </c>
      <c r="AX131" s="14" t="s">
        <v>78</v>
      </c>
      <c r="AY131" s="164" t="s">
        <v>158</v>
      </c>
    </row>
    <row r="132" spans="2:65" s="1" customFormat="1" ht="16.5" customHeight="1" x14ac:dyDescent="0.2">
      <c r="B132" s="33"/>
      <c r="C132" s="177" t="s">
        <v>183</v>
      </c>
      <c r="D132" s="177" t="s">
        <v>530</v>
      </c>
      <c r="E132" s="178" t="s">
        <v>2432</v>
      </c>
      <c r="F132" s="179" t="s">
        <v>2433</v>
      </c>
      <c r="G132" s="180" t="s">
        <v>519</v>
      </c>
      <c r="H132" s="181">
        <v>6.0000000000000001E-3</v>
      </c>
      <c r="I132" s="182">
        <v>802</v>
      </c>
      <c r="J132" s="183">
        <f>ROUND(I132*H132,2)</f>
        <v>4.8099999999999996</v>
      </c>
      <c r="K132" s="179" t="s">
        <v>164</v>
      </c>
      <c r="L132" s="184"/>
      <c r="M132" s="185" t="s">
        <v>19</v>
      </c>
      <c r="N132" s="186" t="s">
        <v>41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178</v>
      </c>
      <c r="AT132" s="143" t="s">
        <v>530</v>
      </c>
      <c r="AU132" s="143" t="s">
        <v>80</v>
      </c>
      <c r="AY132" s="18" t="s">
        <v>158</v>
      </c>
      <c r="BE132" s="144">
        <f>IF(N132="základní",J132,0)</f>
        <v>4.8099999999999996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78</v>
      </c>
      <c r="BK132" s="144">
        <f>ROUND(I132*H132,2)</f>
        <v>4.8099999999999996</v>
      </c>
      <c r="BL132" s="18" t="s">
        <v>165</v>
      </c>
      <c r="BM132" s="143" t="s">
        <v>216</v>
      </c>
    </row>
    <row r="133" spans="2:65" s="13" customFormat="1" x14ac:dyDescent="0.2">
      <c r="B133" s="156"/>
      <c r="D133" s="150" t="s">
        <v>188</v>
      </c>
      <c r="E133" s="157" t="s">
        <v>19</v>
      </c>
      <c r="F133" s="158" t="s">
        <v>2434</v>
      </c>
      <c r="H133" s="159">
        <v>6.0000000000000001E-3</v>
      </c>
      <c r="I133" s="160"/>
      <c r="L133" s="156"/>
      <c r="M133" s="161"/>
      <c r="T133" s="162"/>
      <c r="AT133" s="157" t="s">
        <v>188</v>
      </c>
      <c r="AU133" s="157" t="s">
        <v>80</v>
      </c>
      <c r="AV133" s="13" t="s">
        <v>80</v>
      </c>
      <c r="AW133" s="13" t="s">
        <v>31</v>
      </c>
      <c r="AX133" s="13" t="s">
        <v>70</v>
      </c>
      <c r="AY133" s="157" t="s">
        <v>158</v>
      </c>
    </row>
    <row r="134" spans="2:65" s="14" customFormat="1" x14ac:dyDescent="0.2">
      <c r="B134" s="163"/>
      <c r="D134" s="150" t="s">
        <v>188</v>
      </c>
      <c r="E134" s="164" t="s">
        <v>19</v>
      </c>
      <c r="F134" s="165" t="s">
        <v>191</v>
      </c>
      <c r="H134" s="166">
        <v>6.0000000000000001E-3</v>
      </c>
      <c r="I134" s="167"/>
      <c r="L134" s="163"/>
      <c r="M134" s="168"/>
      <c r="T134" s="169"/>
      <c r="AT134" s="164" t="s">
        <v>188</v>
      </c>
      <c r="AU134" s="164" t="s">
        <v>80</v>
      </c>
      <c r="AV134" s="14" t="s">
        <v>165</v>
      </c>
      <c r="AW134" s="14" t="s">
        <v>31</v>
      </c>
      <c r="AX134" s="14" t="s">
        <v>78</v>
      </c>
      <c r="AY134" s="164" t="s">
        <v>158</v>
      </c>
    </row>
    <row r="135" spans="2:65" s="1" customFormat="1" ht="16.5" customHeight="1" x14ac:dyDescent="0.2">
      <c r="B135" s="33"/>
      <c r="C135" s="132" t="s">
        <v>222</v>
      </c>
      <c r="D135" s="132" t="s">
        <v>160</v>
      </c>
      <c r="E135" s="133" t="s">
        <v>573</v>
      </c>
      <c r="F135" s="134" t="s">
        <v>574</v>
      </c>
      <c r="G135" s="135" t="s">
        <v>195</v>
      </c>
      <c r="H135" s="136">
        <v>24</v>
      </c>
      <c r="I135" s="137">
        <v>52.9</v>
      </c>
      <c r="J135" s="138">
        <f>ROUND(I135*H135,2)</f>
        <v>1269.5999999999999</v>
      </c>
      <c r="K135" s="134" t="s">
        <v>164</v>
      </c>
      <c r="L135" s="33"/>
      <c r="M135" s="139" t="s">
        <v>19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165</v>
      </c>
      <c r="AT135" s="143" t="s">
        <v>160</v>
      </c>
      <c r="AU135" s="143" t="s">
        <v>80</v>
      </c>
      <c r="AY135" s="18" t="s">
        <v>158</v>
      </c>
      <c r="BE135" s="144">
        <f>IF(N135="základní",J135,0)</f>
        <v>1269.5999999999999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78</v>
      </c>
      <c r="BK135" s="144">
        <f>ROUND(I135*H135,2)</f>
        <v>1269.5999999999999</v>
      </c>
      <c r="BL135" s="18" t="s">
        <v>165</v>
      </c>
      <c r="BM135" s="143" t="s">
        <v>225</v>
      </c>
    </row>
    <row r="136" spans="2:65" s="1" customFormat="1" x14ac:dyDescent="0.2">
      <c r="B136" s="33"/>
      <c r="D136" s="145" t="s">
        <v>166</v>
      </c>
      <c r="F136" s="146" t="s">
        <v>575</v>
      </c>
      <c r="I136" s="147"/>
      <c r="L136" s="33"/>
      <c r="M136" s="148"/>
      <c r="T136" s="54"/>
      <c r="AT136" s="18" t="s">
        <v>166</v>
      </c>
      <c r="AU136" s="18" t="s">
        <v>80</v>
      </c>
    </row>
    <row r="137" spans="2:65" s="13" customFormat="1" x14ac:dyDescent="0.2">
      <c r="B137" s="156"/>
      <c r="D137" s="150" t="s">
        <v>188</v>
      </c>
      <c r="E137" s="157" t="s">
        <v>19</v>
      </c>
      <c r="F137" s="158" t="s">
        <v>2435</v>
      </c>
      <c r="H137" s="159">
        <v>24</v>
      </c>
      <c r="I137" s="160"/>
      <c r="L137" s="156"/>
      <c r="M137" s="161"/>
      <c r="T137" s="162"/>
      <c r="AT137" s="157" t="s">
        <v>188</v>
      </c>
      <c r="AU137" s="157" t="s">
        <v>80</v>
      </c>
      <c r="AV137" s="13" t="s">
        <v>80</v>
      </c>
      <c r="AW137" s="13" t="s">
        <v>31</v>
      </c>
      <c r="AX137" s="13" t="s">
        <v>70</v>
      </c>
      <c r="AY137" s="157" t="s">
        <v>158</v>
      </c>
    </row>
    <row r="138" spans="2:65" s="14" customFormat="1" x14ac:dyDescent="0.2">
      <c r="B138" s="163"/>
      <c r="D138" s="150" t="s">
        <v>188</v>
      </c>
      <c r="E138" s="164" t="s">
        <v>19</v>
      </c>
      <c r="F138" s="165" t="s">
        <v>191</v>
      </c>
      <c r="H138" s="166">
        <v>24</v>
      </c>
      <c r="I138" s="167"/>
      <c r="L138" s="163"/>
      <c r="M138" s="168"/>
      <c r="T138" s="169"/>
      <c r="AT138" s="164" t="s">
        <v>188</v>
      </c>
      <c r="AU138" s="164" t="s">
        <v>80</v>
      </c>
      <c r="AV138" s="14" t="s">
        <v>165</v>
      </c>
      <c r="AW138" s="14" t="s">
        <v>31</v>
      </c>
      <c r="AX138" s="14" t="s">
        <v>78</v>
      </c>
      <c r="AY138" s="164" t="s">
        <v>158</v>
      </c>
    </row>
    <row r="139" spans="2:65" s="11" customFormat="1" ht="22.8" customHeight="1" x14ac:dyDescent="0.25">
      <c r="B139" s="120"/>
      <c r="D139" s="121" t="s">
        <v>69</v>
      </c>
      <c r="E139" s="130" t="s">
        <v>80</v>
      </c>
      <c r="F139" s="130" t="s">
        <v>598</v>
      </c>
      <c r="I139" s="123"/>
      <c r="J139" s="131">
        <f>BK139</f>
        <v>8866.98</v>
      </c>
      <c r="L139" s="120"/>
      <c r="M139" s="125"/>
      <c r="P139" s="126">
        <f>SUM(P140:P146)</f>
        <v>0</v>
      </c>
      <c r="R139" s="126">
        <f>SUM(R140:R146)</f>
        <v>0</v>
      </c>
      <c r="T139" s="127">
        <f>SUM(T140:T146)</f>
        <v>0</v>
      </c>
      <c r="AR139" s="121" t="s">
        <v>78</v>
      </c>
      <c r="AT139" s="128" t="s">
        <v>69</v>
      </c>
      <c r="AU139" s="128" t="s">
        <v>78</v>
      </c>
      <c r="AY139" s="121" t="s">
        <v>158</v>
      </c>
      <c r="BK139" s="129">
        <f>SUM(BK140:BK146)</f>
        <v>8866.98</v>
      </c>
    </row>
    <row r="140" spans="2:65" s="1" customFormat="1" ht="16.5" customHeight="1" x14ac:dyDescent="0.2">
      <c r="B140" s="33"/>
      <c r="C140" s="132" t="s">
        <v>8</v>
      </c>
      <c r="D140" s="132" t="s">
        <v>160</v>
      </c>
      <c r="E140" s="133" t="s">
        <v>2436</v>
      </c>
      <c r="F140" s="134" t="s">
        <v>2437</v>
      </c>
      <c r="G140" s="135" t="s">
        <v>163</v>
      </c>
      <c r="H140" s="136">
        <v>11</v>
      </c>
      <c r="I140" s="137">
        <v>610</v>
      </c>
      <c r="J140" s="138">
        <f>ROUND(I140*H140,2)</f>
        <v>6710</v>
      </c>
      <c r="K140" s="134" t="s">
        <v>164</v>
      </c>
      <c r="L140" s="33"/>
      <c r="M140" s="139" t="s">
        <v>19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165</v>
      </c>
      <c r="AT140" s="143" t="s">
        <v>160</v>
      </c>
      <c r="AU140" s="143" t="s">
        <v>80</v>
      </c>
      <c r="AY140" s="18" t="s">
        <v>158</v>
      </c>
      <c r="BE140" s="144">
        <f>IF(N140="základní",J140,0)</f>
        <v>6710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78</v>
      </c>
      <c r="BK140" s="144">
        <f>ROUND(I140*H140,2)</f>
        <v>6710</v>
      </c>
      <c r="BL140" s="18" t="s">
        <v>165</v>
      </c>
      <c r="BM140" s="143" t="s">
        <v>232</v>
      </c>
    </row>
    <row r="141" spans="2:65" s="1" customFormat="1" x14ac:dyDescent="0.2">
      <c r="B141" s="33"/>
      <c r="D141" s="145" t="s">
        <v>166</v>
      </c>
      <c r="F141" s="146" t="s">
        <v>2438</v>
      </c>
      <c r="I141" s="147"/>
      <c r="L141" s="33"/>
      <c r="M141" s="148"/>
      <c r="T141" s="54"/>
      <c r="AT141" s="18" t="s">
        <v>166</v>
      </c>
      <c r="AU141" s="18" t="s">
        <v>80</v>
      </c>
    </row>
    <row r="142" spans="2:65" s="12" customFormat="1" x14ac:dyDescent="0.2">
      <c r="B142" s="149"/>
      <c r="D142" s="150" t="s">
        <v>188</v>
      </c>
      <c r="E142" s="151" t="s">
        <v>19</v>
      </c>
      <c r="F142" s="152" t="s">
        <v>2439</v>
      </c>
      <c r="H142" s="151" t="s">
        <v>19</v>
      </c>
      <c r="I142" s="153"/>
      <c r="L142" s="149"/>
      <c r="M142" s="154"/>
      <c r="T142" s="155"/>
      <c r="AT142" s="151" t="s">
        <v>188</v>
      </c>
      <c r="AU142" s="151" t="s">
        <v>80</v>
      </c>
      <c r="AV142" s="12" t="s">
        <v>78</v>
      </c>
      <c r="AW142" s="12" t="s">
        <v>31</v>
      </c>
      <c r="AX142" s="12" t="s">
        <v>70</v>
      </c>
      <c r="AY142" s="151" t="s">
        <v>158</v>
      </c>
    </row>
    <row r="143" spans="2:65" s="13" customFormat="1" x14ac:dyDescent="0.2">
      <c r="B143" s="156"/>
      <c r="D143" s="150" t="s">
        <v>188</v>
      </c>
      <c r="E143" s="157" t="s">
        <v>19</v>
      </c>
      <c r="F143" s="158" t="s">
        <v>222</v>
      </c>
      <c r="H143" s="159">
        <v>11</v>
      </c>
      <c r="I143" s="160"/>
      <c r="L143" s="156"/>
      <c r="M143" s="161"/>
      <c r="T143" s="162"/>
      <c r="AT143" s="157" t="s">
        <v>188</v>
      </c>
      <c r="AU143" s="157" t="s">
        <v>80</v>
      </c>
      <c r="AV143" s="13" t="s">
        <v>80</v>
      </c>
      <c r="AW143" s="13" t="s">
        <v>31</v>
      </c>
      <c r="AX143" s="13" t="s">
        <v>70</v>
      </c>
      <c r="AY143" s="157" t="s">
        <v>158</v>
      </c>
    </row>
    <row r="144" spans="2:65" s="14" customFormat="1" x14ac:dyDescent="0.2">
      <c r="B144" s="163"/>
      <c r="D144" s="150" t="s">
        <v>188</v>
      </c>
      <c r="E144" s="164" t="s">
        <v>19</v>
      </c>
      <c r="F144" s="165" t="s">
        <v>191</v>
      </c>
      <c r="H144" s="166">
        <v>11</v>
      </c>
      <c r="I144" s="167"/>
      <c r="L144" s="163"/>
      <c r="M144" s="168"/>
      <c r="T144" s="169"/>
      <c r="AT144" s="164" t="s">
        <v>188</v>
      </c>
      <c r="AU144" s="164" t="s">
        <v>80</v>
      </c>
      <c r="AV144" s="14" t="s">
        <v>165</v>
      </c>
      <c r="AW144" s="14" t="s">
        <v>31</v>
      </c>
      <c r="AX144" s="14" t="s">
        <v>78</v>
      </c>
      <c r="AY144" s="164" t="s">
        <v>158</v>
      </c>
    </row>
    <row r="145" spans="2:65" s="1" customFormat="1" ht="16.5" customHeight="1" x14ac:dyDescent="0.2">
      <c r="B145" s="33"/>
      <c r="C145" s="132" t="s">
        <v>240</v>
      </c>
      <c r="D145" s="132" t="s">
        <v>160</v>
      </c>
      <c r="E145" s="133" t="s">
        <v>2440</v>
      </c>
      <c r="F145" s="134" t="s">
        <v>2441</v>
      </c>
      <c r="G145" s="135" t="s">
        <v>308</v>
      </c>
      <c r="H145" s="136">
        <v>0.497</v>
      </c>
      <c r="I145" s="137">
        <v>4340</v>
      </c>
      <c r="J145" s="138">
        <f>ROUND(I145*H145,2)</f>
        <v>2156.98</v>
      </c>
      <c r="K145" s="134" t="s">
        <v>164</v>
      </c>
      <c r="L145" s="33"/>
      <c r="M145" s="139" t="s">
        <v>19</v>
      </c>
      <c r="N145" s="140" t="s">
        <v>41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165</v>
      </c>
      <c r="AT145" s="143" t="s">
        <v>160</v>
      </c>
      <c r="AU145" s="143" t="s">
        <v>80</v>
      </c>
      <c r="AY145" s="18" t="s">
        <v>158</v>
      </c>
      <c r="BE145" s="144">
        <f>IF(N145="základní",J145,0)</f>
        <v>2156.98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78</v>
      </c>
      <c r="BK145" s="144">
        <f>ROUND(I145*H145,2)</f>
        <v>2156.98</v>
      </c>
      <c r="BL145" s="18" t="s">
        <v>165</v>
      </c>
      <c r="BM145" s="143" t="s">
        <v>243</v>
      </c>
    </row>
    <row r="146" spans="2:65" s="1" customFormat="1" x14ac:dyDescent="0.2">
      <c r="B146" s="33"/>
      <c r="D146" s="145" t="s">
        <v>166</v>
      </c>
      <c r="F146" s="146" t="s">
        <v>2442</v>
      </c>
      <c r="I146" s="147"/>
      <c r="L146" s="33"/>
      <c r="M146" s="148"/>
      <c r="T146" s="54"/>
      <c r="AT146" s="18" t="s">
        <v>166</v>
      </c>
      <c r="AU146" s="18" t="s">
        <v>80</v>
      </c>
    </row>
    <row r="147" spans="2:65" s="11" customFormat="1" ht="22.8" customHeight="1" x14ac:dyDescent="0.25">
      <c r="B147" s="120"/>
      <c r="D147" s="121" t="s">
        <v>69</v>
      </c>
      <c r="E147" s="130" t="s">
        <v>171</v>
      </c>
      <c r="F147" s="130" t="s">
        <v>624</v>
      </c>
      <c r="I147" s="123"/>
      <c r="J147" s="131">
        <f>BK147</f>
        <v>105805.7</v>
      </c>
      <c r="L147" s="120"/>
      <c r="M147" s="125"/>
      <c r="P147" s="126">
        <f>SUM(P148:P221)</f>
        <v>0</v>
      </c>
      <c r="R147" s="126">
        <f>SUM(R148:R221)</f>
        <v>0</v>
      </c>
      <c r="T147" s="127">
        <f>SUM(T148:T221)</f>
        <v>0</v>
      </c>
      <c r="AR147" s="121" t="s">
        <v>78</v>
      </c>
      <c r="AT147" s="128" t="s">
        <v>69</v>
      </c>
      <c r="AU147" s="128" t="s">
        <v>78</v>
      </c>
      <c r="AY147" s="121" t="s">
        <v>158</v>
      </c>
      <c r="BK147" s="129">
        <f>SUM(BK148:BK221)</f>
        <v>105805.7</v>
      </c>
    </row>
    <row r="148" spans="2:65" s="1" customFormat="1" ht="16.5" customHeight="1" x14ac:dyDescent="0.2">
      <c r="B148" s="33"/>
      <c r="C148" s="132" t="s">
        <v>196</v>
      </c>
      <c r="D148" s="132" t="s">
        <v>160</v>
      </c>
      <c r="E148" s="133" t="s">
        <v>626</v>
      </c>
      <c r="F148" s="134" t="s">
        <v>627</v>
      </c>
      <c r="G148" s="135" t="s">
        <v>163</v>
      </c>
      <c r="H148" s="136">
        <v>5</v>
      </c>
      <c r="I148" s="137">
        <v>660</v>
      </c>
      <c r="J148" s="138">
        <f>ROUND(I148*H148,2)</f>
        <v>3300</v>
      </c>
      <c r="K148" s="134" t="s">
        <v>164</v>
      </c>
      <c r="L148" s="33"/>
      <c r="M148" s="139" t="s">
        <v>19</v>
      </c>
      <c r="N148" s="140" t="s">
        <v>41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165</v>
      </c>
      <c r="AT148" s="143" t="s">
        <v>160</v>
      </c>
      <c r="AU148" s="143" t="s">
        <v>80</v>
      </c>
      <c r="AY148" s="18" t="s">
        <v>158</v>
      </c>
      <c r="BE148" s="144">
        <f>IF(N148="základní",J148,0)</f>
        <v>3300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78</v>
      </c>
      <c r="BK148" s="144">
        <f>ROUND(I148*H148,2)</f>
        <v>3300</v>
      </c>
      <c r="BL148" s="18" t="s">
        <v>165</v>
      </c>
      <c r="BM148" s="143" t="s">
        <v>253</v>
      </c>
    </row>
    <row r="149" spans="2:65" s="1" customFormat="1" x14ac:dyDescent="0.2">
      <c r="B149" s="33"/>
      <c r="D149" s="145" t="s">
        <v>166</v>
      </c>
      <c r="F149" s="146" t="s">
        <v>629</v>
      </c>
      <c r="I149" s="147"/>
      <c r="L149" s="33"/>
      <c r="M149" s="148"/>
      <c r="T149" s="54"/>
      <c r="AT149" s="18" t="s">
        <v>166</v>
      </c>
      <c r="AU149" s="18" t="s">
        <v>80</v>
      </c>
    </row>
    <row r="150" spans="2:65" s="12" customFormat="1" x14ac:dyDescent="0.2">
      <c r="B150" s="149"/>
      <c r="D150" s="150" t="s">
        <v>188</v>
      </c>
      <c r="E150" s="151" t="s">
        <v>19</v>
      </c>
      <c r="F150" s="152" t="s">
        <v>2443</v>
      </c>
      <c r="H150" s="151" t="s">
        <v>19</v>
      </c>
      <c r="I150" s="153"/>
      <c r="L150" s="149"/>
      <c r="M150" s="154"/>
      <c r="T150" s="155"/>
      <c r="AT150" s="151" t="s">
        <v>188</v>
      </c>
      <c r="AU150" s="151" t="s">
        <v>80</v>
      </c>
      <c r="AV150" s="12" t="s">
        <v>78</v>
      </c>
      <c r="AW150" s="12" t="s">
        <v>31</v>
      </c>
      <c r="AX150" s="12" t="s">
        <v>70</v>
      </c>
      <c r="AY150" s="151" t="s">
        <v>158</v>
      </c>
    </row>
    <row r="151" spans="2:65" s="13" customFormat="1" x14ac:dyDescent="0.2">
      <c r="B151" s="156"/>
      <c r="D151" s="150" t="s">
        <v>188</v>
      </c>
      <c r="E151" s="157" t="s">
        <v>19</v>
      </c>
      <c r="F151" s="158" t="s">
        <v>180</v>
      </c>
      <c r="H151" s="159">
        <v>5</v>
      </c>
      <c r="I151" s="160"/>
      <c r="L151" s="156"/>
      <c r="M151" s="161"/>
      <c r="T151" s="162"/>
      <c r="AT151" s="157" t="s">
        <v>188</v>
      </c>
      <c r="AU151" s="157" t="s">
        <v>80</v>
      </c>
      <c r="AV151" s="13" t="s">
        <v>80</v>
      </c>
      <c r="AW151" s="13" t="s">
        <v>31</v>
      </c>
      <c r="AX151" s="13" t="s">
        <v>70</v>
      </c>
      <c r="AY151" s="157" t="s">
        <v>158</v>
      </c>
    </row>
    <row r="152" spans="2:65" s="14" customFormat="1" x14ac:dyDescent="0.2">
      <c r="B152" s="163"/>
      <c r="D152" s="150" t="s">
        <v>188</v>
      </c>
      <c r="E152" s="164" t="s">
        <v>19</v>
      </c>
      <c r="F152" s="165" t="s">
        <v>191</v>
      </c>
      <c r="H152" s="166">
        <v>5</v>
      </c>
      <c r="I152" s="167"/>
      <c r="L152" s="163"/>
      <c r="M152" s="168"/>
      <c r="T152" s="169"/>
      <c r="AT152" s="164" t="s">
        <v>188</v>
      </c>
      <c r="AU152" s="164" t="s">
        <v>80</v>
      </c>
      <c r="AV152" s="14" t="s">
        <v>165</v>
      </c>
      <c r="AW152" s="14" t="s">
        <v>31</v>
      </c>
      <c r="AX152" s="14" t="s">
        <v>78</v>
      </c>
      <c r="AY152" s="164" t="s">
        <v>158</v>
      </c>
    </row>
    <row r="153" spans="2:65" s="1" customFormat="1" ht="16.5" customHeight="1" x14ac:dyDescent="0.2">
      <c r="B153" s="33"/>
      <c r="C153" s="177" t="s">
        <v>259</v>
      </c>
      <c r="D153" s="177" t="s">
        <v>530</v>
      </c>
      <c r="E153" s="178" t="s">
        <v>2444</v>
      </c>
      <c r="F153" s="179" t="s">
        <v>2445</v>
      </c>
      <c r="G153" s="180" t="s">
        <v>163</v>
      </c>
      <c r="H153" s="181">
        <v>5</v>
      </c>
      <c r="I153" s="182">
        <v>377</v>
      </c>
      <c r="J153" s="183">
        <f>ROUND(I153*H153,2)</f>
        <v>1885</v>
      </c>
      <c r="K153" s="179" t="s">
        <v>19</v>
      </c>
      <c r="L153" s="184"/>
      <c r="M153" s="185" t="s">
        <v>19</v>
      </c>
      <c r="N153" s="186" t="s">
        <v>41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178</v>
      </c>
      <c r="AT153" s="143" t="s">
        <v>530</v>
      </c>
      <c r="AU153" s="143" t="s">
        <v>80</v>
      </c>
      <c r="AY153" s="18" t="s">
        <v>158</v>
      </c>
      <c r="BE153" s="144">
        <f>IF(N153="základní",J153,0)</f>
        <v>1885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78</v>
      </c>
      <c r="BK153" s="144">
        <f>ROUND(I153*H153,2)</f>
        <v>1885</v>
      </c>
      <c r="BL153" s="18" t="s">
        <v>165</v>
      </c>
      <c r="BM153" s="143" t="s">
        <v>262</v>
      </c>
    </row>
    <row r="154" spans="2:65" s="1" customFormat="1" ht="16.5" customHeight="1" x14ac:dyDescent="0.2">
      <c r="B154" s="33"/>
      <c r="C154" s="132" t="s">
        <v>204</v>
      </c>
      <c r="D154" s="132" t="s">
        <v>160</v>
      </c>
      <c r="E154" s="133" t="s">
        <v>2446</v>
      </c>
      <c r="F154" s="134" t="s">
        <v>2447</v>
      </c>
      <c r="G154" s="135" t="s">
        <v>163</v>
      </c>
      <c r="H154" s="136">
        <v>11</v>
      </c>
      <c r="I154" s="137">
        <v>82.2</v>
      </c>
      <c r="J154" s="138">
        <f>ROUND(I154*H154,2)</f>
        <v>904.2</v>
      </c>
      <c r="K154" s="134" t="s">
        <v>164</v>
      </c>
      <c r="L154" s="33"/>
      <c r="M154" s="139" t="s">
        <v>19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165</v>
      </c>
      <c r="AT154" s="143" t="s">
        <v>160</v>
      </c>
      <c r="AU154" s="143" t="s">
        <v>80</v>
      </c>
      <c r="AY154" s="18" t="s">
        <v>158</v>
      </c>
      <c r="BE154" s="144">
        <f>IF(N154="základní",J154,0)</f>
        <v>904.2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78</v>
      </c>
      <c r="BK154" s="144">
        <f>ROUND(I154*H154,2)</f>
        <v>904.2</v>
      </c>
      <c r="BL154" s="18" t="s">
        <v>165</v>
      </c>
      <c r="BM154" s="143" t="s">
        <v>272</v>
      </c>
    </row>
    <row r="155" spans="2:65" s="1" customFormat="1" x14ac:dyDescent="0.2">
      <c r="B155" s="33"/>
      <c r="D155" s="145" t="s">
        <v>166</v>
      </c>
      <c r="F155" s="146" t="s">
        <v>2448</v>
      </c>
      <c r="I155" s="147"/>
      <c r="L155" s="33"/>
      <c r="M155" s="148"/>
      <c r="T155" s="54"/>
      <c r="AT155" s="18" t="s">
        <v>166</v>
      </c>
      <c r="AU155" s="18" t="s">
        <v>80</v>
      </c>
    </row>
    <row r="156" spans="2:65" s="12" customFormat="1" x14ac:dyDescent="0.2">
      <c r="B156" s="149"/>
      <c r="D156" s="150" t="s">
        <v>188</v>
      </c>
      <c r="E156" s="151" t="s">
        <v>19</v>
      </c>
      <c r="F156" s="152" t="s">
        <v>2449</v>
      </c>
      <c r="H156" s="151" t="s">
        <v>19</v>
      </c>
      <c r="I156" s="153"/>
      <c r="L156" s="149"/>
      <c r="M156" s="154"/>
      <c r="T156" s="155"/>
      <c r="AT156" s="151" t="s">
        <v>188</v>
      </c>
      <c r="AU156" s="151" t="s">
        <v>80</v>
      </c>
      <c r="AV156" s="12" t="s">
        <v>78</v>
      </c>
      <c r="AW156" s="12" t="s">
        <v>31</v>
      </c>
      <c r="AX156" s="12" t="s">
        <v>70</v>
      </c>
      <c r="AY156" s="151" t="s">
        <v>158</v>
      </c>
    </row>
    <row r="157" spans="2:65" s="13" customFormat="1" x14ac:dyDescent="0.2">
      <c r="B157" s="156"/>
      <c r="D157" s="150" t="s">
        <v>188</v>
      </c>
      <c r="E157" s="157" t="s">
        <v>19</v>
      </c>
      <c r="F157" s="158" t="s">
        <v>222</v>
      </c>
      <c r="H157" s="159">
        <v>11</v>
      </c>
      <c r="I157" s="160"/>
      <c r="L157" s="156"/>
      <c r="M157" s="161"/>
      <c r="T157" s="162"/>
      <c r="AT157" s="157" t="s">
        <v>188</v>
      </c>
      <c r="AU157" s="157" t="s">
        <v>80</v>
      </c>
      <c r="AV157" s="13" t="s">
        <v>80</v>
      </c>
      <c r="AW157" s="13" t="s">
        <v>31</v>
      </c>
      <c r="AX157" s="13" t="s">
        <v>70</v>
      </c>
      <c r="AY157" s="157" t="s">
        <v>158</v>
      </c>
    </row>
    <row r="158" spans="2:65" s="14" customFormat="1" x14ac:dyDescent="0.2">
      <c r="B158" s="163"/>
      <c r="D158" s="150" t="s">
        <v>188</v>
      </c>
      <c r="E158" s="164" t="s">
        <v>19</v>
      </c>
      <c r="F158" s="165" t="s">
        <v>191</v>
      </c>
      <c r="H158" s="166">
        <v>11</v>
      </c>
      <c r="I158" s="167"/>
      <c r="L158" s="163"/>
      <c r="M158" s="168"/>
      <c r="T158" s="169"/>
      <c r="AT158" s="164" t="s">
        <v>188</v>
      </c>
      <c r="AU158" s="164" t="s">
        <v>80</v>
      </c>
      <c r="AV158" s="14" t="s">
        <v>165</v>
      </c>
      <c r="AW158" s="14" t="s">
        <v>31</v>
      </c>
      <c r="AX158" s="14" t="s">
        <v>78</v>
      </c>
      <c r="AY158" s="164" t="s">
        <v>158</v>
      </c>
    </row>
    <row r="159" spans="2:65" s="1" customFormat="1" ht="16.5" customHeight="1" x14ac:dyDescent="0.2">
      <c r="B159" s="33"/>
      <c r="C159" s="177" t="s">
        <v>277</v>
      </c>
      <c r="D159" s="177" t="s">
        <v>530</v>
      </c>
      <c r="E159" s="178" t="s">
        <v>2450</v>
      </c>
      <c r="F159" s="179" t="s">
        <v>2451</v>
      </c>
      <c r="G159" s="180" t="s">
        <v>163</v>
      </c>
      <c r="H159" s="181">
        <v>11</v>
      </c>
      <c r="I159" s="182">
        <v>275</v>
      </c>
      <c r="J159" s="183">
        <f>ROUND(I159*H159,2)</f>
        <v>3025</v>
      </c>
      <c r="K159" s="179" t="s">
        <v>19</v>
      </c>
      <c r="L159" s="184"/>
      <c r="M159" s="185" t="s">
        <v>19</v>
      </c>
      <c r="N159" s="186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178</v>
      </c>
      <c r="AT159" s="143" t="s">
        <v>530</v>
      </c>
      <c r="AU159" s="143" t="s">
        <v>80</v>
      </c>
      <c r="AY159" s="18" t="s">
        <v>158</v>
      </c>
      <c r="BE159" s="144">
        <f>IF(N159="základní",J159,0)</f>
        <v>3025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78</v>
      </c>
      <c r="BK159" s="144">
        <f>ROUND(I159*H159,2)</f>
        <v>3025</v>
      </c>
      <c r="BL159" s="18" t="s">
        <v>165</v>
      </c>
      <c r="BM159" s="143" t="s">
        <v>281</v>
      </c>
    </row>
    <row r="160" spans="2:65" s="1" customFormat="1" ht="21.75" customHeight="1" x14ac:dyDescent="0.2">
      <c r="B160" s="33"/>
      <c r="C160" s="132" t="s">
        <v>210</v>
      </c>
      <c r="D160" s="132" t="s">
        <v>160</v>
      </c>
      <c r="E160" s="133" t="s">
        <v>2452</v>
      </c>
      <c r="F160" s="134" t="s">
        <v>2453</v>
      </c>
      <c r="G160" s="135" t="s">
        <v>163</v>
      </c>
      <c r="H160" s="136">
        <v>10</v>
      </c>
      <c r="I160" s="137">
        <v>258</v>
      </c>
      <c r="J160" s="138">
        <f>ROUND(I160*H160,2)</f>
        <v>2580</v>
      </c>
      <c r="K160" s="134" t="s">
        <v>164</v>
      </c>
      <c r="L160" s="33"/>
      <c r="M160" s="139" t="s">
        <v>19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165</v>
      </c>
      <c r="AT160" s="143" t="s">
        <v>160</v>
      </c>
      <c r="AU160" s="143" t="s">
        <v>80</v>
      </c>
      <c r="AY160" s="18" t="s">
        <v>158</v>
      </c>
      <c r="BE160" s="144">
        <f>IF(N160="základní",J160,0)</f>
        <v>2580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78</v>
      </c>
      <c r="BK160" s="144">
        <f>ROUND(I160*H160,2)</f>
        <v>2580</v>
      </c>
      <c r="BL160" s="18" t="s">
        <v>165</v>
      </c>
      <c r="BM160" s="143" t="s">
        <v>287</v>
      </c>
    </row>
    <row r="161" spans="2:65" s="1" customFormat="1" x14ac:dyDescent="0.2">
      <c r="B161" s="33"/>
      <c r="D161" s="145" t="s">
        <v>166</v>
      </c>
      <c r="F161" s="146" t="s">
        <v>2454</v>
      </c>
      <c r="I161" s="147"/>
      <c r="L161" s="33"/>
      <c r="M161" s="148"/>
      <c r="T161" s="54"/>
      <c r="AT161" s="18" t="s">
        <v>166</v>
      </c>
      <c r="AU161" s="18" t="s">
        <v>80</v>
      </c>
    </row>
    <row r="162" spans="2:65" s="12" customFormat="1" x14ac:dyDescent="0.2">
      <c r="B162" s="149"/>
      <c r="D162" s="150" t="s">
        <v>188</v>
      </c>
      <c r="E162" s="151" t="s">
        <v>19</v>
      </c>
      <c r="F162" s="152" t="s">
        <v>2455</v>
      </c>
      <c r="H162" s="151" t="s">
        <v>19</v>
      </c>
      <c r="I162" s="153"/>
      <c r="L162" s="149"/>
      <c r="M162" s="154"/>
      <c r="T162" s="155"/>
      <c r="AT162" s="151" t="s">
        <v>188</v>
      </c>
      <c r="AU162" s="151" t="s">
        <v>80</v>
      </c>
      <c r="AV162" s="12" t="s">
        <v>78</v>
      </c>
      <c r="AW162" s="12" t="s">
        <v>31</v>
      </c>
      <c r="AX162" s="12" t="s">
        <v>70</v>
      </c>
      <c r="AY162" s="151" t="s">
        <v>158</v>
      </c>
    </row>
    <row r="163" spans="2:65" s="13" customFormat="1" x14ac:dyDescent="0.2">
      <c r="B163" s="156"/>
      <c r="D163" s="150" t="s">
        <v>188</v>
      </c>
      <c r="E163" s="157" t="s">
        <v>19</v>
      </c>
      <c r="F163" s="158" t="s">
        <v>183</v>
      </c>
      <c r="H163" s="159">
        <v>10</v>
      </c>
      <c r="I163" s="160"/>
      <c r="L163" s="156"/>
      <c r="M163" s="161"/>
      <c r="T163" s="162"/>
      <c r="AT163" s="157" t="s">
        <v>188</v>
      </c>
      <c r="AU163" s="157" t="s">
        <v>80</v>
      </c>
      <c r="AV163" s="13" t="s">
        <v>80</v>
      </c>
      <c r="AW163" s="13" t="s">
        <v>31</v>
      </c>
      <c r="AX163" s="13" t="s">
        <v>70</v>
      </c>
      <c r="AY163" s="157" t="s">
        <v>158</v>
      </c>
    </row>
    <row r="164" spans="2:65" s="14" customFormat="1" x14ac:dyDescent="0.2">
      <c r="B164" s="163"/>
      <c r="D164" s="150" t="s">
        <v>188</v>
      </c>
      <c r="E164" s="164" t="s">
        <v>19</v>
      </c>
      <c r="F164" s="165" t="s">
        <v>191</v>
      </c>
      <c r="H164" s="166">
        <v>10</v>
      </c>
      <c r="I164" s="167"/>
      <c r="L164" s="163"/>
      <c r="M164" s="168"/>
      <c r="T164" s="169"/>
      <c r="AT164" s="164" t="s">
        <v>188</v>
      </c>
      <c r="AU164" s="164" t="s">
        <v>80</v>
      </c>
      <c r="AV164" s="14" t="s">
        <v>165</v>
      </c>
      <c r="AW164" s="14" t="s">
        <v>31</v>
      </c>
      <c r="AX164" s="14" t="s">
        <v>78</v>
      </c>
      <c r="AY164" s="164" t="s">
        <v>158</v>
      </c>
    </row>
    <row r="165" spans="2:65" s="1" customFormat="1" ht="16.5" customHeight="1" x14ac:dyDescent="0.2">
      <c r="B165" s="33"/>
      <c r="C165" s="177" t="s">
        <v>289</v>
      </c>
      <c r="D165" s="177" t="s">
        <v>530</v>
      </c>
      <c r="E165" s="178" t="s">
        <v>2456</v>
      </c>
      <c r="F165" s="179" t="s">
        <v>2457</v>
      </c>
      <c r="G165" s="180" t="s">
        <v>163</v>
      </c>
      <c r="H165" s="181">
        <v>10</v>
      </c>
      <c r="I165" s="182">
        <v>233</v>
      </c>
      <c r="J165" s="183">
        <f>ROUND(I165*H165,2)</f>
        <v>2330</v>
      </c>
      <c r="K165" s="179" t="s">
        <v>19</v>
      </c>
      <c r="L165" s="184"/>
      <c r="M165" s="185" t="s">
        <v>19</v>
      </c>
      <c r="N165" s="186" t="s">
        <v>41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178</v>
      </c>
      <c r="AT165" s="143" t="s">
        <v>530</v>
      </c>
      <c r="AU165" s="143" t="s">
        <v>80</v>
      </c>
      <c r="AY165" s="18" t="s">
        <v>158</v>
      </c>
      <c r="BE165" s="144">
        <f>IF(N165="základní",J165,0)</f>
        <v>2330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78</v>
      </c>
      <c r="BK165" s="144">
        <f>ROUND(I165*H165,2)</f>
        <v>2330</v>
      </c>
      <c r="BL165" s="18" t="s">
        <v>165</v>
      </c>
      <c r="BM165" s="143" t="s">
        <v>293</v>
      </c>
    </row>
    <row r="166" spans="2:65" s="1" customFormat="1" ht="16.5" customHeight="1" x14ac:dyDescent="0.2">
      <c r="B166" s="33"/>
      <c r="C166" s="132" t="s">
        <v>216</v>
      </c>
      <c r="D166" s="132" t="s">
        <v>160</v>
      </c>
      <c r="E166" s="133" t="s">
        <v>2458</v>
      </c>
      <c r="F166" s="134" t="s">
        <v>2459</v>
      </c>
      <c r="G166" s="135" t="s">
        <v>163</v>
      </c>
      <c r="H166" s="136">
        <v>1</v>
      </c>
      <c r="I166" s="137">
        <v>417</v>
      </c>
      <c r="J166" s="138">
        <f>ROUND(I166*H166,2)</f>
        <v>417</v>
      </c>
      <c r="K166" s="134" t="s">
        <v>164</v>
      </c>
      <c r="L166" s="33"/>
      <c r="M166" s="139" t="s">
        <v>19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165</v>
      </c>
      <c r="AT166" s="143" t="s">
        <v>160</v>
      </c>
      <c r="AU166" s="143" t="s">
        <v>80</v>
      </c>
      <c r="AY166" s="18" t="s">
        <v>158</v>
      </c>
      <c r="BE166" s="144">
        <f>IF(N166="základní",J166,0)</f>
        <v>417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78</v>
      </c>
      <c r="BK166" s="144">
        <f>ROUND(I166*H166,2)</f>
        <v>417</v>
      </c>
      <c r="BL166" s="18" t="s">
        <v>165</v>
      </c>
      <c r="BM166" s="143" t="s">
        <v>298</v>
      </c>
    </row>
    <row r="167" spans="2:65" s="1" customFormat="1" x14ac:dyDescent="0.2">
      <c r="B167" s="33"/>
      <c r="D167" s="145" t="s">
        <v>166</v>
      </c>
      <c r="F167" s="146" t="s">
        <v>2460</v>
      </c>
      <c r="I167" s="147"/>
      <c r="L167" s="33"/>
      <c r="M167" s="148"/>
      <c r="T167" s="54"/>
      <c r="AT167" s="18" t="s">
        <v>166</v>
      </c>
      <c r="AU167" s="18" t="s">
        <v>80</v>
      </c>
    </row>
    <row r="168" spans="2:65" s="1" customFormat="1" ht="16.5" customHeight="1" x14ac:dyDescent="0.2">
      <c r="B168" s="33"/>
      <c r="C168" s="177" t="s">
        <v>7</v>
      </c>
      <c r="D168" s="177" t="s">
        <v>530</v>
      </c>
      <c r="E168" s="178" t="s">
        <v>2461</v>
      </c>
      <c r="F168" s="179" t="s">
        <v>2462</v>
      </c>
      <c r="G168" s="180" t="s">
        <v>163</v>
      </c>
      <c r="H168" s="181">
        <v>1</v>
      </c>
      <c r="I168" s="182">
        <v>14300</v>
      </c>
      <c r="J168" s="183">
        <f>ROUND(I168*H168,2)</f>
        <v>14300</v>
      </c>
      <c r="K168" s="179" t="s">
        <v>19</v>
      </c>
      <c r="L168" s="184"/>
      <c r="M168" s="185" t="s">
        <v>19</v>
      </c>
      <c r="N168" s="186" t="s">
        <v>41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178</v>
      </c>
      <c r="AT168" s="143" t="s">
        <v>530</v>
      </c>
      <c r="AU168" s="143" t="s">
        <v>80</v>
      </c>
      <c r="AY168" s="18" t="s">
        <v>158</v>
      </c>
      <c r="BE168" s="144">
        <f>IF(N168="základní",J168,0)</f>
        <v>14300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78</v>
      </c>
      <c r="BK168" s="144">
        <f>ROUND(I168*H168,2)</f>
        <v>14300</v>
      </c>
      <c r="BL168" s="18" t="s">
        <v>165</v>
      </c>
      <c r="BM168" s="143" t="s">
        <v>303</v>
      </c>
    </row>
    <row r="169" spans="2:65" s="12" customFormat="1" x14ac:dyDescent="0.2">
      <c r="B169" s="149"/>
      <c r="D169" s="150" t="s">
        <v>188</v>
      </c>
      <c r="E169" s="151" t="s">
        <v>19</v>
      </c>
      <c r="F169" s="152" t="s">
        <v>2463</v>
      </c>
      <c r="H169" s="151" t="s">
        <v>19</v>
      </c>
      <c r="I169" s="153"/>
      <c r="L169" s="149"/>
      <c r="M169" s="154"/>
      <c r="T169" s="155"/>
      <c r="AT169" s="151" t="s">
        <v>188</v>
      </c>
      <c r="AU169" s="151" t="s">
        <v>80</v>
      </c>
      <c r="AV169" s="12" t="s">
        <v>78</v>
      </c>
      <c r="AW169" s="12" t="s">
        <v>31</v>
      </c>
      <c r="AX169" s="12" t="s">
        <v>70</v>
      </c>
      <c r="AY169" s="151" t="s">
        <v>158</v>
      </c>
    </row>
    <row r="170" spans="2:65" s="13" customFormat="1" x14ac:dyDescent="0.2">
      <c r="B170" s="156"/>
      <c r="D170" s="150" t="s">
        <v>188</v>
      </c>
      <c r="E170" s="157" t="s">
        <v>19</v>
      </c>
      <c r="F170" s="158" t="s">
        <v>78</v>
      </c>
      <c r="H170" s="159">
        <v>1</v>
      </c>
      <c r="I170" s="160"/>
      <c r="L170" s="156"/>
      <c r="M170" s="161"/>
      <c r="T170" s="162"/>
      <c r="AT170" s="157" t="s">
        <v>188</v>
      </c>
      <c r="AU170" s="157" t="s">
        <v>80</v>
      </c>
      <c r="AV170" s="13" t="s">
        <v>80</v>
      </c>
      <c r="AW170" s="13" t="s">
        <v>31</v>
      </c>
      <c r="AX170" s="13" t="s">
        <v>70</v>
      </c>
      <c r="AY170" s="157" t="s">
        <v>158</v>
      </c>
    </row>
    <row r="171" spans="2:65" s="14" customFormat="1" x14ac:dyDescent="0.2">
      <c r="B171" s="163"/>
      <c r="D171" s="150" t="s">
        <v>188</v>
      </c>
      <c r="E171" s="164" t="s">
        <v>19</v>
      </c>
      <c r="F171" s="165" t="s">
        <v>191</v>
      </c>
      <c r="H171" s="166">
        <v>1</v>
      </c>
      <c r="I171" s="167"/>
      <c r="L171" s="163"/>
      <c r="M171" s="168"/>
      <c r="T171" s="169"/>
      <c r="AT171" s="164" t="s">
        <v>188</v>
      </c>
      <c r="AU171" s="164" t="s">
        <v>80</v>
      </c>
      <c r="AV171" s="14" t="s">
        <v>165</v>
      </c>
      <c r="AW171" s="14" t="s">
        <v>31</v>
      </c>
      <c r="AX171" s="14" t="s">
        <v>78</v>
      </c>
      <c r="AY171" s="164" t="s">
        <v>158</v>
      </c>
    </row>
    <row r="172" spans="2:65" s="1" customFormat="1" ht="16.5" customHeight="1" x14ac:dyDescent="0.2">
      <c r="B172" s="33"/>
      <c r="C172" s="132" t="s">
        <v>225</v>
      </c>
      <c r="D172" s="132" t="s">
        <v>160</v>
      </c>
      <c r="E172" s="133" t="s">
        <v>2464</v>
      </c>
      <c r="F172" s="134" t="s">
        <v>2465</v>
      </c>
      <c r="G172" s="135" t="s">
        <v>163</v>
      </c>
      <c r="H172" s="136">
        <v>16</v>
      </c>
      <c r="I172" s="137">
        <v>604</v>
      </c>
      <c r="J172" s="138">
        <f>ROUND(I172*H172,2)</f>
        <v>9664</v>
      </c>
      <c r="K172" s="134" t="s">
        <v>164</v>
      </c>
      <c r="L172" s="33"/>
      <c r="M172" s="139" t="s">
        <v>19</v>
      </c>
      <c r="N172" s="140" t="s">
        <v>41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165</v>
      </c>
      <c r="AT172" s="143" t="s">
        <v>160</v>
      </c>
      <c r="AU172" s="143" t="s">
        <v>80</v>
      </c>
      <c r="AY172" s="18" t="s">
        <v>158</v>
      </c>
      <c r="BE172" s="144">
        <f>IF(N172="základní",J172,0)</f>
        <v>9664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78</v>
      </c>
      <c r="BK172" s="144">
        <f>ROUND(I172*H172,2)</f>
        <v>9664</v>
      </c>
      <c r="BL172" s="18" t="s">
        <v>165</v>
      </c>
      <c r="BM172" s="143" t="s">
        <v>309</v>
      </c>
    </row>
    <row r="173" spans="2:65" s="1" customFormat="1" x14ac:dyDescent="0.2">
      <c r="B173" s="33"/>
      <c r="D173" s="145" t="s">
        <v>166</v>
      </c>
      <c r="F173" s="146" t="s">
        <v>2466</v>
      </c>
      <c r="I173" s="147"/>
      <c r="L173" s="33"/>
      <c r="M173" s="148"/>
      <c r="T173" s="54"/>
      <c r="AT173" s="18" t="s">
        <v>166</v>
      </c>
      <c r="AU173" s="18" t="s">
        <v>80</v>
      </c>
    </row>
    <row r="174" spans="2:65" s="12" customFormat="1" x14ac:dyDescent="0.2">
      <c r="B174" s="149"/>
      <c r="D174" s="150" t="s">
        <v>188</v>
      </c>
      <c r="E174" s="151" t="s">
        <v>19</v>
      </c>
      <c r="F174" s="152" t="s">
        <v>2467</v>
      </c>
      <c r="H174" s="151" t="s">
        <v>19</v>
      </c>
      <c r="I174" s="153"/>
      <c r="L174" s="149"/>
      <c r="M174" s="154"/>
      <c r="T174" s="155"/>
      <c r="AT174" s="151" t="s">
        <v>188</v>
      </c>
      <c r="AU174" s="151" t="s">
        <v>80</v>
      </c>
      <c r="AV174" s="12" t="s">
        <v>78</v>
      </c>
      <c r="AW174" s="12" t="s">
        <v>31</v>
      </c>
      <c r="AX174" s="12" t="s">
        <v>70</v>
      </c>
      <c r="AY174" s="151" t="s">
        <v>158</v>
      </c>
    </row>
    <row r="175" spans="2:65" s="13" customFormat="1" x14ac:dyDescent="0.2">
      <c r="B175" s="156"/>
      <c r="D175" s="150" t="s">
        <v>188</v>
      </c>
      <c r="E175" s="157" t="s">
        <v>19</v>
      </c>
      <c r="F175" s="158" t="s">
        <v>204</v>
      </c>
      <c r="H175" s="159">
        <v>16</v>
      </c>
      <c r="I175" s="160"/>
      <c r="L175" s="156"/>
      <c r="M175" s="161"/>
      <c r="T175" s="162"/>
      <c r="AT175" s="157" t="s">
        <v>188</v>
      </c>
      <c r="AU175" s="157" t="s">
        <v>80</v>
      </c>
      <c r="AV175" s="13" t="s">
        <v>80</v>
      </c>
      <c r="AW175" s="13" t="s">
        <v>31</v>
      </c>
      <c r="AX175" s="13" t="s">
        <v>70</v>
      </c>
      <c r="AY175" s="157" t="s">
        <v>158</v>
      </c>
    </row>
    <row r="176" spans="2:65" s="14" customFormat="1" x14ac:dyDescent="0.2">
      <c r="B176" s="163"/>
      <c r="D176" s="150" t="s">
        <v>188</v>
      </c>
      <c r="E176" s="164" t="s">
        <v>19</v>
      </c>
      <c r="F176" s="165" t="s">
        <v>191</v>
      </c>
      <c r="H176" s="166">
        <v>16</v>
      </c>
      <c r="I176" s="167"/>
      <c r="L176" s="163"/>
      <c r="M176" s="168"/>
      <c r="T176" s="169"/>
      <c r="AT176" s="164" t="s">
        <v>188</v>
      </c>
      <c r="AU176" s="164" t="s">
        <v>80</v>
      </c>
      <c r="AV176" s="14" t="s">
        <v>165</v>
      </c>
      <c r="AW176" s="14" t="s">
        <v>31</v>
      </c>
      <c r="AX176" s="14" t="s">
        <v>78</v>
      </c>
      <c r="AY176" s="164" t="s">
        <v>158</v>
      </c>
    </row>
    <row r="177" spans="2:65" s="1" customFormat="1" ht="16.5" customHeight="1" x14ac:dyDescent="0.2">
      <c r="B177" s="33"/>
      <c r="C177" s="177" t="s">
        <v>318</v>
      </c>
      <c r="D177" s="177" t="s">
        <v>530</v>
      </c>
      <c r="E177" s="178" t="s">
        <v>2468</v>
      </c>
      <c r="F177" s="179" t="s">
        <v>2469</v>
      </c>
      <c r="G177" s="180" t="s">
        <v>163</v>
      </c>
      <c r="H177" s="181">
        <v>16</v>
      </c>
      <c r="I177" s="182">
        <v>767</v>
      </c>
      <c r="J177" s="183">
        <f>ROUND(I177*H177,2)</f>
        <v>12272</v>
      </c>
      <c r="K177" s="179" t="s">
        <v>164</v>
      </c>
      <c r="L177" s="184"/>
      <c r="M177" s="185" t="s">
        <v>19</v>
      </c>
      <c r="N177" s="186" t="s">
        <v>41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178</v>
      </c>
      <c r="AT177" s="143" t="s">
        <v>530</v>
      </c>
      <c r="AU177" s="143" t="s">
        <v>80</v>
      </c>
      <c r="AY177" s="18" t="s">
        <v>158</v>
      </c>
      <c r="BE177" s="144">
        <f>IF(N177="základní",J177,0)</f>
        <v>12272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78</v>
      </c>
      <c r="BK177" s="144">
        <f>ROUND(I177*H177,2)</f>
        <v>12272</v>
      </c>
      <c r="BL177" s="18" t="s">
        <v>165</v>
      </c>
      <c r="BM177" s="143" t="s">
        <v>321</v>
      </c>
    </row>
    <row r="178" spans="2:65" s="1" customFormat="1" ht="24.15" customHeight="1" x14ac:dyDescent="0.2">
      <c r="B178" s="33"/>
      <c r="C178" s="177" t="s">
        <v>232</v>
      </c>
      <c r="D178" s="177" t="s">
        <v>530</v>
      </c>
      <c r="E178" s="178" t="s">
        <v>2470</v>
      </c>
      <c r="F178" s="179" t="s">
        <v>2471</v>
      </c>
      <c r="G178" s="180" t="s">
        <v>163</v>
      </c>
      <c r="H178" s="181">
        <v>32</v>
      </c>
      <c r="I178" s="182">
        <v>458</v>
      </c>
      <c r="J178" s="183">
        <f>ROUND(I178*H178,2)</f>
        <v>14656</v>
      </c>
      <c r="K178" s="179" t="s">
        <v>164</v>
      </c>
      <c r="L178" s="184"/>
      <c r="M178" s="185" t="s">
        <v>19</v>
      </c>
      <c r="N178" s="186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178</v>
      </c>
      <c r="AT178" s="143" t="s">
        <v>530</v>
      </c>
      <c r="AU178" s="143" t="s">
        <v>80</v>
      </c>
      <c r="AY178" s="18" t="s">
        <v>158</v>
      </c>
      <c r="BE178" s="144">
        <f>IF(N178="základní",J178,0)</f>
        <v>14656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78</v>
      </c>
      <c r="BK178" s="144">
        <f>ROUND(I178*H178,2)</f>
        <v>14656</v>
      </c>
      <c r="BL178" s="18" t="s">
        <v>165</v>
      </c>
      <c r="BM178" s="143" t="s">
        <v>328</v>
      </c>
    </row>
    <row r="179" spans="2:65" s="1" customFormat="1" ht="16.5" customHeight="1" x14ac:dyDescent="0.2">
      <c r="B179" s="33"/>
      <c r="C179" s="132" t="s">
        <v>333</v>
      </c>
      <c r="D179" s="132" t="s">
        <v>160</v>
      </c>
      <c r="E179" s="133" t="s">
        <v>2472</v>
      </c>
      <c r="F179" s="134" t="s">
        <v>2473</v>
      </c>
      <c r="G179" s="135" t="s">
        <v>292</v>
      </c>
      <c r="H179" s="136">
        <v>50</v>
      </c>
      <c r="I179" s="137">
        <v>123</v>
      </c>
      <c r="J179" s="138">
        <f>ROUND(I179*H179,2)</f>
        <v>6150</v>
      </c>
      <c r="K179" s="134" t="s">
        <v>164</v>
      </c>
      <c r="L179" s="33"/>
      <c r="M179" s="139" t="s">
        <v>19</v>
      </c>
      <c r="N179" s="140" t="s">
        <v>41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165</v>
      </c>
      <c r="AT179" s="143" t="s">
        <v>160</v>
      </c>
      <c r="AU179" s="143" t="s">
        <v>80</v>
      </c>
      <c r="AY179" s="18" t="s">
        <v>158</v>
      </c>
      <c r="BE179" s="144">
        <f>IF(N179="základní",J179,0)</f>
        <v>6150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78</v>
      </c>
      <c r="BK179" s="144">
        <f>ROUND(I179*H179,2)</f>
        <v>6150</v>
      </c>
      <c r="BL179" s="18" t="s">
        <v>165</v>
      </c>
      <c r="BM179" s="143" t="s">
        <v>336</v>
      </c>
    </row>
    <row r="180" spans="2:65" s="1" customFormat="1" x14ac:dyDescent="0.2">
      <c r="B180" s="33"/>
      <c r="D180" s="145" t="s">
        <v>166</v>
      </c>
      <c r="F180" s="146" t="s">
        <v>2474</v>
      </c>
      <c r="I180" s="147"/>
      <c r="L180" s="33"/>
      <c r="M180" s="148"/>
      <c r="T180" s="54"/>
      <c r="AT180" s="18" t="s">
        <v>166</v>
      </c>
      <c r="AU180" s="18" t="s">
        <v>80</v>
      </c>
    </row>
    <row r="181" spans="2:65" s="12" customFormat="1" x14ac:dyDescent="0.2">
      <c r="B181" s="149"/>
      <c r="D181" s="150" t="s">
        <v>188</v>
      </c>
      <c r="E181" s="151" t="s">
        <v>19</v>
      </c>
      <c r="F181" s="152" t="s">
        <v>2475</v>
      </c>
      <c r="H181" s="151" t="s">
        <v>19</v>
      </c>
      <c r="I181" s="153"/>
      <c r="L181" s="149"/>
      <c r="M181" s="154"/>
      <c r="T181" s="155"/>
      <c r="AT181" s="151" t="s">
        <v>188</v>
      </c>
      <c r="AU181" s="151" t="s">
        <v>80</v>
      </c>
      <c r="AV181" s="12" t="s">
        <v>78</v>
      </c>
      <c r="AW181" s="12" t="s">
        <v>31</v>
      </c>
      <c r="AX181" s="12" t="s">
        <v>70</v>
      </c>
      <c r="AY181" s="151" t="s">
        <v>158</v>
      </c>
    </row>
    <row r="182" spans="2:65" s="13" customFormat="1" x14ac:dyDescent="0.2">
      <c r="B182" s="156"/>
      <c r="D182" s="150" t="s">
        <v>188</v>
      </c>
      <c r="E182" s="157" t="s">
        <v>19</v>
      </c>
      <c r="F182" s="158" t="s">
        <v>336</v>
      </c>
      <c r="H182" s="159">
        <v>50</v>
      </c>
      <c r="I182" s="160"/>
      <c r="L182" s="156"/>
      <c r="M182" s="161"/>
      <c r="T182" s="162"/>
      <c r="AT182" s="157" t="s">
        <v>188</v>
      </c>
      <c r="AU182" s="157" t="s">
        <v>80</v>
      </c>
      <c r="AV182" s="13" t="s">
        <v>80</v>
      </c>
      <c r="AW182" s="13" t="s">
        <v>31</v>
      </c>
      <c r="AX182" s="13" t="s">
        <v>70</v>
      </c>
      <c r="AY182" s="157" t="s">
        <v>158</v>
      </c>
    </row>
    <row r="183" spans="2:65" s="14" customFormat="1" x14ac:dyDescent="0.2">
      <c r="B183" s="163"/>
      <c r="D183" s="150" t="s">
        <v>188</v>
      </c>
      <c r="E183" s="164" t="s">
        <v>19</v>
      </c>
      <c r="F183" s="165" t="s">
        <v>191</v>
      </c>
      <c r="H183" s="166">
        <v>50</v>
      </c>
      <c r="I183" s="167"/>
      <c r="L183" s="163"/>
      <c r="M183" s="168"/>
      <c r="T183" s="169"/>
      <c r="AT183" s="164" t="s">
        <v>188</v>
      </c>
      <c r="AU183" s="164" t="s">
        <v>80</v>
      </c>
      <c r="AV183" s="14" t="s">
        <v>165</v>
      </c>
      <c r="AW183" s="14" t="s">
        <v>31</v>
      </c>
      <c r="AX183" s="14" t="s">
        <v>78</v>
      </c>
      <c r="AY183" s="164" t="s">
        <v>158</v>
      </c>
    </row>
    <row r="184" spans="2:65" s="1" customFormat="1" ht="16.5" customHeight="1" x14ac:dyDescent="0.2">
      <c r="B184" s="33"/>
      <c r="C184" s="177" t="s">
        <v>243</v>
      </c>
      <c r="D184" s="177" t="s">
        <v>530</v>
      </c>
      <c r="E184" s="178" t="s">
        <v>2476</v>
      </c>
      <c r="F184" s="179" t="s">
        <v>2477</v>
      </c>
      <c r="G184" s="180" t="s">
        <v>2478</v>
      </c>
      <c r="H184" s="181">
        <v>4</v>
      </c>
      <c r="I184" s="182">
        <v>1430</v>
      </c>
      <c r="J184" s="183">
        <f>ROUND(I184*H184,2)</f>
        <v>5720</v>
      </c>
      <c r="K184" s="179" t="s">
        <v>19</v>
      </c>
      <c r="L184" s="184"/>
      <c r="M184" s="185" t="s">
        <v>19</v>
      </c>
      <c r="N184" s="186" t="s">
        <v>41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178</v>
      </c>
      <c r="AT184" s="143" t="s">
        <v>530</v>
      </c>
      <c r="AU184" s="143" t="s">
        <v>80</v>
      </c>
      <c r="AY184" s="18" t="s">
        <v>158</v>
      </c>
      <c r="BE184" s="144">
        <f>IF(N184="základní",J184,0)</f>
        <v>5720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78</v>
      </c>
      <c r="BK184" s="144">
        <f>ROUND(I184*H184,2)</f>
        <v>5720</v>
      </c>
      <c r="BL184" s="18" t="s">
        <v>165</v>
      </c>
      <c r="BM184" s="143" t="s">
        <v>343</v>
      </c>
    </row>
    <row r="185" spans="2:65" s="12" customFormat="1" x14ac:dyDescent="0.2">
      <c r="B185" s="149"/>
      <c r="D185" s="150" t="s">
        <v>188</v>
      </c>
      <c r="E185" s="151" t="s">
        <v>19</v>
      </c>
      <c r="F185" s="152" t="s">
        <v>2479</v>
      </c>
      <c r="H185" s="151" t="s">
        <v>19</v>
      </c>
      <c r="I185" s="153"/>
      <c r="L185" s="149"/>
      <c r="M185" s="154"/>
      <c r="T185" s="155"/>
      <c r="AT185" s="151" t="s">
        <v>188</v>
      </c>
      <c r="AU185" s="151" t="s">
        <v>80</v>
      </c>
      <c r="AV185" s="12" t="s">
        <v>78</v>
      </c>
      <c r="AW185" s="12" t="s">
        <v>31</v>
      </c>
      <c r="AX185" s="12" t="s">
        <v>70</v>
      </c>
      <c r="AY185" s="151" t="s">
        <v>158</v>
      </c>
    </row>
    <row r="186" spans="2:65" s="12" customFormat="1" x14ac:dyDescent="0.2">
      <c r="B186" s="149"/>
      <c r="D186" s="150" t="s">
        <v>188</v>
      </c>
      <c r="E186" s="151" t="s">
        <v>19</v>
      </c>
      <c r="F186" s="152" t="s">
        <v>2480</v>
      </c>
      <c r="H186" s="151" t="s">
        <v>19</v>
      </c>
      <c r="I186" s="153"/>
      <c r="L186" s="149"/>
      <c r="M186" s="154"/>
      <c r="T186" s="155"/>
      <c r="AT186" s="151" t="s">
        <v>188</v>
      </c>
      <c r="AU186" s="151" t="s">
        <v>80</v>
      </c>
      <c r="AV186" s="12" t="s">
        <v>78</v>
      </c>
      <c r="AW186" s="12" t="s">
        <v>31</v>
      </c>
      <c r="AX186" s="12" t="s">
        <v>70</v>
      </c>
      <c r="AY186" s="151" t="s">
        <v>158</v>
      </c>
    </row>
    <row r="187" spans="2:65" s="13" customFormat="1" x14ac:dyDescent="0.2">
      <c r="B187" s="156"/>
      <c r="D187" s="150" t="s">
        <v>188</v>
      </c>
      <c r="E187" s="157" t="s">
        <v>19</v>
      </c>
      <c r="F187" s="158" t="s">
        <v>165</v>
      </c>
      <c r="H187" s="159">
        <v>4</v>
      </c>
      <c r="I187" s="160"/>
      <c r="L187" s="156"/>
      <c r="M187" s="161"/>
      <c r="T187" s="162"/>
      <c r="AT187" s="157" t="s">
        <v>188</v>
      </c>
      <c r="AU187" s="157" t="s">
        <v>80</v>
      </c>
      <c r="AV187" s="13" t="s">
        <v>80</v>
      </c>
      <c r="AW187" s="13" t="s">
        <v>31</v>
      </c>
      <c r="AX187" s="13" t="s">
        <v>70</v>
      </c>
      <c r="AY187" s="157" t="s">
        <v>158</v>
      </c>
    </row>
    <row r="188" spans="2:65" s="14" customFormat="1" x14ac:dyDescent="0.2">
      <c r="B188" s="163"/>
      <c r="D188" s="150" t="s">
        <v>188</v>
      </c>
      <c r="E188" s="164" t="s">
        <v>19</v>
      </c>
      <c r="F188" s="165" t="s">
        <v>191</v>
      </c>
      <c r="H188" s="166">
        <v>4</v>
      </c>
      <c r="I188" s="167"/>
      <c r="L188" s="163"/>
      <c r="M188" s="168"/>
      <c r="T188" s="169"/>
      <c r="AT188" s="164" t="s">
        <v>188</v>
      </c>
      <c r="AU188" s="164" t="s">
        <v>80</v>
      </c>
      <c r="AV188" s="14" t="s">
        <v>165</v>
      </c>
      <c r="AW188" s="14" t="s">
        <v>31</v>
      </c>
      <c r="AX188" s="14" t="s">
        <v>78</v>
      </c>
      <c r="AY188" s="164" t="s">
        <v>158</v>
      </c>
    </row>
    <row r="189" spans="2:65" s="1" customFormat="1" ht="16.5" customHeight="1" x14ac:dyDescent="0.2">
      <c r="B189" s="33"/>
      <c r="C189" s="177" t="s">
        <v>347</v>
      </c>
      <c r="D189" s="177" t="s">
        <v>530</v>
      </c>
      <c r="E189" s="178" t="s">
        <v>2481</v>
      </c>
      <c r="F189" s="179" t="s">
        <v>2482</v>
      </c>
      <c r="G189" s="180" t="s">
        <v>163</v>
      </c>
      <c r="H189" s="181">
        <v>1</v>
      </c>
      <c r="I189" s="182">
        <v>100</v>
      </c>
      <c r="J189" s="183">
        <f>ROUND(I189*H189,2)</f>
        <v>100</v>
      </c>
      <c r="K189" s="179" t="s">
        <v>19</v>
      </c>
      <c r="L189" s="184"/>
      <c r="M189" s="185" t="s">
        <v>19</v>
      </c>
      <c r="N189" s="186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178</v>
      </c>
      <c r="AT189" s="143" t="s">
        <v>530</v>
      </c>
      <c r="AU189" s="143" t="s">
        <v>80</v>
      </c>
      <c r="AY189" s="18" t="s">
        <v>158</v>
      </c>
      <c r="BE189" s="144">
        <f>IF(N189="základní",J189,0)</f>
        <v>100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78</v>
      </c>
      <c r="BK189" s="144">
        <f>ROUND(I189*H189,2)</f>
        <v>100</v>
      </c>
      <c r="BL189" s="18" t="s">
        <v>165</v>
      </c>
      <c r="BM189" s="143" t="s">
        <v>350</v>
      </c>
    </row>
    <row r="190" spans="2:65" s="12" customFormat="1" x14ac:dyDescent="0.2">
      <c r="B190" s="149"/>
      <c r="D190" s="150" t="s">
        <v>188</v>
      </c>
      <c r="E190" s="151" t="s">
        <v>19</v>
      </c>
      <c r="F190" s="152" t="s">
        <v>2483</v>
      </c>
      <c r="H190" s="151" t="s">
        <v>19</v>
      </c>
      <c r="I190" s="153"/>
      <c r="L190" s="149"/>
      <c r="M190" s="154"/>
      <c r="T190" s="155"/>
      <c r="AT190" s="151" t="s">
        <v>188</v>
      </c>
      <c r="AU190" s="151" t="s">
        <v>80</v>
      </c>
      <c r="AV190" s="12" t="s">
        <v>78</v>
      </c>
      <c r="AW190" s="12" t="s">
        <v>31</v>
      </c>
      <c r="AX190" s="12" t="s">
        <v>70</v>
      </c>
      <c r="AY190" s="151" t="s">
        <v>158</v>
      </c>
    </row>
    <row r="191" spans="2:65" s="12" customFormat="1" x14ac:dyDescent="0.2">
      <c r="B191" s="149"/>
      <c r="D191" s="150" t="s">
        <v>188</v>
      </c>
      <c r="E191" s="151" t="s">
        <v>19</v>
      </c>
      <c r="F191" s="152" t="s">
        <v>2484</v>
      </c>
      <c r="H191" s="151" t="s">
        <v>19</v>
      </c>
      <c r="I191" s="153"/>
      <c r="L191" s="149"/>
      <c r="M191" s="154"/>
      <c r="T191" s="155"/>
      <c r="AT191" s="151" t="s">
        <v>188</v>
      </c>
      <c r="AU191" s="151" t="s">
        <v>80</v>
      </c>
      <c r="AV191" s="12" t="s">
        <v>78</v>
      </c>
      <c r="AW191" s="12" t="s">
        <v>31</v>
      </c>
      <c r="AX191" s="12" t="s">
        <v>70</v>
      </c>
      <c r="AY191" s="151" t="s">
        <v>158</v>
      </c>
    </row>
    <row r="192" spans="2:65" s="13" customFormat="1" x14ac:dyDescent="0.2">
      <c r="B192" s="156"/>
      <c r="D192" s="150" t="s">
        <v>188</v>
      </c>
      <c r="E192" s="157" t="s">
        <v>19</v>
      </c>
      <c r="F192" s="158" t="s">
        <v>78</v>
      </c>
      <c r="H192" s="159">
        <v>1</v>
      </c>
      <c r="I192" s="160"/>
      <c r="L192" s="156"/>
      <c r="M192" s="161"/>
      <c r="T192" s="162"/>
      <c r="AT192" s="157" t="s">
        <v>188</v>
      </c>
      <c r="AU192" s="157" t="s">
        <v>80</v>
      </c>
      <c r="AV192" s="13" t="s">
        <v>80</v>
      </c>
      <c r="AW192" s="13" t="s">
        <v>31</v>
      </c>
      <c r="AX192" s="13" t="s">
        <v>70</v>
      </c>
      <c r="AY192" s="157" t="s">
        <v>158</v>
      </c>
    </row>
    <row r="193" spans="2:65" s="14" customFormat="1" x14ac:dyDescent="0.2">
      <c r="B193" s="163"/>
      <c r="D193" s="150" t="s">
        <v>188</v>
      </c>
      <c r="E193" s="164" t="s">
        <v>19</v>
      </c>
      <c r="F193" s="165" t="s">
        <v>191</v>
      </c>
      <c r="H193" s="166">
        <v>1</v>
      </c>
      <c r="I193" s="167"/>
      <c r="L193" s="163"/>
      <c r="M193" s="168"/>
      <c r="T193" s="169"/>
      <c r="AT193" s="164" t="s">
        <v>188</v>
      </c>
      <c r="AU193" s="164" t="s">
        <v>80</v>
      </c>
      <c r="AV193" s="14" t="s">
        <v>165</v>
      </c>
      <c r="AW193" s="14" t="s">
        <v>31</v>
      </c>
      <c r="AX193" s="14" t="s">
        <v>78</v>
      </c>
      <c r="AY193" s="164" t="s">
        <v>158</v>
      </c>
    </row>
    <row r="194" spans="2:65" s="1" customFormat="1" ht="16.5" customHeight="1" x14ac:dyDescent="0.2">
      <c r="B194" s="33"/>
      <c r="C194" s="132" t="s">
        <v>253</v>
      </c>
      <c r="D194" s="132" t="s">
        <v>160</v>
      </c>
      <c r="E194" s="133" t="s">
        <v>2485</v>
      </c>
      <c r="F194" s="134" t="s">
        <v>2486</v>
      </c>
      <c r="G194" s="135" t="s">
        <v>292</v>
      </c>
      <c r="H194" s="136">
        <v>150</v>
      </c>
      <c r="I194" s="137">
        <v>22.1</v>
      </c>
      <c r="J194" s="138">
        <f>ROUND(I194*H194,2)</f>
        <v>3315</v>
      </c>
      <c r="K194" s="134" t="s">
        <v>164</v>
      </c>
      <c r="L194" s="33"/>
      <c r="M194" s="139" t="s">
        <v>19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165</v>
      </c>
      <c r="AT194" s="143" t="s">
        <v>160</v>
      </c>
      <c r="AU194" s="143" t="s">
        <v>80</v>
      </c>
      <c r="AY194" s="18" t="s">
        <v>158</v>
      </c>
      <c r="BE194" s="144">
        <f>IF(N194="základní",J194,0)</f>
        <v>3315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78</v>
      </c>
      <c r="BK194" s="144">
        <f>ROUND(I194*H194,2)</f>
        <v>3315</v>
      </c>
      <c r="BL194" s="18" t="s">
        <v>165</v>
      </c>
      <c r="BM194" s="143" t="s">
        <v>370</v>
      </c>
    </row>
    <row r="195" spans="2:65" s="1" customFormat="1" x14ac:dyDescent="0.2">
      <c r="B195" s="33"/>
      <c r="D195" s="145" t="s">
        <v>166</v>
      </c>
      <c r="F195" s="146" t="s">
        <v>2487</v>
      </c>
      <c r="I195" s="147"/>
      <c r="L195" s="33"/>
      <c r="M195" s="148"/>
      <c r="T195" s="54"/>
      <c r="AT195" s="18" t="s">
        <v>166</v>
      </c>
      <c r="AU195" s="18" t="s">
        <v>80</v>
      </c>
    </row>
    <row r="196" spans="2:65" s="12" customFormat="1" x14ac:dyDescent="0.2">
      <c r="B196" s="149"/>
      <c r="D196" s="150" t="s">
        <v>188</v>
      </c>
      <c r="E196" s="151" t="s">
        <v>19</v>
      </c>
      <c r="F196" s="152" t="s">
        <v>2488</v>
      </c>
      <c r="H196" s="151" t="s">
        <v>19</v>
      </c>
      <c r="I196" s="153"/>
      <c r="L196" s="149"/>
      <c r="M196" s="154"/>
      <c r="T196" s="155"/>
      <c r="AT196" s="151" t="s">
        <v>188</v>
      </c>
      <c r="AU196" s="151" t="s">
        <v>80</v>
      </c>
      <c r="AV196" s="12" t="s">
        <v>78</v>
      </c>
      <c r="AW196" s="12" t="s">
        <v>31</v>
      </c>
      <c r="AX196" s="12" t="s">
        <v>70</v>
      </c>
      <c r="AY196" s="151" t="s">
        <v>158</v>
      </c>
    </row>
    <row r="197" spans="2:65" s="13" customFormat="1" x14ac:dyDescent="0.2">
      <c r="B197" s="156"/>
      <c r="D197" s="150" t="s">
        <v>188</v>
      </c>
      <c r="E197" s="157" t="s">
        <v>19</v>
      </c>
      <c r="F197" s="158" t="s">
        <v>679</v>
      </c>
      <c r="H197" s="159">
        <v>150</v>
      </c>
      <c r="I197" s="160"/>
      <c r="L197" s="156"/>
      <c r="M197" s="161"/>
      <c r="T197" s="162"/>
      <c r="AT197" s="157" t="s">
        <v>188</v>
      </c>
      <c r="AU197" s="157" t="s">
        <v>80</v>
      </c>
      <c r="AV197" s="13" t="s">
        <v>80</v>
      </c>
      <c r="AW197" s="13" t="s">
        <v>31</v>
      </c>
      <c r="AX197" s="13" t="s">
        <v>70</v>
      </c>
      <c r="AY197" s="157" t="s">
        <v>158</v>
      </c>
    </row>
    <row r="198" spans="2:65" s="14" customFormat="1" x14ac:dyDescent="0.2">
      <c r="B198" s="163"/>
      <c r="D198" s="150" t="s">
        <v>188</v>
      </c>
      <c r="E198" s="164" t="s">
        <v>19</v>
      </c>
      <c r="F198" s="165" t="s">
        <v>191</v>
      </c>
      <c r="H198" s="166">
        <v>150</v>
      </c>
      <c r="I198" s="167"/>
      <c r="L198" s="163"/>
      <c r="M198" s="168"/>
      <c r="T198" s="169"/>
      <c r="AT198" s="164" t="s">
        <v>188</v>
      </c>
      <c r="AU198" s="164" t="s">
        <v>80</v>
      </c>
      <c r="AV198" s="14" t="s">
        <v>165</v>
      </c>
      <c r="AW198" s="14" t="s">
        <v>31</v>
      </c>
      <c r="AX198" s="14" t="s">
        <v>78</v>
      </c>
      <c r="AY198" s="164" t="s">
        <v>158</v>
      </c>
    </row>
    <row r="199" spans="2:65" s="1" customFormat="1" ht="16.5" customHeight="1" x14ac:dyDescent="0.2">
      <c r="B199" s="33"/>
      <c r="C199" s="177" t="s">
        <v>375</v>
      </c>
      <c r="D199" s="177" t="s">
        <v>530</v>
      </c>
      <c r="E199" s="178" t="s">
        <v>2489</v>
      </c>
      <c r="F199" s="179" t="s">
        <v>2490</v>
      </c>
      <c r="G199" s="180" t="s">
        <v>292</v>
      </c>
      <c r="H199" s="181">
        <v>157.5</v>
      </c>
      <c r="I199" s="182">
        <v>9</v>
      </c>
      <c r="J199" s="183">
        <f>ROUND(I199*H199,2)</f>
        <v>1417.5</v>
      </c>
      <c r="K199" s="179" t="s">
        <v>164</v>
      </c>
      <c r="L199" s="184"/>
      <c r="M199" s="185" t="s">
        <v>19</v>
      </c>
      <c r="N199" s="186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178</v>
      </c>
      <c r="AT199" s="143" t="s">
        <v>530</v>
      </c>
      <c r="AU199" s="143" t="s">
        <v>80</v>
      </c>
      <c r="AY199" s="18" t="s">
        <v>158</v>
      </c>
      <c r="BE199" s="144">
        <f>IF(N199="základní",J199,0)</f>
        <v>1417.5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78</v>
      </c>
      <c r="BK199" s="144">
        <f>ROUND(I199*H199,2)</f>
        <v>1417.5</v>
      </c>
      <c r="BL199" s="18" t="s">
        <v>165</v>
      </c>
      <c r="BM199" s="143" t="s">
        <v>378</v>
      </c>
    </row>
    <row r="200" spans="2:65" s="13" customFormat="1" x14ac:dyDescent="0.2">
      <c r="B200" s="156"/>
      <c r="D200" s="150" t="s">
        <v>188</v>
      </c>
      <c r="E200" s="157" t="s">
        <v>19</v>
      </c>
      <c r="F200" s="158" t="s">
        <v>2491</v>
      </c>
      <c r="H200" s="159">
        <v>157.5</v>
      </c>
      <c r="I200" s="160"/>
      <c r="L200" s="156"/>
      <c r="M200" s="161"/>
      <c r="T200" s="162"/>
      <c r="AT200" s="157" t="s">
        <v>188</v>
      </c>
      <c r="AU200" s="157" t="s">
        <v>80</v>
      </c>
      <c r="AV200" s="13" t="s">
        <v>80</v>
      </c>
      <c r="AW200" s="13" t="s">
        <v>31</v>
      </c>
      <c r="AX200" s="13" t="s">
        <v>70</v>
      </c>
      <c r="AY200" s="157" t="s">
        <v>158</v>
      </c>
    </row>
    <row r="201" spans="2:65" s="14" customFormat="1" x14ac:dyDescent="0.2">
      <c r="B201" s="163"/>
      <c r="D201" s="150" t="s">
        <v>188</v>
      </c>
      <c r="E201" s="164" t="s">
        <v>19</v>
      </c>
      <c r="F201" s="165" t="s">
        <v>191</v>
      </c>
      <c r="H201" s="166">
        <v>157.5</v>
      </c>
      <c r="I201" s="167"/>
      <c r="L201" s="163"/>
      <c r="M201" s="168"/>
      <c r="T201" s="169"/>
      <c r="AT201" s="164" t="s">
        <v>188</v>
      </c>
      <c r="AU201" s="164" t="s">
        <v>80</v>
      </c>
      <c r="AV201" s="14" t="s">
        <v>165</v>
      </c>
      <c r="AW201" s="14" t="s">
        <v>31</v>
      </c>
      <c r="AX201" s="14" t="s">
        <v>78</v>
      </c>
      <c r="AY201" s="164" t="s">
        <v>158</v>
      </c>
    </row>
    <row r="202" spans="2:65" s="1" customFormat="1" ht="16.5" customHeight="1" x14ac:dyDescent="0.2">
      <c r="B202" s="33"/>
      <c r="C202" s="132" t="s">
        <v>262</v>
      </c>
      <c r="D202" s="132" t="s">
        <v>160</v>
      </c>
      <c r="E202" s="133" t="s">
        <v>656</v>
      </c>
      <c r="F202" s="134" t="s">
        <v>657</v>
      </c>
      <c r="G202" s="135" t="s">
        <v>292</v>
      </c>
      <c r="H202" s="136">
        <v>156</v>
      </c>
      <c r="I202" s="137">
        <v>10</v>
      </c>
      <c r="J202" s="138">
        <f>ROUND(I202*H202,2)</f>
        <v>1560</v>
      </c>
      <c r="K202" s="134" t="s">
        <v>164</v>
      </c>
      <c r="L202" s="33"/>
      <c r="M202" s="139" t="s">
        <v>19</v>
      </c>
      <c r="N202" s="140" t="s">
        <v>41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165</v>
      </c>
      <c r="AT202" s="143" t="s">
        <v>160</v>
      </c>
      <c r="AU202" s="143" t="s">
        <v>80</v>
      </c>
      <c r="AY202" s="18" t="s">
        <v>158</v>
      </c>
      <c r="BE202" s="144">
        <f>IF(N202="základní",J202,0)</f>
        <v>1560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78</v>
      </c>
      <c r="BK202" s="144">
        <f>ROUND(I202*H202,2)</f>
        <v>1560</v>
      </c>
      <c r="BL202" s="18" t="s">
        <v>165</v>
      </c>
      <c r="BM202" s="143" t="s">
        <v>385</v>
      </c>
    </row>
    <row r="203" spans="2:65" s="1" customFormat="1" x14ac:dyDescent="0.2">
      <c r="B203" s="33"/>
      <c r="D203" s="145" t="s">
        <v>166</v>
      </c>
      <c r="F203" s="146" t="s">
        <v>659</v>
      </c>
      <c r="I203" s="147"/>
      <c r="L203" s="33"/>
      <c r="M203" s="148"/>
      <c r="T203" s="54"/>
      <c r="AT203" s="18" t="s">
        <v>166</v>
      </c>
      <c r="AU203" s="18" t="s">
        <v>80</v>
      </c>
    </row>
    <row r="204" spans="2:65" s="12" customFormat="1" x14ac:dyDescent="0.2">
      <c r="B204" s="149"/>
      <c r="D204" s="150" t="s">
        <v>188</v>
      </c>
      <c r="E204" s="151" t="s">
        <v>19</v>
      </c>
      <c r="F204" s="152" t="s">
        <v>2492</v>
      </c>
      <c r="H204" s="151" t="s">
        <v>19</v>
      </c>
      <c r="I204" s="153"/>
      <c r="L204" s="149"/>
      <c r="M204" s="154"/>
      <c r="T204" s="155"/>
      <c r="AT204" s="151" t="s">
        <v>188</v>
      </c>
      <c r="AU204" s="151" t="s">
        <v>80</v>
      </c>
      <c r="AV204" s="12" t="s">
        <v>78</v>
      </c>
      <c r="AW204" s="12" t="s">
        <v>31</v>
      </c>
      <c r="AX204" s="12" t="s">
        <v>70</v>
      </c>
      <c r="AY204" s="151" t="s">
        <v>158</v>
      </c>
    </row>
    <row r="205" spans="2:65" s="13" customFormat="1" x14ac:dyDescent="0.2">
      <c r="B205" s="156"/>
      <c r="D205" s="150" t="s">
        <v>188</v>
      </c>
      <c r="E205" s="157" t="s">
        <v>19</v>
      </c>
      <c r="F205" s="158" t="s">
        <v>695</v>
      </c>
      <c r="H205" s="159">
        <v>156</v>
      </c>
      <c r="I205" s="160"/>
      <c r="L205" s="156"/>
      <c r="M205" s="161"/>
      <c r="T205" s="162"/>
      <c r="AT205" s="157" t="s">
        <v>188</v>
      </c>
      <c r="AU205" s="157" t="s">
        <v>80</v>
      </c>
      <c r="AV205" s="13" t="s">
        <v>80</v>
      </c>
      <c r="AW205" s="13" t="s">
        <v>31</v>
      </c>
      <c r="AX205" s="13" t="s">
        <v>70</v>
      </c>
      <c r="AY205" s="157" t="s">
        <v>158</v>
      </c>
    </row>
    <row r="206" spans="2:65" s="14" customFormat="1" x14ac:dyDescent="0.2">
      <c r="B206" s="163"/>
      <c r="D206" s="150" t="s">
        <v>188</v>
      </c>
      <c r="E206" s="164" t="s">
        <v>19</v>
      </c>
      <c r="F206" s="165" t="s">
        <v>191</v>
      </c>
      <c r="H206" s="166">
        <v>156</v>
      </c>
      <c r="I206" s="167"/>
      <c r="L206" s="163"/>
      <c r="M206" s="168"/>
      <c r="T206" s="169"/>
      <c r="AT206" s="164" t="s">
        <v>188</v>
      </c>
      <c r="AU206" s="164" t="s">
        <v>80</v>
      </c>
      <c r="AV206" s="14" t="s">
        <v>165</v>
      </c>
      <c r="AW206" s="14" t="s">
        <v>31</v>
      </c>
      <c r="AX206" s="14" t="s">
        <v>78</v>
      </c>
      <c r="AY206" s="164" t="s">
        <v>158</v>
      </c>
    </row>
    <row r="207" spans="2:65" s="1" customFormat="1" ht="16.5" customHeight="1" x14ac:dyDescent="0.2">
      <c r="B207" s="33"/>
      <c r="C207" s="177" t="s">
        <v>390</v>
      </c>
      <c r="D207" s="177" t="s">
        <v>530</v>
      </c>
      <c r="E207" s="178" t="s">
        <v>2493</v>
      </c>
      <c r="F207" s="179" t="s">
        <v>2494</v>
      </c>
      <c r="G207" s="180" t="s">
        <v>163</v>
      </c>
      <c r="H207" s="181">
        <v>6</v>
      </c>
      <c r="I207" s="182">
        <v>125</v>
      </c>
      <c r="J207" s="183">
        <f>ROUND(I207*H207,2)</f>
        <v>750</v>
      </c>
      <c r="K207" s="179" t="s">
        <v>19</v>
      </c>
      <c r="L207" s="184"/>
      <c r="M207" s="185" t="s">
        <v>19</v>
      </c>
      <c r="N207" s="186" t="s">
        <v>41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178</v>
      </c>
      <c r="AT207" s="143" t="s">
        <v>530</v>
      </c>
      <c r="AU207" s="143" t="s">
        <v>80</v>
      </c>
      <c r="AY207" s="18" t="s">
        <v>158</v>
      </c>
      <c r="BE207" s="144">
        <f>IF(N207="základní",J207,0)</f>
        <v>750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78</v>
      </c>
      <c r="BK207" s="144">
        <f>ROUND(I207*H207,2)</f>
        <v>750</v>
      </c>
      <c r="BL207" s="18" t="s">
        <v>165</v>
      </c>
      <c r="BM207" s="143" t="s">
        <v>393</v>
      </c>
    </row>
    <row r="208" spans="2:65" s="12" customFormat="1" x14ac:dyDescent="0.2">
      <c r="B208" s="149"/>
      <c r="D208" s="150" t="s">
        <v>188</v>
      </c>
      <c r="E208" s="151" t="s">
        <v>19</v>
      </c>
      <c r="F208" s="152" t="s">
        <v>2492</v>
      </c>
      <c r="H208" s="151" t="s">
        <v>19</v>
      </c>
      <c r="I208" s="153"/>
      <c r="L208" s="149"/>
      <c r="M208" s="154"/>
      <c r="T208" s="155"/>
      <c r="AT208" s="151" t="s">
        <v>188</v>
      </c>
      <c r="AU208" s="151" t="s">
        <v>80</v>
      </c>
      <c r="AV208" s="12" t="s">
        <v>78</v>
      </c>
      <c r="AW208" s="12" t="s">
        <v>31</v>
      </c>
      <c r="AX208" s="12" t="s">
        <v>70</v>
      </c>
      <c r="AY208" s="151" t="s">
        <v>158</v>
      </c>
    </row>
    <row r="209" spans="2:65" s="12" customFormat="1" x14ac:dyDescent="0.2">
      <c r="B209" s="149"/>
      <c r="D209" s="150" t="s">
        <v>188</v>
      </c>
      <c r="E209" s="151" t="s">
        <v>19</v>
      </c>
      <c r="F209" s="152" t="s">
        <v>2495</v>
      </c>
      <c r="H209" s="151" t="s">
        <v>19</v>
      </c>
      <c r="I209" s="153"/>
      <c r="L209" s="149"/>
      <c r="M209" s="154"/>
      <c r="T209" s="155"/>
      <c r="AT209" s="151" t="s">
        <v>188</v>
      </c>
      <c r="AU209" s="151" t="s">
        <v>80</v>
      </c>
      <c r="AV209" s="12" t="s">
        <v>78</v>
      </c>
      <c r="AW209" s="12" t="s">
        <v>31</v>
      </c>
      <c r="AX209" s="12" t="s">
        <v>70</v>
      </c>
      <c r="AY209" s="151" t="s">
        <v>158</v>
      </c>
    </row>
    <row r="210" spans="2:65" s="13" customFormat="1" x14ac:dyDescent="0.2">
      <c r="B210" s="156"/>
      <c r="D210" s="150" t="s">
        <v>188</v>
      </c>
      <c r="E210" s="157" t="s">
        <v>19</v>
      </c>
      <c r="F210" s="158" t="s">
        <v>2496</v>
      </c>
      <c r="H210" s="159">
        <v>6</v>
      </c>
      <c r="I210" s="160"/>
      <c r="L210" s="156"/>
      <c r="M210" s="161"/>
      <c r="T210" s="162"/>
      <c r="AT210" s="157" t="s">
        <v>188</v>
      </c>
      <c r="AU210" s="157" t="s">
        <v>80</v>
      </c>
      <c r="AV210" s="13" t="s">
        <v>80</v>
      </c>
      <c r="AW210" s="13" t="s">
        <v>31</v>
      </c>
      <c r="AX210" s="13" t="s">
        <v>70</v>
      </c>
      <c r="AY210" s="157" t="s">
        <v>158</v>
      </c>
    </row>
    <row r="211" spans="2:65" s="14" customFormat="1" x14ac:dyDescent="0.2">
      <c r="B211" s="163"/>
      <c r="D211" s="150" t="s">
        <v>188</v>
      </c>
      <c r="E211" s="164" t="s">
        <v>19</v>
      </c>
      <c r="F211" s="165" t="s">
        <v>191</v>
      </c>
      <c r="H211" s="166">
        <v>6</v>
      </c>
      <c r="I211" s="167"/>
      <c r="L211" s="163"/>
      <c r="M211" s="168"/>
      <c r="T211" s="169"/>
      <c r="AT211" s="164" t="s">
        <v>188</v>
      </c>
      <c r="AU211" s="164" t="s">
        <v>80</v>
      </c>
      <c r="AV211" s="14" t="s">
        <v>165</v>
      </c>
      <c r="AW211" s="14" t="s">
        <v>31</v>
      </c>
      <c r="AX211" s="14" t="s">
        <v>78</v>
      </c>
      <c r="AY211" s="164" t="s">
        <v>158</v>
      </c>
    </row>
    <row r="212" spans="2:65" s="1" customFormat="1" ht="16.5" customHeight="1" x14ac:dyDescent="0.2">
      <c r="B212" s="33"/>
      <c r="C212" s="177" t="s">
        <v>272</v>
      </c>
      <c r="D212" s="177" t="s">
        <v>530</v>
      </c>
      <c r="E212" s="178" t="s">
        <v>2497</v>
      </c>
      <c r="F212" s="179" t="s">
        <v>2498</v>
      </c>
      <c r="G212" s="180" t="s">
        <v>163</v>
      </c>
      <c r="H212" s="181">
        <v>60</v>
      </c>
      <c r="I212" s="182">
        <v>115</v>
      </c>
      <c r="J212" s="183">
        <f>ROUND(I212*H212,2)</f>
        <v>6900</v>
      </c>
      <c r="K212" s="179" t="s">
        <v>19</v>
      </c>
      <c r="L212" s="184"/>
      <c r="M212" s="185" t="s">
        <v>19</v>
      </c>
      <c r="N212" s="186" t="s">
        <v>41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178</v>
      </c>
      <c r="AT212" s="143" t="s">
        <v>530</v>
      </c>
      <c r="AU212" s="143" t="s">
        <v>80</v>
      </c>
      <c r="AY212" s="18" t="s">
        <v>158</v>
      </c>
      <c r="BE212" s="144">
        <f>IF(N212="základní",J212,0)</f>
        <v>6900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78</v>
      </c>
      <c r="BK212" s="144">
        <f>ROUND(I212*H212,2)</f>
        <v>6900</v>
      </c>
      <c r="BL212" s="18" t="s">
        <v>165</v>
      </c>
      <c r="BM212" s="143" t="s">
        <v>400</v>
      </c>
    </row>
    <row r="213" spans="2:65" s="12" customFormat="1" x14ac:dyDescent="0.2">
      <c r="B213" s="149"/>
      <c r="D213" s="150" t="s">
        <v>188</v>
      </c>
      <c r="E213" s="151" t="s">
        <v>19</v>
      </c>
      <c r="F213" s="152" t="s">
        <v>2499</v>
      </c>
      <c r="H213" s="151" t="s">
        <v>19</v>
      </c>
      <c r="I213" s="153"/>
      <c r="L213" s="149"/>
      <c r="M213" s="154"/>
      <c r="T213" s="155"/>
      <c r="AT213" s="151" t="s">
        <v>188</v>
      </c>
      <c r="AU213" s="151" t="s">
        <v>80</v>
      </c>
      <c r="AV213" s="12" t="s">
        <v>78</v>
      </c>
      <c r="AW213" s="12" t="s">
        <v>31</v>
      </c>
      <c r="AX213" s="12" t="s">
        <v>70</v>
      </c>
      <c r="AY213" s="151" t="s">
        <v>158</v>
      </c>
    </row>
    <row r="214" spans="2:65" s="13" customFormat="1" x14ac:dyDescent="0.2">
      <c r="B214" s="156"/>
      <c r="D214" s="150" t="s">
        <v>188</v>
      </c>
      <c r="E214" s="157" t="s">
        <v>19</v>
      </c>
      <c r="F214" s="158" t="s">
        <v>385</v>
      </c>
      <c r="H214" s="159">
        <v>60</v>
      </c>
      <c r="I214" s="160"/>
      <c r="L214" s="156"/>
      <c r="M214" s="161"/>
      <c r="T214" s="162"/>
      <c r="AT214" s="157" t="s">
        <v>188</v>
      </c>
      <c r="AU214" s="157" t="s">
        <v>80</v>
      </c>
      <c r="AV214" s="13" t="s">
        <v>80</v>
      </c>
      <c r="AW214" s="13" t="s">
        <v>31</v>
      </c>
      <c r="AX214" s="13" t="s">
        <v>70</v>
      </c>
      <c r="AY214" s="157" t="s">
        <v>158</v>
      </c>
    </row>
    <row r="215" spans="2:65" s="14" customFormat="1" x14ac:dyDescent="0.2">
      <c r="B215" s="163"/>
      <c r="D215" s="150" t="s">
        <v>188</v>
      </c>
      <c r="E215" s="164" t="s">
        <v>19</v>
      </c>
      <c r="F215" s="165" t="s">
        <v>191</v>
      </c>
      <c r="H215" s="166">
        <v>60</v>
      </c>
      <c r="I215" s="167"/>
      <c r="L215" s="163"/>
      <c r="M215" s="168"/>
      <c r="T215" s="169"/>
      <c r="AT215" s="164" t="s">
        <v>188</v>
      </c>
      <c r="AU215" s="164" t="s">
        <v>80</v>
      </c>
      <c r="AV215" s="14" t="s">
        <v>165</v>
      </c>
      <c r="AW215" s="14" t="s">
        <v>31</v>
      </c>
      <c r="AX215" s="14" t="s">
        <v>78</v>
      </c>
      <c r="AY215" s="164" t="s">
        <v>158</v>
      </c>
    </row>
    <row r="216" spans="2:65" s="1" customFormat="1" ht="16.5" customHeight="1" x14ac:dyDescent="0.2">
      <c r="B216" s="33"/>
      <c r="C216" s="132" t="s">
        <v>403</v>
      </c>
      <c r="D216" s="132" t="s">
        <v>160</v>
      </c>
      <c r="E216" s="133" t="s">
        <v>2500</v>
      </c>
      <c r="F216" s="134" t="s">
        <v>2501</v>
      </c>
      <c r="G216" s="135" t="s">
        <v>163</v>
      </c>
      <c r="H216" s="136">
        <v>16</v>
      </c>
      <c r="I216" s="137">
        <v>133</v>
      </c>
      <c r="J216" s="138">
        <f>ROUND(I216*H216,2)</f>
        <v>2128</v>
      </c>
      <c r="K216" s="134" t="s">
        <v>164</v>
      </c>
      <c r="L216" s="33"/>
      <c r="M216" s="139" t="s">
        <v>19</v>
      </c>
      <c r="N216" s="140" t="s">
        <v>41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165</v>
      </c>
      <c r="AT216" s="143" t="s">
        <v>160</v>
      </c>
      <c r="AU216" s="143" t="s">
        <v>80</v>
      </c>
      <c r="AY216" s="18" t="s">
        <v>158</v>
      </c>
      <c r="BE216" s="144">
        <f>IF(N216="základní",J216,0)</f>
        <v>2128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78</v>
      </c>
      <c r="BK216" s="144">
        <f>ROUND(I216*H216,2)</f>
        <v>2128</v>
      </c>
      <c r="BL216" s="18" t="s">
        <v>165</v>
      </c>
      <c r="BM216" s="143" t="s">
        <v>406</v>
      </c>
    </row>
    <row r="217" spans="2:65" s="1" customFormat="1" x14ac:dyDescent="0.2">
      <c r="B217" s="33"/>
      <c r="D217" s="145" t="s">
        <v>166</v>
      </c>
      <c r="F217" s="146" t="s">
        <v>2502</v>
      </c>
      <c r="I217" s="147"/>
      <c r="L217" s="33"/>
      <c r="M217" s="148"/>
      <c r="T217" s="54"/>
      <c r="AT217" s="18" t="s">
        <v>166</v>
      </c>
      <c r="AU217" s="18" t="s">
        <v>80</v>
      </c>
    </row>
    <row r="218" spans="2:65" s="12" customFormat="1" x14ac:dyDescent="0.2">
      <c r="B218" s="149"/>
      <c r="D218" s="150" t="s">
        <v>188</v>
      </c>
      <c r="E218" s="151" t="s">
        <v>19</v>
      </c>
      <c r="F218" s="152" t="s">
        <v>2503</v>
      </c>
      <c r="H218" s="151" t="s">
        <v>19</v>
      </c>
      <c r="I218" s="153"/>
      <c r="L218" s="149"/>
      <c r="M218" s="154"/>
      <c r="T218" s="155"/>
      <c r="AT218" s="151" t="s">
        <v>188</v>
      </c>
      <c r="AU218" s="151" t="s">
        <v>80</v>
      </c>
      <c r="AV218" s="12" t="s">
        <v>78</v>
      </c>
      <c r="AW218" s="12" t="s">
        <v>31</v>
      </c>
      <c r="AX218" s="12" t="s">
        <v>70</v>
      </c>
      <c r="AY218" s="151" t="s">
        <v>158</v>
      </c>
    </row>
    <row r="219" spans="2:65" s="13" customFormat="1" x14ac:dyDescent="0.2">
      <c r="B219" s="156"/>
      <c r="D219" s="150" t="s">
        <v>188</v>
      </c>
      <c r="E219" s="157" t="s">
        <v>19</v>
      </c>
      <c r="F219" s="158" t="s">
        <v>204</v>
      </c>
      <c r="H219" s="159">
        <v>16</v>
      </c>
      <c r="I219" s="160"/>
      <c r="L219" s="156"/>
      <c r="M219" s="161"/>
      <c r="T219" s="162"/>
      <c r="AT219" s="157" t="s">
        <v>188</v>
      </c>
      <c r="AU219" s="157" t="s">
        <v>80</v>
      </c>
      <c r="AV219" s="13" t="s">
        <v>80</v>
      </c>
      <c r="AW219" s="13" t="s">
        <v>31</v>
      </c>
      <c r="AX219" s="13" t="s">
        <v>70</v>
      </c>
      <c r="AY219" s="157" t="s">
        <v>158</v>
      </c>
    </row>
    <row r="220" spans="2:65" s="14" customFormat="1" x14ac:dyDescent="0.2">
      <c r="B220" s="163"/>
      <c r="D220" s="150" t="s">
        <v>188</v>
      </c>
      <c r="E220" s="164" t="s">
        <v>19</v>
      </c>
      <c r="F220" s="165" t="s">
        <v>191</v>
      </c>
      <c r="H220" s="166">
        <v>16</v>
      </c>
      <c r="I220" s="167"/>
      <c r="L220" s="163"/>
      <c r="M220" s="168"/>
      <c r="T220" s="169"/>
      <c r="AT220" s="164" t="s">
        <v>188</v>
      </c>
      <c r="AU220" s="164" t="s">
        <v>80</v>
      </c>
      <c r="AV220" s="14" t="s">
        <v>165</v>
      </c>
      <c r="AW220" s="14" t="s">
        <v>31</v>
      </c>
      <c r="AX220" s="14" t="s">
        <v>78</v>
      </c>
      <c r="AY220" s="164" t="s">
        <v>158</v>
      </c>
    </row>
    <row r="221" spans="2:65" s="1" customFormat="1" ht="24.15" customHeight="1" x14ac:dyDescent="0.2">
      <c r="B221" s="33"/>
      <c r="C221" s="177" t="s">
        <v>281</v>
      </c>
      <c r="D221" s="177" t="s">
        <v>530</v>
      </c>
      <c r="E221" s="178" t="s">
        <v>2504</v>
      </c>
      <c r="F221" s="179" t="s">
        <v>2505</v>
      </c>
      <c r="G221" s="180" t="s">
        <v>163</v>
      </c>
      <c r="H221" s="181">
        <v>16</v>
      </c>
      <c r="I221" s="182">
        <v>777</v>
      </c>
      <c r="J221" s="183">
        <f>ROUND(I221*H221,2)</f>
        <v>12432</v>
      </c>
      <c r="K221" s="179" t="s">
        <v>164</v>
      </c>
      <c r="L221" s="184"/>
      <c r="M221" s="185" t="s">
        <v>19</v>
      </c>
      <c r="N221" s="186" t="s">
        <v>41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178</v>
      </c>
      <c r="AT221" s="143" t="s">
        <v>530</v>
      </c>
      <c r="AU221" s="143" t="s">
        <v>80</v>
      </c>
      <c r="AY221" s="18" t="s">
        <v>158</v>
      </c>
      <c r="BE221" s="144">
        <f>IF(N221="základní",J221,0)</f>
        <v>12432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78</v>
      </c>
      <c r="BK221" s="144">
        <f>ROUND(I221*H221,2)</f>
        <v>12432</v>
      </c>
      <c r="BL221" s="18" t="s">
        <v>165</v>
      </c>
      <c r="BM221" s="143" t="s">
        <v>419</v>
      </c>
    </row>
    <row r="222" spans="2:65" s="11" customFormat="1" ht="22.8" customHeight="1" x14ac:dyDescent="0.25">
      <c r="B222" s="120"/>
      <c r="D222" s="121" t="s">
        <v>69</v>
      </c>
      <c r="E222" s="130" t="s">
        <v>180</v>
      </c>
      <c r="F222" s="130" t="s">
        <v>707</v>
      </c>
      <c r="I222" s="123"/>
      <c r="J222" s="131">
        <f>BK222</f>
        <v>4128</v>
      </c>
      <c r="L222" s="120"/>
      <c r="M222" s="125"/>
      <c r="P222" s="126">
        <f>SUM(P223:P227)</f>
        <v>0</v>
      </c>
      <c r="R222" s="126">
        <f>SUM(R223:R227)</f>
        <v>0</v>
      </c>
      <c r="T222" s="127">
        <f>SUM(T223:T227)</f>
        <v>0</v>
      </c>
      <c r="AR222" s="121" t="s">
        <v>78</v>
      </c>
      <c r="AT222" s="128" t="s">
        <v>69</v>
      </c>
      <c r="AU222" s="128" t="s">
        <v>78</v>
      </c>
      <c r="AY222" s="121" t="s">
        <v>158</v>
      </c>
      <c r="BK222" s="129">
        <f>SUM(BK223:BK227)</f>
        <v>4128</v>
      </c>
    </row>
    <row r="223" spans="2:65" s="1" customFormat="1" ht="16.5" customHeight="1" x14ac:dyDescent="0.2">
      <c r="B223" s="33"/>
      <c r="C223" s="132" t="s">
        <v>420</v>
      </c>
      <c r="D223" s="132" t="s">
        <v>160</v>
      </c>
      <c r="E223" s="133" t="s">
        <v>2506</v>
      </c>
      <c r="F223" s="134" t="s">
        <v>2507</v>
      </c>
      <c r="G223" s="135" t="s">
        <v>195</v>
      </c>
      <c r="H223" s="136">
        <v>24</v>
      </c>
      <c r="I223" s="137">
        <v>172</v>
      </c>
      <c r="J223" s="138">
        <f>ROUND(I223*H223,2)</f>
        <v>4128</v>
      </c>
      <c r="K223" s="134" t="s">
        <v>164</v>
      </c>
      <c r="L223" s="33"/>
      <c r="M223" s="139" t="s">
        <v>19</v>
      </c>
      <c r="N223" s="140" t="s">
        <v>41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165</v>
      </c>
      <c r="AT223" s="143" t="s">
        <v>160</v>
      </c>
      <c r="AU223" s="143" t="s">
        <v>80</v>
      </c>
      <c r="AY223" s="18" t="s">
        <v>158</v>
      </c>
      <c r="BE223" s="144">
        <f>IF(N223="základní",J223,0)</f>
        <v>4128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78</v>
      </c>
      <c r="BK223" s="144">
        <f>ROUND(I223*H223,2)</f>
        <v>4128</v>
      </c>
      <c r="BL223" s="18" t="s">
        <v>165</v>
      </c>
      <c r="BM223" s="143" t="s">
        <v>423</v>
      </c>
    </row>
    <row r="224" spans="2:65" s="1" customFormat="1" x14ac:dyDescent="0.2">
      <c r="B224" s="33"/>
      <c r="D224" s="145" t="s">
        <v>166</v>
      </c>
      <c r="F224" s="146" t="s">
        <v>2508</v>
      </c>
      <c r="I224" s="147"/>
      <c r="L224" s="33"/>
      <c r="M224" s="148"/>
      <c r="T224" s="54"/>
      <c r="AT224" s="18" t="s">
        <v>166</v>
      </c>
      <c r="AU224" s="18" t="s">
        <v>80</v>
      </c>
    </row>
    <row r="225" spans="2:65" s="12" customFormat="1" x14ac:dyDescent="0.2">
      <c r="B225" s="149"/>
      <c r="D225" s="150" t="s">
        <v>188</v>
      </c>
      <c r="E225" s="151" t="s">
        <v>19</v>
      </c>
      <c r="F225" s="152" t="s">
        <v>2509</v>
      </c>
      <c r="H225" s="151" t="s">
        <v>19</v>
      </c>
      <c r="I225" s="153"/>
      <c r="L225" s="149"/>
      <c r="M225" s="154"/>
      <c r="T225" s="155"/>
      <c r="AT225" s="151" t="s">
        <v>188</v>
      </c>
      <c r="AU225" s="151" t="s">
        <v>80</v>
      </c>
      <c r="AV225" s="12" t="s">
        <v>78</v>
      </c>
      <c r="AW225" s="12" t="s">
        <v>31</v>
      </c>
      <c r="AX225" s="12" t="s">
        <v>70</v>
      </c>
      <c r="AY225" s="151" t="s">
        <v>158</v>
      </c>
    </row>
    <row r="226" spans="2:65" s="13" customFormat="1" x14ac:dyDescent="0.2">
      <c r="B226" s="156"/>
      <c r="D226" s="150" t="s">
        <v>188</v>
      </c>
      <c r="E226" s="157" t="s">
        <v>19</v>
      </c>
      <c r="F226" s="158" t="s">
        <v>2435</v>
      </c>
      <c r="H226" s="159">
        <v>24</v>
      </c>
      <c r="I226" s="160"/>
      <c r="L226" s="156"/>
      <c r="M226" s="161"/>
      <c r="T226" s="162"/>
      <c r="AT226" s="157" t="s">
        <v>188</v>
      </c>
      <c r="AU226" s="157" t="s">
        <v>80</v>
      </c>
      <c r="AV226" s="13" t="s">
        <v>80</v>
      </c>
      <c r="AW226" s="13" t="s">
        <v>31</v>
      </c>
      <c r="AX226" s="13" t="s">
        <v>70</v>
      </c>
      <c r="AY226" s="157" t="s">
        <v>158</v>
      </c>
    </row>
    <row r="227" spans="2:65" s="14" customFormat="1" x14ac:dyDescent="0.2">
      <c r="B227" s="163"/>
      <c r="D227" s="150" t="s">
        <v>188</v>
      </c>
      <c r="E227" s="164" t="s">
        <v>19</v>
      </c>
      <c r="F227" s="165" t="s">
        <v>191</v>
      </c>
      <c r="H227" s="166">
        <v>24</v>
      </c>
      <c r="I227" s="167"/>
      <c r="L227" s="163"/>
      <c r="M227" s="168"/>
      <c r="T227" s="169"/>
      <c r="AT227" s="164" t="s">
        <v>188</v>
      </c>
      <c r="AU227" s="164" t="s">
        <v>80</v>
      </c>
      <c r="AV227" s="14" t="s">
        <v>165</v>
      </c>
      <c r="AW227" s="14" t="s">
        <v>31</v>
      </c>
      <c r="AX227" s="14" t="s">
        <v>78</v>
      </c>
      <c r="AY227" s="164" t="s">
        <v>158</v>
      </c>
    </row>
    <row r="228" spans="2:65" s="11" customFormat="1" ht="22.8" customHeight="1" x14ac:dyDescent="0.25">
      <c r="B228" s="120"/>
      <c r="D228" s="121" t="s">
        <v>69</v>
      </c>
      <c r="E228" s="130" t="s">
        <v>1160</v>
      </c>
      <c r="F228" s="130" t="s">
        <v>1161</v>
      </c>
      <c r="I228" s="123"/>
      <c r="J228" s="131">
        <f>BK228</f>
        <v>1081.29</v>
      </c>
      <c r="L228" s="120"/>
      <c r="M228" s="125"/>
      <c r="P228" s="126">
        <f>SUM(P229:P230)</f>
        <v>0</v>
      </c>
      <c r="R228" s="126">
        <f>SUM(R229:R230)</f>
        <v>0</v>
      </c>
      <c r="T228" s="127">
        <f>SUM(T229:T230)</f>
        <v>0</v>
      </c>
      <c r="AR228" s="121" t="s">
        <v>78</v>
      </c>
      <c r="AT228" s="128" t="s">
        <v>69</v>
      </c>
      <c r="AU228" s="128" t="s">
        <v>78</v>
      </c>
      <c r="AY228" s="121" t="s">
        <v>158</v>
      </c>
      <c r="BK228" s="129">
        <f>SUM(BK229:BK230)</f>
        <v>1081.29</v>
      </c>
    </row>
    <row r="229" spans="2:65" s="1" customFormat="1" ht="16.5" customHeight="1" x14ac:dyDescent="0.2">
      <c r="B229" s="33"/>
      <c r="C229" s="132" t="s">
        <v>287</v>
      </c>
      <c r="D229" s="132" t="s">
        <v>160</v>
      </c>
      <c r="E229" s="133" t="s">
        <v>2510</v>
      </c>
      <c r="F229" s="134" t="s">
        <v>2511</v>
      </c>
      <c r="G229" s="135" t="s">
        <v>519</v>
      </c>
      <c r="H229" s="136">
        <v>4.0650000000000004</v>
      </c>
      <c r="I229" s="137">
        <v>266</v>
      </c>
      <c r="J229" s="138">
        <f>ROUND(I229*H229,2)</f>
        <v>1081.29</v>
      </c>
      <c r="K229" s="134" t="s">
        <v>164</v>
      </c>
      <c r="L229" s="33"/>
      <c r="M229" s="139" t="s">
        <v>19</v>
      </c>
      <c r="N229" s="140" t="s">
        <v>41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165</v>
      </c>
      <c r="AT229" s="143" t="s">
        <v>160</v>
      </c>
      <c r="AU229" s="143" t="s">
        <v>80</v>
      </c>
      <c r="AY229" s="18" t="s">
        <v>158</v>
      </c>
      <c r="BE229" s="144">
        <f>IF(N229="základní",J229,0)</f>
        <v>1081.29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8" t="s">
        <v>78</v>
      </c>
      <c r="BK229" s="144">
        <f>ROUND(I229*H229,2)</f>
        <v>1081.29</v>
      </c>
      <c r="BL229" s="18" t="s">
        <v>165</v>
      </c>
      <c r="BM229" s="143" t="s">
        <v>430</v>
      </c>
    </row>
    <row r="230" spans="2:65" s="1" customFormat="1" x14ac:dyDescent="0.2">
      <c r="B230" s="33"/>
      <c r="D230" s="145" t="s">
        <v>166</v>
      </c>
      <c r="F230" s="146" t="s">
        <v>2512</v>
      </c>
      <c r="I230" s="147"/>
      <c r="L230" s="33"/>
      <c r="M230" s="187"/>
      <c r="N230" s="188"/>
      <c r="O230" s="188"/>
      <c r="P230" s="188"/>
      <c r="Q230" s="188"/>
      <c r="R230" s="188"/>
      <c r="S230" s="188"/>
      <c r="T230" s="189"/>
      <c r="AT230" s="18" t="s">
        <v>166</v>
      </c>
      <c r="AU230" s="18" t="s">
        <v>80</v>
      </c>
    </row>
    <row r="231" spans="2:65" s="1" customFormat="1" ht="6.9" customHeight="1" x14ac:dyDescent="0.2">
      <c r="B231" s="42"/>
      <c r="C231" s="43"/>
      <c r="D231" s="43"/>
      <c r="E231" s="43"/>
      <c r="F231" s="43"/>
      <c r="G231" s="43"/>
      <c r="H231" s="43"/>
      <c r="I231" s="43"/>
      <c r="J231" s="43"/>
      <c r="K231" s="43"/>
      <c r="L231" s="33"/>
    </row>
  </sheetData>
  <sheetProtection algorithmName="SHA-512" hashValue="m0ICXWUGRD3kqqSW6wGfHZoRpdr5n+hmUNMzNuweKnQVY2LwGvjF5zgljnRMG9fVPKpRy1p0Pxjej9/9hIMAcQ==" saltValue="ISPNZQ54J8QPIotSqHiVwS3cK7x+6IUFjfYhro6lEC5w9L7xpk8ClvQE9psEdLEkmH40ISOKXke+fJWWZrHLnQ==" spinCount="100000" sheet="1" objects="1" scenarios="1" formatColumns="0" formatRows="0" autoFilter="0"/>
  <autoFilter ref="C90:K230" xr:uid="{00000000-0009-0000-0000-000004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400-000000000000}"/>
    <hyperlink ref="F100" r:id="rId2" xr:uid="{00000000-0004-0000-0400-000001000000}"/>
    <hyperlink ref="F102" r:id="rId3" xr:uid="{00000000-0004-0000-0400-000002000000}"/>
    <hyperlink ref="F109" r:id="rId4" xr:uid="{00000000-0004-0000-0400-000003000000}"/>
    <hyperlink ref="F114" r:id="rId5" xr:uid="{00000000-0004-0000-0400-000004000000}"/>
    <hyperlink ref="F119" r:id="rId6" xr:uid="{00000000-0004-0000-0400-000005000000}"/>
    <hyperlink ref="F121" r:id="rId7" xr:uid="{00000000-0004-0000-0400-000006000000}"/>
    <hyperlink ref="F125" r:id="rId8" xr:uid="{00000000-0004-0000-0400-000007000000}"/>
    <hyperlink ref="F127" r:id="rId9" xr:uid="{00000000-0004-0000-0400-000008000000}"/>
    <hyperlink ref="F136" r:id="rId10" xr:uid="{00000000-0004-0000-0400-000009000000}"/>
    <hyperlink ref="F141" r:id="rId11" xr:uid="{00000000-0004-0000-0400-00000A000000}"/>
    <hyperlink ref="F146" r:id="rId12" xr:uid="{00000000-0004-0000-0400-00000B000000}"/>
    <hyperlink ref="F149" r:id="rId13" xr:uid="{00000000-0004-0000-0400-00000C000000}"/>
    <hyperlink ref="F155" r:id="rId14" xr:uid="{00000000-0004-0000-0400-00000D000000}"/>
    <hyperlink ref="F161" r:id="rId15" xr:uid="{00000000-0004-0000-0400-00000E000000}"/>
    <hyperlink ref="F167" r:id="rId16" xr:uid="{00000000-0004-0000-0400-00000F000000}"/>
    <hyperlink ref="F173" r:id="rId17" xr:uid="{00000000-0004-0000-0400-000010000000}"/>
    <hyperlink ref="F180" r:id="rId18" xr:uid="{00000000-0004-0000-0400-000011000000}"/>
    <hyperlink ref="F195" r:id="rId19" xr:uid="{00000000-0004-0000-0400-000012000000}"/>
    <hyperlink ref="F203" r:id="rId20" xr:uid="{00000000-0004-0000-0400-000013000000}"/>
    <hyperlink ref="F217" r:id="rId21" xr:uid="{00000000-0004-0000-0400-000014000000}"/>
    <hyperlink ref="F224" r:id="rId22" xr:uid="{00000000-0004-0000-0400-000015000000}"/>
    <hyperlink ref="F230" r:id="rId23" xr:uid="{00000000-0004-0000-0400-000016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24"/>
  <headerFooter>
    <oddFooter>&amp;CStrana &amp;P z &amp;N</oddFooter>
  </headerFooter>
  <drawing r:id="rId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B2:BM430"/>
  <sheetViews>
    <sheetView showGridLines="0" topLeftCell="A281" workbookViewId="0">
      <selection activeCell="C87" sqref="C87:K42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96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1200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2513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ROUND(J95, 2)</f>
        <v>1628266.43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ROUND((SUM(BE95:BE429)),  2)</f>
        <v>1628266.43</v>
      </c>
      <c r="I35" s="94">
        <v>0.21</v>
      </c>
      <c r="J35" s="84">
        <f>ROUND(((SUM(BE95:BE429))*I35),  2)</f>
        <v>341935.95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ROUND((SUM(BF95:BF429)),  2)</f>
        <v>0</v>
      </c>
      <c r="I36" s="94">
        <v>0.12</v>
      </c>
      <c r="J36" s="84">
        <f>ROUND(((SUM(BF95:BF429))*I36),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ROUND((SUM(BG95:BG429)),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ROUND((SUM(BH95:BH429)),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ROUND((SUM(BI95:BI429)),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1970202.38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1200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DSO 02.4 - Strojně technologické vystrojení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J95</f>
        <v>1628266.43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131</v>
      </c>
      <c r="E64" s="106"/>
      <c r="F64" s="106"/>
      <c r="G64" s="106"/>
      <c r="H64" s="106"/>
      <c r="I64" s="106"/>
      <c r="J64" s="107">
        <f>J96</f>
        <v>676021.47</v>
      </c>
      <c r="L64" s="104"/>
    </row>
    <row r="65" spans="2:12" s="9" customFormat="1" ht="19.95" customHeight="1" x14ac:dyDescent="0.2">
      <c r="B65" s="108"/>
      <c r="D65" s="109" t="s">
        <v>137</v>
      </c>
      <c r="E65" s="110"/>
      <c r="F65" s="110"/>
      <c r="G65" s="110"/>
      <c r="H65" s="110"/>
      <c r="I65" s="110"/>
      <c r="J65" s="111">
        <f>J97</f>
        <v>674915.96</v>
      </c>
      <c r="L65" s="108"/>
    </row>
    <row r="66" spans="2:12" s="9" customFormat="1" ht="19.95" customHeight="1" x14ac:dyDescent="0.2">
      <c r="B66" s="108"/>
      <c r="D66" s="109" t="s">
        <v>140</v>
      </c>
      <c r="E66" s="110"/>
      <c r="F66" s="110"/>
      <c r="G66" s="110"/>
      <c r="H66" s="110"/>
      <c r="I66" s="110"/>
      <c r="J66" s="111">
        <f>J328</f>
        <v>1105.51</v>
      </c>
      <c r="L66" s="108"/>
    </row>
    <row r="67" spans="2:12" s="8" customFormat="1" ht="24.9" customHeight="1" x14ac:dyDescent="0.2">
      <c r="B67" s="104"/>
      <c r="D67" s="105" t="s">
        <v>1204</v>
      </c>
      <c r="E67" s="106"/>
      <c r="F67" s="106"/>
      <c r="G67" s="106"/>
      <c r="H67" s="106"/>
      <c r="I67" s="106"/>
      <c r="J67" s="107">
        <f>J331</f>
        <v>946041.54999999993</v>
      </c>
      <c r="L67" s="104"/>
    </row>
    <row r="68" spans="2:12" s="9" customFormat="1" ht="19.95" customHeight="1" x14ac:dyDescent="0.2">
      <c r="B68" s="108"/>
      <c r="D68" s="109" t="s">
        <v>1209</v>
      </c>
      <c r="E68" s="110"/>
      <c r="F68" s="110"/>
      <c r="G68" s="110"/>
      <c r="H68" s="110"/>
      <c r="I68" s="110"/>
      <c r="J68" s="111">
        <f>J332</f>
        <v>574987.35</v>
      </c>
      <c r="L68" s="108"/>
    </row>
    <row r="69" spans="2:12" s="9" customFormat="1" ht="19.95" customHeight="1" x14ac:dyDescent="0.2">
      <c r="B69" s="108"/>
      <c r="D69" s="109" t="s">
        <v>2514</v>
      </c>
      <c r="E69" s="110"/>
      <c r="F69" s="110"/>
      <c r="G69" s="110"/>
      <c r="H69" s="110"/>
      <c r="I69" s="110"/>
      <c r="J69" s="111">
        <f>J378</f>
        <v>350071.4</v>
      </c>
      <c r="L69" s="108"/>
    </row>
    <row r="70" spans="2:12" s="9" customFormat="1" ht="19.95" customHeight="1" x14ac:dyDescent="0.2">
      <c r="B70" s="108"/>
      <c r="D70" s="109" t="s">
        <v>2515</v>
      </c>
      <c r="E70" s="110"/>
      <c r="F70" s="110"/>
      <c r="G70" s="110"/>
      <c r="H70" s="110"/>
      <c r="I70" s="110"/>
      <c r="J70" s="111">
        <f>J382</f>
        <v>11145.2</v>
      </c>
      <c r="L70" s="108"/>
    </row>
    <row r="71" spans="2:12" s="9" customFormat="1" ht="19.95" customHeight="1" x14ac:dyDescent="0.2">
      <c r="B71" s="108"/>
      <c r="D71" s="109" t="s">
        <v>1212</v>
      </c>
      <c r="E71" s="110"/>
      <c r="F71" s="110"/>
      <c r="G71" s="110"/>
      <c r="H71" s="110"/>
      <c r="I71" s="110"/>
      <c r="J71" s="111">
        <f>J392</f>
        <v>9837.5999999999985</v>
      </c>
      <c r="L71" s="108"/>
    </row>
    <row r="72" spans="2:12" s="8" customFormat="1" ht="24.9" customHeight="1" x14ac:dyDescent="0.2">
      <c r="B72" s="104"/>
      <c r="D72" s="105" t="s">
        <v>141</v>
      </c>
      <c r="E72" s="106"/>
      <c r="F72" s="106"/>
      <c r="G72" s="106"/>
      <c r="H72" s="106"/>
      <c r="I72" s="106"/>
      <c r="J72" s="107">
        <f>J404</f>
        <v>6203.41</v>
      </c>
      <c r="L72" s="104"/>
    </row>
    <row r="73" spans="2:12" s="9" customFormat="1" ht="19.95" customHeight="1" x14ac:dyDescent="0.2">
      <c r="B73" s="108"/>
      <c r="D73" s="109" t="s">
        <v>142</v>
      </c>
      <c r="E73" s="110"/>
      <c r="F73" s="110"/>
      <c r="G73" s="110"/>
      <c r="H73" s="110"/>
      <c r="I73" s="110"/>
      <c r="J73" s="111">
        <f>J405</f>
        <v>6203.41</v>
      </c>
      <c r="L73" s="108"/>
    </row>
    <row r="74" spans="2:12" s="1" customFormat="1" ht="21.75" customHeight="1" x14ac:dyDescent="0.2">
      <c r="B74" s="33"/>
      <c r="L74" s="33"/>
    </row>
    <row r="75" spans="2:12" s="1" customFormat="1" ht="6.9" customHeight="1" x14ac:dyDescent="0.2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12" s="1" customFormat="1" ht="6.9" customHeight="1" x14ac:dyDescent="0.2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12" s="1" customFormat="1" ht="24.9" customHeight="1" x14ac:dyDescent="0.2">
      <c r="B80" s="33"/>
      <c r="C80" s="22" t="s">
        <v>143</v>
      </c>
      <c r="L80" s="33"/>
    </row>
    <row r="81" spans="2:63" s="1" customFormat="1" ht="6.9" customHeight="1" x14ac:dyDescent="0.2">
      <c r="B81" s="33"/>
      <c r="L81" s="33"/>
    </row>
    <row r="82" spans="2:63" s="1" customFormat="1" ht="12" customHeight="1" x14ac:dyDescent="0.2">
      <c r="B82" s="33"/>
      <c r="C82" s="28" t="s">
        <v>16</v>
      </c>
      <c r="L82" s="33"/>
    </row>
    <row r="83" spans="2:63" s="1" customFormat="1" ht="16.5" customHeight="1" x14ac:dyDescent="0.2">
      <c r="B83" s="33"/>
      <c r="E83" s="319" t="str">
        <f>E7</f>
        <v>Vodovod Hrusice- připojení na VDJ Peleška</v>
      </c>
      <c r="F83" s="320"/>
      <c r="G83" s="320"/>
      <c r="H83" s="320"/>
      <c r="L83" s="33"/>
    </row>
    <row r="84" spans="2:63" ht="12" customHeight="1" x14ac:dyDescent="0.2">
      <c r="B84" s="21"/>
      <c r="C84" s="28" t="s">
        <v>125</v>
      </c>
      <c r="L84" s="21"/>
    </row>
    <row r="85" spans="2:63" s="1" customFormat="1" ht="16.5" customHeight="1" x14ac:dyDescent="0.2">
      <c r="B85" s="33"/>
      <c r="E85" s="319" t="s">
        <v>1200</v>
      </c>
      <c r="F85" s="318"/>
      <c r="G85" s="318"/>
      <c r="H85" s="318"/>
      <c r="L85" s="33"/>
    </row>
    <row r="86" spans="2:63" s="1" customFormat="1" ht="12" customHeight="1" x14ac:dyDescent="0.2">
      <c r="B86" s="33"/>
      <c r="C86" s="28" t="s">
        <v>1201</v>
      </c>
      <c r="L86" s="33"/>
    </row>
    <row r="87" spans="2:63" s="1" customFormat="1" ht="16.5" customHeight="1" x14ac:dyDescent="0.2">
      <c r="B87" s="33"/>
      <c r="E87" s="304" t="str">
        <f>E11</f>
        <v>DSO 02.4 - Strojně technologické vystrojení</v>
      </c>
      <c r="F87" s="318"/>
      <c r="G87" s="318"/>
      <c r="H87" s="318"/>
      <c r="L87" s="33"/>
    </row>
    <row r="88" spans="2:63" s="1" customFormat="1" ht="6.9" customHeight="1" x14ac:dyDescent="0.2">
      <c r="B88" s="33"/>
      <c r="L88" s="33"/>
    </row>
    <row r="89" spans="2:63" s="1" customFormat="1" ht="12" customHeight="1" x14ac:dyDescent="0.2">
      <c r="B89" s="33"/>
      <c r="C89" s="28" t="s">
        <v>21</v>
      </c>
      <c r="F89" s="26" t="str">
        <f>F14</f>
        <v>Hrusice</v>
      </c>
      <c r="I89" s="28" t="s">
        <v>23</v>
      </c>
      <c r="J89" s="50">
        <f>IF(J14="","",J14)</f>
        <v>46008</v>
      </c>
      <c r="L89" s="33"/>
    </row>
    <row r="90" spans="2:63" s="1" customFormat="1" ht="6.9" customHeight="1" x14ac:dyDescent="0.2">
      <c r="B90" s="33"/>
      <c r="L90" s="33"/>
    </row>
    <row r="91" spans="2:63" s="1" customFormat="1" ht="40.049999999999997" customHeight="1" x14ac:dyDescent="0.2">
      <c r="B91" s="33"/>
      <c r="C91" s="28" t="s">
        <v>24</v>
      </c>
      <c r="F91" s="26" t="str">
        <f>E17</f>
        <v>Obec Hrusice</v>
      </c>
      <c r="I91" s="28" t="s">
        <v>29</v>
      </c>
      <c r="J91" s="31" t="str">
        <f>E23</f>
        <v>Vodohospodářský rozvoj a výstavba a.s., Praha</v>
      </c>
      <c r="L91" s="33"/>
    </row>
    <row r="92" spans="2:63" s="1" customFormat="1" ht="15.15" customHeight="1" x14ac:dyDescent="0.2">
      <c r="B92" s="33"/>
      <c r="C92" s="28" t="s">
        <v>28</v>
      </c>
      <c r="F92" s="26" t="str">
        <f>IF(E20="","",E20)</f>
        <v>ZEPRIS  s.r.o.</v>
      </c>
      <c r="I92" s="28" t="s">
        <v>32</v>
      </c>
      <c r="J92" s="31" t="str">
        <f>E26</f>
        <v>VRV a.s.</v>
      </c>
      <c r="L92" s="33"/>
    </row>
    <row r="93" spans="2:63" s="1" customFormat="1" ht="10.35" customHeight="1" x14ac:dyDescent="0.2">
      <c r="B93" s="33"/>
      <c r="L93" s="33"/>
    </row>
    <row r="94" spans="2:63" s="10" customFormat="1" ht="29.25" customHeight="1" x14ac:dyDescent="0.2">
      <c r="B94" s="112"/>
      <c r="C94" s="113" t="s">
        <v>144</v>
      </c>
      <c r="D94" s="114" t="s">
        <v>55</v>
      </c>
      <c r="E94" s="114" t="s">
        <v>51</v>
      </c>
      <c r="F94" s="114" t="s">
        <v>52</v>
      </c>
      <c r="G94" s="114" t="s">
        <v>145</v>
      </c>
      <c r="H94" s="114" t="s">
        <v>146</v>
      </c>
      <c r="I94" s="114" t="s">
        <v>147</v>
      </c>
      <c r="J94" s="114" t="s">
        <v>129</v>
      </c>
      <c r="K94" s="115" t="s">
        <v>148</v>
      </c>
      <c r="L94" s="112"/>
      <c r="M94" s="57" t="s">
        <v>19</v>
      </c>
      <c r="N94" s="58" t="s">
        <v>40</v>
      </c>
      <c r="O94" s="58" t="s">
        <v>149</v>
      </c>
      <c r="P94" s="58" t="s">
        <v>150</v>
      </c>
      <c r="Q94" s="58" t="s">
        <v>151</v>
      </c>
      <c r="R94" s="58" t="s">
        <v>152</v>
      </c>
      <c r="S94" s="58" t="s">
        <v>153</v>
      </c>
      <c r="T94" s="59" t="s">
        <v>154</v>
      </c>
    </row>
    <row r="95" spans="2:63" s="1" customFormat="1" ht="22.8" hidden="1" customHeight="1" x14ac:dyDescent="0.3">
      <c r="B95" s="33"/>
      <c r="C95" s="62" t="s">
        <v>155</v>
      </c>
      <c r="J95" s="116">
        <f>BK95</f>
        <v>1628266.43</v>
      </c>
      <c r="L95" s="33"/>
      <c r="M95" s="60"/>
      <c r="N95" s="51"/>
      <c r="O95" s="51"/>
      <c r="P95" s="117">
        <f>P96+P331+P404</f>
        <v>0</v>
      </c>
      <c r="Q95" s="51"/>
      <c r="R95" s="117">
        <f>R96+R331+R404</f>
        <v>0</v>
      </c>
      <c r="S95" s="51"/>
      <c r="T95" s="118">
        <f>T96+T331+T404</f>
        <v>0</v>
      </c>
      <c r="AT95" s="18" t="s">
        <v>69</v>
      </c>
      <c r="AU95" s="18" t="s">
        <v>130</v>
      </c>
      <c r="BK95" s="119">
        <f>BK96+BK331+BK404</f>
        <v>1628266.43</v>
      </c>
    </row>
    <row r="96" spans="2:63" s="11" customFormat="1" ht="25.95" customHeight="1" x14ac:dyDescent="0.25">
      <c r="B96" s="120"/>
      <c r="D96" s="121" t="s">
        <v>69</v>
      </c>
      <c r="E96" s="122" t="s">
        <v>156</v>
      </c>
      <c r="F96" s="122" t="s">
        <v>157</v>
      </c>
      <c r="I96" s="123"/>
      <c r="J96" s="124">
        <f>BK96</f>
        <v>676021.47</v>
      </c>
      <c r="L96" s="120"/>
      <c r="M96" s="125"/>
      <c r="P96" s="126">
        <f>P97+P328</f>
        <v>0</v>
      </c>
      <c r="R96" s="126">
        <f>R97+R328</f>
        <v>0</v>
      </c>
      <c r="T96" s="127">
        <f>T97+T328</f>
        <v>0</v>
      </c>
      <c r="AR96" s="121" t="s">
        <v>78</v>
      </c>
      <c r="AT96" s="128" t="s">
        <v>69</v>
      </c>
      <c r="AU96" s="128" t="s">
        <v>70</v>
      </c>
      <c r="AY96" s="121" t="s">
        <v>158</v>
      </c>
      <c r="BK96" s="129">
        <f>BK97+BK328</f>
        <v>676021.47</v>
      </c>
    </row>
    <row r="97" spans="2:65" s="11" customFormat="1" ht="22.8" customHeight="1" x14ac:dyDescent="0.25">
      <c r="B97" s="120"/>
      <c r="D97" s="121" t="s">
        <v>69</v>
      </c>
      <c r="E97" s="130" t="s">
        <v>178</v>
      </c>
      <c r="F97" s="130" t="s">
        <v>793</v>
      </c>
      <c r="I97" s="123"/>
      <c r="J97" s="131">
        <f>BK97</f>
        <v>674915.96</v>
      </c>
      <c r="L97" s="120"/>
      <c r="M97" s="125"/>
      <c r="P97" s="126">
        <f>SUM(P98:P327)</f>
        <v>0</v>
      </c>
      <c r="R97" s="126">
        <f>SUM(R98:R327)</f>
        <v>0</v>
      </c>
      <c r="T97" s="127">
        <f>SUM(T98:T327)</f>
        <v>0</v>
      </c>
      <c r="AR97" s="121" t="s">
        <v>78</v>
      </c>
      <c r="AT97" s="128" t="s">
        <v>69</v>
      </c>
      <c r="AU97" s="128" t="s">
        <v>78</v>
      </c>
      <c r="AY97" s="121" t="s">
        <v>158</v>
      </c>
      <c r="BK97" s="129">
        <f>SUM(BK98:BK327)</f>
        <v>674915.96</v>
      </c>
    </row>
    <row r="98" spans="2:65" s="1" customFormat="1" ht="16.5" customHeight="1" x14ac:dyDescent="0.2">
      <c r="B98" s="33"/>
      <c r="C98" s="132" t="s">
        <v>78</v>
      </c>
      <c r="D98" s="132" t="s">
        <v>160</v>
      </c>
      <c r="E98" s="133" t="s">
        <v>2516</v>
      </c>
      <c r="F98" s="134" t="s">
        <v>2517</v>
      </c>
      <c r="G98" s="135" t="s">
        <v>163</v>
      </c>
      <c r="H98" s="136">
        <v>9</v>
      </c>
      <c r="I98" s="137">
        <v>2520</v>
      </c>
      <c r="J98" s="138">
        <f>ROUND(I98*H98,2)</f>
        <v>22680</v>
      </c>
      <c r="K98" s="134" t="s">
        <v>164</v>
      </c>
      <c r="L98" s="33"/>
      <c r="M98" s="139" t="s">
        <v>19</v>
      </c>
      <c r="N98" s="140" t="s">
        <v>41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165</v>
      </c>
      <c r="AT98" s="143" t="s">
        <v>160</v>
      </c>
      <c r="AU98" s="143" t="s">
        <v>80</v>
      </c>
      <c r="AY98" s="18" t="s">
        <v>158</v>
      </c>
      <c r="BE98" s="144">
        <f>IF(N98="základní",J98,0)</f>
        <v>22680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78</v>
      </c>
      <c r="BK98" s="144">
        <f>ROUND(I98*H98,2)</f>
        <v>22680</v>
      </c>
      <c r="BL98" s="18" t="s">
        <v>165</v>
      </c>
      <c r="BM98" s="143" t="s">
        <v>80</v>
      </c>
    </row>
    <row r="99" spans="2:65" s="1" customFormat="1" hidden="1" x14ac:dyDescent="0.2">
      <c r="B99" s="33"/>
      <c r="D99" s="145" t="s">
        <v>166</v>
      </c>
      <c r="F99" s="146" t="s">
        <v>2518</v>
      </c>
      <c r="I99" s="147"/>
      <c r="L99" s="33"/>
      <c r="M99" s="148"/>
      <c r="T99" s="54"/>
      <c r="AT99" s="18" t="s">
        <v>166</v>
      </c>
      <c r="AU99" s="18" t="s">
        <v>80</v>
      </c>
    </row>
    <row r="100" spans="2:65" s="12" customFormat="1" hidden="1" x14ac:dyDescent="0.2">
      <c r="B100" s="149"/>
      <c r="D100" s="150" t="s">
        <v>188</v>
      </c>
      <c r="E100" s="151" t="s">
        <v>19</v>
      </c>
      <c r="F100" s="152" t="s">
        <v>2519</v>
      </c>
      <c r="H100" s="151" t="s">
        <v>19</v>
      </c>
      <c r="I100" s="153"/>
      <c r="L100" s="149"/>
      <c r="M100" s="154"/>
      <c r="T100" s="155"/>
      <c r="AT100" s="151" t="s">
        <v>188</v>
      </c>
      <c r="AU100" s="151" t="s">
        <v>80</v>
      </c>
      <c r="AV100" s="12" t="s">
        <v>78</v>
      </c>
      <c r="AW100" s="12" t="s">
        <v>31</v>
      </c>
      <c r="AX100" s="12" t="s">
        <v>70</v>
      </c>
      <c r="AY100" s="151" t="s">
        <v>158</v>
      </c>
    </row>
    <row r="101" spans="2:65" s="12" customFormat="1" hidden="1" x14ac:dyDescent="0.2">
      <c r="B101" s="149"/>
      <c r="D101" s="150" t="s">
        <v>188</v>
      </c>
      <c r="E101" s="151" t="s">
        <v>19</v>
      </c>
      <c r="F101" s="152" t="s">
        <v>2520</v>
      </c>
      <c r="H101" s="151" t="s">
        <v>19</v>
      </c>
      <c r="I101" s="153"/>
      <c r="L101" s="149"/>
      <c r="M101" s="154"/>
      <c r="T101" s="155"/>
      <c r="AT101" s="151" t="s">
        <v>188</v>
      </c>
      <c r="AU101" s="151" t="s">
        <v>80</v>
      </c>
      <c r="AV101" s="12" t="s">
        <v>78</v>
      </c>
      <c r="AW101" s="12" t="s">
        <v>31</v>
      </c>
      <c r="AX101" s="12" t="s">
        <v>70</v>
      </c>
      <c r="AY101" s="151" t="s">
        <v>158</v>
      </c>
    </row>
    <row r="102" spans="2:65" s="13" customFormat="1" hidden="1" x14ac:dyDescent="0.2">
      <c r="B102" s="156"/>
      <c r="D102" s="150" t="s">
        <v>188</v>
      </c>
      <c r="E102" s="157" t="s">
        <v>19</v>
      </c>
      <c r="F102" s="158" t="s">
        <v>78</v>
      </c>
      <c r="H102" s="159">
        <v>1</v>
      </c>
      <c r="I102" s="160"/>
      <c r="L102" s="156"/>
      <c r="M102" s="161"/>
      <c r="T102" s="162"/>
      <c r="AT102" s="157" t="s">
        <v>188</v>
      </c>
      <c r="AU102" s="157" t="s">
        <v>80</v>
      </c>
      <c r="AV102" s="13" t="s">
        <v>80</v>
      </c>
      <c r="AW102" s="13" t="s">
        <v>31</v>
      </c>
      <c r="AX102" s="13" t="s">
        <v>70</v>
      </c>
      <c r="AY102" s="157" t="s">
        <v>158</v>
      </c>
    </row>
    <row r="103" spans="2:65" s="12" customFormat="1" hidden="1" x14ac:dyDescent="0.2">
      <c r="B103" s="149"/>
      <c r="D103" s="150" t="s">
        <v>188</v>
      </c>
      <c r="E103" s="151" t="s">
        <v>19</v>
      </c>
      <c r="F103" s="152" t="s">
        <v>2521</v>
      </c>
      <c r="H103" s="151" t="s">
        <v>19</v>
      </c>
      <c r="I103" s="153"/>
      <c r="L103" s="149"/>
      <c r="M103" s="154"/>
      <c r="T103" s="155"/>
      <c r="AT103" s="151" t="s">
        <v>188</v>
      </c>
      <c r="AU103" s="151" t="s">
        <v>80</v>
      </c>
      <c r="AV103" s="12" t="s">
        <v>78</v>
      </c>
      <c r="AW103" s="12" t="s">
        <v>31</v>
      </c>
      <c r="AX103" s="12" t="s">
        <v>70</v>
      </c>
      <c r="AY103" s="151" t="s">
        <v>158</v>
      </c>
    </row>
    <row r="104" spans="2:65" s="13" customFormat="1" hidden="1" x14ac:dyDescent="0.2">
      <c r="B104" s="156"/>
      <c r="D104" s="150" t="s">
        <v>188</v>
      </c>
      <c r="E104" s="157" t="s">
        <v>19</v>
      </c>
      <c r="F104" s="158" t="s">
        <v>78</v>
      </c>
      <c r="H104" s="159">
        <v>1</v>
      </c>
      <c r="I104" s="160"/>
      <c r="L104" s="156"/>
      <c r="M104" s="161"/>
      <c r="T104" s="162"/>
      <c r="AT104" s="157" t="s">
        <v>188</v>
      </c>
      <c r="AU104" s="157" t="s">
        <v>80</v>
      </c>
      <c r="AV104" s="13" t="s">
        <v>80</v>
      </c>
      <c r="AW104" s="13" t="s">
        <v>31</v>
      </c>
      <c r="AX104" s="13" t="s">
        <v>70</v>
      </c>
      <c r="AY104" s="157" t="s">
        <v>158</v>
      </c>
    </row>
    <row r="105" spans="2:65" s="12" customFormat="1" hidden="1" x14ac:dyDescent="0.2">
      <c r="B105" s="149"/>
      <c r="D105" s="150" t="s">
        <v>188</v>
      </c>
      <c r="E105" s="151" t="s">
        <v>19</v>
      </c>
      <c r="F105" s="152" t="s">
        <v>2522</v>
      </c>
      <c r="H105" s="151" t="s">
        <v>19</v>
      </c>
      <c r="I105" s="153"/>
      <c r="L105" s="149"/>
      <c r="M105" s="154"/>
      <c r="T105" s="155"/>
      <c r="AT105" s="151" t="s">
        <v>188</v>
      </c>
      <c r="AU105" s="151" t="s">
        <v>80</v>
      </c>
      <c r="AV105" s="12" t="s">
        <v>78</v>
      </c>
      <c r="AW105" s="12" t="s">
        <v>31</v>
      </c>
      <c r="AX105" s="12" t="s">
        <v>70</v>
      </c>
      <c r="AY105" s="151" t="s">
        <v>158</v>
      </c>
    </row>
    <row r="106" spans="2:65" s="13" customFormat="1" hidden="1" x14ac:dyDescent="0.2">
      <c r="B106" s="156"/>
      <c r="D106" s="150" t="s">
        <v>188</v>
      </c>
      <c r="E106" s="157" t="s">
        <v>19</v>
      </c>
      <c r="F106" s="158" t="s">
        <v>180</v>
      </c>
      <c r="H106" s="159">
        <v>5</v>
      </c>
      <c r="I106" s="160"/>
      <c r="L106" s="156"/>
      <c r="M106" s="161"/>
      <c r="T106" s="162"/>
      <c r="AT106" s="157" t="s">
        <v>188</v>
      </c>
      <c r="AU106" s="157" t="s">
        <v>80</v>
      </c>
      <c r="AV106" s="13" t="s">
        <v>80</v>
      </c>
      <c r="AW106" s="13" t="s">
        <v>31</v>
      </c>
      <c r="AX106" s="13" t="s">
        <v>70</v>
      </c>
      <c r="AY106" s="157" t="s">
        <v>158</v>
      </c>
    </row>
    <row r="107" spans="2:65" s="12" customFormat="1" hidden="1" x14ac:dyDescent="0.2">
      <c r="B107" s="149"/>
      <c r="D107" s="150" t="s">
        <v>188</v>
      </c>
      <c r="E107" s="151" t="s">
        <v>19</v>
      </c>
      <c r="F107" s="152" t="s">
        <v>2523</v>
      </c>
      <c r="H107" s="151" t="s">
        <v>19</v>
      </c>
      <c r="I107" s="153"/>
      <c r="L107" s="149"/>
      <c r="M107" s="154"/>
      <c r="T107" s="155"/>
      <c r="AT107" s="151" t="s">
        <v>188</v>
      </c>
      <c r="AU107" s="151" t="s">
        <v>80</v>
      </c>
      <c r="AV107" s="12" t="s">
        <v>78</v>
      </c>
      <c r="AW107" s="12" t="s">
        <v>31</v>
      </c>
      <c r="AX107" s="12" t="s">
        <v>70</v>
      </c>
      <c r="AY107" s="151" t="s">
        <v>158</v>
      </c>
    </row>
    <row r="108" spans="2:65" s="12" customFormat="1" hidden="1" x14ac:dyDescent="0.2">
      <c r="B108" s="149"/>
      <c r="D108" s="150" t="s">
        <v>188</v>
      </c>
      <c r="E108" s="151" t="s">
        <v>19</v>
      </c>
      <c r="F108" s="152" t="s">
        <v>2524</v>
      </c>
      <c r="H108" s="151" t="s">
        <v>19</v>
      </c>
      <c r="I108" s="153"/>
      <c r="L108" s="149"/>
      <c r="M108" s="154"/>
      <c r="T108" s="155"/>
      <c r="AT108" s="151" t="s">
        <v>188</v>
      </c>
      <c r="AU108" s="151" t="s">
        <v>80</v>
      </c>
      <c r="AV108" s="12" t="s">
        <v>78</v>
      </c>
      <c r="AW108" s="12" t="s">
        <v>31</v>
      </c>
      <c r="AX108" s="12" t="s">
        <v>70</v>
      </c>
      <c r="AY108" s="151" t="s">
        <v>158</v>
      </c>
    </row>
    <row r="109" spans="2:65" s="13" customFormat="1" hidden="1" x14ac:dyDescent="0.2">
      <c r="B109" s="156"/>
      <c r="D109" s="150" t="s">
        <v>188</v>
      </c>
      <c r="E109" s="157" t="s">
        <v>19</v>
      </c>
      <c r="F109" s="158" t="s">
        <v>78</v>
      </c>
      <c r="H109" s="159">
        <v>1</v>
      </c>
      <c r="I109" s="160"/>
      <c r="L109" s="156"/>
      <c r="M109" s="161"/>
      <c r="T109" s="162"/>
      <c r="AT109" s="157" t="s">
        <v>188</v>
      </c>
      <c r="AU109" s="157" t="s">
        <v>80</v>
      </c>
      <c r="AV109" s="13" t="s">
        <v>80</v>
      </c>
      <c r="AW109" s="13" t="s">
        <v>31</v>
      </c>
      <c r="AX109" s="13" t="s">
        <v>70</v>
      </c>
      <c r="AY109" s="157" t="s">
        <v>158</v>
      </c>
    </row>
    <row r="110" spans="2:65" s="12" customFormat="1" hidden="1" x14ac:dyDescent="0.2">
      <c r="B110" s="149"/>
      <c r="D110" s="150" t="s">
        <v>188</v>
      </c>
      <c r="E110" s="151" t="s">
        <v>19</v>
      </c>
      <c r="F110" s="152" t="s">
        <v>2525</v>
      </c>
      <c r="H110" s="151" t="s">
        <v>19</v>
      </c>
      <c r="I110" s="153"/>
      <c r="L110" s="149"/>
      <c r="M110" s="154"/>
      <c r="T110" s="155"/>
      <c r="AT110" s="151" t="s">
        <v>188</v>
      </c>
      <c r="AU110" s="151" t="s">
        <v>80</v>
      </c>
      <c r="AV110" s="12" t="s">
        <v>78</v>
      </c>
      <c r="AW110" s="12" t="s">
        <v>31</v>
      </c>
      <c r="AX110" s="12" t="s">
        <v>70</v>
      </c>
      <c r="AY110" s="151" t="s">
        <v>158</v>
      </c>
    </row>
    <row r="111" spans="2:65" s="12" customFormat="1" hidden="1" x14ac:dyDescent="0.2">
      <c r="B111" s="149"/>
      <c r="D111" s="150" t="s">
        <v>188</v>
      </c>
      <c r="E111" s="151" t="s">
        <v>19</v>
      </c>
      <c r="F111" s="152" t="s">
        <v>2526</v>
      </c>
      <c r="H111" s="151" t="s">
        <v>19</v>
      </c>
      <c r="I111" s="153"/>
      <c r="L111" s="149"/>
      <c r="M111" s="154"/>
      <c r="T111" s="155"/>
      <c r="AT111" s="151" t="s">
        <v>188</v>
      </c>
      <c r="AU111" s="151" t="s">
        <v>80</v>
      </c>
      <c r="AV111" s="12" t="s">
        <v>78</v>
      </c>
      <c r="AW111" s="12" t="s">
        <v>31</v>
      </c>
      <c r="AX111" s="12" t="s">
        <v>70</v>
      </c>
      <c r="AY111" s="151" t="s">
        <v>158</v>
      </c>
    </row>
    <row r="112" spans="2:65" s="13" customFormat="1" hidden="1" x14ac:dyDescent="0.2">
      <c r="B112" s="156"/>
      <c r="D112" s="150" t="s">
        <v>188</v>
      </c>
      <c r="E112" s="157" t="s">
        <v>19</v>
      </c>
      <c r="F112" s="158" t="s">
        <v>78</v>
      </c>
      <c r="H112" s="159">
        <v>1</v>
      </c>
      <c r="I112" s="160"/>
      <c r="L112" s="156"/>
      <c r="M112" s="161"/>
      <c r="T112" s="162"/>
      <c r="AT112" s="157" t="s">
        <v>188</v>
      </c>
      <c r="AU112" s="157" t="s">
        <v>80</v>
      </c>
      <c r="AV112" s="13" t="s">
        <v>80</v>
      </c>
      <c r="AW112" s="13" t="s">
        <v>31</v>
      </c>
      <c r="AX112" s="13" t="s">
        <v>70</v>
      </c>
      <c r="AY112" s="157" t="s">
        <v>158</v>
      </c>
    </row>
    <row r="113" spans="2:65" s="14" customFormat="1" hidden="1" x14ac:dyDescent="0.2">
      <c r="B113" s="163"/>
      <c r="D113" s="150" t="s">
        <v>188</v>
      </c>
      <c r="E113" s="164" t="s">
        <v>19</v>
      </c>
      <c r="F113" s="165" t="s">
        <v>191</v>
      </c>
      <c r="H113" s="166">
        <v>9</v>
      </c>
      <c r="I113" s="167"/>
      <c r="L113" s="163"/>
      <c r="M113" s="168"/>
      <c r="T113" s="169"/>
      <c r="AT113" s="164" t="s">
        <v>188</v>
      </c>
      <c r="AU113" s="164" t="s">
        <v>80</v>
      </c>
      <c r="AV113" s="14" t="s">
        <v>165</v>
      </c>
      <c r="AW113" s="14" t="s">
        <v>31</v>
      </c>
      <c r="AX113" s="14" t="s">
        <v>78</v>
      </c>
      <c r="AY113" s="164" t="s">
        <v>158</v>
      </c>
    </row>
    <row r="114" spans="2:65" s="1" customFormat="1" ht="16.5" customHeight="1" x14ac:dyDescent="0.2">
      <c r="B114" s="33"/>
      <c r="C114" s="177" t="s">
        <v>80</v>
      </c>
      <c r="D114" s="177" t="s">
        <v>530</v>
      </c>
      <c r="E114" s="178" t="s">
        <v>2527</v>
      </c>
      <c r="F114" s="179" t="s">
        <v>2528</v>
      </c>
      <c r="G114" s="180" t="s">
        <v>163</v>
      </c>
      <c r="H114" s="181">
        <v>1</v>
      </c>
      <c r="I114" s="182">
        <v>2718</v>
      </c>
      <c r="J114" s="183">
        <f>ROUND(I114*H114,2)</f>
        <v>2718</v>
      </c>
      <c r="K114" s="179" t="s">
        <v>164</v>
      </c>
      <c r="L114" s="184"/>
      <c r="M114" s="185" t="s">
        <v>19</v>
      </c>
      <c r="N114" s="186" t="s">
        <v>41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178</v>
      </c>
      <c r="AT114" s="143" t="s">
        <v>530</v>
      </c>
      <c r="AU114" s="143" t="s">
        <v>80</v>
      </c>
      <c r="AY114" s="18" t="s">
        <v>158</v>
      </c>
      <c r="BE114" s="144">
        <f>IF(N114="základní",J114,0)</f>
        <v>2718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78</v>
      </c>
      <c r="BK114" s="144">
        <f>ROUND(I114*H114,2)</f>
        <v>2718</v>
      </c>
      <c r="BL114" s="18" t="s">
        <v>165</v>
      </c>
      <c r="BM114" s="143" t="s">
        <v>165</v>
      </c>
    </row>
    <row r="115" spans="2:65" s="1" customFormat="1" ht="16.5" customHeight="1" x14ac:dyDescent="0.2">
      <c r="B115" s="33"/>
      <c r="C115" s="177" t="s">
        <v>171</v>
      </c>
      <c r="D115" s="177" t="s">
        <v>530</v>
      </c>
      <c r="E115" s="178" t="s">
        <v>2529</v>
      </c>
      <c r="F115" s="179" t="s">
        <v>2530</v>
      </c>
      <c r="G115" s="180" t="s">
        <v>163</v>
      </c>
      <c r="H115" s="181">
        <v>1</v>
      </c>
      <c r="I115" s="182">
        <v>3915</v>
      </c>
      <c r="J115" s="183">
        <f>ROUND(I115*H115,2)</f>
        <v>3915</v>
      </c>
      <c r="K115" s="179" t="s">
        <v>164</v>
      </c>
      <c r="L115" s="184"/>
      <c r="M115" s="185" t="s">
        <v>19</v>
      </c>
      <c r="N115" s="186" t="s">
        <v>41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178</v>
      </c>
      <c r="AT115" s="143" t="s">
        <v>530</v>
      </c>
      <c r="AU115" s="143" t="s">
        <v>80</v>
      </c>
      <c r="AY115" s="18" t="s">
        <v>158</v>
      </c>
      <c r="BE115" s="144">
        <f>IF(N115="základní",J115,0)</f>
        <v>3915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78</v>
      </c>
      <c r="BK115" s="144">
        <f>ROUND(I115*H115,2)</f>
        <v>3915</v>
      </c>
      <c r="BL115" s="18" t="s">
        <v>165</v>
      </c>
      <c r="BM115" s="143" t="s">
        <v>174</v>
      </c>
    </row>
    <row r="116" spans="2:65" s="1" customFormat="1" ht="16.5" customHeight="1" x14ac:dyDescent="0.2">
      <c r="B116" s="33"/>
      <c r="C116" s="177" t="s">
        <v>165</v>
      </c>
      <c r="D116" s="177" t="s">
        <v>530</v>
      </c>
      <c r="E116" s="178" t="s">
        <v>2531</v>
      </c>
      <c r="F116" s="179" t="s">
        <v>2532</v>
      </c>
      <c r="G116" s="180" t="s">
        <v>163</v>
      </c>
      <c r="H116" s="181">
        <v>1</v>
      </c>
      <c r="I116" s="182">
        <v>8859.2000000000007</v>
      </c>
      <c r="J116" s="183">
        <f>ROUND(I116*H116,2)</f>
        <v>8859.2000000000007</v>
      </c>
      <c r="K116" s="179" t="s">
        <v>19</v>
      </c>
      <c r="L116" s="184"/>
      <c r="M116" s="185" t="s">
        <v>19</v>
      </c>
      <c r="N116" s="186" t="s">
        <v>41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178</v>
      </c>
      <c r="AT116" s="143" t="s">
        <v>530</v>
      </c>
      <c r="AU116" s="143" t="s">
        <v>80</v>
      </c>
      <c r="AY116" s="18" t="s">
        <v>158</v>
      </c>
      <c r="BE116" s="144">
        <f>IF(N116="základní",J116,0)</f>
        <v>8859.2000000000007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78</v>
      </c>
      <c r="BK116" s="144">
        <f>ROUND(I116*H116,2)</f>
        <v>8859.2000000000007</v>
      </c>
      <c r="BL116" s="18" t="s">
        <v>165</v>
      </c>
      <c r="BM116" s="143" t="s">
        <v>178</v>
      </c>
    </row>
    <row r="117" spans="2:65" s="1" customFormat="1" ht="16.5" customHeight="1" x14ac:dyDescent="0.2">
      <c r="B117" s="33"/>
      <c r="C117" s="177" t="s">
        <v>180</v>
      </c>
      <c r="D117" s="177" t="s">
        <v>530</v>
      </c>
      <c r="E117" s="178" t="s">
        <v>2533</v>
      </c>
      <c r="F117" s="179" t="s">
        <v>2534</v>
      </c>
      <c r="G117" s="180" t="s">
        <v>163</v>
      </c>
      <c r="H117" s="181">
        <v>6</v>
      </c>
      <c r="I117" s="182">
        <v>13370</v>
      </c>
      <c r="J117" s="183">
        <f>ROUND(I117*H117,2)</f>
        <v>80220</v>
      </c>
      <c r="K117" s="179" t="s">
        <v>19</v>
      </c>
      <c r="L117" s="184"/>
      <c r="M117" s="185" t="s">
        <v>19</v>
      </c>
      <c r="N117" s="186" t="s">
        <v>41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178</v>
      </c>
      <c r="AT117" s="143" t="s">
        <v>530</v>
      </c>
      <c r="AU117" s="143" t="s">
        <v>80</v>
      </c>
      <c r="AY117" s="18" t="s">
        <v>158</v>
      </c>
      <c r="BE117" s="144">
        <f>IF(N117="základní",J117,0)</f>
        <v>80220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78</v>
      </c>
      <c r="BK117" s="144">
        <f>ROUND(I117*H117,2)</f>
        <v>80220</v>
      </c>
      <c r="BL117" s="18" t="s">
        <v>165</v>
      </c>
      <c r="BM117" s="143" t="s">
        <v>183</v>
      </c>
    </row>
    <row r="118" spans="2:65" s="1" customFormat="1" ht="16.5" customHeight="1" x14ac:dyDescent="0.2">
      <c r="B118" s="33"/>
      <c r="C118" s="132" t="s">
        <v>174</v>
      </c>
      <c r="D118" s="132" t="s">
        <v>160</v>
      </c>
      <c r="E118" s="133" t="s">
        <v>2535</v>
      </c>
      <c r="F118" s="134" t="s">
        <v>2536</v>
      </c>
      <c r="G118" s="135" t="s">
        <v>163</v>
      </c>
      <c r="H118" s="136">
        <v>7</v>
      </c>
      <c r="I118" s="137">
        <v>1995</v>
      </c>
      <c r="J118" s="138">
        <f>ROUND(I118*H118,2)</f>
        <v>13965</v>
      </c>
      <c r="K118" s="134" t="s">
        <v>164</v>
      </c>
      <c r="L118" s="33"/>
      <c r="M118" s="139" t="s">
        <v>19</v>
      </c>
      <c r="N118" s="140" t="s">
        <v>41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165</v>
      </c>
      <c r="AT118" s="143" t="s">
        <v>160</v>
      </c>
      <c r="AU118" s="143" t="s">
        <v>80</v>
      </c>
      <c r="AY118" s="18" t="s">
        <v>158</v>
      </c>
      <c r="BE118" s="144">
        <f>IF(N118="základní",J118,0)</f>
        <v>13965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78</v>
      </c>
      <c r="BK118" s="144">
        <f>ROUND(I118*H118,2)</f>
        <v>13965</v>
      </c>
      <c r="BL118" s="18" t="s">
        <v>165</v>
      </c>
      <c r="BM118" s="143" t="s">
        <v>8</v>
      </c>
    </row>
    <row r="119" spans="2:65" s="1" customFormat="1" hidden="1" x14ac:dyDescent="0.2">
      <c r="B119" s="33"/>
      <c r="D119" s="145" t="s">
        <v>166</v>
      </c>
      <c r="F119" s="146" t="s">
        <v>2537</v>
      </c>
      <c r="I119" s="147"/>
      <c r="L119" s="33"/>
      <c r="M119" s="148"/>
      <c r="T119" s="54"/>
      <c r="AT119" s="18" t="s">
        <v>166</v>
      </c>
      <c r="AU119" s="18" t="s">
        <v>80</v>
      </c>
    </row>
    <row r="120" spans="2:65" s="12" customFormat="1" hidden="1" x14ac:dyDescent="0.2">
      <c r="B120" s="149"/>
      <c r="D120" s="150" t="s">
        <v>188</v>
      </c>
      <c r="E120" s="151" t="s">
        <v>19</v>
      </c>
      <c r="F120" s="152" t="s">
        <v>2538</v>
      </c>
      <c r="H120" s="151" t="s">
        <v>19</v>
      </c>
      <c r="I120" s="153"/>
      <c r="L120" s="149"/>
      <c r="M120" s="154"/>
      <c r="T120" s="155"/>
      <c r="AT120" s="151" t="s">
        <v>188</v>
      </c>
      <c r="AU120" s="151" t="s">
        <v>80</v>
      </c>
      <c r="AV120" s="12" t="s">
        <v>78</v>
      </c>
      <c r="AW120" s="12" t="s">
        <v>31</v>
      </c>
      <c r="AX120" s="12" t="s">
        <v>70</v>
      </c>
      <c r="AY120" s="151" t="s">
        <v>158</v>
      </c>
    </row>
    <row r="121" spans="2:65" s="12" customFormat="1" hidden="1" x14ac:dyDescent="0.2">
      <c r="B121" s="149"/>
      <c r="D121" s="150" t="s">
        <v>188</v>
      </c>
      <c r="E121" s="151" t="s">
        <v>19</v>
      </c>
      <c r="F121" s="152" t="s">
        <v>2539</v>
      </c>
      <c r="H121" s="151" t="s">
        <v>19</v>
      </c>
      <c r="I121" s="153"/>
      <c r="L121" s="149"/>
      <c r="M121" s="154"/>
      <c r="T121" s="155"/>
      <c r="AT121" s="151" t="s">
        <v>188</v>
      </c>
      <c r="AU121" s="151" t="s">
        <v>80</v>
      </c>
      <c r="AV121" s="12" t="s">
        <v>78</v>
      </c>
      <c r="AW121" s="12" t="s">
        <v>31</v>
      </c>
      <c r="AX121" s="12" t="s">
        <v>70</v>
      </c>
      <c r="AY121" s="151" t="s">
        <v>158</v>
      </c>
    </row>
    <row r="122" spans="2:65" s="13" customFormat="1" hidden="1" x14ac:dyDescent="0.2">
      <c r="B122" s="156"/>
      <c r="D122" s="150" t="s">
        <v>188</v>
      </c>
      <c r="E122" s="157" t="s">
        <v>19</v>
      </c>
      <c r="F122" s="158" t="s">
        <v>78</v>
      </c>
      <c r="H122" s="159">
        <v>1</v>
      </c>
      <c r="I122" s="160"/>
      <c r="L122" s="156"/>
      <c r="M122" s="161"/>
      <c r="T122" s="162"/>
      <c r="AT122" s="157" t="s">
        <v>188</v>
      </c>
      <c r="AU122" s="157" t="s">
        <v>80</v>
      </c>
      <c r="AV122" s="13" t="s">
        <v>80</v>
      </c>
      <c r="AW122" s="13" t="s">
        <v>31</v>
      </c>
      <c r="AX122" s="13" t="s">
        <v>70</v>
      </c>
      <c r="AY122" s="157" t="s">
        <v>158</v>
      </c>
    </row>
    <row r="123" spans="2:65" s="12" customFormat="1" hidden="1" x14ac:dyDescent="0.2">
      <c r="B123" s="149"/>
      <c r="D123" s="150" t="s">
        <v>188</v>
      </c>
      <c r="E123" s="151" t="s">
        <v>19</v>
      </c>
      <c r="F123" s="152" t="s">
        <v>2523</v>
      </c>
      <c r="H123" s="151" t="s">
        <v>19</v>
      </c>
      <c r="I123" s="153"/>
      <c r="L123" s="149"/>
      <c r="M123" s="154"/>
      <c r="T123" s="155"/>
      <c r="AT123" s="151" t="s">
        <v>188</v>
      </c>
      <c r="AU123" s="151" t="s">
        <v>80</v>
      </c>
      <c r="AV123" s="12" t="s">
        <v>78</v>
      </c>
      <c r="AW123" s="12" t="s">
        <v>31</v>
      </c>
      <c r="AX123" s="12" t="s">
        <v>70</v>
      </c>
      <c r="AY123" s="151" t="s">
        <v>158</v>
      </c>
    </row>
    <row r="124" spans="2:65" s="12" customFormat="1" hidden="1" x14ac:dyDescent="0.2">
      <c r="B124" s="149"/>
      <c r="D124" s="150" t="s">
        <v>188</v>
      </c>
      <c r="E124" s="151" t="s">
        <v>19</v>
      </c>
      <c r="F124" s="152" t="s">
        <v>2540</v>
      </c>
      <c r="H124" s="151" t="s">
        <v>19</v>
      </c>
      <c r="I124" s="153"/>
      <c r="L124" s="149"/>
      <c r="M124" s="154"/>
      <c r="T124" s="155"/>
      <c r="AT124" s="151" t="s">
        <v>188</v>
      </c>
      <c r="AU124" s="151" t="s">
        <v>80</v>
      </c>
      <c r="AV124" s="12" t="s">
        <v>78</v>
      </c>
      <c r="AW124" s="12" t="s">
        <v>31</v>
      </c>
      <c r="AX124" s="12" t="s">
        <v>70</v>
      </c>
      <c r="AY124" s="151" t="s">
        <v>158</v>
      </c>
    </row>
    <row r="125" spans="2:65" s="13" customFormat="1" hidden="1" x14ac:dyDescent="0.2">
      <c r="B125" s="156"/>
      <c r="D125" s="150" t="s">
        <v>188</v>
      </c>
      <c r="E125" s="157" t="s">
        <v>19</v>
      </c>
      <c r="F125" s="158" t="s">
        <v>80</v>
      </c>
      <c r="H125" s="159">
        <v>2</v>
      </c>
      <c r="I125" s="160"/>
      <c r="L125" s="156"/>
      <c r="M125" s="161"/>
      <c r="T125" s="162"/>
      <c r="AT125" s="157" t="s">
        <v>188</v>
      </c>
      <c r="AU125" s="157" t="s">
        <v>80</v>
      </c>
      <c r="AV125" s="13" t="s">
        <v>80</v>
      </c>
      <c r="AW125" s="13" t="s">
        <v>31</v>
      </c>
      <c r="AX125" s="13" t="s">
        <v>70</v>
      </c>
      <c r="AY125" s="157" t="s">
        <v>158</v>
      </c>
    </row>
    <row r="126" spans="2:65" s="12" customFormat="1" hidden="1" x14ac:dyDescent="0.2">
      <c r="B126" s="149"/>
      <c r="D126" s="150" t="s">
        <v>188</v>
      </c>
      <c r="E126" s="151" t="s">
        <v>19</v>
      </c>
      <c r="F126" s="152" t="s">
        <v>2541</v>
      </c>
      <c r="H126" s="151" t="s">
        <v>19</v>
      </c>
      <c r="I126" s="153"/>
      <c r="L126" s="149"/>
      <c r="M126" s="154"/>
      <c r="T126" s="155"/>
      <c r="AT126" s="151" t="s">
        <v>188</v>
      </c>
      <c r="AU126" s="151" t="s">
        <v>80</v>
      </c>
      <c r="AV126" s="12" t="s">
        <v>78</v>
      </c>
      <c r="AW126" s="12" t="s">
        <v>31</v>
      </c>
      <c r="AX126" s="12" t="s">
        <v>70</v>
      </c>
      <c r="AY126" s="151" t="s">
        <v>158</v>
      </c>
    </row>
    <row r="127" spans="2:65" s="12" customFormat="1" hidden="1" x14ac:dyDescent="0.2">
      <c r="B127" s="149"/>
      <c r="D127" s="150" t="s">
        <v>188</v>
      </c>
      <c r="E127" s="151" t="s">
        <v>19</v>
      </c>
      <c r="F127" s="152" t="s">
        <v>2539</v>
      </c>
      <c r="H127" s="151" t="s">
        <v>19</v>
      </c>
      <c r="I127" s="153"/>
      <c r="L127" s="149"/>
      <c r="M127" s="154"/>
      <c r="T127" s="155"/>
      <c r="AT127" s="151" t="s">
        <v>188</v>
      </c>
      <c r="AU127" s="151" t="s">
        <v>80</v>
      </c>
      <c r="AV127" s="12" t="s">
        <v>78</v>
      </c>
      <c r="AW127" s="12" t="s">
        <v>31</v>
      </c>
      <c r="AX127" s="12" t="s">
        <v>70</v>
      </c>
      <c r="AY127" s="151" t="s">
        <v>158</v>
      </c>
    </row>
    <row r="128" spans="2:65" s="13" customFormat="1" hidden="1" x14ac:dyDescent="0.2">
      <c r="B128" s="156"/>
      <c r="D128" s="150" t="s">
        <v>188</v>
      </c>
      <c r="E128" s="157" t="s">
        <v>19</v>
      </c>
      <c r="F128" s="158" t="s">
        <v>80</v>
      </c>
      <c r="H128" s="159">
        <v>2</v>
      </c>
      <c r="I128" s="160"/>
      <c r="L128" s="156"/>
      <c r="M128" s="161"/>
      <c r="T128" s="162"/>
      <c r="AT128" s="157" t="s">
        <v>188</v>
      </c>
      <c r="AU128" s="157" t="s">
        <v>80</v>
      </c>
      <c r="AV128" s="13" t="s">
        <v>80</v>
      </c>
      <c r="AW128" s="13" t="s">
        <v>31</v>
      </c>
      <c r="AX128" s="13" t="s">
        <v>70</v>
      </c>
      <c r="AY128" s="157" t="s">
        <v>158</v>
      </c>
    </row>
    <row r="129" spans="2:65" s="12" customFormat="1" hidden="1" x14ac:dyDescent="0.2">
      <c r="B129" s="149"/>
      <c r="D129" s="150" t="s">
        <v>188</v>
      </c>
      <c r="E129" s="151" t="s">
        <v>19</v>
      </c>
      <c r="F129" s="152" t="s">
        <v>2525</v>
      </c>
      <c r="H129" s="151" t="s">
        <v>19</v>
      </c>
      <c r="I129" s="153"/>
      <c r="L129" s="149"/>
      <c r="M129" s="154"/>
      <c r="T129" s="155"/>
      <c r="AT129" s="151" t="s">
        <v>188</v>
      </c>
      <c r="AU129" s="151" t="s">
        <v>80</v>
      </c>
      <c r="AV129" s="12" t="s">
        <v>78</v>
      </c>
      <c r="AW129" s="12" t="s">
        <v>31</v>
      </c>
      <c r="AX129" s="12" t="s">
        <v>70</v>
      </c>
      <c r="AY129" s="151" t="s">
        <v>158</v>
      </c>
    </row>
    <row r="130" spans="2:65" s="12" customFormat="1" hidden="1" x14ac:dyDescent="0.2">
      <c r="B130" s="149"/>
      <c r="D130" s="150" t="s">
        <v>188</v>
      </c>
      <c r="E130" s="151" t="s">
        <v>19</v>
      </c>
      <c r="F130" s="152" t="s">
        <v>2542</v>
      </c>
      <c r="H130" s="151" t="s">
        <v>19</v>
      </c>
      <c r="I130" s="153"/>
      <c r="L130" s="149"/>
      <c r="M130" s="154"/>
      <c r="T130" s="155"/>
      <c r="AT130" s="151" t="s">
        <v>188</v>
      </c>
      <c r="AU130" s="151" t="s">
        <v>80</v>
      </c>
      <c r="AV130" s="12" t="s">
        <v>78</v>
      </c>
      <c r="AW130" s="12" t="s">
        <v>31</v>
      </c>
      <c r="AX130" s="12" t="s">
        <v>70</v>
      </c>
      <c r="AY130" s="151" t="s">
        <v>158</v>
      </c>
    </row>
    <row r="131" spans="2:65" s="13" customFormat="1" hidden="1" x14ac:dyDescent="0.2">
      <c r="B131" s="156"/>
      <c r="D131" s="150" t="s">
        <v>188</v>
      </c>
      <c r="E131" s="157" t="s">
        <v>19</v>
      </c>
      <c r="F131" s="158" t="s">
        <v>80</v>
      </c>
      <c r="H131" s="159">
        <v>2</v>
      </c>
      <c r="I131" s="160"/>
      <c r="L131" s="156"/>
      <c r="M131" s="161"/>
      <c r="T131" s="162"/>
      <c r="AT131" s="157" t="s">
        <v>188</v>
      </c>
      <c r="AU131" s="157" t="s">
        <v>80</v>
      </c>
      <c r="AV131" s="13" t="s">
        <v>80</v>
      </c>
      <c r="AW131" s="13" t="s">
        <v>31</v>
      </c>
      <c r="AX131" s="13" t="s">
        <v>70</v>
      </c>
      <c r="AY131" s="157" t="s">
        <v>158</v>
      </c>
    </row>
    <row r="132" spans="2:65" s="14" customFormat="1" hidden="1" x14ac:dyDescent="0.2">
      <c r="B132" s="163"/>
      <c r="D132" s="150" t="s">
        <v>188</v>
      </c>
      <c r="E132" s="164" t="s">
        <v>19</v>
      </c>
      <c r="F132" s="165" t="s">
        <v>191</v>
      </c>
      <c r="H132" s="166">
        <v>7</v>
      </c>
      <c r="I132" s="167"/>
      <c r="L132" s="163"/>
      <c r="M132" s="168"/>
      <c r="T132" s="169"/>
      <c r="AT132" s="164" t="s">
        <v>188</v>
      </c>
      <c r="AU132" s="164" t="s">
        <v>80</v>
      </c>
      <c r="AV132" s="14" t="s">
        <v>165</v>
      </c>
      <c r="AW132" s="14" t="s">
        <v>31</v>
      </c>
      <c r="AX132" s="14" t="s">
        <v>78</v>
      </c>
      <c r="AY132" s="164" t="s">
        <v>158</v>
      </c>
    </row>
    <row r="133" spans="2:65" s="1" customFormat="1" ht="16.5" customHeight="1" x14ac:dyDescent="0.2">
      <c r="B133" s="33"/>
      <c r="C133" s="177" t="s">
        <v>192</v>
      </c>
      <c r="D133" s="177" t="s">
        <v>530</v>
      </c>
      <c r="E133" s="178" t="s">
        <v>2543</v>
      </c>
      <c r="F133" s="179" t="s">
        <v>2544</v>
      </c>
      <c r="G133" s="180" t="s">
        <v>163</v>
      </c>
      <c r="H133" s="181">
        <v>7</v>
      </c>
      <c r="I133" s="182">
        <v>14840</v>
      </c>
      <c r="J133" s="183">
        <f>ROUND(I133*H133,2)</f>
        <v>103880</v>
      </c>
      <c r="K133" s="179" t="s">
        <v>19</v>
      </c>
      <c r="L133" s="184"/>
      <c r="M133" s="185" t="s">
        <v>19</v>
      </c>
      <c r="N133" s="186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178</v>
      </c>
      <c r="AT133" s="143" t="s">
        <v>530</v>
      </c>
      <c r="AU133" s="143" t="s">
        <v>80</v>
      </c>
      <c r="AY133" s="18" t="s">
        <v>158</v>
      </c>
      <c r="BE133" s="144">
        <f>IF(N133="základní",J133,0)</f>
        <v>103880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78</v>
      </c>
      <c r="BK133" s="144">
        <f>ROUND(I133*H133,2)</f>
        <v>103880</v>
      </c>
      <c r="BL133" s="18" t="s">
        <v>165</v>
      </c>
      <c r="BM133" s="143" t="s">
        <v>196</v>
      </c>
    </row>
    <row r="134" spans="2:65" s="1" customFormat="1" ht="16.5" customHeight="1" x14ac:dyDescent="0.2">
      <c r="B134" s="33"/>
      <c r="C134" s="132" t="s">
        <v>178</v>
      </c>
      <c r="D134" s="132" t="s">
        <v>160</v>
      </c>
      <c r="E134" s="133" t="s">
        <v>820</v>
      </c>
      <c r="F134" s="134" t="s">
        <v>2545</v>
      </c>
      <c r="G134" s="135" t="s">
        <v>163</v>
      </c>
      <c r="H134" s="136">
        <v>2</v>
      </c>
      <c r="I134" s="137">
        <v>2260</v>
      </c>
      <c r="J134" s="138">
        <f>ROUND(I134*H134,2)</f>
        <v>4520</v>
      </c>
      <c r="K134" s="134" t="s">
        <v>164</v>
      </c>
      <c r="L134" s="33"/>
      <c r="M134" s="139" t="s">
        <v>19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165</v>
      </c>
      <c r="AT134" s="143" t="s">
        <v>160</v>
      </c>
      <c r="AU134" s="143" t="s">
        <v>80</v>
      </c>
      <c r="AY134" s="18" t="s">
        <v>158</v>
      </c>
      <c r="BE134" s="144">
        <f>IF(N134="základní",J134,0)</f>
        <v>4520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78</v>
      </c>
      <c r="BK134" s="144">
        <f>ROUND(I134*H134,2)</f>
        <v>4520</v>
      </c>
      <c r="BL134" s="18" t="s">
        <v>165</v>
      </c>
      <c r="BM134" s="143" t="s">
        <v>204</v>
      </c>
    </row>
    <row r="135" spans="2:65" s="1" customFormat="1" hidden="1" x14ac:dyDescent="0.2">
      <c r="B135" s="33"/>
      <c r="D135" s="145" t="s">
        <v>166</v>
      </c>
      <c r="F135" s="146" t="s">
        <v>823</v>
      </c>
      <c r="I135" s="147"/>
      <c r="L135" s="33"/>
      <c r="M135" s="148"/>
      <c r="T135" s="54"/>
      <c r="AT135" s="18" t="s">
        <v>166</v>
      </c>
      <c r="AU135" s="18" t="s">
        <v>80</v>
      </c>
    </row>
    <row r="136" spans="2:65" s="12" customFormat="1" hidden="1" x14ac:dyDescent="0.2">
      <c r="B136" s="149"/>
      <c r="D136" s="150" t="s">
        <v>188</v>
      </c>
      <c r="E136" s="151" t="s">
        <v>19</v>
      </c>
      <c r="F136" s="152" t="s">
        <v>2523</v>
      </c>
      <c r="H136" s="151" t="s">
        <v>19</v>
      </c>
      <c r="I136" s="153"/>
      <c r="L136" s="149"/>
      <c r="M136" s="154"/>
      <c r="T136" s="155"/>
      <c r="AT136" s="151" t="s">
        <v>188</v>
      </c>
      <c r="AU136" s="151" t="s">
        <v>80</v>
      </c>
      <c r="AV136" s="12" t="s">
        <v>78</v>
      </c>
      <c r="AW136" s="12" t="s">
        <v>31</v>
      </c>
      <c r="AX136" s="12" t="s">
        <v>70</v>
      </c>
      <c r="AY136" s="151" t="s">
        <v>158</v>
      </c>
    </row>
    <row r="137" spans="2:65" s="12" customFormat="1" hidden="1" x14ac:dyDescent="0.2">
      <c r="B137" s="149"/>
      <c r="D137" s="150" t="s">
        <v>188</v>
      </c>
      <c r="E137" s="151" t="s">
        <v>19</v>
      </c>
      <c r="F137" s="152" t="s">
        <v>2546</v>
      </c>
      <c r="H137" s="151" t="s">
        <v>19</v>
      </c>
      <c r="I137" s="153"/>
      <c r="L137" s="149"/>
      <c r="M137" s="154"/>
      <c r="T137" s="155"/>
      <c r="AT137" s="151" t="s">
        <v>188</v>
      </c>
      <c r="AU137" s="151" t="s">
        <v>80</v>
      </c>
      <c r="AV137" s="12" t="s">
        <v>78</v>
      </c>
      <c r="AW137" s="12" t="s">
        <v>31</v>
      </c>
      <c r="AX137" s="12" t="s">
        <v>70</v>
      </c>
      <c r="AY137" s="151" t="s">
        <v>158</v>
      </c>
    </row>
    <row r="138" spans="2:65" s="13" customFormat="1" hidden="1" x14ac:dyDescent="0.2">
      <c r="B138" s="156"/>
      <c r="D138" s="150" t="s">
        <v>188</v>
      </c>
      <c r="E138" s="157" t="s">
        <v>19</v>
      </c>
      <c r="F138" s="158" t="s">
        <v>80</v>
      </c>
      <c r="H138" s="159">
        <v>2</v>
      </c>
      <c r="I138" s="160"/>
      <c r="L138" s="156"/>
      <c r="M138" s="161"/>
      <c r="T138" s="162"/>
      <c r="AT138" s="157" t="s">
        <v>188</v>
      </c>
      <c r="AU138" s="157" t="s">
        <v>80</v>
      </c>
      <c r="AV138" s="13" t="s">
        <v>80</v>
      </c>
      <c r="AW138" s="13" t="s">
        <v>31</v>
      </c>
      <c r="AX138" s="13" t="s">
        <v>70</v>
      </c>
      <c r="AY138" s="157" t="s">
        <v>158</v>
      </c>
    </row>
    <row r="139" spans="2:65" s="14" customFormat="1" hidden="1" x14ac:dyDescent="0.2">
      <c r="B139" s="163"/>
      <c r="D139" s="150" t="s">
        <v>188</v>
      </c>
      <c r="E139" s="164" t="s">
        <v>19</v>
      </c>
      <c r="F139" s="165" t="s">
        <v>191</v>
      </c>
      <c r="H139" s="166">
        <v>2</v>
      </c>
      <c r="I139" s="167"/>
      <c r="L139" s="163"/>
      <c r="M139" s="168"/>
      <c r="T139" s="169"/>
      <c r="AT139" s="164" t="s">
        <v>188</v>
      </c>
      <c r="AU139" s="164" t="s">
        <v>80</v>
      </c>
      <c r="AV139" s="14" t="s">
        <v>165</v>
      </c>
      <c r="AW139" s="14" t="s">
        <v>31</v>
      </c>
      <c r="AX139" s="14" t="s">
        <v>78</v>
      </c>
      <c r="AY139" s="164" t="s">
        <v>158</v>
      </c>
    </row>
    <row r="140" spans="2:65" s="1" customFormat="1" ht="16.5" customHeight="1" x14ac:dyDescent="0.2">
      <c r="B140" s="33"/>
      <c r="C140" s="177" t="s">
        <v>207</v>
      </c>
      <c r="D140" s="177" t="s">
        <v>530</v>
      </c>
      <c r="E140" s="178" t="s">
        <v>2547</v>
      </c>
      <c r="F140" s="179" t="s">
        <v>2548</v>
      </c>
      <c r="G140" s="180" t="s">
        <v>163</v>
      </c>
      <c r="H140" s="181">
        <v>2</v>
      </c>
      <c r="I140" s="182">
        <v>1096</v>
      </c>
      <c r="J140" s="183">
        <f>ROUND(I140*H140,2)</f>
        <v>2192</v>
      </c>
      <c r="K140" s="179" t="s">
        <v>164</v>
      </c>
      <c r="L140" s="184"/>
      <c r="M140" s="185" t="s">
        <v>19</v>
      </c>
      <c r="N140" s="186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178</v>
      </c>
      <c r="AT140" s="143" t="s">
        <v>530</v>
      </c>
      <c r="AU140" s="143" t="s">
        <v>80</v>
      </c>
      <c r="AY140" s="18" t="s">
        <v>158</v>
      </c>
      <c r="BE140" s="144">
        <f>IF(N140="základní",J140,0)</f>
        <v>2192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78</v>
      </c>
      <c r="BK140" s="144">
        <f>ROUND(I140*H140,2)</f>
        <v>2192</v>
      </c>
      <c r="BL140" s="18" t="s">
        <v>165</v>
      </c>
      <c r="BM140" s="143" t="s">
        <v>210</v>
      </c>
    </row>
    <row r="141" spans="2:65" s="1" customFormat="1" ht="16.5" customHeight="1" x14ac:dyDescent="0.2">
      <c r="B141" s="33"/>
      <c r="C141" s="132" t="s">
        <v>183</v>
      </c>
      <c r="D141" s="132" t="s">
        <v>160</v>
      </c>
      <c r="E141" s="133" t="s">
        <v>2549</v>
      </c>
      <c r="F141" s="134" t="s">
        <v>2550</v>
      </c>
      <c r="G141" s="135" t="s">
        <v>292</v>
      </c>
      <c r="H141" s="136">
        <v>8.8000000000000007</v>
      </c>
      <c r="I141" s="137">
        <v>113</v>
      </c>
      <c r="J141" s="138">
        <f>ROUND(I141*H141,2)</f>
        <v>994.4</v>
      </c>
      <c r="K141" s="134" t="s">
        <v>164</v>
      </c>
      <c r="L141" s="33"/>
      <c r="M141" s="139" t="s">
        <v>19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165</v>
      </c>
      <c r="AT141" s="143" t="s">
        <v>160</v>
      </c>
      <c r="AU141" s="143" t="s">
        <v>80</v>
      </c>
      <c r="AY141" s="18" t="s">
        <v>158</v>
      </c>
      <c r="BE141" s="144">
        <f>IF(N141="základní",J141,0)</f>
        <v>994.4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78</v>
      </c>
      <c r="BK141" s="144">
        <f>ROUND(I141*H141,2)</f>
        <v>994.4</v>
      </c>
      <c r="BL141" s="18" t="s">
        <v>165</v>
      </c>
      <c r="BM141" s="143" t="s">
        <v>216</v>
      </c>
    </row>
    <row r="142" spans="2:65" s="1" customFormat="1" hidden="1" x14ac:dyDescent="0.2">
      <c r="B142" s="33"/>
      <c r="D142" s="145" t="s">
        <v>166</v>
      </c>
      <c r="F142" s="146" t="s">
        <v>2551</v>
      </c>
      <c r="I142" s="147"/>
      <c r="L142" s="33"/>
      <c r="M142" s="148"/>
      <c r="T142" s="54"/>
      <c r="AT142" s="18" t="s">
        <v>166</v>
      </c>
      <c r="AU142" s="18" t="s">
        <v>80</v>
      </c>
    </row>
    <row r="143" spans="2:65" s="12" customFormat="1" hidden="1" x14ac:dyDescent="0.2">
      <c r="B143" s="149"/>
      <c r="D143" s="150" t="s">
        <v>188</v>
      </c>
      <c r="E143" s="151" t="s">
        <v>19</v>
      </c>
      <c r="F143" s="152" t="s">
        <v>2523</v>
      </c>
      <c r="H143" s="151" t="s">
        <v>19</v>
      </c>
      <c r="I143" s="153"/>
      <c r="L143" s="149"/>
      <c r="M143" s="154"/>
      <c r="T143" s="155"/>
      <c r="AT143" s="151" t="s">
        <v>188</v>
      </c>
      <c r="AU143" s="151" t="s">
        <v>80</v>
      </c>
      <c r="AV143" s="12" t="s">
        <v>78</v>
      </c>
      <c r="AW143" s="12" t="s">
        <v>31</v>
      </c>
      <c r="AX143" s="12" t="s">
        <v>70</v>
      </c>
      <c r="AY143" s="151" t="s">
        <v>158</v>
      </c>
    </row>
    <row r="144" spans="2:65" s="12" customFormat="1" hidden="1" x14ac:dyDescent="0.2">
      <c r="B144" s="149"/>
      <c r="D144" s="150" t="s">
        <v>188</v>
      </c>
      <c r="E144" s="151" t="s">
        <v>19</v>
      </c>
      <c r="F144" s="152" t="s">
        <v>2552</v>
      </c>
      <c r="H144" s="151" t="s">
        <v>19</v>
      </c>
      <c r="I144" s="153"/>
      <c r="L144" s="149"/>
      <c r="M144" s="154"/>
      <c r="T144" s="155"/>
      <c r="AT144" s="151" t="s">
        <v>188</v>
      </c>
      <c r="AU144" s="151" t="s">
        <v>80</v>
      </c>
      <c r="AV144" s="12" t="s">
        <v>78</v>
      </c>
      <c r="AW144" s="12" t="s">
        <v>31</v>
      </c>
      <c r="AX144" s="12" t="s">
        <v>70</v>
      </c>
      <c r="AY144" s="151" t="s">
        <v>158</v>
      </c>
    </row>
    <row r="145" spans="2:65" s="13" customFormat="1" hidden="1" x14ac:dyDescent="0.2">
      <c r="B145" s="156"/>
      <c r="D145" s="150" t="s">
        <v>188</v>
      </c>
      <c r="E145" s="157" t="s">
        <v>19</v>
      </c>
      <c r="F145" s="158" t="s">
        <v>2553</v>
      </c>
      <c r="H145" s="159">
        <v>8.8000000000000007</v>
      </c>
      <c r="I145" s="160"/>
      <c r="L145" s="156"/>
      <c r="M145" s="161"/>
      <c r="T145" s="162"/>
      <c r="AT145" s="157" t="s">
        <v>188</v>
      </c>
      <c r="AU145" s="157" t="s">
        <v>80</v>
      </c>
      <c r="AV145" s="13" t="s">
        <v>80</v>
      </c>
      <c r="AW145" s="13" t="s">
        <v>31</v>
      </c>
      <c r="AX145" s="13" t="s">
        <v>70</v>
      </c>
      <c r="AY145" s="157" t="s">
        <v>158</v>
      </c>
    </row>
    <row r="146" spans="2:65" s="14" customFormat="1" hidden="1" x14ac:dyDescent="0.2">
      <c r="B146" s="163"/>
      <c r="D146" s="150" t="s">
        <v>188</v>
      </c>
      <c r="E146" s="164" t="s">
        <v>19</v>
      </c>
      <c r="F146" s="165" t="s">
        <v>191</v>
      </c>
      <c r="H146" s="166">
        <v>8.8000000000000007</v>
      </c>
      <c r="I146" s="167"/>
      <c r="L146" s="163"/>
      <c r="M146" s="168"/>
      <c r="T146" s="169"/>
      <c r="AT146" s="164" t="s">
        <v>188</v>
      </c>
      <c r="AU146" s="164" t="s">
        <v>80</v>
      </c>
      <c r="AV146" s="14" t="s">
        <v>165</v>
      </c>
      <c r="AW146" s="14" t="s">
        <v>31</v>
      </c>
      <c r="AX146" s="14" t="s">
        <v>78</v>
      </c>
      <c r="AY146" s="164" t="s">
        <v>158</v>
      </c>
    </row>
    <row r="147" spans="2:65" s="1" customFormat="1" ht="16.5" customHeight="1" x14ac:dyDescent="0.2">
      <c r="B147" s="33"/>
      <c r="C147" s="177" t="s">
        <v>222</v>
      </c>
      <c r="D147" s="177" t="s">
        <v>530</v>
      </c>
      <c r="E147" s="178" t="s">
        <v>2554</v>
      </c>
      <c r="F147" s="179" t="s">
        <v>2555</v>
      </c>
      <c r="G147" s="180" t="s">
        <v>292</v>
      </c>
      <c r="H147" s="181">
        <v>8.9320000000000004</v>
      </c>
      <c r="I147" s="182">
        <v>194</v>
      </c>
      <c r="J147" s="183">
        <f>ROUND(I147*H147,2)</f>
        <v>1732.81</v>
      </c>
      <c r="K147" s="179" t="s">
        <v>164</v>
      </c>
      <c r="L147" s="184"/>
      <c r="M147" s="185" t="s">
        <v>19</v>
      </c>
      <c r="N147" s="186" t="s">
        <v>41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178</v>
      </c>
      <c r="AT147" s="143" t="s">
        <v>530</v>
      </c>
      <c r="AU147" s="143" t="s">
        <v>80</v>
      </c>
      <c r="AY147" s="18" t="s">
        <v>158</v>
      </c>
      <c r="BE147" s="144">
        <f>IF(N147="základní",J147,0)</f>
        <v>1732.81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78</v>
      </c>
      <c r="BK147" s="144">
        <f>ROUND(I147*H147,2)</f>
        <v>1732.81</v>
      </c>
      <c r="BL147" s="18" t="s">
        <v>165</v>
      </c>
      <c r="BM147" s="143" t="s">
        <v>225</v>
      </c>
    </row>
    <row r="148" spans="2:65" s="13" customFormat="1" hidden="1" x14ac:dyDescent="0.2">
      <c r="B148" s="156"/>
      <c r="D148" s="150" t="s">
        <v>188</v>
      </c>
      <c r="E148" s="157" t="s">
        <v>19</v>
      </c>
      <c r="F148" s="158" t="s">
        <v>2556</v>
      </c>
      <c r="H148" s="159">
        <v>8.9320000000000004</v>
      </c>
      <c r="I148" s="160"/>
      <c r="L148" s="156"/>
      <c r="M148" s="161"/>
      <c r="T148" s="162"/>
      <c r="AT148" s="157" t="s">
        <v>188</v>
      </c>
      <c r="AU148" s="157" t="s">
        <v>80</v>
      </c>
      <c r="AV148" s="13" t="s">
        <v>80</v>
      </c>
      <c r="AW148" s="13" t="s">
        <v>31</v>
      </c>
      <c r="AX148" s="13" t="s">
        <v>70</v>
      </c>
      <c r="AY148" s="157" t="s">
        <v>158</v>
      </c>
    </row>
    <row r="149" spans="2:65" s="14" customFormat="1" hidden="1" x14ac:dyDescent="0.2">
      <c r="B149" s="163"/>
      <c r="D149" s="150" t="s">
        <v>188</v>
      </c>
      <c r="E149" s="164" t="s">
        <v>19</v>
      </c>
      <c r="F149" s="165" t="s">
        <v>191</v>
      </c>
      <c r="H149" s="166">
        <v>8.9320000000000004</v>
      </c>
      <c r="I149" s="167"/>
      <c r="L149" s="163"/>
      <c r="M149" s="168"/>
      <c r="T149" s="169"/>
      <c r="AT149" s="164" t="s">
        <v>188</v>
      </c>
      <c r="AU149" s="164" t="s">
        <v>80</v>
      </c>
      <c r="AV149" s="14" t="s">
        <v>165</v>
      </c>
      <c r="AW149" s="14" t="s">
        <v>31</v>
      </c>
      <c r="AX149" s="14" t="s">
        <v>78</v>
      </c>
      <c r="AY149" s="164" t="s">
        <v>158</v>
      </c>
    </row>
    <row r="150" spans="2:65" s="1" customFormat="1" ht="16.5" customHeight="1" x14ac:dyDescent="0.2">
      <c r="B150" s="33"/>
      <c r="C150" s="132" t="s">
        <v>8</v>
      </c>
      <c r="D150" s="132" t="s">
        <v>160</v>
      </c>
      <c r="E150" s="133" t="s">
        <v>2557</v>
      </c>
      <c r="F150" s="134" t="s">
        <v>2558</v>
      </c>
      <c r="G150" s="135" t="s">
        <v>292</v>
      </c>
      <c r="H150" s="136">
        <v>24.9</v>
      </c>
      <c r="I150" s="137">
        <v>483</v>
      </c>
      <c r="J150" s="138">
        <f>ROUND(I150*H150,2)</f>
        <v>12026.7</v>
      </c>
      <c r="K150" s="134" t="s">
        <v>164</v>
      </c>
      <c r="L150" s="33"/>
      <c r="M150" s="139" t="s">
        <v>19</v>
      </c>
      <c r="N150" s="140" t="s">
        <v>41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165</v>
      </c>
      <c r="AT150" s="143" t="s">
        <v>160</v>
      </c>
      <c r="AU150" s="143" t="s">
        <v>80</v>
      </c>
      <c r="AY150" s="18" t="s">
        <v>158</v>
      </c>
      <c r="BE150" s="144">
        <f>IF(N150="základní",J150,0)</f>
        <v>12026.7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78</v>
      </c>
      <c r="BK150" s="144">
        <f>ROUND(I150*H150,2)</f>
        <v>12026.7</v>
      </c>
      <c r="BL150" s="18" t="s">
        <v>165</v>
      </c>
      <c r="BM150" s="143" t="s">
        <v>232</v>
      </c>
    </row>
    <row r="151" spans="2:65" s="1" customFormat="1" hidden="1" x14ac:dyDescent="0.2">
      <c r="B151" s="33"/>
      <c r="D151" s="145" t="s">
        <v>166</v>
      </c>
      <c r="F151" s="146" t="s">
        <v>2559</v>
      </c>
      <c r="I151" s="147"/>
      <c r="L151" s="33"/>
      <c r="M151" s="148"/>
      <c r="T151" s="54"/>
      <c r="AT151" s="18" t="s">
        <v>166</v>
      </c>
      <c r="AU151" s="18" t="s">
        <v>80</v>
      </c>
    </row>
    <row r="152" spans="2:65" s="12" customFormat="1" hidden="1" x14ac:dyDescent="0.2">
      <c r="B152" s="149"/>
      <c r="D152" s="150" t="s">
        <v>188</v>
      </c>
      <c r="E152" s="151" t="s">
        <v>19</v>
      </c>
      <c r="F152" s="152" t="s">
        <v>2523</v>
      </c>
      <c r="H152" s="151" t="s">
        <v>19</v>
      </c>
      <c r="I152" s="153"/>
      <c r="L152" s="149"/>
      <c r="M152" s="154"/>
      <c r="T152" s="155"/>
      <c r="AT152" s="151" t="s">
        <v>188</v>
      </c>
      <c r="AU152" s="151" t="s">
        <v>80</v>
      </c>
      <c r="AV152" s="12" t="s">
        <v>78</v>
      </c>
      <c r="AW152" s="12" t="s">
        <v>31</v>
      </c>
      <c r="AX152" s="12" t="s">
        <v>70</v>
      </c>
      <c r="AY152" s="151" t="s">
        <v>158</v>
      </c>
    </row>
    <row r="153" spans="2:65" s="12" customFormat="1" hidden="1" x14ac:dyDescent="0.2">
      <c r="B153" s="149"/>
      <c r="D153" s="150" t="s">
        <v>188</v>
      </c>
      <c r="E153" s="151" t="s">
        <v>19</v>
      </c>
      <c r="F153" s="152" t="s">
        <v>2560</v>
      </c>
      <c r="H153" s="151" t="s">
        <v>19</v>
      </c>
      <c r="I153" s="153"/>
      <c r="L153" s="149"/>
      <c r="M153" s="154"/>
      <c r="T153" s="155"/>
      <c r="AT153" s="151" t="s">
        <v>188</v>
      </c>
      <c r="AU153" s="151" t="s">
        <v>80</v>
      </c>
      <c r="AV153" s="12" t="s">
        <v>78</v>
      </c>
      <c r="AW153" s="12" t="s">
        <v>31</v>
      </c>
      <c r="AX153" s="12" t="s">
        <v>70</v>
      </c>
      <c r="AY153" s="151" t="s">
        <v>158</v>
      </c>
    </row>
    <row r="154" spans="2:65" s="12" customFormat="1" hidden="1" x14ac:dyDescent="0.2">
      <c r="B154" s="149"/>
      <c r="D154" s="150" t="s">
        <v>188</v>
      </c>
      <c r="E154" s="151" t="s">
        <v>19</v>
      </c>
      <c r="F154" s="152" t="s">
        <v>2561</v>
      </c>
      <c r="H154" s="151" t="s">
        <v>19</v>
      </c>
      <c r="I154" s="153"/>
      <c r="L154" s="149"/>
      <c r="M154" s="154"/>
      <c r="T154" s="155"/>
      <c r="AT154" s="151" t="s">
        <v>188</v>
      </c>
      <c r="AU154" s="151" t="s">
        <v>80</v>
      </c>
      <c r="AV154" s="12" t="s">
        <v>78</v>
      </c>
      <c r="AW154" s="12" t="s">
        <v>31</v>
      </c>
      <c r="AX154" s="12" t="s">
        <v>70</v>
      </c>
      <c r="AY154" s="151" t="s">
        <v>158</v>
      </c>
    </row>
    <row r="155" spans="2:65" s="13" customFormat="1" hidden="1" x14ac:dyDescent="0.2">
      <c r="B155" s="156"/>
      <c r="D155" s="150" t="s">
        <v>188</v>
      </c>
      <c r="E155" s="157" t="s">
        <v>19</v>
      </c>
      <c r="F155" s="158" t="s">
        <v>2562</v>
      </c>
      <c r="H155" s="159">
        <v>13</v>
      </c>
      <c r="I155" s="160"/>
      <c r="L155" s="156"/>
      <c r="M155" s="161"/>
      <c r="T155" s="162"/>
      <c r="AT155" s="157" t="s">
        <v>188</v>
      </c>
      <c r="AU155" s="157" t="s">
        <v>80</v>
      </c>
      <c r="AV155" s="13" t="s">
        <v>80</v>
      </c>
      <c r="AW155" s="13" t="s">
        <v>31</v>
      </c>
      <c r="AX155" s="13" t="s">
        <v>70</v>
      </c>
      <c r="AY155" s="157" t="s">
        <v>158</v>
      </c>
    </row>
    <row r="156" spans="2:65" s="12" customFormat="1" hidden="1" x14ac:dyDescent="0.2">
      <c r="B156" s="149"/>
      <c r="D156" s="150" t="s">
        <v>188</v>
      </c>
      <c r="E156" s="151" t="s">
        <v>19</v>
      </c>
      <c r="F156" s="152" t="s">
        <v>2563</v>
      </c>
      <c r="H156" s="151" t="s">
        <v>19</v>
      </c>
      <c r="I156" s="153"/>
      <c r="L156" s="149"/>
      <c r="M156" s="154"/>
      <c r="T156" s="155"/>
      <c r="AT156" s="151" t="s">
        <v>188</v>
      </c>
      <c r="AU156" s="151" t="s">
        <v>80</v>
      </c>
      <c r="AV156" s="12" t="s">
        <v>78</v>
      </c>
      <c r="AW156" s="12" t="s">
        <v>31</v>
      </c>
      <c r="AX156" s="12" t="s">
        <v>70</v>
      </c>
      <c r="AY156" s="151" t="s">
        <v>158</v>
      </c>
    </row>
    <row r="157" spans="2:65" s="13" customFormat="1" hidden="1" x14ac:dyDescent="0.2">
      <c r="B157" s="156"/>
      <c r="D157" s="150" t="s">
        <v>188</v>
      </c>
      <c r="E157" s="157" t="s">
        <v>19</v>
      </c>
      <c r="F157" s="158" t="s">
        <v>2564</v>
      </c>
      <c r="H157" s="159">
        <v>11.9</v>
      </c>
      <c r="I157" s="160"/>
      <c r="L157" s="156"/>
      <c r="M157" s="161"/>
      <c r="T157" s="162"/>
      <c r="AT157" s="157" t="s">
        <v>188</v>
      </c>
      <c r="AU157" s="157" t="s">
        <v>80</v>
      </c>
      <c r="AV157" s="13" t="s">
        <v>80</v>
      </c>
      <c r="AW157" s="13" t="s">
        <v>31</v>
      </c>
      <c r="AX157" s="13" t="s">
        <v>70</v>
      </c>
      <c r="AY157" s="157" t="s">
        <v>158</v>
      </c>
    </row>
    <row r="158" spans="2:65" s="14" customFormat="1" hidden="1" x14ac:dyDescent="0.2">
      <c r="B158" s="163"/>
      <c r="D158" s="150" t="s">
        <v>188</v>
      </c>
      <c r="E158" s="164" t="s">
        <v>19</v>
      </c>
      <c r="F158" s="165" t="s">
        <v>191</v>
      </c>
      <c r="H158" s="166">
        <v>24.9</v>
      </c>
      <c r="I158" s="167"/>
      <c r="L158" s="163"/>
      <c r="M158" s="168"/>
      <c r="T158" s="169"/>
      <c r="AT158" s="164" t="s">
        <v>188</v>
      </c>
      <c r="AU158" s="164" t="s">
        <v>80</v>
      </c>
      <c r="AV158" s="14" t="s">
        <v>165</v>
      </c>
      <c r="AW158" s="14" t="s">
        <v>31</v>
      </c>
      <c r="AX158" s="14" t="s">
        <v>78</v>
      </c>
      <c r="AY158" s="164" t="s">
        <v>158</v>
      </c>
    </row>
    <row r="159" spans="2:65" s="1" customFormat="1" ht="16.5" customHeight="1" x14ac:dyDescent="0.2">
      <c r="B159" s="33"/>
      <c r="C159" s="177" t="s">
        <v>240</v>
      </c>
      <c r="D159" s="177" t="s">
        <v>530</v>
      </c>
      <c r="E159" s="178" t="s">
        <v>2565</v>
      </c>
      <c r="F159" s="179" t="s">
        <v>2566</v>
      </c>
      <c r="G159" s="180" t="s">
        <v>292</v>
      </c>
      <c r="H159" s="181">
        <v>25.274000000000001</v>
      </c>
      <c r="I159" s="182">
        <v>285.60000000000002</v>
      </c>
      <c r="J159" s="183">
        <f>ROUND(I159*H159,2)</f>
        <v>7218.25</v>
      </c>
      <c r="K159" s="179" t="s">
        <v>164</v>
      </c>
      <c r="L159" s="184"/>
      <c r="M159" s="185" t="s">
        <v>19</v>
      </c>
      <c r="N159" s="186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178</v>
      </c>
      <c r="AT159" s="143" t="s">
        <v>530</v>
      </c>
      <c r="AU159" s="143" t="s">
        <v>80</v>
      </c>
      <c r="AY159" s="18" t="s">
        <v>158</v>
      </c>
      <c r="BE159" s="144">
        <f>IF(N159="základní",J159,0)</f>
        <v>7218.25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78</v>
      </c>
      <c r="BK159" s="144">
        <f>ROUND(I159*H159,2)</f>
        <v>7218.25</v>
      </c>
      <c r="BL159" s="18" t="s">
        <v>165</v>
      </c>
      <c r="BM159" s="143" t="s">
        <v>243</v>
      </c>
    </row>
    <row r="160" spans="2:65" s="13" customFormat="1" hidden="1" x14ac:dyDescent="0.2">
      <c r="B160" s="156"/>
      <c r="D160" s="150" t="s">
        <v>188</v>
      </c>
      <c r="E160" s="157" t="s">
        <v>19</v>
      </c>
      <c r="F160" s="158" t="s">
        <v>2567</v>
      </c>
      <c r="H160" s="159">
        <v>25.274000000000001</v>
      </c>
      <c r="I160" s="160"/>
      <c r="L160" s="156"/>
      <c r="M160" s="161"/>
      <c r="T160" s="162"/>
      <c r="AT160" s="157" t="s">
        <v>188</v>
      </c>
      <c r="AU160" s="157" t="s">
        <v>80</v>
      </c>
      <c r="AV160" s="13" t="s">
        <v>80</v>
      </c>
      <c r="AW160" s="13" t="s">
        <v>31</v>
      </c>
      <c r="AX160" s="13" t="s">
        <v>70</v>
      </c>
      <c r="AY160" s="157" t="s">
        <v>158</v>
      </c>
    </row>
    <row r="161" spans="2:65" s="14" customFormat="1" hidden="1" x14ac:dyDescent="0.2">
      <c r="B161" s="163"/>
      <c r="D161" s="150" t="s">
        <v>188</v>
      </c>
      <c r="E161" s="164" t="s">
        <v>19</v>
      </c>
      <c r="F161" s="165" t="s">
        <v>191</v>
      </c>
      <c r="H161" s="166">
        <v>25.274000000000001</v>
      </c>
      <c r="I161" s="167"/>
      <c r="L161" s="163"/>
      <c r="M161" s="168"/>
      <c r="T161" s="169"/>
      <c r="AT161" s="164" t="s">
        <v>188</v>
      </c>
      <c r="AU161" s="164" t="s">
        <v>80</v>
      </c>
      <c r="AV161" s="14" t="s">
        <v>165</v>
      </c>
      <c r="AW161" s="14" t="s">
        <v>31</v>
      </c>
      <c r="AX161" s="14" t="s">
        <v>78</v>
      </c>
      <c r="AY161" s="164" t="s">
        <v>158</v>
      </c>
    </row>
    <row r="162" spans="2:65" s="1" customFormat="1" ht="16.5" customHeight="1" x14ac:dyDescent="0.2">
      <c r="B162" s="33"/>
      <c r="C162" s="132" t="s">
        <v>196</v>
      </c>
      <c r="D162" s="132" t="s">
        <v>160</v>
      </c>
      <c r="E162" s="133" t="s">
        <v>2568</v>
      </c>
      <c r="F162" s="134" t="s">
        <v>2569</v>
      </c>
      <c r="G162" s="135" t="s">
        <v>163</v>
      </c>
      <c r="H162" s="136">
        <v>2</v>
      </c>
      <c r="I162" s="137">
        <v>539</v>
      </c>
      <c r="J162" s="138">
        <f>ROUND(I162*H162,2)</f>
        <v>1078</v>
      </c>
      <c r="K162" s="134" t="s">
        <v>164</v>
      </c>
      <c r="L162" s="33"/>
      <c r="M162" s="139" t="s">
        <v>19</v>
      </c>
      <c r="N162" s="140" t="s">
        <v>41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165</v>
      </c>
      <c r="AT162" s="143" t="s">
        <v>160</v>
      </c>
      <c r="AU162" s="143" t="s">
        <v>80</v>
      </c>
      <c r="AY162" s="18" t="s">
        <v>158</v>
      </c>
      <c r="BE162" s="144">
        <f>IF(N162="základní",J162,0)</f>
        <v>1078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78</v>
      </c>
      <c r="BK162" s="144">
        <f>ROUND(I162*H162,2)</f>
        <v>1078</v>
      </c>
      <c r="BL162" s="18" t="s">
        <v>165</v>
      </c>
      <c r="BM162" s="143" t="s">
        <v>253</v>
      </c>
    </row>
    <row r="163" spans="2:65" s="1" customFormat="1" hidden="1" x14ac:dyDescent="0.2">
      <c r="B163" s="33"/>
      <c r="D163" s="145" t="s">
        <v>166</v>
      </c>
      <c r="F163" s="146" t="s">
        <v>2570</v>
      </c>
      <c r="I163" s="147"/>
      <c r="L163" s="33"/>
      <c r="M163" s="148"/>
      <c r="T163" s="54"/>
      <c r="AT163" s="18" t="s">
        <v>166</v>
      </c>
      <c r="AU163" s="18" t="s">
        <v>80</v>
      </c>
    </row>
    <row r="164" spans="2:65" s="12" customFormat="1" hidden="1" x14ac:dyDescent="0.2">
      <c r="B164" s="149"/>
      <c r="D164" s="150" t="s">
        <v>188</v>
      </c>
      <c r="E164" s="151" t="s">
        <v>19</v>
      </c>
      <c r="F164" s="152" t="s">
        <v>2523</v>
      </c>
      <c r="H164" s="151" t="s">
        <v>19</v>
      </c>
      <c r="I164" s="153"/>
      <c r="L164" s="149"/>
      <c r="M164" s="154"/>
      <c r="T164" s="155"/>
      <c r="AT164" s="151" t="s">
        <v>188</v>
      </c>
      <c r="AU164" s="151" t="s">
        <v>80</v>
      </c>
      <c r="AV164" s="12" t="s">
        <v>78</v>
      </c>
      <c r="AW164" s="12" t="s">
        <v>31</v>
      </c>
      <c r="AX164" s="12" t="s">
        <v>70</v>
      </c>
      <c r="AY164" s="151" t="s">
        <v>158</v>
      </c>
    </row>
    <row r="165" spans="2:65" s="12" customFormat="1" hidden="1" x14ac:dyDescent="0.2">
      <c r="B165" s="149"/>
      <c r="D165" s="150" t="s">
        <v>188</v>
      </c>
      <c r="E165" s="151" t="s">
        <v>19</v>
      </c>
      <c r="F165" s="152" t="s">
        <v>2571</v>
      </c>
      <c r="H165" s="151" t="s">
        <v>19</v>
      </c>
      <c r="I165" s="153"/>
      <c r="L165" s="149"/>
      <c r="M165" s="154"/>
      <c r="T165" s="155"/>
      <c r="AT165" s="151" t="s">
        <v>188</v>
      </c>
      <c r="AU165" s="151" t="s">
        <v>80</v>
      </c>
      <c r="AV165" s="12" t="s">
        <v>78</v>
      </c>
      <c r="AW165" s="12" t="s">
        <v>31</v>
      </c>
      <c r="AX165" s="12" t="s">
        <v>70</v>
      </c>
      <c r="AY165" s="151" t="s">
        <v>158</v>
      </c>
    </row>
    <row r="166" spans="2:65" s="13" customFormat="1" hidden="1" x14ac:dyDescent="0.2">
      <c r="B166" s="156"/>
      <c r="D166" s="150" t="s">
        <v>188</v>
      </c>
      <c r="E166" s="157" t="s">
        <v>19</v>
      </c>
      <c r="F166" s="158" t="s">
        <v>80</v>
      </c>
      <c r="H166" s="159">
        <v>2</v>
      </c>
      <c r="I166" s="160"/>
      <c r="L166" s="156"/>
      <c r="M166" s="161"/>
      <c r="T166" s="162"/>
      <c r="AT166" s="157" t="s">
        <v>188</v>
      </c>
      <c r="AU166" s="157" t="s">
        <v>80</v>
      </c>
      <c r="AV166" s="13" t="s">
        <v>80</v>
      </c>
      <c r="AW166" s="13" t="s">
        <v>31</v>
      </c>
      <c r="AX166" s="13" t="s">
        <v>70</v>
      </c>
      <c r="AY166" s="157" t="s">
        <v>158</v>
      </c>
    </row>
    <row r="167" spans="2:65" s="14" customFormat="1" hidden="1" x14ac:dyDescent="0.2">
      <c r="B167" s="163"/>
      <c r="D167" s="150" t="s">
        <v>188</v>
      </c>
      <c r="E167" s="164" t="s">
        <v>19</v>
      </c>
      <c r="F167" s="165" t="s">
        <v>191</v>
      </c>
      <c r="H167" s="166">
        <v>2</v>
      </c>
      <c r="I167" s="167"/>
      <c r="L167" s="163"/>
      <c r="M167" s="168"/>
      <c r="T167" s="169"/>
      <c r="AT167" s="164" t="s">
        <v>188</v>
      </c>
      <c r="AU167" s="164" t="s">
        <v>80</v>
      </c>
      <c r="AV167" s="14" t="s">
        <v>165</v>
      </c>
      <c r="AW167" s="14" t="s">
        <v>31</v>
      </c>
      <c r="AX167" s="14" t="s">
        <v>78</v>
      </c>
      <c r="AY167" s="164" t="s">
        <v>158</v>
      </c>
    </row>
    <row r="168" spans="2:65" s="1" customFormat="1" ht="16.5" customHeight="1" x14ac:dyDescent="0.2">
      <c r="B168" s="33"/>
      <c r="C168" s="177" t="s">
        <v>259</v>
      </c>
      <c r="D168" s="177" t="s">
        <v>530</v>
      </c>
      <c r="E168" s="178" t="s">
        <v>2572</v>
      </c>
      <c r="F168" s="179" t="s">
        <v>2573</v>
      </c>
      <c r="G168" s="180" t="s">
        <v>163</v>
      </c>
      <c r="H168" s="181">
        <v>2</v>
      </c>
      <c r="I168" s="182">
        <v>138.6</v>
      </c>
      <c r="J168" s="183">
        <f>ROUND(I168*H168,2)</f>
        <v>277.2</v>
      </c>
      <c r="K168" s="179" t="s">
        <v>164</v>
      </c>
      <c r="L168" s="184"/>
      <c r="M168" s="185" t="s">
        <v>19</v>
      </c>
      <c r="N168" s="186" t="s">
        <v>41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178</v>
      </c>
      <c r="AT168" s="143" t="s">
        <v>530</v>
      </c>
      <c r="AU168" s="143" t="s">
        <v>80</v>
      </c>
      <c r="AY168" s="18" t="s">
        <v>158</v>
      </c>
      <c r="BE168" s="144">
        <f>IF(N168="základní",J168,0)</f>
        <v>277.2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78</v>
      </c>
      <c r="BK168" s="144">
        <f>ROUND(I168*H168,2)</f>
        <v>277.2</v>
      </c>
      <c r="BL168" s="18" t="s">
        <v>165</v>
      </c>
      <c r="BM168" s="143" t="s">
        <v>262</v>
      </c>
    </row>
    <row r="169" spans="2:65" s="1" customFormat="1" ht="16.5" customHeight="1" x14ac:dyDescent="0.2">
      <c r="B169" s="33"/>
      <c r="C169" s="132" t="s">
        <v>204</v>
      </c>
      <c r="D169" s="132" t="s">
        <v>160</v>
      </c>
      <c r="E169" s="133" t="s">
        <v>2574</v>
      </c>
      <c r="F169" s="134" t="s">
        <v>2575</v>
      </c>
      <c r="G169" s="135" t="s">
        <v>163</v>
      </c>
      <c r="H169" s="136">
        <v>4</v>
      </c>
      <c r="I169" s="137">
        <v>476</v>
      </c>
      <c r="J169" s="138">
        <f>ROUND(I169*H169,2)</f>
        <v>1904</v>
      </c>
      <c r="K169" s="134" t="s">
        <v>164</v>
      </c>
      <c r="L169" s="33"/>
      <c r="M169" s="139" t="s">
        <v>19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165</v>
      </c>
      <c r="AT169" s="143" t="s">
        <v>160</v>
      </c>
      <c r="AU169" s="143" t="s">
        <v>80</v>
      </c>
      <c r="AY169" s="18" t="s">
        <v>158</v>
      </c>
      <c r="BE169" s="144">
        <f>IF(N169="základní",J169,0)</f>
        <v>1904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78</v>
      </c>
      <c r="BK169" s="144">
        <f>ROUND(I169*H169,2)</f>
        <v>1904</v>
      </c>
      <c r="BL169" s="18" t="s">
        <v>165</v>
      </c>
      <c r="BM169" s="143" t="s">
        <v>272</v>
      </c>
    </row>
    <row r="170" spans="2:65" s="1" customFormat="1" hidden="1" x14ac:dyDescent="0.2">
      <c r="B170" s="33"/>
      <c r="D170" s="145" t="s">
        <v>166</v>
      </c>
      <c r="F170" s="146" t="s">
        <v>2576</v>
      </c>
      <c r="I170" s="147"/>
      <c r="L170" s="33"/>
      <c r="M170" s="148"/>
      <c r="T170" s="54"/>
      <c r="AT170" s="18" t="s">
        <v>166</v>
      </c>
      <c r="AU170" s="18" t="s">
        <v>80</v>
      </c>
    </row>
    <row r="171" spans="2:65" s="12" customFormat="1" hidden="1" x14ac:dyDescent="0.2">
      <c r="B171" s="149"/>
      <c r="D171" s="150" t="s">
        <v>188</v>
      </c>
      <c r="E171" s="151" t="s">
        <v>19</v>
      </c>
      <c r="F171" s="152" t="s">
        <v>2523</v>
      </c>
      <c r="H171" s="151" t="s">
        <v>19</v>
      </c>
      <c r="I171" s="153"/>
      <c r="L171" s="149"/>
      <c r="M171" s="154"/>
      <c r="T171" s="155"/>
      <c r="AT171" s="151" t="s">
        <v>188</v>
      </c>
      <c r="AU171" s="151" t="s">
        <v>80</v>
      </c>
      <c r="AV171" s="12" t="s">
        <v>78</v>
      </c>
      <c r="AW171" s="12" t="s">
        <v>31</v>
      </c>
      <c r="AX171" s="12" t="s">
        <v>70</v>
      </c>
      <c r="AY171" s="151" t="s">
        <v>158</v>
      </c>
    </row>
    <row r="172" spans="2:65" s="12" customFormat="1" hidden="1" x14ac:dyDescent="0.2">
      <c r="B172" s="149"/>
      <c r="D172" s="150" t="s">
        <v>188</v>
      </c>
      <c r="E172" s="151" t="s">
        <v>19</v>
      </c>
      <c r="F172" s="152" t="s">
        <v>2577</v>
      </c>
      <c r="H172" s="151" t="s">
        <v>19</v>
      </c>
      <c r="I172" s="153"/>
      <c r="L172" s="149"/>
      <c r="M172" s="154"/>
      <c r="T172" s="155"/>
      <c r="AT172" s="151" t="s">
        <v>188</v>
      </c>
      <c r="AU172" s="151" t="s">
        <v>80</v>
      </c>
      <c r="AV172" s="12" t="s">
        <v>78</v>
      </c>
      <c r="AW172" s="12" t="s">
        <v>31</v>
      </c>
      <c r="AX172" s="12" t="s">
        <v>70</v>
      </c>
      <c r="AY172" s="151" t="s">
        <v>158</v>
      </c>
    </row>
    <row r="173" spans="2:65" s="13" customFormat="1" hidden="1" x14ac:dyDescent="0.2">
      <c r="B173" s="156"/>
      <c r="D173" s="150" t="s">
        <v>188</v>
      </c>
      <c r="E173" s="157" t="s">
        <v>19</v>
      </c>
      <c r="F173" s="158" t="s">
        <v>165</v>
      </c>
      <c r="H173" s="159">
        <v>4</v>
      </c>
      <c r="I173" s="160"/>
      <c r="L173" s="156"/>
      <c r="M173" s="161"/>
      <c r="T173" s="162"/>
      <c r="AT173" s="157" t="s">
        <v>188</v>
      </c>
      <c r="AU173" s="157" t="s">
        <v>80</v>
      </c>
      <c r="AV173" s="13" t="s">
        <v>80</v>
      </c>
      <c r="AW173" s="13" t="s">
        <v>31</v>
      </c>
      <c r="AX173" s="13" t="s">
        <v>70</v>
      </c>
      <c r="AY173" s="157" t="s">
        <v>158</v>
      </c>
    </row>
    <row r="174" spans="2:65" s="14" customFormat="1" hidden="1" x14ac:dyDescent="0.2">
      <c r="B174" s="163"/>
      <c r="D174" s="150" t="s">
        <v>188</v>
      </c>
      <c r="E174" s="164" t="s">
        <v>19</v>
      </c>
      <c r="F174" s="165" t="s">
        <v>191</v>
      </c>
      <c r="H174" s="166">
        <v>4</v>
      </c>
      <c r="I174" s="167"/>
      <c r="L174" s="163"/>
      <c r="M174" s="168"/>
      <c r="T174" s="169"/>
      <c r="AT174" s="164" t="s">
        <v>188</v>
      </c>
      <c r="AU174" s="164" t="s">
        <v>80</v>
      </c>
      <c r="AV174" s="14" t="s">
        <v>165</v>
      </c>
      <c r="AW174" s="14" t="s">
        <v>31</v>
      </c>
      <c r="AX174" s="14" t="s">
        <v>78</v>
      </c>
      <c r="AY174" s="164" t="s">
        <v>158</v>
      </c>
    </row>
    <row r="175" spans="2:65" s="1" customFormat="1" ht="16.5" customHeight="1" x14ac:dyDescent="0.2">
      <c r="B175" s="33"/>
      <c r="C175" s="177" t="s">
        <v>277</v>
      </c>
      <c r="D175" s="177" t="s">
        <v>530</v>
      </c>
      <c r="E175" s="178" t="s">
        <v>2578</v>
      </c>
      <c r="F175" s="179" t="s">
        <v>2579</v>
      </c>
      <c r="G175" s="180" t="s">
        <v>163</v>
      </c>
      <c r="H175" s="181">
        <v>4</v>
      </c>
      <c r="I175" s="182">
        <v>361.8</v>
      </c>
      <c r="J175" s="183">
        <f>ROUND(I175*H175,2)</f>
        <v>1447.2</v>
      </c>
      <c r="K175" s="179" t="s">
        <v>164</v>
      </c>
      <c r="L175" s="184"/>
      <c r="M175" s="185" t="s">
        <v>19</v>
      </c>
      <c r="N175" s="186" t="s">
        <v>41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178</v>
      </c>
      <c r="AT175" s="143" t="s">
        <v>530</v>
      </c>
      <c r="AU175" s="143" t="s">
        <v>80</v>
      </c>
      <c r="AY175" s="18" t="s">
        <v>158</v>
      </c>
      <c r="BE175" s="144">
        <f>IF(N175="základní",J175,0)</f>
        <v>1447.2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78</v>
      </c>
      <c r="BK175" s="144">
        <f>ROUND(I175*H175,2)</f>
        <v>1447.2</v>
      </c>
      <c r="BL175" s="18" t="s">
        <v>165</v>
      </c>
      <c r="BM175" s="143" t="s">
        <v>281</v>
      </c>
    </row>
    <row r="176" spans="2:65" s="1" customFormat="1" ht="16.5" customHeight="1" x14ac:dyDescent="0.2">
      <c r="B176" s="33"/>
      <c r="C176" s="132" t="s">
        <v>210</v>
      </c>
      <c r="D176" s="132" t="s">
        <v>160</v>
      </c>
      <c r="E176" s="133" t="s">
        <v>910</v>
      </c>
      <c r="F176" s="134" t="s">
        <v>911</v>
      </c>
      <c r="G176" s="135" t="s">
        <v>163</v>
      </c>
      <c r="H176" s="136">
        <v>2</v>
      </c>
      <c r="I176" s="137">
        <v>754</v>
      </c>
      <c r="J176" s="138">
        <f>ROUND(I176*H176,2)</f>
        <v>1508</v>
      </c>
      <c r="K176" s="134" t="s">
        <v>164</v>
      </c>
      <c r="L176" s="33"/>
      <c r="M176" s="139" t="s">
        <v>19</v>
      </c>
      <c r="N176" s="140" t="s">
        <v>41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165</v>
      </c>
      <c r="AT176" s="143" t="s">
        <v>160</v>
      </c>
      <c r="AU176" s="143" t="s">
        <v>80</v>
      </c>
      <c r="AY176" s="18" t="s">
        <v>158</v>
      </c>
      <c r="BE176" s="144">
        <f>IF(N176="základní",J176,0)</f>
        <v>1508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78</v>
      </c>
      <c r="BK176" s="144">
        <f>ROUND(I176*H176,2)</f>
        <v>1508</v>
      </c>
      <c r="BL176" s="18" t="s">
        <v>165</v>
      </c>
      <c r="BM176" s="143" t="s">
        <v>287</v>
      </c>
    </row>
    <row r="177" spans="2:65" s="1" customFormat="1" hidden="1" x14ac:dyDescent="0.2">
      <c r="B177" s="33"/>
      <c r="D177" s="145" t="s">
        <v>166</v>
      </c>
      <c r="F177" s="146" t="s">
        <v>913</v>
      </c>
      <c r="I177" s="147"/>
      <c r="L177" s="33"/>
      <c r="M177" s="148"/>
      <c r="T177" s="54"/>
      <c r="AT177" s="18" t="s">
        <v>166</v>
      </c>
      <c r="AU177" s="18" t="s">
        <v>80</v>
      </c>
    </row>
    <row r="178" spans="2:65" s="12" customFormat="1" hidden="1" x14ac:dyDescent="0.2">
      <c r="B178" s="149"/>
      <c r="D178" s="150" t="s">
        <v>188</v>
      </c>
      <c r="E178" s="151" t="s">
        <v>19</v>
      </c>
      <c r="F178" s="152" t="s">
        <v>2523</v>
      </c>
      <c r="H178" s="151" t="s">
        <v>19</v>
      </c>
      <c r="I178" s="153"/>
      <c r="L178" s="149"/>
      <c r="M178" s="154"/>
      <c r="T178" s="155"/>
      <c r="AT178" s="151" t="s">
        <v>188</v>
      </c>
      <c r="AU178" s="151" t="s">
        <v>80</v>
      </c>
      <c r="AV178" s="12" t="s">
        <v>78</v>
      </c>
      <c r="AW178" s="12" t="s">
        <v>31</v>
      </c>
      <c r="AX178" s="12" t="s">
        <v>70</v>
      </c>
      <c r="AY178" s="151" t="s">
        <v>158</v>
      </c>
    </row>
    <row r="179" spans="2:65" s="12" customFormat="1" hidden="1" x14ac:dyDescent="0.2">
      <c r="B179" s="149"/>
      <c r="D179" s="150" t="s">
        <v>188</v>
      </c>
      <c r="E179" s="151" t="s">
        <v>19</v>
      </c>
      <c r="F179" s="152" t="s">
        <v>2580</v>
      </c>
      <c r="H179" s="151" t="s">
        <v>19</v>
      </c>
      <c r="I179" s="153"/>
      <c r="L179" s="149"/>
      <c r="M179" s="154"/>
      <c r="T179" s="155"/>
      <c r="AT179" s="151" t="s">
        <v>188</v>
      </c>
      <c r="AU179" s="151" t="s">
        <v>80</v>
      </c>
      <c r="AV179" s="12" t="s">
        <v>78</v>
      </c>
      <c r="AW179" s="12" t="s">
        <v>31</v>
      </c>
      <c r="AX179" s="12" t="s">
        <v>70</v>
      </c>
      <c r="AY179" s="151" t="s">
        <v>158</v>
      </c>
    </row>
    <row r="180" spans="2:65" s="13" customFormat="1" hidden="1" x14ac:dyDescent="0.2">
      <c r="B180" s="156"/>
      <c r="D180" s="150" t="s">
        <v>188</v>
      </c>
      <c r="E180" s="157" t="s">
        <v>19</v>
      </c>
      <c r="F180" s="158" t="s">
        <v>80</v>
      </c>
      <c r="H180" s="159">
        <v>2</v>
      </c>
      <c r="I180" s="160"/>
      <c r="L180" s="156"/>
      <c r="M180" s="161"/>
      <c r="T180" s="162"/>
      <c r="AT180" s="157" t="s">
        <v>188</v>
      </c>
      <c r="AU180" s="157" t="s">
        <v>80</v>
      </c>
      <c r="AV180" s="13" t="s">
        <v>80</v>
      </c>
      <c r="AW180" s="13" t="s">
        <v>31</v>
      </c>
      <c r="AX180" s="13" t="s">
        <v>70</v>
      </c>
      <c r="AY180" s="157" t="s">
        <v>158</v>
      </c>
    </row>
    <row r="181" spans="2:65" s="14" customFormat="1" hidden="1" x14ac:dyDescent="0.2">
      <c r="B181" s="163"/>
      <c r="D181" s="150" t="s">
        <v>188</v>
      </c>
      <c r="E181" s="164" t="s">
        <v>19</v>
      </c>
      <c r="F181" s="165" t="s">
        <v>191</v>
      </c>
      <c r="H181" s="166">
        <v>2</v>
      </c>
      <c r="I181" s="167"/>
      <c r="L181" s="163"/>
      <c r="M181" s="168"/>
      <c r="T181" s="169"/>
      <c r="AT181" s="164" t="s">
        <v>188</v>
      </c>
      <c r="AU181" s="164" t="s">
        <v>80</v>
      </c>
      <c r="AV181" s="14" t="s">
        <v>165</v>
      </c>
      <c r="AW181" s="14" t="s">
        <v>31</v>
      </c>
      <c r="AX181" s="14" t="s">
        <v>78</v>
      </c>
      <c r="AY181" s="164" t="s">
        <v>158</v>
      </c>
    </row>
    <row r="182" spans="2:65" s="1" customFormat="1" ht="16.5" customHeight="1" x14ac:dyDescent="0.2">
      <c r="B182" s="33"/>
      <c r="C182" s="177" t="s">
        <v>289</v>
      </c>
      <c r="D182" s="177" t="s">
        <v>530</v>
      </c>
      <c r="E182" s="178" t="s">
        <v>915</v>
      </c>
      <c r="F182" s="179" t="s">
        <v>916</v>
      </c>
      <c r="G182" s="180" t="s">
        <v>163</v>
      </c>
      <c r="H182" s="181">
        <v>2</v>
      </c>
      <c r="I182" s="182">
        <v>362.6</v>
      </c>
      <c r="J182" s="183">
        <f>ROUND(I182*H182,2)</f>
        <v>725.2</v>
      </c>
      <c r="K182" s="179" t="s">
        <v>164</v>
      </c>
      <c r="L182" s="184"/>
      <c r="M182" s="185" t="s">
        <v>19</v>
      </c>
      <c r="N182" s="186" t="s">
        <v>41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178</v>
      </c>
      <c r="AT182" s="143" t="s">
        <v>530</v>
      </c>
      <c r="AU182" s="143" t="s">
        <v>80</v>
      </c>
      <c r="AY182" s="18" t="s">
        <v>158</v>
      </c>
      <c r="BE182" s="144">
        <f>IF(N182="základní",J182,0)</f>
        <v>725.2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78</v>
      </c>
      <c r="BK182" s="144">
        <f>ROUND(I182*H182,2)</f>
        <v>725.2</v>
      </c>
      <c r="BL182" s="18" t="s">
        <v>165</v>
      </c>
      <c r="BM182" s="143" t="s">
        <v>293</v>
      </c>
    </row>
    <row r="183" spans="2:65" s="1" customFormat="1" ht="16.5" customHeight="1" x14ac:dyDescent="0.2">
      <c r="B183" s="33"/>
      <c r="C183" s="132" t="s">
        <v>216</v>
      </c>
      <c r="D183" s="132" t="s">
        <v>160</v>
      </c>
      <c r="E183" s="133" t="s">
        <v>902</v>
      </c>
      <c r="F183" s="134" t="s">
        <v>903</v>
      </c>
      <c r="G183" s="135" t="s">
        <v>163</v>
      </c>
      <c r="H183" s="136">
        <v>2</v>
      </c>
      <c r="I183" s="137">
        <v>710</v>
      </c>
      <c r="J183" s="138">
        <f>ROUND(I183*H183,2)</f>
        <v>1420</v>
      </c>
      <c r="K183" s="134" t="s">
        <v>164</v>
      </c>
      <c r="L183" s="33"/>
      <c r="M183" s="139" t="s">
        <v>19</v>
      </c>
      <c r="N183" s="140" t="s">
        <v>41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165</v>
      </c>
      <c r="AT183" s="143" t="s">
        <v>160</v>
      </c>
      <c r="AU183" s="143" t="s">
        <v>80</v>
      </c>
      <c r="AY183" s="18" t="s">
        <v>158</v>
      </c>
      <c r="BE183" s="144">
        <f>IF(N183="základní",J183,0)</f>
        <v>1420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78</v>
      </c>
      <c r="BK183" s="144">
        <f>ROUND(I183*H183,2)</f>
        <v>1420</v>
      </c>
      <c r="BL183" s="18" t="s">
        <v>165</v>
      </c>
      <c r="BM183" s="143" t="s">
        <v>298</v>
      </c>
    </row>
    <row r="184" spans="2:65" s="1" customFormat="1" hidden="1" x14ac:dyDescent="0.2">
      <c r="B184" s="33"/>
      <c r="D184" s="145" t="s">
        <v>166</v>
      </c>
      <c r="F184" s="146" t="s">
        <v>905</v>
      </c>
      <c r="I184" s="147"/>
      <c r="L184" s="33"/>
      <c r="M184" s="148"/>
      <c r="T184" s="54"/>
      <c r="AT184" s="18" t="s">
        <v>166</v>
      </c>
      <c r="AU184" s="18" t="s">
        <v>80</v>
      </c>
    </row>
    <row r="185" spans="2:65" s="12" customFormat="1" hidden="1" x14ac:dyDescent="0.2">
      <c r="B185" s="149"/>
      <c r="D185" s="150" t="s">
        <v>188</v>
      </c>
      <c r="E185" s="151" t="s">
        <v>19</v>
      </c>
      <c r="F185" s="152" t="s">
        <v>2523</v>
      </c>
      <c r="H185" s="151" t="s">
        <v>19</v>
      </c>
      <c r="I185" s="153"/>
      <c r="L185" s="149"/>
      <c r="M185" s="154"/>
      <c r="T185" s="155"/>
      <c r="AT185" s="151" t="s">
        <v>188</v>
      </c>
      <c r="AU185" s="151" t="s">
        <v>80</v>
      </c>
      <c r="AV185" s="12" t="s">
        <v>78</v>
      </c>
      <c r="AW185" s="12" t="s">
        <v>31</v>
      </c>
      <c r="AX185" s="12" t="s">
        <v>70</v>
      </c>
      <c r="AY185" s="151" t="s">
        <v>158</v>
      </c>
    </row>
    <row r="186" spans="2:65" s="12" customFormat="1" hidden="1" x14ac:dyDescent="0.2">
      <c r="B186" s="149"/>
      <c r="D186" s="150" t="s">
        <v>188</v>
      </c>
      <c r="E186" s="151" t="s">
        <v>19</v>
      </c>
      <c r="F186" s="152" t="s">
        <v>2581</v>
      </c>
      <c r="H186" s="151" t="s">
        <v>19</v>
      </c>
      <c r="I186" s="153"/>
      <c r="L186" s="149"/>
      <c r="M186" s="154"/>
      <c r="T186" s="155"/>
      <c r="AT186" s="151" t="s">
        <v>188</v>
      </c>
      <c r="AU186" s="151" t="s">
        <v>80</v>
      </c>
      <c r="AV186" s="12" t="s">
        <v>78</v>
      </c>
      <c r="AW186" s="12" t="s">
        <v>31</v>
      </c>
      <c r="AX186" s="12" t="s">
        <v>70</v>
      </c>
      <c r="AY186" s="151" t="s">
        <v>158</v>
      </c>
    </row>
    <row r="187" spans="2:65" s="13" customFormat="1" hidden="1" x14ac:dyDescent="0.2">
      <c r="B187" s="156"/>
      <c r="D187" s="150" t="s">
        <v>188</v>
      </c>
      <c r="E187" s="157" t="s">
        <v>19</v>
      </c>
      <c r="F187" s="158" t="s">
        <v>80</v>
      </c>
      <c r="H187" s="159">
        <v>2</v>
      </c>
      <c r="I187" s="160"/>
      <c r="L187" s="156"/>
      <c r="M187" s="161"/>
      <c r="T187" s="162"/>
      <c r="AT187" s="157" t="s">
        <v>188</v>
      </c>
      <c r="AU187" s="157" t="s">
        <v>80</v>
      </c>
      <c r="AV187" s="13" t="s">
        <v>80</v>
      </c>
      <c r="AW187" s="13" t="s">
        <v>31</v>
      </c>
      <c r="AX187" s="13" t="s">
        <v>70</v>
      </c>
      <c r="AY187" s="157" t="s">
        <v>158</v>
      </c>
    </row>
    <row r="188" spans="2:65" s="14" customFormat="1" hidden="1" x14ac:dyDescent="0.2">
      <c r="B188" s="163"/>
      <c r="D188" s="150" t="s">
        <v>188</v>
      </c>
      <c r="E188" s="164" t="s">
        <v>19</v>
      </c>
      <c r="F188" s="165" t="s">
        <v>191</v>
      </c>
      <c r="H188" s="166">
        <v>2</v>
      </c>
      <c r="I188" s="167"/>
      <c r="L188" s="163"/>
      <c r="M188" s="168"/>
      <c r="T188" s="169"/>
      <c r="AT188" s="164" t="s">
        <v>188</v>
      </c>
      <c r="AU188" s="164" t="s">
        <v>80</v>
      </c>
      <c r="AV188" s="14" t="s">
        <v>165</v>
      </c>
      <c r="AW188" s="14" t="s">
        <v>31</v>
      </c>
      <c r="AX188" s="14" t="s">
        <v>78</v>
      </c>
      <c r="AY188" s="164" t="s">
        <v>158</v>
      </c>
    </row>
    <row r="189" spans="2:65" s="1" customFormat="1" ht="16.5" customHeight="1" x14ac:dyDescent="0.2">
      <c r="B189" s="33"/>
      <c r="C189" s="177" t="s">
        <v>7</v>
      </c>
      <c r="D189" s="177" t="s">
        <v>530</v>
      </c>
      <c r="E189" s="178" t="s">
        <v>907</v>
      </c>
      <c r="F189" s="179" t="s">
        <v>908</v>
      </c>
      <c r="G189" s="180" t="s">
        <v>163</v>
      </c>
      <c r="H189" s="181">
        <v>2</v>
      </c>
      <c r="I189" s="182">
        <v>1092</v>
      </c>
      <c r="J189" s="183">
        <f>ROUND(I189*H189,2)</f>
        <v>2184</v>
      </c>
      <c r="K189" s="179" t="s">
        <v>164</v>
      </c>
      <c r="L189" s="184"/>
      <c r="M189" s="185" t="s">
        <v>19</v>
      </c>
      <c r="N189" s="186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178</v>
      </c>
      <c r="AT189" s="143" t="s">
        <v>530</v>
      </c>
      <c r="AU189" s="143" t="s">
        <v>80</v>
      </c>
      <c r="AY189" s="18" t="s">
        <v>158</v>
      </c>
      <c r="BE189" s="144">
        <f>IF(N189="základní",J189,0)</f>
        <v>2184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78</v>
      </c>
      <c r="BK189" s="144">
        <f>ROUND(I189*H189,2)</f>
        <v>2184</v>
      </c>
      <c r="BL189" s="18" t="s">
        <v>165</v>
      </c>
      <c r="BM189" s="143" t="s">
        <v>303</v>
      </c>
    </row>
    <row r="190" spans="2:65" s="1" customFormat="1" ht="16.5" customHeight="1" x14ac:dyDescent="0.2">
      <c r="B190" s="33"/>
      <c r="C190" s="132" t="s">
        <v>225</v>
      </c>
      <c r="D190" s="132" t="s">
        <v>160</v>
      </c>
      <c r="E190" s="133" t="s">
        <v>920</v>
      </c>
      <c r="F190" s="134" t="s">
        <v>921</v>
      </c>
      <c r="G190" s="135" t="s">
        <v>163</v>
      </c>
      <c r="H190" s="136">
        <v>6</v>
      </c>
      <c r="I190" s="137">
        <v>1895</v>
      </c>
      <c r="J190" s="138">
        <f>ROUND(I190*H190,2)</f>
        <v>11370</v>
      </c>
      <c r="K190" s="134" t="s">
        <v>164</v>
      </c>
      <c r="L190" s="33"/>
      <c r="M190" s="139" t="s">
        <v>19</v>
      </c>
      <c r="N190" s="140" t="s">
        <v>41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165</v>
      </c>
      <c r="AT190" s="143" t="s">
        <v>160</v>
      </c>
      <c r="AU190" s="143" t="s">
        <v>80</v>
      </c>
      <c r="AY190" s="18" t="s">
        <v>158</v>
      </c>
      <c r="BE190" s="144">
        <f>IF(N190="základní",J190,0)</f>
        <v>11370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78</v>
      </c>
      <c r="BK190" s="144">
        <f>ROUND(I190*H190,2)</f>
        <v>11370</v>
      </c>
      <c r="BL190" s="18" t="s">
        <v>165</v>
      </c>
      <c r="BM190" s="143" t="s">
        <v>309</v>
      </c>
    </row>
    <row r="191" spans="2:65" s="1" customFormat="1" hidden="1" x14ac:dyDescent="0.2">
      <c r="B191" s="33"/>
      <c r="D191" s="145" t="s">
        <v>166</v>
      </c>
      <c r="F191" s="146" t="s">
        <v>923</v>
      </c>
      <c r="I191" s="147"/>
      <c r="L191" s="33"/>
      <c r="M191" s="148"/>
      <c r="T191" s="54"/>
      <c r="AT191" s="18" t="s">
        <v>166</v>
      </c>
      <c r="AU191" s="18" t="s">
        <v>80</v>
      </c>
    </row>
    <row r="192" spans="2:65" s="12" customFormat="1" hidden="1" x14ac:dyDescent="0.2">
      <c r="B192" s="149"/>
      <c r="D192" s="150" t="s">
        <v>188</v>
      </c>
      <c r="E192" s="151" t="s">
        <v>19</v>
      </c>
      <c r="F192" s="152" t="s">
        <v>2538</v>
      </c>
      <c r="H192" s="151" t="s">
        <v>19</v>
      </c>
      <c r="I192" s="153"/>
      <c r="L192" s="149"/>
      <c r="M192" s="154"/>
      <c r="T192" s="155"/>
      <c r="AT192" s="151" t="s">
        <v>188</v>
      </c>
      <c r="AU192" s="151" t="s">
        <v>80</v>
      </c>
      <c r="AV192" s="12" t="s">
        <v>78</v>
      </c>
      <c r="AW192" s="12" t="s">
        <v>31</v>
      </c>
      <c r="AX192" s="12" t="s">
        <v>70</v>
      </c>
      <c r="AY192" s="151" t="s">
        <v>158</v>
      </c>
    </row>
    <row r="193" spans="2:65" s="12" customFormat="1" hidden="1" x14ac:dyDescent="0.2">
      <c r="B193" s="149"/>
      <c r="D193" s="150" t="s">
        <v>188</v>
      </c>
      <c r="E193" s="151" t="s">
        <v>19</v>
      </c>
      <c r="F193" s="152" t="s">
        <v>2582</v>
      </c>
      <c r="H193" s="151" t="s">
        <v>19</v>
      </c>
      <c r="I193" s="153"/>
      <c r="L193" s="149"/>
      <c r="M193" s="154"/>
      <c r="T193" s="155"/>
      <c r="AT193" s="151" t="s">
        <v>188</v>
      </c>
      <c r="AU193" s="151" t="s">
        <v>80</v>
      </c>
      <c r="AV193" s="12" t="s">
        <v>78</v>
      </c>
      <c r="AW193" s="12" t="s">
        <v>31</v>
      </c>
      <c r="AX193" s="12" t="s">
        <v>70</v>
      </c>
      <c r="AY193" s="151" t="s">
        <v>158</v>
      </c>
    </row>
    <row r="194" spans="2:65" s="13" customFormat="1" hidden="1" x14ac:dyDescent="0.2">
      <c r="B194" s="156"/>
      <c r="D194" s="150" t="s">
        <v>188</v>
      </c>
      <c r="E194" s="157" t="s">
        <v>19</v>
      </c>
      <c r="F194" s="158" t="s">
        <v>80</v>
      </c>
      <c r="H194" s="159">
        <v>2</v>
      </c>
      <c r="I194" s="160"/>
      <c r="L194" s="156"/>
      <c r="M194" s="161"/>
      <c r="T194" s="162"/>
      <c r="AT194" s="157" t="s">
        <v>188</v>
      </c>
      <c r="AU194" s="157" t="s">
        <v>80</v>
      </c>
      <c r="AV194" s="13" t="s">
        <v>80</v>
      </c>
      <c r="AW194" s="13" t="s">
        <v>31</v>
      </c>
      <c r="AX194" s="13" t="s">
        <v>70</v>
      </c>
      <c r="AY194" s="157" t="s">
        <v>158</v>
      </c>
    </row>
    <row r="195" spans="2:65" s="12" customFormat="1" hidden="1" x14ac:dyDescent="0.2">
      <c r="B195" s="149"/>
      <c r="D195" s="150" t="s">
        <v>188</v>
      </c>
      <c r="E195" s="151" t="s">
        <v>19</v>
      </c>
      <c r="F195" s="152" t="s">
        <v>2523</v>
      </c>
      <c r="H195" s="151" t="s">
        <v>19</v>
      </c>
      <c r="I195" s="153"/>
      <c r="L195" s="149"/>
      <c r="M195" s="154"/>
      <c r="T195" s="155"/>
      <c r="AT195" s="151" t="s">
        <v>188</v>
      </c>
      <c r="AU195" s="151" t="s">
        <v>80</v>
      </c>
      <c r="AV195" s="12" t="s">
        <v>78</v>
      </c>
      <c r="AW195" s="12" t="s">
        <v>31</v>
      </c>
      <c r="AX195" s="12" t="s">
        <v>70</v>
      </c>
      <c r="AY195" s="151" t="s">
        <v>158</v>
      </c>
    </row>
    <row r="196" spans="2:65" s="12" customFormat="1" hidden="1" x14ac:dyDescent="0.2">
      <c r="B196" s="149"/>
      <c r="D196" s="150" t="s">
        <v>188</v>
      </c>
      <c r="E196" s="151" t="s">
        <v>19</v>
      </c>
      <c r="F196" s="152" t="s">
        <v>2583</v>
      </c>
      <c r="H196" s="151" t="s">
        <v>19</v>
      </c>
      <c r="I196" s="153"/>
      <c r="L196" s="149"/>
      <c r="M196" s="154"/>
      <c r="T196" s="155"/>
      <c r="AT196" s="151" t="s">
        <v>188</v>
      </c>
      <c r="AU196" s="151" t="s">
        <v>80</v>
      </c>
      <c r="AV196" s="12" t="s">
        <v>78</v>
      </c>
      <c r="AW196" s="12" t="s">
        <v>31</v>
      </c>
      <c r="AX196" s="12" t="s">
        <v>70</v>
      </c>
      <c r="AY196" s="151" t="s">
        <v>158</v>
      </c>
    </row>
    <row r="197" spans="2:65" s="13" customFormat="1" hidden="1" x14ac:dyDescent="0.2">
      <c r="B197" s="156"/>
      <c r="D197" s="150" t="s">
        <v>188</v>
      </c>
      <c r="E197" s="157" t="s">
        <v>19</v>
      </c>
      <c r="F197" s="158" t="s">
        <v>165</v>
      </c>
      <c r="H197" s="159">
        <v>4</v>
      </c>
      <c r="I197" s="160"/>
      <c r="L197" s="156"/>
      <c r="M197" s="161"/>
      <c r="T197" s="162"/>
      <c r="AT197" s="157" t="s">
        <v>188</v>
      </c>
      <c r="AU197" s="157" t="s">
        <v>80</v>
      </c>
      <c r="AV197" s="13" t="s">
        <v>80</v>
      </c>
      <c r="AW197" s="13" t="s">
        <v>31</v>
      </c>
      <c r="AX197" s="13" t="s">
        <v>70</v>
      </c>
      <c r="AY197" s="157" t="s">
        <v>158</v>
      </c>
    </row>
    <row r="198" spans="2:65" s="14" customFormat="1" hidden="1" x14ac:dyDescent="0.2">
      <c r="B198" s="163"/>
      <c r="D198" s="150" t="s">
        <v>188</v>
      </c>
      <c r="E198" s="164" t="s">
        <v>19</v>
      </c>
      <c r="F198" s="165" t="s">
        <v>191</v>
      </c>
      <c r="H198" s="166">
        <v>6</v>
      </c>
      <c r="I198" s="167"/>
      <c r="L198" s="163"/>
      <c r="M198" s="168"/>
      <c r="T198" s="169"/>
      <c r="AT198" s="164" t="s">
        <v>188</v>
      </c>
      <c r="AU198" s="164" t="s">
        <v>80</v>
      </c>
      <c r="AV198" s="14" t="s">
        <v>165</v>
      </c>
      <c r="AW198" s="14" t="s">
        <v>31</v>
      </c>
      <c r="AX198" s="14" t="s">
        <v>78</v>
      </c>
      <c r="AY198" s="164" t="s">
        <v>158</v>
      </c>
    </row>
    <row r="199" spans="2:65" s="1" customFormat="1" ht="16.5" customHeight="1" x14ac:dyDescent="0.2">
      <c r="B199" s="33"/>
      <c r="C199" s="177" t="s">
        <v>318</v>
      </c>
      <c r="D199" s="177" t="s">
        <v>530</v>
      </c>
      <c r="E199" s="178" t="s">
        <v>2584</v>
      </c>
      <c r="F199" s="179" t="s">
        <v>2585</v>
      </c>
      <c r="G199" s="180" t="s">
        <v>163</v>
      </c>
      <c r="H199" s="181">
        <v>6</v>
      </c>
      <c r="I199" s="182">
        <v>6250</v>
      </c>
      <c r="J199" s="183">
        <f>ROUND(I199*H199,2)</f>
        <v>37500</v>
      </c>
      <c r="K199" s="179" t="s">
        <v>164</v>
      </c>
      <c r="L199" s="184"/>
      <c r="M199" s="185" t="s">
        <v>19</v>
      </c>
      <c r="N199" s="186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178</v>
      </c>
      <c r="AT199" s="143" t="s">
        <v>530</v>
      </c>
      <c r="AU199" s="143" t="s">
        <v>80</v>
      </c>
      <c r="AY199" s="18" t="s">
        <v>158</v>
      </c>
      <c r="BE199" s="144">
        <f>IF(N199="základní",J199,0)</f>
        <v>37500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78</v>
      </c>
      <c r="BK199" s="144">
        <f>ROUND(I199*H199,2)</f>
        <v>37500</v>
      </c>
      <c r="BL199" s="18" t="s">
        <v>165</v>
      </c>
      <c r="BM199" s="143" t="s">
        <v>321</v>
      </c>
    </row>
    <row r="200" spans="2:65" s="1" customFormat="1" ht="16.5" customHeight="1" x14ac:dyDescent="0.2">
      <c r="B200" s="33"/>
      <c r="C200" s="177" t="s">
        <v>232</v>
      </c>
      <c r="D200" s="177" t="s">
        <v>530</v>
      </c>
      <c r="E200" s="178" t="s">
        <v>928</v>
      </c>
      <c r="F200" s="179" t="s">
        <v>929</v>
      </c>
      <c r="G200" s="180" t="s">
        <v>163</v>
      </c>
      <c r="H200" s="181">
        <v>6</v>
      </c>
      <c r="I200" s="182">
        <v>603</v>
      </c>
      <c r="J200" s="183">
        <f>ROUND(I200*H200,2)</f>
        <v>3618</v>
      </c>
      <c r="K200" s="179" t="s">
        <v>164</v>
      </c>
      <c r="L200" s="184"/>
      <c r="M200" s="185" t="s">
        <v>19</v>
      </c>
      <c r="N200" s="186" t="s">
        <v>41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178</v>
      </c>
      <c r="AT200" s="143" t="s">
        <v>530</v>
      </c>
      <c r="AU200" s="143" t="s">
        <v>80</v>
      </c>
      <c r="AY200" s="18" t="s">
        <v>158</v>
      </c>
      <c r="BE200" s="144">
        <f>IF(N200="základní",J200,0)</f>
        <v>3618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78</v>
      </c>
      <c r="BK200" s="144">
        <f>ROUND(I200*H200,2)</f>
        <v>3618</v>
      </c>
      <c r="BL200" s="18" t="s">
        <v>165</v>
      </c>
      <c r="BM200" s="143" t="s">
        <v>328</v>
      </c>
    </row>
    <row r="201" spans="2:65" s="1" customFormat="1" ht="16.5" customHeight="1" x14ac:dyDescent="0.2">
      <c r="B201" s="33"/>
      <c r="C201" s="132" t="s">
        <v>333</v>
      </c>
      <c r="D201" s="132" t="s">
        <v>160</v>
      </c>
      <c r="E201" s="133" t="s">
        <v>2586</v>
      </c>
      <c r="F201" s="134" t="s">
        <v>2587</v>
      </c>
      <c r="G201" s="135" t="s">
        <v>163</v>
      </c>
      <c r="H201" s="136">
        <v>2</v>
      </c>
      <c r="I201" s="137">
        <v>4200</v>
      </c>
      <c r="J201" s="138">
        <f>ROUND(I201*H201,2)</f>
        <v>8400</v>
      </c>
      <c r="K201" s="134" t="s">
        <v>164</v>
      </c>
      <c r="L201" s="33"/>
      <c r="M201" s="139" t="s">
        <v>19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165</v>
      </c>
      <c r="AT201" s="143" t="s">
        <v>160</v>
      </c>
      <c r="AU201" s="143" t="s">
        <v>80</v>
      </c>
      <c r="AY201" s="18" t="s">
        <v>158</v>
      </c>
      <c r="BE201" s="144">
        <f>IF(N201="základní",J201,0)</f>
        <v>8400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78</v>
      </c>
      <c r="BK201" s="144">
        <f>ROUND(I201*H201,2)</f>
        <v>8400</v>
      </c>
      <c r="BL201" s="18" t="s">
        <v>165</v>
      </c>
      <c r="BM201" s="143" t="s">
        <v>336</v>
      </c>
    </row>
    <row r="202" spans="2:65" s="1" customFormat="1" hidden="1" x14ac:dyDescent="0.2">
      <c r="B202" s="33"/>
      <c r="D202" s="145" t="s">
        <v>166</v>
      </c>
      <c r="F202" s="146" t="s">
        <v>2588</v>
      </c>
      <c r="I202" s="147"/>
      <c r="L202" s="33"/>
      <c r="M202" s="148"/>
      <c r="T202" s="54"/>
      <c r="AT202" s="18" t="s">
        <v>166</v>
      </c>
      <c r="AU202" s="18" t="s">
        <v>80</v>
      </c>
    </row>
    <row r="203" spans="2:65" s="12" customFormat="1" hidden="1" x14ac:dyDescent="0.2">
      <c r="B203" s="149"/>
      <c r="D203" s="150" t="s">
        <v>188</v>
      </c>
      <c r="E203" s="151" t="s">
        <v>19</v>
      </c>
      <c r="F203" s="152" t="s">
        <v>2538</v>
      </c>
      <c r="H203" s="151" t="s">
        <v>19</v>
      </c>
      <c r="I203" s="153"/>
      <c r="L203" s="149"/>
      <c r="M203" s="154"/>
      <c r="T203" s="155"/>
      <c r="AT203" s="151" t="s">
        <v>188</v>
      </c>
      <c r="AU203" s="151" t="s">
        <v>80</v>
      </c>
      <c r="AV203" s="12" t="s">
        <v>78</v>
      </c>
      <c r="AW203" s="12" t="s">
        <v>31</v>
      </c>
      <c r="AX203" s="12" t="s">
        <v>70</v>
      </c>
      <c r="AY203" s="151" t="s">
        <v>158</v>
      </c>
    </row>
    <row r="204" spans="2:65" s="12" customFormat="1" hidden="1" x14ac:dyDescent="0.2">
      <c r="B204" s="149"/>
      <c r="D204" s="150" t="s">
        <v>188</v>
      </c>
      <c r="E204" s="151" t="s">
        <v>19</v>
      </c>
      <c r="F204" s="152" t="s">
        <v>2589</v>
      </c>
      <c r="H204" s="151" t="s">
        <v>19</v>
      </c>
      <c r="I204" s="153"/>
      <c r="L204" s="149"/>
      <c r="M204" s="154"/>
      <c r="T204" s="155"/>
      <c r="AT204" s="151" t="s">
        <v>188</v>
      </c>
      <c r="AU204" s="151" t="s">
        <v>80</v>
      </c>
      <c r="AV204" s="12" t="s">
        <v>78</v>
      </c>
      <c r="AW204" s="12" t="s">
        <v>31</v>
      </c>
      <c r="AX204" s="12" t="s">
        <v>70</v>
      </c>
      <c r="AY204" s="151" t="s">
        <v>158</v>
      </c>
    </row>
    <row r="205" spans="2:65" s="13" customFormat="1" hidden="1" x14ac:dyDescent="0.2">
      <c r="B205" s="156"/>
      <c r="D205" s="150" t="s">
        <v>188</v>
      </c>
      <c r="E205" s="157" t="s">
        <v>19</v>
      </c>
      <c r="F205" s="158" t="s">
        <v>78</v>
      </c>
      <c r="H205" s="159">
        <v>1</v>
      </c>
      <c r="I205" s="160"/>
      <c r="L205" s="156"/>
      <c r="M205" s="161"/>
      <c r="T205" s="162"/>
      <c r="AT205" s="157" t="s">
        <v>188</v>
      </c>
      <c r="AU205" s="157" t="s">
        <v>80</v>
      </c>
      <c r="AV205" s="13" t="s">
        <v>80</v>
      </c>
      <c r="AW205" s="13" t="s">
        <v>31</v>
      </c>
      <c r="AX205" s="13" t="s">
        <v>70</v>
      </c>
      <c r="AY205" s="157" t="s">
        <v>158</v>
      </c>
    </row>
    <row r="206" spans="2:65" s="12" customFormat="1" hidden="1" x14ac:dyDescent="0.2">
      <c r="B206" s="149"/>
      <c r="D206" s="150" t="s">
        <v>188</v>
      </c>
      <c r="E206" s="151" t="s">
        <v>19</v>
      </c>
      <c r="F206" s="152" t="s">
        <v>2523</v>
      </c>
      <c r="H206" s="151" t="s">
        <v>19</v>
      </c>
      <c r="I206" s="153"/>
      <c r="L206" s="149"/>
      <c r="M206" s="154"/>
      <c r="T206" s="155"/>
      <c r="AT206" s="151" t="s">
        <v>188</v>
      </c>
      <c r="AU206" s="151" t="s">
        <v>80</v>
      </c>
      <c r="AV206" s="12" t="s">
        <v>78</v>
      </c>
      <c r="AW206" s="12" t="s">
        <v>31</v>
      </c>
      <c r="AX206" s="12" t="s">
        <v>70</v>
      </c>
      <c r="AY206" s="151" t="s">
        <v>158</v>
      </c>
    </row>
    <row r="207" spans="2:65" s="12" customFormat="1" hidden="1" x14ac:dyDescent="0.2">
      <c r="B207" s="149"/>
      <c r="D207" s="150" t="s">
        <v>188</v>
      </c>
      <c r="E207" s="151" t="s">
        <v>19</v>
      </c>
      <c r="F207" s="152" t="s">
        <v>2590</v>
      </c>
      <c r="H207" s="151" t="s">
        <v>19</v>
      </c>
      <c r="I207" s="153"/>
      <c r="L207" s="149"/>
      <c r="M207" s="154"/>
      <c r="T207" s="155"/>
      <c r="AT207" s="151" t="s">
        <v>188</v>
      </c>
      <c r="AU207" s="151" t="s">
        <v>80</v>
      </c>
      <c r="AV207" s="12" t="s">
        <v>78</v>
      </c>
      <c r="AW207" s="12" t="s">
        <v>31</v>
      </c>
      <c r="AX207" s="12" t="s">
        <v>70</v>
      </c>
      <c r="AY207" s="151" t="s">
        <v>158</v>
      </c>
    </row>
    <row r="208" spans="2:65" s="13" customFormat="1" hidden="1" x14ac:dyDescent="0.2">
      <c r="B208" s="156"/>
      <c r="D208" s="150" t="s">
        <v>188</v>
      </c>
      <c r="E208" s="157" t="s">
        <v>19</v>
      </c>
      <c r="F208" s="158" t="s">
        <v>78</v>
      </c>
      <c r="H208" s="159">
        <v>1</v>
      </c>
      <c r="I208" s="160"/>
      <c r="L208" s="156"/>
      <c r="M208" s="161"/>
      <c r="T208" s="162"/>
      <c r="AT208" s="157" t="s">
        <v>188</v>
      </c>
      <c r="AU208" s="157" t="s">
        <v>80</v>
      </c>
      <c r="AV208" s="13" t="s">
        <v>80</v>
      </c>
      <c r="AW208" s="13" t="s">
        <v>31</v>
      </c>
      <c r="AX208" s="13" t="s">
        <v>70</v>
      </c>
      <c r="AY208" s="157" t="s">
        <v>158</v>
      </c>
    </row>
    <row r="209" spans="2:65" s="14" customFormat="1" hidden="1" x14ac:dyDescent="0.2">
      <c r="B209" s="163"/>
      <c r="D209" s="150" t="s">
        <v>188</v>
      </c>
      <c r="E209" s="164" t="s">
        <v>19</v>
      </c>
      <c r="F209" s="165" t="s">
        <v>191</v>
      </c>
      <c r="H209" s="166">
        <v>2</v>
      </c>
      <c r="I209" s="167"/>
      <c r="L209" s="163"/>
      <c r="M209" s="168"/>
      <c r="T209" s="169"/>
      <c r="AT209" s="164" t="s">
        <v>188</v>
      </c>
      <c r="AU209" s="164" t="s">
        <v>80</v>
      </c>
      <c r="AV209" s="14" t="s">
        <v>165</v>
      </c>
      <c r="AW209" s="14" t="s">
        <v>31</v>
      </c>
      <c r="AX209" s="14" t="s">
        <v>78</v>
      </c>
      <c r="AY209" s="164" t="s">
        <v>158</v>
      </c>
    </row>
    <row r="210" spans="2:65" s="1" customFormat="1" ht="16.5" customHeight="1" x14ac:dyDescent="0.2">
      <c r="B210" s="33"/>
      <c r="C210" s="177" t="s">
        <v>243</v>
      </c>
      <c r="D210" s="177" t="s">
        <v>530</v>
      </c>
      <c r="E210" s="178" t="s">
        <v>2591</v>
      </c>
      <c r="F210" s="179" t="s">
        <v>2592</v>
      </c>
      <c r="G210" s="180" t="s">
        <v>163</v>
      </c>
      <c r="H210" s="181">
        <v>2</v>
      </c>
      <c r="I210" s="182">
        <v>11100</v>
      </c>
      <c r="J210" s="183">
        <f>ROUND(I210*H210,2)</f>
        <v>22200</v>
      </c>
      <c r="K210" s="179" t="s">
        <v>164</v>
      </c>
      <c r="L210" s="184"/>
      <c r="M210" s="185" t="s">
        <v>19</v>
      </c>
      <c r="N210" s="186" t="s">
        <v>41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178</v>
      </c>
      <c r="AT210" s="143" t="s">
        <v>530</v>
      </c>
      <c r="AU210" s="143" t="s">
        <v>80</v>
      </c>
      <c r="AY210" s="18" t="s">
        <v>158</v>
      </c>
      <c r="BE210" s="144">
        <f>IF(N210="základní",J210,0)</f>
        <v>22200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78</v>
      </c>
      <c r="BK210" s="144">
        <f>ROUND(I210*H210,2)</f>
        <v>22200</v>
      </c>
      <c r="BL210" s="18" t="s">
        <v>165</v>
      </c>
      <c r="BM210" s="143" t="s">
        <v>343</v>
      </c>
    </row>
    <row r="211" spans="2:65" s="1" customFormat="1" ht="16.5" customHeight="1" x14ac:dyDescent="0.2">
      <c r="B211" s="33"/>
      <c r="C211" s="132" t="s">
        <v>347</v>
      </c>
      <c r="D211" s="132" t="s">
        <v>160</v>
      </c>
      <c r="E211" s="133" t="s">
        <v>932</v>
      </c>
      <c r="F211" s="134" t="s">
        <v>2593</v>
      </c>
      <c r="G211" s="135" t="s">
        <v>163</v>
      </c>
      <c r="H211" s="136">
        <v>2</v>
      </c>
      <c r="I211" s="137">
        <v>1300</v>
      </c>
      <c r="J211" s="138">
        <f>ROUND(I211*H211,2)</f>
        <v>2600</v>
      </c>
      <c r="K211" s="134" t="s">
        <v>164</v>
      </c>
      <c r="L211" s="33"/>
      <c r="M211" s="139" t="s">
        <v>19</v>
      </c>
      <c r="N211" s="140" t="s">
        <v>41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165</v>
      </c>
      <c r="AT211" s="143" t="s">
        <v>160</v>
      </c>
      <c r="AU211" s="143" t="s">
        <v>80</v>
      </c>
      <c r="AY211" s="18" t="s">
        <v>158</v>
      </c>
      <c r="BE211" s="144">
        <f>IF(N211="základní",J211,0)</f>
        <v>2600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78</v>
      </c>
      <c r="BK211" s="144">
        <f>ROUND(I211*H211,2)</f>
        <v>2600</v>
      </c>
      <c r="BL211" s="18" t="s">
        <v>165</v>
      </c>
      <c r="BM211" s="143" t="s">
        <v>350</v>
      </c>
    </row>
    <row r="212" spans="2:65" s="1" customFormat="1" hidden="1" x14ac:dyDescent="0.2">
      <c r="B212" s="33"/>
      <c r="D212" s="145" t="s">
        <v>166</v>
      </c>
      <c r="F212" s="146" t="s">
        <v>935</v>
      </c>
      <c r="I212" s="147"/>
      <c r="L212" s="33"/>
      <c r="M212" s="148"/>
      <c r="T212" s="54"/>
      <c r="AT212" s="18" t="s">
        <v>166</v>
      </c>
      <c r="AU212" s="18" t="s">
        <v>80</v>
      </c>
    </row>
    <row r="213" spans="2:65" s="12" customFormat="1" hidden="1" x14ac:dyDescent="0.2">
      <c r="B213" s="149"/>
      <c r="D213" s="150" t="s">
        <v>188</v>
      </c>
      <c r="E213" s="151" t="s">
        <v>19</v>
      </c>
      <c r="F213" s="152" t="s">
        <v>2538</v>
      </c>
      <c r="H213" s="151" t="s">
        <v>19</v>
      </c>
      <c r="I213" s="153"/>
      <c r="L213" s="149"/>
      <c r="M213" s="154"/>
      <c r="T213" s="155"/>
      <c r="AT213" s="151" t="s">
        <v>188</v>
      </c>
      <c r="AU213" s="151" t="s">
        <v>80</v>
      </c>
      <c r="AV213" s="12" t="s">
        <v>78</v>
      </c>
      <c r="AW213" s="12" t="s">
        <v>31</v>
      </c>
      <c r="AX213" s="12" t="s">
        <v>70</v>
      </c>
      <c r="AY213" s="151" t="s">
        <v>158</v>
      </c>
    </row>
    <row r="214" spans="2:65" s="12" customFormat="1" hidden="1" x14ac:dyDescent="0.2">
      <c r="B214" s="149"/>
      <c r="D214" s="150" t="s">
        <v>188</v>
      </c>
      <c r="E214" s="151" t="s">
        <v>19</v>
      </c>
      <c r="F214" s="152" t="s">
        <v>2594</v>
      </c>
      <c r="H214" s="151" t="s">
        <v>19</v>
      </c>
      <c r="I214" s="153"/>
      <c r="L214" s="149"/>
      <c r="M214" s="154"/>
      <c r="T214" s="155"/>
      <c r="AT214" s="151" t="s">
        <v>188</v>
      </c>
      <c r="AU214" s="151" t="s">
        <v>80</v>
      </c>
      <c r="AV214" s="12" t="s">
        <v>78</v>
      </c>
      <c r="AW214" s="12" t="s">
        <v>31</v>
      </c>
      <c r="AX214" s="12" t="s">
        <v>70</v>
      </c>
      <c r="AY214" s="151" t="s">
        <v>158</v>
      </c>
    </row>
    <row r="215" spans="2:65" s="13" customFormat="1" hidden="1" x14ac:dyDescent="0.2">
      <c r="B215" s="156"/>
      <c r="D215" s="150" t="s">
        <v>188</v>
      </c>
      <c r="E215" s="157" t="s">
        <v>19</v>
      </c>
      <c r="F215" s="158" t="s">
        <v>78</v>
      </c>
      <c r="H215" s="159">
        <v>1</v>
      </c>
      <c r="I215" s="160"/>
      <c r="L215" s="156"/>
      <c r="M215" s="161"/>
      <c r="T215" s="162"/>
      <c r="AT215" s="157" t="s">
        <v>188</v>
      </c>
      <c r="AU215" s="157" t="s">
        <v>80</v>
      </c>
      <c r="AV215" s="13" t="s">
        <v>80</v>
      </c>
      <c r="AW215" s="13" t="s">
        <v>31</v>
      </c>
      <c r="AX215" s="13" t="s">
        <v>70</v>
      </c>
      <c r="AY215" s="157" t="s">
        <v>158</v>
      </c>
    </row>
    <row r="216" spans="2:65" s="12" customFormat="1" hidden="1" x14ac:dyDescent="0.2">
      <c r="B216" s="149"/>
      <c r="D216" s="150" t="s">
        <v>188</v>
      </c>
      <c r="E216" s="151" t="s">
        <v>19</v>
      </c>
      <c r="F216" s="152" t="s">
        <v>2523</v>
      </c>
      <c r="H216" s="151" t="s">
        <v>19</v>
      </c>
      <c r="I216" s="153"/>
      <c r="L216" s="149"/>
      <c r="M216" s="154"/>
      <c r="T216" s="155"/>
      <c r="AT216" s="151" t="s">
        <v>188</v>
      </c>
      <c r="AU216" s="151" t="s">
        <v>80</v>
      </c>
      <c r="AV216" s="12" t="s">
        <v>78</v>
      </c>
      <c r="AW216" s="12" t="s">
        <v>31</v>
      </c>
      <c r="AX216" s="12" t="s">
        <v>70</v>
      </c>
      <c r="AY216" s="151" t="s">
        <v>158</v>
      </c>
    </row>
    <row r="217" spans="2:65" s="12" customFormat="1" hidden="1" x14ac:dyDescent="0.2">
      <c r="B217" s="149"/>
      <c r="D217" s="150" t="s">
        <v>188</v>
      </c>
      <c r="E217" s="151" t="s">
        <v>19</v>
      </c>
      <c r="F217" s="152" t="s">
        <v>2595</v>
      </c>
      <c r="H217" s="151" t="s">
        <v>19</v>
      </c>
      <c r="I217" s="153"/>
      <c r="L217" s="149"/>
      <c r="M217" s="154"/>
      <c r="T217" s="155"/>
      <c r="AT217" s="151" t="s">
        <v>188</v>
      </c>
      <c r="AU217" s="151" t="s">
        <v>80</v>
      </c>
      <c r="AV217" s="12" t="s">
        <v>78</v>
      </c>
      <c r="AW217" s="12" t="s">
        <v>31</v>
      </c>
      <c r="AX217" s="12" t="s">
        <v>70</v>
      </c>
      <c r="AY217" s="151" t="s">
        <v>158</v>
      </c>
    </row>
    <row r="218" spans="2:65" s="13" customFormat="1" hidden="1" x14ac:dyDescent="0.2">
      <c r="B218" s="156"/>
      <c r="D218" s="150" t="s">
        <v>188</v>
      </c>
      <c r="E218" s="157" t="s">
        <v>19</v>
      </c>
      <c r="F218" s="158" t="s">
        <v>78</v>
      </c>
      <c r="H218" s="159">
        <v>1</v>
      </c>
      <c r="I218" s="160"/>
      <c r="L218" s="156"/>
      <c r="M218" s="161"/>
      <c r="T218" s="162"/>
      <c r="AT218" s="157" t="s">
        <v>188</v>
      </c>
      <c r="AU218" s="157" t="s">
        <v>80</v>
      </c>
      <c r="AV218" s="13" t="s">
        <v>80</v>
      </c>
      <c r="AW218" s="13" t="s">
        <v>31</v>
      </c>
      <c r="AX218" s="13" t="s">
        <v>70</v>
      </c>
      <c r="AY218" s="157" t="s">
        <v>158</v>
      </c>
    </row>
    <row r="219" spans="2:65" s="14" customFormat="1" hidden="1" x14ac:dyDescent="0.2">
      <c r="B219" s="163"/>
      <c r="D219" s="150" t="s">
        <v>188</v>
      </c>
      <c r="E219" s="164" t="s">
        <v>19</v>
      </c>
      <c r="F219" s="165" t="s">
        <v>191</v>
      </c>
      <c r="H219" s="166">
        <v>2</v>
      </c>
      <c r="I219" s="167"/>
      <c r="L219" s="163"/>
      <c r="M219" s="168"/>
      <c r="T219" s="169"/>
      <c r="AT219" s="164" t="s">
        <v>188</v>
      </c>
      <c r="AU219" s="164" t="s">
        <v>80</v>
      </c>
      <c r="AV219" s="14" t="s">
        <v>165</v>
      </c>
      <c r="AW219" s="14" t="s">
        <v>31</v>
      </c>
      <c r="AX219" s="14" t="s">
        <v>78</v>
      </c>
      <c r="AY219" s="164" t="s">
        <v>158</v>
      </c>
    </row>
    <row r="220" spans="2:65" s="1" customFormat="1" ht="16.5" customHeight="1" x14ac:dyDescent="0.2">
      <c r="B220" s="33"/>
      <c r="C220" s="177" t="s">
        <v>253</v>
      </c>
      <c r="D220" s="177" t="s">
        <v>530</v>
      </c>
      <c r="E220" s="178" t="s">
        <v>2596</v>
      </c>
      <c r="F220" s="179" t="s">
        <v>2597</v>
      </c>
      <c r="G220" s="180" t="s">
        <v>163</v>
      </c>
      <c r="H220" s="181">
        <v>2</v>
      </c>
      <c r="I220" s="182">
        <v>14700</v>
      </c>
      <c r="J220" s="183">
        <f>ROUND(I220*H220,2)</f>
        <v>29400</v>
      </c>
      <c r="K220" s="179" t="s">
        <v>164</v>
      </c>
      <c r="L220" s="184"/>
      <c r="M220" s="185" t="s">
        <v>19</v>
      </c>
      <c r="N220" s="186" t="s">
        <v>41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178</v>
      </c>
      <c r="AT220" s="143" t="s">
        <v>530</v>
      </c>
      <c r="AU220" s="143" t="s">
        <v>80</v>
      </c>
      <c r="AY220" s="18" t="s">
        <v>158</v>
      </c>
      <c r="BE220" s="144">
        <f>IF(N220="základní",J220,0)</f>
        <v>29400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8" t="s">
        <v>78</v>
      </c>
      <c r="BK220" s="144">
        <f>ROUND(I220*H220,2)</f>
        <v>29400</v>
      </c>
      <c r="BL220" s="18" t="s">
        <v>165</v>
      </c>
      <c r="BM220" s="143" t="s">
        <v>370</v>
      </c>
    </row>
    <row r="221" spans="2:65" s="1" customFormat="1" ht="16.5" customHeight="1" x14ac:dyDescent="0.2">
      <c r="B221" s="33"/>
      <c r="C221" s="132" t="s">
        <v>375</v>
      </c>
      <c r="D221" s="132" t="s">
        <v>160</v>
      </c>
      <c r="E221" s="133" t="s">
        <v>2598</v>
      </c>
      <c r="F221" s="134" t="s">
        <v>2599</v>
      </c>
      <c r="G221" s="135" t="s">
        <v>163</v>
      </c>
      <c r="H221" s="136">
        <v>1</v>
      </c>
      <c r="I221" s="137">
        <v>41.6</v>
      </c>
      <c r="J221" s="138">
        <f>ROUND(I221*H221,2)</f>
        <v>41.6</v>
      </c>
      <c r="K221" s="134" t="s">
        <v>164</v>
      </c>
      <c r="L221" s="33"/>
      <c r="M221" s="139" t="s">
        <v>19</v>
      </c>
      <c r="N221" s="140" t="s">
        <v>41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165</v>
      </c>
      <c r="AT221" s="143" t="s">
        <v>160</v>
      </c>
      <c r="AU221" s="143" t="s">
        <v>80</v>
      </c>
      <c r="AY221" s="18" t="s">
        <v>158</v>
      </c>
      <c r="BE221" s="144">
        <f>IF(N221="základní",J221,0)</f>
        <v>41.6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78</v>
      </c>
      <c r="BK221" s="144">
        <f>ROUND(I221*H221,2)</f>
        <v>41.6</v>
      </c>
      <c r="BL221" s="18" t="s">
        <v>165</v>
      </c>
      <c r="BM221" s="143" t="s">
        <v>378</v>
      </c>
    </row>
    <row r="222" spans="2:65" s="1" customFormat="1" hidden="1" x14ac:dyDescent="0.2">
      <c r="B222" s="33"/>
      <c r="D222" s="145" t="s">
        <v>166</v>
      </c>
      <c r="F222" s="146" t="s">
        <v>2600</v>
      </c>
      <c r="I222" s="147"/>
      <c r="L222" s="33"/>
      <c r="M222" s="148"/>
      <c r="T222" s="54"/>
      <c r="AT222" s="18" t="s">
        <v>166</v>
      </c>
      <c r="AU222" s="18" t="s">
        <v>80</v>
      </c>
    </row>
    <row r="223" spans="2:65" s="1" customFormat="1" ht="16.5" customHeight="1" x14ac:dyDescent="0.2">
      <c r="B223" s="33"/>
      <c r="C223" s="132" t="s">
        <v>262</v>
      </c>
      <c r="D223" s="132" t="s">
        <v>160</v>
      </c>
      <c r="E223" s="133" t="s">
        <v>2601</v>
      </c>
      <c r="F223" s="134" t="s">
        <v>2602</v>
      </c>
      <c r="G223" s="135" t="s">
        <v>163</v>
      </c>
      <c r="H223" s="136">
        <v>2</v>
      </c>
      <c r="I223" s="137">
        <v>1210</v>
      </c>
      <c r="J223" s="138">
        <f>ROUND(I223*H223,2)</f>
        <v>2420</v>
      </c>
      <c r="K223" s="134" t="s">
        <v>164</v>
      </c>
      <c r="L223" s="33"/>
      <c r="M223" s="139" t="s">
        <v>19</v>
      </c>
      <c r="N223" s="140" t="s">
        <v>41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165</v>
      </c>
      <c r="AT223" s="143" t="s">
        <v>160</v>
      </c>
      <c r="AU223" s="143" t="s">
        <v>80</v>
      </c>
      <c r="AY223" s="18" t="s">
        <v>158</v>
      </c>
      <c r="BE223" s="144">
        <f>IF(N223="základní",J223,0)</f>
        <v>2420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78</v>
      </c>
      <c r="BK223" s="144">
        <f>ROUND(I223*H223,2)</f>
        <v>2420</v>
      </c>
      <c r="BL223" s="18" t="s">
        <v>165</v>
      </c>
      <c r="BM223" s="143" t="s">
        <v>385</v>
      </c>
    </row>
    <row r="224" spans="2:65" s="1" customFormat="1" hidden="1" x14ac:dyDescent="0.2">
      <c r="B224" s="33"/>
      <c r="D224" s="145" t="s">
        <v>166</v>
      </c>
      <c r="F224" s="146" t="s">
        <v>2603</v>
      </c>
      <c r="I224" s="147"/>
      <c r="L224" s="33"/>
      <c r="M224" s="148"/>
      <c r="T224" s="54"/>
      <c r="AT224" s="18" t="s">
        <v>166</v>
      </c>
      <c r="AU224" s="18" t="s">
        <v>80</v>
      </c>
    </row>
    <row r="225" spans="2:65" s="12" customFormat="1" hidden="1" x14ac:dyDescent="0.2">
      <c r="B225" s="149"/>
      <c r="D225" s="150" t="s">
        <v>188</v>
      </c>
      <c r="E225" s="151" t="s">
        <v>19</v>
      </c>
      <c r="F225" s="152" t="s">
        <v>2538</v>
      </c>
      <c r="H225" s="151" t="s">
        <v>19</v>
      </c>
      <c r="I225" s="153"/>
      <c r="L225" s="149"/>
      <c r="M225" s="154"/>
      <c r="T225" s="155"/>
      <c r="AT225" s="151" t="s">
        <v>188</v>
      </c>
      <c r="AU225" s="151" t="s">
        <v>80</v>
      </c>
      <c r="AV225" s="12" t="s">
        <v>78</v>
      </c>
      <c r="AW225" s="12" t="s">
        <v>31</v>
      </c>
      <c r="AX225" s="12" t="s">
        <v>70</v>
      </c>
      <c r="AY225" s="151" t="s">
        <v>158</v>
      </c>
    </row>
    <row r="226" spans="2:65" s="12" customFormat="1" hidden="1" x14ac:dyDescent="0.2">
      <c r="B226" s="149"/>
      <c r="D226" s="150" t="s">
        <v>188</v>
      </c>
      <c r="E226" s="151" t="s">
        <v>19</v>
      </c>
      <c r="F226" s="152" t="s">
        <v>2604</v>
      </c>
      <c r="H226" s="151" t="s">
        <v>19</v>
      </c>
      <c r="I226" s="153"/>
      <c r="L226" s="149"/>
      <c r="M226" s="154"/>
      <c r="T226" s="155"/>
      <c r="AT226" s="151" t="s">
        <v>188</v>
      </c>
      <c r="AU226" s="151" t="s">
        <v>80</v>
      </c>
      <c r="AV226" s="12" t="s">
        <v>78</v>
      </c>
      <c r="AW226" s="12" t="s">
        <v>31</v>
      </c>
      <c r="AX226" s="12" t="s">
        <v>70</v>
      </c>
      <c r="AY226" s="151" t="s">
        <v>158</v>
      </c>
    </row>
    <row r="227" spans="2:65" s="13" customFormat="1" hidden="1" x14ac:dyDescent="0.2">
      <c r="B227" s="156"/>
      <c r="D227" s="150" t="s">
        <v>188</v>
      </c>
      <c r="E227" s="157" t="s">
        <v>19</v>
      </c>
      <c r="F227" s="158" t="s">
        <v>78</v>
      </c>
      <c r="H227" s="159">
        <v>1</v>
      </c>
      <c r="I227" s="160"/>
      <c r="L227" s="156"/>
      <c r="M227" s="161"/>
      <c r="T227" s="162"/>
      <c r="AT227" s="157" t="s">
        <v>188</v>
      </c>
      <c r="AU227" s="157" t="s">
        <v>80</v>
      </c>
      <c r="AV227" s="13" t="s">
        <v>80</v>
      </c>
      <c r="AW227" s="13" t="s">
        <v>31</v>
      </c>
      <c r="AX227" s="13" t="s">
        <v>70</v>
      </c>
      <c r="AY227" s="157" t="s">
        <v>158</v>
      </c>
    </row>
    <row r="228" spans="2:65" s="12" customFormat="1" hidden="1" x14ac:dyDescent="0.2">
      <c r="B228" s="149"/>
      <c r="D228" s="150" t="s">
        <v>188</v>
      </c>
      <c r="E228" s="151" t="s">
        <v>19</v>
      </c>
      <c r="F228" s="152" t="s">
        <v>2523</v>
      </c>
      <c r="H228" s="151" t="s">
        <v>19</v>
      </c>
      <c r="I228" s="153"/>
      <c r="L228" s="149"/>
      <c r="M228" s="154"/>
      <c r="T228" s="155"/>
      <c r="AT228" s="151" t="s">
        <v>188</v>
      </c>
      <c r="AU228" s="151" t="s">
        <v>80</v>
      </c>
      <c r="AV228" s="12" t="s">
        <v>78</v>
      </c>
      <c r="AW228" s="12" t="s">
        <v>31</v>
      </c>
      <c r="AX228" s="12" t="s">
        <v>70</v>
      </c>
      <c r="AY228" s="151" t="s">
        <v>158</v>
      </c>
    </row>
    <row r="229" spans="2:65" s="12" customFormat="1" hidden="1" x14ac:dyDescent="0.2">
      <c r="B229" s="149"/>
      <c r="D229" s="150" t="s">
        <v>188</v>
      </c>
      <c r="E229" s="151" t="s">
        <v>19</v>
      </c>
      <c r="F229" s="152" t="s">
        <v>2605</v>
      </c>
      <c r="H229" s="151" t="s">
        <v>19</v>
      </c>
      <c r="I229" s="153"/>
      <c r="L229" s="149"/>
      <c r="M229" s="154"/>
      <c r="T229" s="155"/>
      <c r="AT229" s="151" t="s">
        <v>188</v>
      </c>
      <c r="AU229" s="151" t="s">
        <v>80</v>
      </c>
      <c r="AV229" s="12" t="s">
        <v>78</v>
      </c>
      <c r="AW229" s="12" t="s">
        <v>31</v>
      </c>
      <c r="AX229" s="12" t="s">
        <v>70</v>
      </c>
      <c r="AY229" s="151" t="s">
        <v>158</v>
      </c>
    </row>
    <row r="230" spans="2:65" s="13" customFormat="1" hidden="1" x14ac:dyDescent="0.2">
      <c r="B230" s="156"/>
      <c r="D230" s="150" t="s">
        <v>188</v>
      </c>
      <c r="E230" s="157" t="s">
        <v>19</v>
      </c>
      <c r="F230" s="158" t="s">
        <v>78</v>
      </c>
      <c r="H230" s="159">
        <v>1</v>
      </c>
      <c r="I230" s="160"/>
      <c r="L230" s="156"/>
      <c r="M230" s="161"/>
      <c r="T230" s="162"/>
      <c r="AT230" s="157" t="s">
        <v>188</v>
      </c>
      <c r="AU230" s="157" t="s">
        <v>80</v>
      </c>
      <c r="AV230" s="13" t="s">
        <v>80</v>
      </c>
      <c r="AW230" s="13" t="s">
        <v>31</v>
      </c>
      <c r="AX230" s="13" t="s">
        <v>70</v>
      </c>
      <c r="AY230" s="157" t="s">
        <v>158</v>
      </c>
    </row>
    <row r="231" spans="2:65" s="14" customFormat="1" hidden="1" x14ac:dyDescent="0.2">
      <c r="B231" s="163"/>
      <c r="D231" s="150" t="s">
        <v>188</v>
      </c>
      <c r="E231" s="164" t="s">
        <v>19</v>
      </c>
      <c r="F231" s="165" t="s">
        <v>191</v>
      </c>
      <c r="H231" s="166">
        <v>2</v>
      </c>
      <c r="I231" s="167"/>
      <c r="L231" s="163"/>
      <c r="M231" s="168"/>
      <c r="T231" s="169"/>
      <c r="AT231" s="164" t="s">
        <v>188</v>
      </c>
      <c r="AU231" s="164" t="s">
        <v>80</v>
      </c>
      <c r="AV231" s="14" t="s">
        <v>165</v>
      </c>
      <c r="AW231" s="14" t="s">
        <v>31</v>
      </c>
      <c r="AX231" s="14" t="s">
        <v>78</v>
      </c>
      <c r="AY231" s="164" t="s">
        <v>158</v>
      </c>
    </row>
    <row r="232" spans="2:65" s="1" customFormat="1" ht="16.5" customHeight="1" x14ac:dyDescent="0.2">
      <c r="B232" s="33"/>
      <c r="C232" s="177" t="s">
        <v>390</v>
      </c>
      <c r="D232" s="177" t="s">
        <v>530</v>
      </c>
      <c r="E232" s="178" t="s">
        <v>2606</v>
      </c>
      <c r="F232" s="179" t="s">
        <v>2607</v>
      </c>
      <c r="G232" s="180" t="s">
        <v>163</v>
      </c>
      <c r="H232" s="181">
        <v>2</v>
      </c>
      <c r="I232" s="182">
        <v>11790</v>
      </c>
      <c r="J232" s="183">
        <f>ROUND(I232*H232,2)</f>
        <v>23580</v>
      </c>
      <c r="K232" s="179" t="s">
        <v>164</v>
      </c>
      <c r="L232" s="184"/>
      <c r="M232" s="185" t="s">
        <v>19</v>
      </c>
      <c r="N232" s="186" t="s">
        <v>41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178</v>
      </c>
      <c r="AT232" s="143" t="s">
        <v>530</v>
      </c>
      <c r="AU232" s="143" t="s">
        <v>80</v>
      </c>
      <c r="AY232" s="18" t="s">
        <v>158</v>
      </c>
      <c r="BE232" s="144">
        <f>IF(N232="základní",J232,0)</f>
        <v>23580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78</v>
      </c>
      <c r="BK232" s="144">
        <f>ROUND(I232*H232,2)</f>
        <v>23580</v>
      </c>
      <c r="BL232" s="18" t="s">
        <v>165</v>
      </c>
      <c r="BM232" s="143" t="s">
        <v>393</v>
      </c>
    </row>
    <row r="233" spans="2:65" s="1" customFormat="1" ht="16.5" customHeight="1" x14ac:dyDescent="0.2">
      <c r="B233" s="33"/>
      <c r="C233" s="132" t="s">
        <v>272</v>
      </c>
      <c r="D233" s="132" t="s">
        <v>160</v>
      </c>
      <c r="E233" s="133" t="s">
        <v>2608</v>
      </c>
      <c r="F233" s="134" t="s">
        <v>2609</v>
      </c>
      <c r="G233" s="135" t="s">
        <v>163</v>
      </c>
      <c r="H233" s="136">
        <v>1</v>
      </c>
      <c r="I233" s="137">
        <v>1774</v>
      </c>
      <c r="J233" s="138">
        <f>ROUND(I233*H233,2)</f>
        <v>1774</v>
      </c>
      <c r="K233" s="134" t="s">
        <v>164</v>
      </c>
      <c r="L233" s="33"/>
      <c r="M233" s="139" t="s">
        <v>19</v>
      </c>
      <c r="N233" s="140" t="s">
        <v>41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165</v>
      </c>
      <c r="AT233" s="143" t="s">
        <v>160</v>
      </c>
      <c r="AU233" s="143" t="s">
        <v>80</v>
      </c>
      <c r="AY233" s="18" t="s">
        <v>158</v>
      </c>
      <c r="BE233" s="144">
        <f>IF(N233="základní",J233,0)</f>
        <v>1774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78</v>
      </c>
      <c r="BK233" s="144">
        <f>ROUND(I233*H233,2)</f>
        <v>1774</v>
      </c>
      <c r="BL233" s="18" t="s">
        <v>165</v>
      </c>
      <c r="BM233" s="143" t="s">
        <v>400</v>
      </c>
    </row>
    <row r="234" spans="2:65" s="1" customFormat="1" hidden="1" x14ac:dyDescent="0.2">
      <c r="B234" s="33"/>
      <c r="D234" s="145" t="s">
        <v>166</v>
      </c>
      <c r="F234" s="146" t="s">
        <v>2610</v>
      </c>
      <c r="I234" s="147"/>
      <c r="L234" s="33"/>
      <c r="M234" s="148"/>
      <c r="T234" s="54"/>
      <c r="AT234" s="18" t="s">
        <v>166</v>
      </c>
      <c r="AU234" s="18" t="s">
        <v>80</v>
      </c>
    </row>
    <row r="235" spans="2:65" s="12" customFormat="1" hidden="1" x14ac:dyDescent="0.2">
      <c r="B235" s="149"/>
      <c r="D235" s="150" t="s">
        <v>188</v>
      </c>
      <c r="E235" s="151" t="s">
        <v>19</v>
      </c>
      <c r="F235" s="152" t="s">
        <v>2523</v>
      </c>
      <c r="H235" s="151" t="s">
        <v>19</v>
      </c>
      <c r="I235" s="153"/>
      <c r="L235" s="149"/>
      <c r="M235" s="154"/>
      <c r="T235" s="155"/>
      <c r="AT235" s="151" t="s">
        <v>188</v>
      </c>
      <c r="AU235" s="151" t="s">
        <v>80</v>
      </c>
      <c r="AV235" s="12" t="s">
        <v>78</v>
      </c>
      <c r="AW235" s="12" t="s">
        <v>31</v>
      </c>
      <c r="AX235" s="12" t="s">
        <v>70</v>
      </c>
      <c r="AY235" s="151" t="s">
        <v>158</v>
      </c>
    </row>
    <row r="236" spans="2:65" s="12" customFormat="1" hidden="1" x14ac:dyDescent="0.2">
      <c r="B236" s="149"/>
      <c r="D236" s="150" t="s">
        <v>188</v>
      </c>
      <c r="E236" s="151" t="s">
        <v>19</v>
      </c>
      <c r="F236" s="152" t="s">
        <v>2611</v>
      </c>
      <c r="H236" s="151" t="s">
        <v>19</v>
      </c>
      <c r="I236" s="153"/>
      <c r="L236" s="149"/>
      <c r="M236" s="154"/>
      <c r="T236" s="155"/>
      <c r="AT236" s="151" t="s">
        <v>188</v>
      </c>
      <c r="AU236" s="151" t="s">
        <v>80</v>
      </c>
      <c r="AV236" s="12" t="s">
        <v>78</v>
      </c>
      <c r="AW236" s="12" t="s">
        <v>31</v>
      </c>
      <c r="AX236" s="12" t="s">
        <v>70</v>
      </c>
      <c r="AY236" s="151" t="s">
        <v>158</v>
      </c>
    </row>
    <row r="237" spans="2:65" s="13" customFormat="1" hidden="1" x14ac:dyDescent="0.2">
      <c r="B237" s="156"/>
      <c r="D237" s="150" t="s">
        <v>188</v>
      </c>
      <c r="E237" s="157" t="s">
        <v>19</v>
      </c>
      <c r="F237" s="158" t="s">
        <v>78</v>
      </c>
      <c r="H237" s="159">
        <v>1</v>
      </c>
      <c r="I237" s="160"/>
      <c r="L237" s="156"/>
      <c r="M237" s="161"/>
      <c r="T237" s="162"/>
      <c r="AT237" s="157" t="s">
        <v>188</v>
      </c>
      <c r="AU237" s="157" t="s">
        <v>80</v>
      </c>
      <c r="AV237" s="13" t="s">
        <v>80</v>
      </c>
      <c r="AW237" s="13" t="s">
        <v>31</v>
      </c>
      <c r="AX237" s="13" t="s">
        <v>70</v>
      </c>
      <c r="AY237" s="157" t="s">
        <v>158</v>
      </c>
    </row>
    <row r="238" spans="2:65" s="14" customFormat="1" hidden="1" x14ac:dyDescent="0.2">
      <c r="B238" s="163"/>
      <c r="D238" s="150" t="s">
        <v>188</v>
      </c>
      <c r="E238" s="164" t="s">
        <v>19</v>
      </c>
      <c r="F238" s="165" t="s">
        <v>191</v>
      </c>
      <c r="H238" s="166">
        <v>1</v>
      </c>
      <c r="I238" s="167"/>
      <c r="L238" s="163"/>
      <c r="M238" s="168"/>
      <c r="T238" s="169"/>
      <c r="AT238" s="164" t="s">
        <v>188</v>
      </c>
      <c r="AU238" s="164" t="s">
        <v>80</v>
      </c>
      <c r="AV238" s="14" t="s">
        <v>165</v>
      </c>
      <c r="AW238" s="14" t="s">
        <v>31</v>
      </c>
      <c r="AX238" s="14" t="s">
        <v>78</v>
      </c>
      <c r="AY238" s="164" t="s">
        <v>158</v>
      </c>
    </row>
    <row r="239" spans="2:65" s="1" customFormat="1" ht="16.5" customHeight="1" x14ac:dyDescent="0.2">
      <c r="B239" s="33"/>
      <c r="C239" s="177" t="s">
        <v>403</v>
      </c>
      <c r="D239" s="177" t="s">
        <v>530</v>
      </c>
      <c r="E239" s="178" t="s">
        <v>2612</v>
      </c>
      <c r="F239" s="179" t="s">
        <v>2613</v>
      </c>
      <c r="G239" s="180" t="s">
        <v>163</v>
      </c>
      <c r="H239" s="181">
        <v>1</v>
      </c>
      <c r="I239" s="182">
        <v>6072</v>
      </c>
      <c r="J239" s="183">
        <f>ROUND(I239*H239,2)</f>
        <v>6072</v>
      </c>
      <c r="K239" s="179" t="s">
        <v>164</v>
      </c>
      <c r="L239" s="184"/>
      <c r="M239" s="185" t="s">
        <v>19</v>
      </c>
      <c r="N239" s="186" t="s">
        <v>41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178</v>
      </c>
      <c r="AT239" s="143" t="s">
        <v>530</v>
      </c>
      <c r="AU239" s="143" t="s">
        <v>80</v>
      </c>
      <c r="AY239" s="18" t="s">
        <v>158</v>
      </c>
      <c r="BE239" s="144">
        <f>IF(N239="základní",J239,0)</f>
        <v>6072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8" t="s">
        <v>78</v>
      </c>
      <c r="BK239" s="144">
        <f>ROUND(I239*H239,2)</f>
        <v>6072</v>
      </c>
      <c r="BL239" s="18" t="s">
        <v>165</v>
      </c>
      <c r="BM239" s="143" t="s">
        <v>406</v>
      </c>
    </row>
    <row r="240" spans="2:65" s="1" customFormat="1" ht="16.5" customHeight="1" x14ac:dyDescent="0.2">
      <c r="B240" s="33"/>
      <c r="C240" s="132" t="s">
        <v>281</v>
      </c>
      <c r="D240" s="132" t="s">
        <v>160</v>
      </c>
      <c r="E240" s="133" t="s">
        <v>2614</v>
      </c>
      <c r="F240" s="134" t="s">
        <v>2615</v>
      </c>
      <c r="G240" s="135" t="s">
        <v>163</v>
      </c>
      <c r="H240" s="136">
        <v>1</v>
      </c>
      <c r="I240" s="137">
        <v>567</v>
      </c>
      <c r="J240" s="138">
        <f>ROUND(I240*H240,2)</f>
        <v>567</v>
      </c>
      <c r="K240" s="134" t="s">
        <v>164</v>
      </c>
      <c r="L240" s="33"/>
      <c r="M240" s="139" t="s">
        <v>19</v>
      </c>
      <c r="N240" s="140" t="s">
        <v>41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165</v>
      </c>
      <c r="AT240" s="143" t="s">
        <v>160</v>
      </c>
      <c r="AU240" s="143" t="s">
        <v>80</v>
      </c>
      <c r="AY240" s="18" t="s">
        <v>158</v>
      </c>
      <c r="BE240" s="144">
        <f>IF(N240="základní",J240,0)</f>
        <v>567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8" t="s">
        <v>78</v>
      </c>
      <c r="BK240" s="144">
        <f>ROUND(I240*H240,2)</f>
        <v>567</v>
      </c>
      <c r="BL240" s="18" t="s">
        <v>165</v>
      </c>
      <c r="BM240" s="143" t="s">
        <v>419</v>
      </c>
    </row>
    <row r="241" spans="2:65" s="1" customFormat="1" hidden="1" x14ac:dyDescent="0.2">
      <c r="B241" s="33"/>
      <c r="D241" s="145" t="s">
        <v>166</v>
      </c>
      <c r="F241" s="146" t="s">
        <v>2616</v>
      </c>
      <c r="I241" s="147"/>
      <c r="L241" s="33"/>
      <c r="M241" s="148"/>
      <c r="T241" s="54"/>
      <c r="AT241" s="18" t="s">
        <v>166</v>
      </c>
      <c r="AU241" s="18" t="s">
        <v>80</v>
      </c>
    </row>
    <row r="242" spans="2:65" s="12" customFormat="1" hidden="1" x14ac:dyDescent="0.2">
      <c r="B242" s="149"/>
      <c r="D242" s="150" t="s">
        <v>188</v>
      </c>
      <c r="E242" s="151" t="s">
        <v>19</v>
      </c>
      <c r="F242" s="152" t="s">
        <v>2523</v>
      </c>
      <c r="H242" s="151" t="s">
        <v>19</v>
      </c>
      <c r="I242" s="153"/>
      <c r="L242" s="149"/>
      <c r="M242" s="154"/>
      <c r="T242" s="155"/>
      <c r="AT242" s="151" t="s">
        <v>188</v>
      </c>
      <c r="AU242" s="151" t="s">
        <v>80</v>
      </c>
      <c r="AV242" s="12" t="s">
        <v>78</v>
      </c>
      <c r="AW242" s="12" t="s">
        <v>31</v>
      </c>
      <c r="AX242" s="12" t="s">
        <v>70</v>
      </c>
      <c r="AY242" s="151" t="s">
        <v>158</v>
      </c>
    </row>
    <row r="243" spans="2:65" s="12" customFormat="1" hidden="1" x14ac:dyDescent="0.2">
      <c r="B243" s="149"/>
      <c r="D243" s="150" t="s">
        <v>188</v>
      </c>
      <c r="E243" s="151" t="s">
        <v>19</v>
      </c>
      <c r="F243" s="152" t="s">
        <v>2617</v>
      </c>
      <c r="H243" s="151" t="s">
        <v>19</v>
      </c>
      <c r="I243" s="153"/>
      <c r="L243" s="149"/>
      <c r="M243" s="154"/>
      <c r="T243" s="155"/>
      <c r="AT243" s="151" t="s">
        <v>188</v>
      </c>
      <c r="AU243" s="151" t="s">
        <v>80</v>
      </c>
      <c r="AV243" s="12" t="s">
        <v>78</v>
      </c>
      <c r="AW243" s="12" t="s">
        <v>31</v>
      </c>
      <c r="AX243" s="12" t="s">
        <v>70</v>
      </c>
      <c r="AY243" s="151" t="s">
        <v>158</v>
      </c>
    </row>
    <row r="244" spans="2:65" s="13" customFormat="1" hidden="1" x14ac:dyDescent="0.2">
      <c r="B244" s="156"/>
      <c r="D244" s="150" t="s">
        <v>188</v>
      </c>
      <c r="E244" s="157" t="s">
        <v>19</v>
      </c>
      <c r="F244" s="158" t="s">
        <v>78</v>
      </c>
      <c r="H244" s="159">
        <v>1</v>
      </c>
      <c r="I244" s="160"/>
      <c r="L244" s="156"/>
      <c r="M244" s="161"/>
      <c r="T244" s="162"/>
      <c r="AT244" s="157" t="s">
        <v>188</v>
      </c>
      <c r="AU244" s="157" t="s">
        <v>80</v>
      </c>
      <c r="AV244" s="13" t="s">
        <v>80</v>
      </c>
      <c r="AW244" s="13" t="s">
        <v>31</v>
      </c>
      <c r="AX244" s="13" t="s">
        <v>70</v>
      </c>
      <c r="AY244" s="157" t="s">
        <v>158</v>
      </c>
    </row>
    <row r="245" spans="2:65" s="14" customFormat="1" hidden="1" x14ac:dyDescent="0.2">
      <c r="B245" s="163"/>
      <c r="D245" s="150" t="s">
        <v>188</v>
      </c>
      <c r="E245" s="164" t="s">
        <v>19</v>
      </c>
      <c r="F245" s="165" t="s">
        <v>191</v>
      </c>
      <c r="H245" s="166">
        <v>1</v>
      </c>
      <c r="I245" s="167"/>
      <c r="L245" s="163"/>
      <c r="M245" s="168"/>
      <c r="T245" s="169"/>
      <c r="AT245" s="164" t="s">
        <v>188</v>
      </c>
      <c r="AU245" s="164" t="s">
        <v>80</v>
      </c>
      <c r="AV245" s="14" t="s">
        <v>165</v>
      </c>
      <c r="AW245" s="14" t="s">
        <v>31</v>
      </c>
      <c r="AX245" s="14" t="s">
        <v>78</v>
      </c>
      <c r="AY245" s="164" t="s">
        <v>158</v>
      </c>
    </row>
    <row r="246" spans="2:65" s="1" customFormat="1" ht="16.5" customHeight="1" x14ac:dyDescent="0.2">
      <c r="B246" s="33"/>
      <c r="C246" s="177" t="s">
        <v>420</v>
      </c>
      <c r="D246" s="177" t="s">
        <v>530</v>
      </c>
      <c r="E246" s="178" t="s">
        <v>2618</v>
      </c>
      <c r="F246" s="179" t="s">
        <v>2619</v>
      </c>
      <c r="G246" s="180" t="s">
        <v>163</v>
      </c>
      <c r="H246" s="181">
        <v>1</v>
      </c>
      <c r="I246" s="182">
        <v>7550</v>
      </c>
      <c r="J246" s="183">
        <f>ROUND(I246*H246,2)</f>
        <v>7550</v>
      </c>
      <c r="K246" s="179" t="s">
        <v>19</v>
      </c>
      <c r="L246" s="184"/>
      <c r="M246" s="185" t="s">
        <v>19</v>
      </c>
      <c r="N246" s="186" t="s">
        <v>41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178</v>
      </c>
      <c r="AT246" s="143" t="s">
        <v>530</v>
      </c>
      <c r="AU246" s="143" t="s">
        <v>80</v>
      </c>
      <c r="AY246" s="18" t="s">
        <v>158</v>
      </c>
      <c r="BE246" s="144">
        <f>IF(N246="základní",J246,0)</f>
        <v>7550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78</v>
      </c>
      <c r="BK246" s="144">
        <f>ROUND(I246*H246,2)</f>
        <v>7550</v>
      </c>
      <c r="BL246" s="18" t="s">
        <v>165</v>
      </c>
      <c r="BM246" s="143" t="s">
        <v>423</v>
      </c>
    </row>
    <row r="247" spans="2:65" s="12" customFormat="1" hidden="1" x14ac:dyDescent="0.2">
      <c r="B247" s="149"/>
      <c r="D247" s="150" t="s">
        <v>188</v>
      </c>
      <c r="E247" s="151" t="s">
        <v>19</v>
      </c>
      <c r="F247" s="152" t="s">
        <v>2523</v>
      </c>
      <c r="H247" s="151" t="s">
        <v>19</v>
      </c>
      <c r="I247" s="153"/>
      <c r="L247" s="149"/>
      <c r="M247" s="154"/>
      <c r="T247" s="155"/>
      <c r="AT247" s="151" t="s">
        <v>188</v>
      </c>
      <c r="AU247" s="151" t="s">
        <v>80</v>
      </c>
      <c r="AV247" s="12" t="s">
        <v>78</v>
      </c>
      <c r="AW247" s="12" t="s">
        <v>31</v>
      </c>
      <c r="AX247" s="12" t="s">
        <v>70</v>
      </c>
      <c r="AY247" s="151" t="s">
        <v>158</v>
      </c>
    </row>
    <row r="248" spans="2:65" s="12" customFormat="1" hidden="1" x14ac:dyDescent="0.2">
      <c r="B248" s="149"/>
      <c r="D248" s="150" t="s">
        <v>188</v>
      </c>
      <c r="E248" s="151" t="s">
        <v>19</v>
      </c>
      <c r="F248" s="152" t="s">
        <v>2617</v>
      </c>
      <c r="H248" s="151" t="s">
        <v>19</v>
      </c>
      <c r="I248" s="153"/>
      <c r="L248" s="149"/>
      <c r="M248" s="154"/>
      <c r="T248" s="155"/>
      <c r="AT248" s="151" t="s">
        <v>188</v>
      </c>
      <c r="AU248" s="151" t="s">
        <v>80</v>
      </c>
      <c r="AV248" s="12" t="s">
        <v>78</v>
      </c>
      <c r="AW248" s="12" t="s">
        <v>31</v>
      </c>
      <c r="AX248" s="12" t="s">
        <v>70</v>
      </c>
      <c r="AY248" s="151" t="s">
        <v>158</v>
      </c>
    </row>
    <row r="249" spans="2:65" s="13" customFormat="1" hidden="1" x14ac:dyDescent="0.2">
      <c r="B249" s="156"/>
      <c r="D249" s="150" t="s">
        <v>188</v>
      </c>
      <c r="E249" s="157" t="s">
        <v>19</v>
      </c>
      <c r="F249" s="158" t="s">
        <v>78</v>
      </c>
      <c r="H249" s="159">
        <v>1</v>
      </c>
      <c r="I249" s="160"/>
      <c r="L249" s="156"/>
      <c r="M249" s="161"/>
      <c r="T249" s="162"/>
      <c r="AT249" s="157" t="s">
        <v>188</v>
      </c>
      <c r="AU249" s="157" t="s">
        <v>80</v>
      </c>
      <c r="AV249" s="13" t="s">
        <v>80</v>
      </c>
      <c r="AW249" s="13" t="s">
        <v>31</v>
      </c>
      <c r="AX249" s="13" t="s">
        <v>70</v>
      </c>
      <c r="AY249" s="157" t="s">
        <v>158</v>
      </c>
    </row>
    <row r="250" spans="2:65" s="14" customFormat="1" hidden="1" x14ac:dyDescent="0.2">
      <c r="B250" s="163"/>
      <c r="D250" s="150" t="s">
        <v>188</v>
      </c>
      <c r="E250" s="164" t="s">
        <v>19</v>
      </c>
      <c r="F250" s="165" t="s">
        <v>191</v>
      </c>
      <c r="H250" s="166">
        <v>1</v>
      </c>
      <c r="I250" s="167"/>
      <c r="L250" s="163"/>
      <c r="M250" s="168"/>
      <c r="T250" s="169"/>
      <c r="AT250" s="164" t="s">
        <v>188</v>
      </c>
      <c r="AU250" s="164" t="s">
        <v>80</v>
      </c>
      <c r="AV250" s="14" t="s">
        <v>165</v>
      </c>
      <c r="AW250" s="14" t="s">
        <v>31</v>
      </c>
      <c r="AX250" s="14" t="s">
        <v>78</v>
      </c>
      <c r="AY250" s="164" t="s">
        <v>158</v>
      </c>
    </row>
    <row r="251" spans="2:65" s="1" customFormat="1" ht="16.5" customHeight="1" x14ac:dyDescent="0.2">
      <c r="B251" s="33"/>
      <c r="C251" s="132" t="s">
        <v>287</v>
      </c>
      <c r="D251" s="132" t="s">
        <v>160</v>
      </c>
      <c r="E251" s="133" t="s">
        <v>940</v>
      </c>
      <c r="F251" s="134" t="s">
        <v>2620</v>
      </c>
      <c r="G251" s="135" t="s">
        <v>163</v>
      </c>
      <c r="H251" s="136">
        <v>4</v>
      </c>
      <c r="I251" s="137">
        <v>2875</v>
      </c>
      <c r="J251" s="138">
        <f>ROUND(I251*H251,2)</f>
        <v>11500</v>
      </c>
      <c r="K251" s="134" t="s">
        <v>164</v>
      </c>
      <c r="L251" s="33"/>
      <c r="M251" s="139" t="s">
        <v>19</v>
      </c>
      <c r="N251" s="140" t="s">
        <v>41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165</v>
      </c>
      <c r="AT251" s="143" t="s">
        <v>160</v>
      </c>
      <c r="AU251" s="143" t="s">
        <v>80</v>
      </c>
      <c r="AY251" s="18" t="s">
        <v>158</v>
      </c>
      <c r="BE251" s="144">
        <f>IF(N251="základní",J251,0)</f>
        <v>11500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8" t="s">
        <v>78</v>
      </c>
      <c r="BK251" s="144">
        <f>ROUND(I251*H251,2)</f>
        <v>11500</v>
      </c>
      <c r="BL251" s="18" t="s">
        <v>165</v>
      </c>
      <c r="BM251" s="143" t="s">
        <v>430</v>
      </c>
    </row>
    <row r="252" spans="2:65" s="1" customFormat="1" hidden="1" x14ac:dyDescent="0.2">
      <c r="B252" s="33"/>
      <c r="D252" s="145" t="s">
        <v>166</v>
      </c>
      <c r="F252" s="146" t="s">
        <v>943</v>
      </c>
      <c r="I252" s="147"/>
      <c r="L252" s="33"/>
      <c r="M252" s="148"/>
      <c r="T252" s="54"/>
      <c r="AT252" s="18" t="s">
        <v>166</v>
      </c>
      <c r="AU252" s="18" t="s">
        <v>80</v>
      </c>
    </row>
    <row r="253" spans="2:65" s="12" customFormat="1" hidden="1" x14ac:dyDescent="0.2">
      <c r="B253" s="149"/>
      <c r="D253" s="150" t="s">
        <v>188</v>
      </c>
      <c r="E253" s="151" t="s">
        <v>19</v>
      </c>
      <c r="F253" s="152" t="s">
        <v>2538</v>
      </c>
      <c r="H253" s="151" t="s">
        <v>19</v>
      </c>
      <c r="I253" s="153"/>
      <c r="L253" s="149"/>
      <c r="M253" s="154"/>
      <c r="T253" s="155"/>
      <c r="AT253" s="151" t="s">
        <v>188</v>
      </c>
      <c r="AU253" s="151" t="s">
        <v>80</v>
      </c>
      <c r="AV253" s="12" t="s">
        <v>78</v>
      </c>
      <c r="AW253" s="12" t="s">
        <v>31</v>
      </c>
      <c r="AX253" s="12" t="s">
        <v>70</v>
      </c>
      <c r="AY253" s="151" t="s">
        <v>158</v>
      </c>
    </row>
    <row r="254" spans="2:65" s="12" customFormat="1" hidden="1" x14ac:dyDescent="0.2">
      <c r="B254" s="149"/>
      <c r="D254" s="150" t="s">
        <v>188</v>
      </c>
      <c r="E254" s="151" t="s">
        <v>19</v>
      </c>
      <c r="F254" s="152" t="s">
        <v>2621</v>
      </c>
      <c r="H254" s="151" t="s">
        <v>19</v>
      </c>
      <c r="I254" s="153"/>
      <c r="L254" s="149"/>
      <c r="M254" s="154"/>
      <c r="T254" s="155"/>
      <c r="AT254" s="151" t="s">
        <v>188</v>
      </c>
      <c r="AU254" s="151" t="s">
        <v>80</v>
      </c>
      <c r="AV254" s="12" t="s">
        <v>78</v>
      </c>
      <c r="AW254" s="12" t="s">
        <v>31</v>
      </c>
      <c r="AX254" s="12" t="s">
        <v>70</v>
      </c>
      <c r="AY254" s="151" t="s">
        <v>158</v>
      </c>
    </row>
    <row r="255" spans="2:65" s="13" customFormat="1" hidden="1" x14ac:dyDescent="0.2">
      <c r="B255" s="156"/>
      <c r="D255" s="150" t="s">
        <v>188</v>
      </c>
      <c r="E255" s="157" t="s">
        <v>19</v>
      </c>
      <c r="F255" s="158" t="s">
        <v>171</v>
      </c>
      <c r="H255" s="159">
        <v>3</v>
      </c>
      <c r="I255" s="160"/>
      <c r="L255" s="156"/>
      <c r="M255" s="161"/>
      <c r="T255" s="162"/>
      <c r="AT255" s="157" t="s">
        <v>188</v>
      </c>
      <c r="AU255" s="157" t="s">
        <v>80</v>
      </c>
      <c r="AV255" s="13" t="s">
        <v>80</v>
      </c>
      <c r="AW255" s="13" t="s">
        <v>31</v>
      </c>
      <c r="AX255" s="13" t="s">
        <v>70</v>
      </c>
      <c r="AY255" s="157" t="s">
        <v>158</v>
      </c>
    </row>
    <row r="256" spans="2:65" s="12" customFormat="1" hidden="1" x14ac:dyDescent="0.2">
      <c r="B256" s="149"/>
      <c r="D256" s="150" t="s">
        <v>188</v>
      </c>
      <c r="E256" s="151" t="s">
        <v>19</v>
      </c>
      <c r="F256" s="152" t="s">
        <v>2523</v>
      </c>
      <c r="H256" s="151" t="s">
        <v>19</v>
      </c>
      <c r="I256" s="153"/>
      <c r="L256" s="149"/>
      <c r="M256" s="154"/>
      <c r="T256" s="155"/>
      <c r="AT256" s="151" t="s">
        <v>188</v>
      </c>
      <c r="AU256" s="151" t="s">
        <v>80</v>
      </c>
      <c r="AV256" s="12" t="s">
        <v>78</v>
      </c>
      <c r="AW256" s="12" t="s">
        <v>31</v>
      </c>
      <c r="AX256" s="12" t="s">
        <v>70</v>
      </c>
      <c r="AY256" s="151" t="s">
        <v>158</v>
      </c>
    </row>
    <row r="257" spans="2:65" s="12" customFormat="1" hidden="1" x14ac:dyDescent="0.2">
      <c r="B257" s="149"/>
      <c r="D257" s="150" t="s">
        <v>188</v>
      </c>
      <c r="E257" s="151" t="s">
        <v>19</v>
      </c>
      <c r="F257" s="152" t="s">
        <v>2622</v>
      </c>
      <c r="H257" s="151" t="s">
        <v>19</v>
      </c>
      <c r="I257" s="153"/>
      <c r="L257" s="149"/>
      <c r="M257" s="154"/>
      <c r="T257" s="155"/>
      <c r="AT257" s="151" t="s">
        <v>188</v>
      </c>
      <c r="AU257" s="151" t="s">
        <v>80</v>
      </c>
      <c r="AV257" s="12" t="s">
        <v>78</v>
      </c>
      <c r="AW257" s="12" t="s">
        <v>31</v>
      </c>
      <c r="AX257" s="12" t="s">
        <v>70</v>
      </c>
      <c r="AY257" s="151" t="s">
        <v>158</v>
      </c>
    </row>
    <row r="258" spans="2:65" s="13" customFormat="1" hidden="1" x14ac:dyDescent="0.2">
      <c r="B258" s="156"/>
      <c r="D258" s="150" t="s">
        <v>188</v>
      </c>
      <c r="E258" s="157" t="s">
        <v>19</v>
      </c>
      <c r="F258" s="158" t="s">
        <v>78</v>
      </c>
      <c r="H258" s="159">
        <v>1</v>
      </c>
      <c r="I258" s="160"/>
      <c r="L258" s="156"/>
      <c r="M258" s="161"/>
      <c r="T258" s="162"/>
      <c r="AT258" s="157" t="s">
        <v>188</v>
      </c>
      <c r="AU258" s="157" t="s">
        <v>80</v>
      </c>
      <c r="AV258" s="13" t="s">
        <v>80</v>
      </c>
      <c r="AW258" s="13" t="s">
        <v>31</v>
      </c>
      <c r="AX258" s="13" t="s">
        <v>70</v>
      </c>
      <c r="AY258" s="157" t="s">
        <v>158</v>
      </c>
    </row>
    <row r="259" spans="2:65" s="14" customFormat="1" hidden="1" x14ac:dyDescent="0.2">
      <c r="B259" s="163"/>
      <c r="D259" s="150" t="s">
        <v>188</v>
      </c>
      <c r="E259" s="164" t="s">
        <v>19</v>
      </c>
      <c r="F259" s="165" t="s">
        <v>191</v>
      </c>
      <c r="H259" s="166">
        <v>4</v>
      </c>
      <c r="I259" s="167"/>
      <c r="L259" s="163"/>
      <c r="M259" s="168"/>
      <c r="T259" s="169"/>
      <c r="AT259" s="164" t="s">
        <v>188</v>
      </c>
      <c r="AU259" s="164" t="s">
        <v>80</v>
      </c>
      <c r="AV259" s="14" t="s">
        <v>165</v>
      </c>
      <c r="AW259" s="14" t="s">
        <v>31</v>
      </c>
      <c r="AX259" s="14" t="s">
        <v>78</v>
      </c>
      <c r="AY259" s="164" t="s">
        <v>158</v>
      </c>
    </row>
    <row r="260" spans="2:65" s="1" customFormat="1" ht="16.5" customHeight="1" x14ac:dyDescent="0.2">
      <c r="B260" s="33"/>
      <c r="C260" s="177" t="s">
        <v>432</v>
      </c>
      <c r="D260" s="177" t="s">
        <v>530</v>
      </c>
      <c r="E260" s="178" t="s">
        <v>2623</v>
      </c>
      <c r="F260" s="179" t="s">
        <v>2624</v>
      </c>
      <c r="G260" s="180" t="s">
        <v>163</v>
      </c>
      <c r="H260" s="181">
        <v>4</v>
      </c>
      <c r="I260" s="182">
        <v>7990</v>
      </c>
      <c r="J260" s="183">
        <f>ROUND(I260*H260,2)</f>
        <v>31960</v>
      </c>
      <c r="K260" s="179" t="s">
        <v>164</v>
      </c>
      <c r="L260" s="184"/>
      <c r="M260" s="185" t="s">
        <v>19</v>
      </c>
      <c r="N260" s="186" t="s">
        <v>41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178</v>
      </c>
      <c r="AT260" s="143" t="s">
        <v>530</v>
      </c>
      <c r="AU260" s="143" t="s">
        <v>80</v>
      </c>
      <c r="AY260" s="18" t="s">
        <v>158</v>
      </c>
      <c r="BE260" s="144">
        <f>IF(N260="základní",J260,0)</f>
        <v>31960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8" t="s">
        <v>78</v>
      </c>
      <c r="BK260" s="144">
        <f>ROUND(I260*H260,2)</f>
        <v>31960</v>
      </c>
      <c r="BL260" s="18" t="s">
        <v>165</v>
      </c>
      <c r="BM260" s="143" t="s">
        <v>435</v>
      </c>
    </row>
    <row r="261" spans="2:65" s="1" customFormat="1" ht="16.5" customHeight="1" x14ac:dyDescent="0.2">
      <c r="B261" s="33"/>
      <c r="C261" s="177" t="s">
        <v>293</v>
      </c>
      <c r="D261" s="177" t="s">
        <v>530</v>
      </c>
      <c r="E261" s="178" t="s">
        <v>948</v>
      </c>
      <c r="F261" s="179" t="s">
        <v>949</v>
      </c>
      <c r="G261" s="180" t="s">
        <v>163</v>
      </c>
      <c r="H261" s="181">
        <v>4</v>
      </c>
      <c r="I261" s="182">
        <v>494.1</v>
      </c>
      <c r="J261" s="183">
        <f>ROUND(I261*H261,2)</f>
        <v>1976.4</v>
      </c>
      <c r="K261" s="179" t="s">
        <v>164</v>
      </c>
      <c r="L261" s="184"/>
      <c r="M261" s="185" t="s">
        <v>19</v>
      </c>
      <c r="N261" s="186" t="s">
        <v>41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178</v>
      </c>
      <c r="AT261" s="143" t="s">
        <v>530</v>
      </c>
      <c r="AU261" s="143" t="s">
        <v>80</v>
      </c>
      <c r="AY261" s="18" t="s">
        <v>158</v>
      </c>
      <c r="BE261" s="144">
        <f>IF(N261="základní",J261,0)</f>
        <v>1976.4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78</v>
      </c>
      <c r="BK261" s="144">
        <f>ROUND(I261*H261,2)</f>
        <v>1976.4</v>
      </c>
      <c r="BL261" s="18" t="s">
        <v>165</v>
      </c>
      <c r="BM261" s="143" t="s">
        <v>439</v>
      </c>
    </row>
    <row r="262" spans="2:65" s="1" customFormat="1" ht="16.5" customHeight="1" x14ac:dyDescent="0.2">
      <c r="B262" s="33"/>
      <c r="C262" s="132" t="s">
        <v>455</v>
      </c>
      <c r="D262" s="132" t="s">
        <v>160</v>
      </c>
      <c r="E262" s="133" t="s">
        <v>2625</v>
      </c>
      <c r="F262" s="134" t="s">
        <v>2626</v>
      </c>
      <c r="G262" s="135" t="s">
        <v>163</v>
      </c>
      <c r="H262" s="136">
        <v>3</v>
      </c>
      <c r="I262" s="137">
        <v>2540</v>
      </c>
      <c r="J262" s="138">
        <f>ROUND(I262*H262,2)</f>
        <v>7620</v>
      </c>
      <c r="K262" s="134" t="s">
        <v>164</v>
      </c>
      <c r="L262" s="33"/>
      <c r="M262" s="139" t="s">
        <v>19</v>
      </c>
      <c r="N262" s="140" t="s">
        <v>41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165</v>
      </c>
      <c r="AT262" s="143" t="s">
        <v>160</v>
      </c>
      <c r="AU262" s="143" t="s">
        <v>80</v>
      </c>
      <c r="AY262" s="18" t="s">
        <v>158</v>
      </c>
      <c r="BE262" s="144">
        <f>IF(N262="základní",J262,0)</f>
        <v>7620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8" t="s">
        <v>78</v>
      </c>
      <c r="BK262" s="144">
        <f>ROUND(I262*H262,2)</f>
        <v>7620</v>
      </c>
      <c r="BL262" s="18" t="s">
        <v>165</v>
      </c>
      <c r="BM262" s="143" t="s">
        <v>458</v>
      </c>
    </row>
    <row r="263" spans="2:65" s="1" customFormat="1" hidden="1" x14ac:dyDescent="0.2">
      <c r="B263" s="33"/>
      <c r="D263" s="145" t="s">
        <v>166</v>
      </c>
      <c r="F263" s="146" t="s">
        <v>2627</v>
      </c>
      <c r="I263" s="147"/>
      <c r="L263" s="33"/>
      <c r="M263" s="148"/>
      <c r="T263" s="54"/>
      <c r="AT263" s="18" t="s">
        <v>166</v>
      </c>
      <c r="AU263" s="18" t="s">
        <v>80</v>
      </c>
    </row>
    <row r="264" spans="2:65" s="12" customFormat="1" hidden="1" x14ac:dyDescent="0.2">
      <c r="B264" s="149"/>
      <c r="D264" s="150" t="s">
        <v>188</v>
      </c>
      <c r="E264" s="151" t="s">
        <v>19</v>
      </c>
      <c r="F264" s="152" t="s">
        <v>2538</v>
      </c>
      <c r="H264" s="151" t="s">
        <v>19</v>
      </c>
      <c r="I264" s="153"/>
      <c r="L264" s="149"/>
      <c r="M264" s="154"/>
      <c r="T264" s="155"/>
      <c r="AT264" s="151" t="s">
        <v>188</v>
      </c>
      <c r="AU264" s="151" t="s">
        <v>80</v>
      </c>
      <c r="AV264" s="12" t="s">
        <v>78</v>
      </c>
      <c r="AW264" s="12" t="s">
        <v>31</v>
      </c>
      <c r="AX264" s="12" t="s">
        <v>70</v>
      </c>
      <c r="AY264" s="151" t="s">
        <v>158</v>
      </c>
    </row>
    <row r="265" spans="2:65" s="12" customFormat="1" hidden="1" x14ac:dyDescent="0.2">
      <c r="B265" s="149"/>
      <c r="D265" s="150" t="s">
        <v>188</v>
      </c>
      <c r="E265" s="151" t="s">
        <v>19</v>
      </c>
      <c r="F265" s="152" t="s">
        <v>2628</v>
      </c>
      <c r="H265" s="151" t="s">
        <v>19</v>
      </c>
      <c r="I265" s="153"/>
      <c r="L265" s="149"/>
      <c r="M265" s="154"/>
      <c r="T265" s="155"/>
      <c r="AT265" s="151" t="s">
        <v>188</v>
      </c>
      <c r="AU265" s="151" t="s">
        <v>80</v>
      </c>
      <c r="AV265" s="12" t="s">
        <v>78</v>
      </c>
      <c r="AW265" s="12" t="s">
        <v>31</v>
      </c>
      <c r="AX265" s="12" t="s">
        <v>70</v>
      </c>
      <c r="AY265" s="151" t="s">
        <v>158</v>
      </c>
    </row>
    <row r="266" spans="2:65" s="13" customFormat="1" hidden="1" x14ac:dyDescent="0.2">
      <c r="B266" s="156"/>
      <c r="D266" s="150" t="s">
        <v>188</v>
      </c>
      <c r="E266" s="157" t="s">
        <v>19</v>
      </c>
      <c r="F266" s="158" t="s">
        <v>80</v>
      </c>
      <c r="H266" s="159">
        <v>2</v>
      </c>
      <c r="I266" s="160"/>
      <c r="L266" s="156"/>
      <c r="M266" s="161"/>
      <c r="T266" s="162"/>
      <c r="AT266" s="157" t="s">
        <v>188</v>
      </c>
      <c r="AU266" s="157" t="s">
        <v>80</v>
      </c>
      <c r="AV266" s="13" t="s">
        <v>80</v>
      </c>
      <c r="AW266" s="13" t="s">
        <v>31</v>
      </c>
      <c r="AX266" s="13" t="s">
        <v>70</v>
      </c>
      <c r="AY266" s="157" t="s">
        <v>158</v>
      </c>
    </row>
    <row r="267" spans="2:65" s="12" customFormat="1" hidden="1" x14ac:dyDescent="0.2">
      <c r="B267" s="149"/>
      <c r="D267" s="150" t="s">
        <v>188</v>
      </c>
      <c r="E267" s="151" t="s">
        <v>19</v>
      </c>
      <c r="F267" s="152" t="s">
        <v>2525</v>
      </c>
      <c r="H267" s="151" t="s">
        <v>19</v>
      </c>
      <c r="I267" s="153"/>
      <c r="L267" s="149"/>
      <c r="M267" s="154"/>
      <c r="T267" s="155"/>
      <c r="AT267" s="151" t="s">
        <v>188</v>
      </c>
      <c r="AU267" s="151" t="s">
        <v>80</v>
      </c>
      <c r="AV267" s="12" t="s">
        <v>78</v>
      </c>
      <c r="AW267" s="12" t="s">
        <v>31</v>
      </c>
      <c r="AX267" s="12" t="s">
        <v>70</v>
      </c>
      <c r="AY267" s="151" t="s">
        <v>158</v>
      </c>
    </row>
    <row r="268" spans="2:65" s="12" customFormat="1" hidden="1" x14ac:dyDescent="0.2">
      <c r="B268" s="149"/>
      <c r="D268" s="150" t="s">
        <v>188</v>
      </c>
      <c r="E268" s="151" t="s">
        <v>19</v>
      </c>
      <c r="F268" s="152" t="s">
        <v>2629</v>
      </c>
      <c r="H268" s="151" t="s">
        <v>19</v>
      </c>
      <c r="I268" s="153"/>
      <c r="L268" s="149"/>
      <c r="M268" s="154"/>
      <c r="T268" s="155"/>
      <c r="AT268" s="151" t="s">
        <v>188</v>
      </c>
      <c r="AU268" s="151" t="s">
        <v>80</v>
      </c>
      <c r="AV268" s="12" t="s">
        <v>78</v>
      </c>
      <c r="AW268" s="12" t="s">
        <v>31</v>
      </c>
      <c r="AX268" s="12" t="s">
        <v>70</v>
      </c>
      <c r="AY268" s="151" t="s">
        <v>158</v>
      </c>
    </row>
    <row r="269" spans="2:65" s="13" customFormat="1" hidden="1" x14ac:dyDescent="0.2">
      <c r="B269" s="156"/>
      <c r="D269" s="150" t="s">
        <v>188</v>
      </c>
      <c r="E269" s="157" t="s">
        <v>19</v>
      </c>
      <c r="F269" s="158" t="s">
        <v>78</v>
      </c>
      <c r="H269" s="159">
        <v>1</v>
      </c>
      <c r="I269" s="160"/>
      <c r="L269" s="156"/>
      <c r="M269" s="161"/>
      <c r="T269" s="162"/>
      <c r="AT269" s="157" t="s">
        <v>188</v>
      </c>
      <c r="AU269" s="157" t="s">
        <v>80</v>
      </c>
      <c r="AV269" s="13" t="s">
        <v>80</v>
      </c>
      <c r="AW269" s="13" t="s">
        <v>31</v>
      </c>
      <c r="AX269" s="13" t="s">
        <v>70</v>
      </c>
      <c r="AY269" s="157" t="s">
        <v>158</v>
      </c>
    </row>
    <row r="270" spans="2:65" s="14" customFormat="1" hidden="1" x14ac:dyDescent="0.2">
      <c r="B270" s="163"/>
      <c r="D270" s="150" t="s">
        <v>188</v>
      </c>
      <c r="E270" s="164" t="s">
        <v>19</v>
      </c>
      <c r="F270" s="165" t="s">
        <v>191</v>
      </c>
      <c r="H270" s="166">
        <v>3</v>
      </c>
      <c r="I270" s="167"/>
      <c r="L270" s="163"/>
      <c r="M270" s="168"/>
      <c r="T270" s="169"/>
      <c r="AT270" s="164" t="s">
        <v>188</v>
      </c>
      <c r="AU270" s="164" t="s">
        <v>80</v>
      </c>
      <c r="AV270" s="14" t="s">
        <v>165</v>
      </c>
      <c r="AW270" s="14" t="s">
        <v>31</v>
      </c>
      <c r="AX270" s="14" t="s">
        <v>78</v>
      </c>
      <c r="AY270" s="164" t="s">
        <v>158</v>
      </c>
    </row>
    <row r="271" spans="2:65" s="1" customFormat="1" ht="16.5" customHeight="1" x14ac:dyDescent="0.2">
      <c r="B271" s="33"/>
      <c r="C271" s="177" t="s">
        <v>298</v>
      </c>
      <c r="D271" s="177" t="s">
        <v>530</v>
      </c>
      <c r="E271" s="178" t="s">
        <v>2630</v>
      </c>
      <c r="F271" s="179" t="s">
        <v>2631</v>
      </c>
      <c r="G271" s="180" t="s">
        <v>163</v>
      </c>
      <c r="H271" s="181">
        <v>3</v>
      </c>
      <c r="I271" s="182">
        <v>6118</v>
      </c>
      <c r="J271" s="183">
        <f>ROUND(I271*H271,2)</f>
        <v>18354</v>
      </c>
      <c r="K271" s="179" t="s">
        <v>164</v>
      </c>
      <c r="L271" s="184"/>
      <c r="M271" s="185" t="s">
        <v>19</v>
      </c>
      <c r="N271" s="186" t="s">
        <v>41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178</v>
      </c>
      <c r="AT271" s="143" t="s">
        <v>530</v>
      </c>
      <c r="AU271" s="143" t="s">
        <v>80</v>
      </c>
      <c r="AY271" s="18" t="s">
        <v>158</v>
      </c>
      <c r="BE271" s="144">
        <f>IF(N271="základní",J271,0)</f>
        <v>18354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8" t="s">
        <v>78</v>
      </c>
      <c r="BK271" s="144">
        <f>ROUND(I271*H271,2)</f>
        <v>18354</v>
      </c>
      <c r="BL271" s="18" t="s">
        <v>165</v>
      </c>
      <c r="BM271" s="143" t="s">
        <v>476</v>
      </c>
    </row>
    <row r="272" spans="2:65" s="1" customFormat="1" ht="16.5" customHeight="1" x14ac:dyDescent="0.2">
      <c r="B272" s="33"/>
      <c r="C272" s="132" t="s">
        <v>464</v>
      </c>
      <c r="D272" s="132" t="s">
        <v>160</v>
      </c>
      <c r="E272" s="133" t="s">
        <v>2632</v>
      </c>
      <c r="F272" s="134" t="s">
        <v>2633</v>
      </c>
      <c r="G272" s="135" t="s">
        <v>163</v>
      </c>
      <c r="H272" s="136">
        <v>5</v>
      </c>
      <c r="I272" s="137">
        <v>3275</v>
      </c>
      <c r="J272" s="138">
        <f>ROUND(I272*H272,2)</f>
        <v>16375</v>
      </c>
      <c r="K272" s="134" t="s">
        <v>164</v>
      </c>
      <c r="L272" s="33"/>
      <c r="M272" s="139" t="s">
        <v>19</v>
      </c>
      <c r="N272" s="140" t="s">
        <v>41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165</v>
      </c>
      <c r="AT272" s="143" t="s">
        <v>160</v>
      </c>
      <c r="AU272" s="143" t="s">
        <v>80</v>
      </c>
      <c r="AY272" s="18" t="s">
        <v>158</v>
      </c>
      <c r="BE272" s="144">
        <f>IF(N272="základní",J272,0)</f>
        <v>16375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8" t="s">
        <v>78</v>
      </c>
      <c r="BK272" s="144">
        <f>ROUND(I272*H272,2)</f>
        <v>16375</v>
      </c>
      <c r="BL272" s="18" t="s">
        <v>165</v>
      </c>
      <c r="BM272" s="143" t="s">
        <v>481</v>
      </c>
    </row>
    <row r="273" spans="2:65" s="1" customFormat="1" hidden="1" x14ac:dyDescent="0.2">
      <c r="B273" s="33"/>
      <c r="D273" s="145" t="s">
        <v>166</v>
      </c>
      <c r="F273" s="146" t="s">
        <v>2634</v>
      </c>
      <c r="I273" s="147"/>
      <c r="L273" s="33"/>
      <c r="M273" s="148"/>
      <c r="T273" s="54"/>
      <c r="AT273" s="18" t="s">
        <v>166</v>
      </c>
      <c r="AU273" s="18" t="s">
        <v>80</v>
      </c>
    </row>
    <row r="274" spans="2:65" s="12" customFormat="1" hidden="1" x14ac:dyDescent="0.2">
      <c r="B274" s="149"/>
      <c r="D274" s="150" t="s">
        <v>188</v>
      </c>
      <c r="E274" s="151" t="s">
        <v>19</v>
      </c>
      <c r="F274" s="152" t="s">
        <v>2523</v>
      </c>
      <c r="H274" s="151" t="s">
        <v>19</v>
      </c>
      <c r="I274" s="153"/>
      <c r="L274" s="149"/>
      <c r="M274" s="154"/>
      <c r="T274" s="155"/>
      <c r="AT274" s="151" t="s">
        <v>188</v>
      </c>
      <c r="AU274" s="151" t="s">
        <v>80</v>
      </c>
      <c r="AV274" s="12" t="s">
        <v>78</v>
      </c>
      <c r="AW274" s="12" t="s">
        <v>31</v>
      </c>
      <c r="AX274" s="12" t="s">
        <v>70</v>
      </c>
      <c r="AY274" s="151" t="s">
        <v>158</v>
      </c>
    </row>
    <row r="275" spans="2:65" s="12" customFormat="1" hidden="1" x14ac:dyDescent="0.2">
      <c r="B275" s="149"/>
      <c r="D275" s="150" t="s">
        <v>188</v>
      </c>
      <c r="E275" s="151" t="s">
        <v>19</v>
      </c>
      <c r="F275" s="152" t="s">
        <v>2635</v>
      </c>
      <c r="H275" s="151" t="s">
        <v>19</v>
      </c>
      <c r="I275" s="153"/>
      <c r="L275" s="149"/>
      <c r="M275" s="154"/>
      <c r="T275" s="155"/>
      <c r="AT275" s="151" t="s">
        <v>188</v>
      </c>
      <c r="AU275" s="151" t="s">
        <v>80</v>
      </c>
      <c r="AV275" s="12" t="s">
        <v>78</v>
      </c>
      <c r="AW275" s="12" t="s">
        <v>31</v>
      </c>
      <c r="AX275" s="12" t="s">
        <v>70</v>
      </c>
      <c r="AY275" s="151" t="s">
        <v>158</v>
      </c>
    </row>
    <row r="276" spans="2:65" s="13" customFormat="1" hidden="1" x14ac:dyDescent="0.2">
      <c r="B276" s="156"/>
      <c r="D276" s="150" t="s">
        <v>188</v>
      </c>
      <c r="E276" s="157" t="s">
        <v>19</v>
      </c>
      <c r="F276" s="158" t="s">
        <v>165</v>
      </c>
      <c r="H276" s="159">
        <v>4</v>
      </c>
      <c r="I276" s="160"/>
      <c r="L276" s="156"/>
      <c r="M276" s="161"/>
      <c r="T276" s="162"/>
      <c r="AT276" s="157" t="s">
        <v>188</v>
      </c>
      <c r="AU276" s="157" t="s">
        <v>80</v>
      </c>
      <c r="AV276" s="13" t="s">
        <v>80</v>
      </c>
      <c r="AW276" s="13" t="s">
        <v>31</v>
      </c>
      <c r="AX276" s="13" t="s">
        <v>70</v>
      </c>
      <c r="AY276" s="157" t="s">
        <v>158</v>
      </c>
    </row>
    <row r="277" spans="2:65" s="12" customFormat="1" hidden="1" x14ac:dyDescent="0.2">
      <c r="B277" s="149"/>
      <c r="D277" s="150" t="s">
        <v>188</v>
      </c>
      <c r="E277" s="151" t="s">
        <v>19</v>
      </c>
      <c r="F277" s="152" t="s">
        <v>2525</v>
      </c>
      <c r="H277" s="151" t="s">
        <v>19</v>
      </c>
      <c r="I277" s="153"/>
      <c r="L277" s="149"/>
      <c r="M277" s="154"/>
      <c r="T277" s="155"/>
      <c r="AT277" s="151" t="s">
        <v>188</v>
      </c>
      <c r="AU277" s="151" t="s">
        <v>80</v>
      </c>
      <c r="AV277" s="12" t="s">
        <v>78</v>
      </c>
      <c r="AW277" s="12" t="s">
        <v>31</v>
      </c>
      <c r="AX277" s="12" t="s">
        <v>70</v>
      </c>
      <c r="AY277" s="151" t="s">
        <v>158</v>
      </c>
    </row>
    <row r="278" spans="2:65" s="12" customFormat="1" hidden="1" x14ac:dyDescent="0.2">
      <c r="B278" s="149"/>
      <c r="D278" s="150" t="s">
        <v>188</v>
      </c>
      <c r="E278" s="151" t="s">
        <v>19</v>
      </c>
      <c r="F278" s="152" t="s">
        <v>2636</v>
      </c>
      <c r="H278" s="151" t="s">
        <v>19</v>
      </c>
      <c r="I278" s="153"/>
      <c r="L278" s="149"/>
      <c r="M278" s="154"/>
      <c r="T278" s="155"/>
      <c r="AT278" s="151" t="s">
        <v>188</v>
      </c>
      <c r="AU278" s="151" t="s">
        <v>80</v>
      </c>
      <c r="AV278" s="12" t="s">
        <v>78</v>
      </c>
      <c r="AW278" s="12" t="s">
        <v>31</v>
      </c>
      <c r="AX278" s="12" t="s">
        <v>70</v>
      </c>
      <c r="AY278" s="151" t="s">
        <v>158</v>
      </c>
    </row>
    <row r="279" spans="2:65" s="13" customFormat="1" hidden="1" x14ac:dyDescent="0.2">
      <c r="B279" s="156"/>
      <c r="D279" s="150" t="s">
        <v>188</v>
      </c>
      <c r="E279" s="157" t="s">
        <v>19</v>
      </c>
      <c r="F279" s="158" t="s">
        <v>78</v>
      </c>
      <c r="H279" s="159">
        <v>1</v>
      </c>
      <c r="I279" s="160"/>
      <c r="L279" s="156"/>
      <c r="M279" s="161"/>
      <c r="T279" s="162"/>
      <c r="AT279" s="157" t="s">
        <v>188</v>
      </c>
      <c r="AU279" s="157" t="s">
        <v>80</v>
      </c>
      <c r="AV279" s="13" t="s">
        <v>80</v>
      </c>
      <c r="AW279" s="13" t="s">
        <v>31</v>
      </c>
      <c r="AX279" s="13" t="s">
        <v>70</v>
      </c>
      <c r="AY279" s="157" t="s">
        <v>158</v>
      </c>
    </row>
    <row r="280" spans="2:65" s="14" customFormat="1" hidden="1" x14ac:dyDescent="0.2">
      <c r="B280" s="163"/>
      <c r="D280" s="150" t="s">
        <v>188</v>
      </c>
      <c r="E280" s="164" t="s">
        <v>19</v>
      </c>
      <c r="F280" s="165" t="s">
        <v>191</v>
      </c>
      <c r="H280" s="166">
        <v>5</v>
      </c>
      <c r="I280" s="167"/>
      <c r="L280" s="163"/>
      <c r="M280" s="168"/>
      <c r="T280" s="169"/>
      <c r="AT280" s="164" t="s">
        <v>188</v>
      </c>
      <c r="AU280" s="164" t="s">
        <v>80</v>
      </c>
      <c r="AV280" s="14" t="s">
        <v>165</v>
      </c>
      <c r="AW280" s="14" t="s">
        <v>31</v>
      </c>
      <c r="AX280" s="14" t="s">
        <v>78</v>
      </c>
      <c r="AY280" s="164" t="s">
        <v>158</v>
      </c>
    </row>
    <row r="281" spans="2:65" s="1" customFormat="1" ht="16.5" customHeight="1" x14ac:dyDescent="0.2">
      <c r="B281" s="33"/>
      <c r="C281" s="177" t="s">
        <v>303</v>
      </c>
      <c r="D281" s="177" t="s">
        <v>530</v>
      </c>
      <c r="E281" s="178" t="s">
        <v>2637</v>
      </c>
      <c r="F281" s="179" t="s">
        <v>2638</v>
      </c>
      <c r="G281" s="180" t="s">
        <v>163</v>
      </c>
      <c r="H281" s="181">
        <v>5</v>
      </c>
      <c r="I281" s="182">
        <v>9300</v>
      </c>
      <c r="J281" s="183">
        <f>ROUND(I281*H281,2)</f>
        <v>46500</v>
      </c>
      <c r="K281" s="179" t="s">
        <v>164</v>
      </c>
      <c r="L281" s="184"/>
      <c r="M281" s="185" t="s">
        <v>19</v>
      </c>
      <c r="N281" s="186" t="s">
        <v>41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178</v>
      </c>
      <c r="AT281" s="143" t="s">
        <v>530</v>
      </c>
      <c r="AU281" s="143" t="s">
        <v>80</v>
      </c>
      <c r="AY281" s="18" t="s">
        <v>158</v>
      </c>
      <c r="BE281" s="144">
        <f>IF(N281="základní",J281,0)</f>
        <v>46500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8" t="s">
        <v>78</v>
      </c>
      <c r="BK281" s="144">
        <f>ROUND(I281*H281,2)</f>
        <v>46500</v>
      </c>
      <c r="BL281" s="18" t="s">
        <v>165</v>
      </c>
      <c r="BM281" s="143" t="s">
        <v>485</v>
      </c>
    </row>
    <row r="282" spans="2:65" s="1" customFormat="1" ht="16.5" customHeight="1" x14ac:dyDescent="0.2">
      <c r="B282" s="33"/>
      <c r="C282" s="177" t="s">
        <v>478</v>
      </c>
      <c r="D282" s="177" t="s">
        <v>530</v>
      </c>
      <c r="E282" s="178" t="s">
        <v>994</v>
      </c>
      <c r="F282" s="179" t="s">
        <v>995</v>
      </c>
      <c r="G282" s="180" t="s">
        <v>163</v>
      </c>
      <c r="H282" s="181">
        <v>5</v>
      </c>
      <c r="I282" s="182">
        <v>500</v>
      </c>
      <c r="J282" s="183">
        <f>ROUND(I282*H282,2)</f>
        <v>2500</v>
      </c>
      <c r="K282" s="179" t="s">
        <v>164</v>
      </c>
      <c r="L282" s="184"/>
      <c r="M282" s="185" t="s">
        <v>19</v>
      </c>
      <c r="N282" s="186" t="s">
        <v>41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178</v>
      </c>
      <c r="AT282" s="143" t="s">
        <v>530</v>
      </c>
      <c r="AU282" s="143" t="s">
        <v>80</v>
      </c>
      <c r="AY282" s="18" t="s">
        <v>158</v>
      </c>
      <c r="BE282" s="144">
        <f>IF(N282="základní",J282,0)</f>
        <v>2500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78</v>
      </c>
      <c r="BK282" s="144">
        <f>ROUND(I282*H282,2)</f>
        <v>2500</v>
      </c>
      <c r="BL282" s="18" t="s">
        <v>165</v>
      </c>
      <c r="BM282" s="143" t="s">
        <v>491</v>
      </c>
    </row>
    <row r="283" spans="2:65" s="1" customFormat="1" ht="16.5" customHeight="1" x14ac:dyDescent="0.2">
      <c r="B283" s="33"/>
      <c r="C283" s="132" t="s">
        <v>309</v>
      </c>
      <c r="D283" s="132" t="s">
        <v>160</v>
      </c>
      <c r="E283" s="133" t="s">
        <v>2639</v>
      </c>
      <c r="F283" s="134" t="s">
        <v>2640</v>
      </c>
      <c r="G283" s="135" t="s">
        <v>163</v>
      </c>
      <c r="H283" s="136">
        <v>1</v>
      </c>
      <c r="I283" s="137">
        <v>2625</v>
      </c>
      <c r="J283" s="138">
        <f>ROUND(I283*H283,2)</f>
        <v>2625</v>
      </c>
      <c r="K283" s="134" t="s">
        <v>164</v>
      </c>
      <c r="L283" s="33"/>
      <c r="M283" s="139" t="s">
        <v>19</v>
      </c>
      <c r="N283" s="140" t="s">
        <v>41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165</v>
      </c>
      <c r="AT283" s="143" t="s">
        <v>160</v>
      </c>
      <c r="AU283" s="143" t="s">
        <v>80</v>
      </c>
      <c r="AY283" s="18" t="s">
        <v>158</v>
      </c>
      <c r="BE283" s="144">
        <f>IF(N283="základní",J283,0)</f>
        <v>2625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8" t="s">
        <v>78</v>
      </c>
      <c r="BK283" s="144">
        <f>ROUND(I283*H283,2)</f>
        <v>2625</v>
      </c>
      <c r="BL283" s="18" t="s">
        <v>165</v>
      </c>
      <c r="BM283" s="143" t="s">
        <v>495</v>
      </c>
    </row>
    <row r="284" spans="2:65" s="1" customFormat="1" hidden="1" x14ac:dyDescent="0.2">
      <c r="B284" s="33"/>
      <c r="D284" s="145" t="s">
        <v>166</v>
      </c>
      <c r="F284" s="146" t="s">
        <v>2641</v>
      </c>
      <c r="I284" s="147"/>
      <c r="L284" s="33"/>
      <c r="M284" s="148"/>
      <c r="T284" s="54"/>
      <c r="AT284" s="18" t="s">
        <v>166</v>
      </c>
      <c r="AU284" s="18" t="s">
        <v>80</v>
      </c>
    </row>
    <row r="285" spans="2:65" s="12" customFormat="1" hidden="1" x14ac:dyDescent="0.2">
      <c r="B285" s="149"/>
      <c r="D285" s="150" t="s">
        <v>188</v>
      </c>
      <c r="E285" s="151" t="s">
        <v>19</v>
      </c>
      <c r="F285" s="152" t="s">
        <v>2523</v>
      </c>
      <c r="H285" s="151" t="s">
        <v>19</v>
      </c>
      <c r="I285" s="153"/>
      <c r="L285" s="149"/>
      <c r="M285" s="154"/>
      <c r="T285" s="155"/>
      <c r="AT285" s="151" t="s">
        <v>188</v>
      </c>
      <c r="AU285" s="151" t="s">
        <v>80</v>
      </c>
      <c r="AV285" s="12" t="s">
        <v>78</v>
      </c>
      <c r="AW285" s="12" t="s">
        <v>31</v>
      </c>
      <c r="AX285" s="12" t="s">
        <v>70</v>
      </c>
      <c r="AY285" s="151" t="s">
        <v>158</v>
      </c>
    </row>
    <row r="286" spans="2:65" s="12" customFormat="1" hidden="1" x14ac:dyDescent="0.2">
      <c r="B286" s="149"/>
      <c r="D286" s="150" t="s">
        <v>188</v>
      </c>
      <c r="E286" s="151" t="s">
        <v>19</v>
      </c>
      <c r="F286" s="152" t="s">
        <v>2642</v>
      </c>
      <c r="H286" s="151" t="s">
        <v>19</v>
      </c>
      <c r="I286" s="153"/>
      <c r="L286" s="149"/>
      <c r="M286" s="154"/>
      <c r="T286" s="155"/>
      <c r="AT286" s="151" t="s">
        <v>188</v>
      </c>
      <c r="AU286" s="151" t="s">
        <v>80</v>
      </c>
      <c r="AV286" s="12" t="s">
        <v>78</v>
      </c>
      <c r="AW286" s="12" t="s">
        <v>31</v>
      </c>
      <c r="AX286" s="12" t="s">
        <v>70</v>
      </c>
      <c r="AY286" s="151" t="s">
        <v>158</v>
      </c>
    </row>
    <row r="287" spans="2:65" s="13" customFormat="1" hidden="1" x14ac:dyDescent="0.2">
      <c r="B287" s="156"/>
      <c r="D287" s="150" t="s">
        <v>188</v>
      </c>
      <c r="E287" s="157" t="s">
        <v>19</v>
      </c>
      <c r="F287" s="158" t="s">
        <v>78</v>
      </c>
      <c r="H287" s="159">
        <v>1</v>
      </c>
      <c r="I287" s="160"/>
      <c r="L287" s="156"/>
      <c r="M287" s="161"/>
      <c r="T287" s="162"/>
      <c r="AT287" s="157" t="s">
        <v>188</v>
      </c>
      <c r="AU287" s="157" t="s">
        <v>80</v>
      </c>
      <c r="AV287" s="13" t="s">
        <v>80</v>
      </c>
      <c r="AW287" s="13" t="s">
        <v>31</v>
      </c>
      <c r="AX287" s="13" t="s">
        <v>70</v>
      </c>
      <c r="AY287" s="157" t="s">
        <v>158</v>
      </c>
    </row>
    <row r="288" spans="2:65" s="14" customFormat="1" hidden="1" x14ac:dyDescent="0.2">
      <c r="B288" s="163"/>
      <c r="D288" s="150" t="s">
        <v>188</v>
      </c>
      <c r="E288" s="164" t="s">
        <v>19</v>
      </c>
      <c r="F288" s="165" t="s">
        <v>191</v>
      </c>
      <c r="H288" s="166">
        <v>1</v>
      </c>
      <c r="I288" s="167"/>
      <c r="L288" s="163"/>
      <c r="M288" s="168"/>
      <c r="T288" s="169"/>
      <c r="AT288" s="164" t="s">
        <v>188</v>
      </c>
      <c r="AU288" s="164" t="s">
        <v>80</v>
      </c>
      <c r="AV288" s="14" t="s">
        <v>165</v>
      </c>
      <c r="AW288" s="14" t="s">
        <v>31</v>
      </c>
      <c r="AX288" s="14" t="s">
        <v>78</v>
      </c>
      <c r="AY288" s="164" t="s">
        <v>158</v>
      </c>
    </row>
    <row r="289" spans="2:65" s="1" customFormat="1" ht="16.5" customHeight="1" x14ac:dyDescent="0.2">
      <c r="B289" s="33"/>
      <c r="C289" s="177" t="s">
        <v>488</v>
      </c>
      <c r="D289" s="177" t="s">
        <v>530</v>
      </c>
      <c r="E289" s="178" t="s">
        <v>2643</v>
      </c>
      <c r="F289" s="179" t="s">
        <v>2644</v>
      </c>
      <c r="G289" s="180" t="s">
        <v>163</v>
      </c>
      <c r="H289" s="181">
        <v>1</v>
      </c>
      <c r="I289" s="182">
        <v>18180</v>
      </c>
      <c r="J289" s="183">
        <f>ROUND(I289*H289,2)</f>
        <v>18180</v>
      </c>
      <c r="K289" s="179" t="s">
        <v>164</v>
      </c>
      <c r="L289" s="184"/>
      <c r="M289" s="185" t="s">
        <v>19</v>
      </c>
      <c r="N289" s="186" t="s">
        <v>41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178</v>
      </c>
      <c r="AT289" s="143" t="s">
        <v>530</v>
      </c>
      <c r="AU289" s="143" t="s">
        <v>80</v>
      </c>
      <c r="AY289" s="18" t="s">
        <v>158</v>
      </c>
      <c r="BE289" s="144">
        <f>IF(N289="základní",J289,0)</f>
        <v>18180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78</v>
      </c>
      <c r="BK289" s="144">
        <f>ROUND(I289*H289,2)</f>
        <v>18180</v>
      </c>
      <c r="BL289" s="18" t="s">
        <v>165</v>
      </c>
      <c r="BM289" s="143" t="s">
        <v>501</v>
      </c>
    </row>
    <row r="290" spans="2:65" s="1" customFormat="1" ht="16.5" customHeight="1" x14ac:dyDescent="0.2">
      <c r="B290" s="33"/>
      <c r="C290" s="132" t="s">
        <v>321</v>
      </c>
      <c r="D290" s="132" t="s">
        <v>160</v>
      </c>
      <c r="E290" s="133" t="s">
        <v>2645</v>
      </c>
      <c r="F290" s="134" t="s">
        <v>2646</v>
      </c>
      <c r="G290" s="135" t="s">
        <v>163</v>
      </c>
      <c r="H290" s="136">
        <v>1</v>
      </c>
      <c r="I290" s="137">
        <v>1224</v>
      </c>
      <c r="J290" s="138">
        <f>ROUND(I290*H290,2)</f>
        <v>1224</v>
      </c>
      <c r="K290" s="134" t="s">
        <v>164</v>
      </c>
      <c r="L290" s="33"/>
      <c r="M290" s="139" t="s">
        <v>19</v>
      </c>
      <c r="N290" s="140" t="s">
        <v>41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165</v>
      </c>
      <c r="AT290" s="143" t="s">
        <v>160</v>
      </c>
      <c r="AU290" s="143" t="s">
        <v>80</v>
      </c>
      <c r="AY290" s="18" t="s">
        <v>158</v>
      </c>
      <c r="BE290" s="144">
        <f>IF(N290="základní",J290,0)</f>
        <v>1224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78</v>
      </c>
      <c r="BK290" s="144">
        <f>ROUND(I290*H290,2)</f>
        <v>1224</v>
      </c>
      <c r="BL290" s="18" t="s">
        <v>165</v>
      </c>
      <c r="BM290" s="143" t="s">
        <v>505</v>
      </c>
    </row>
    <row r="291" spans="2:65" s="1" customFormat="1" hidden="1" x14ac:dyDescent="0.2">
      <c r="B291" s="33"/>
      <c r="D291" s="145" t="s">
        <v>166</v>
      </c>
      <c r="F291" s="146" t="s">
        <v>2647</v>
      </c>
      <c r="I291" s="147"/>
      <c r="L291" s="33"/>
      <c r="M291" s="148"/>
      <c r="T291" s="54"/>
      <c r="AT291" s="18" t="s">
        <v>166</v>
      </c>
      <c r="AU291" s="18" t="s">
        <v>80</v>
      </c>
    </row>
    <row r="292" spans="2:65" s="12" customFormat="1" hidden="1" x14ac:dyDescent="0.2">
      <c r="B292" s="149"/>
      <c r="D292" s="150" t="s">
        <v>188</v>
      </c>
      <c r="E292" s="151" t="s">
        <v>19</v>
      </c>
      <c r="F292" s="152" t="s">
        <v>2523</v>
      </c>
      <c r="H292" s="151" t="s">
        <v>19</v>
      </c>
      <c r="I292" s="153"/>
      <c r="L292" s="149"/>
      <c r="M292" s="154"/>
      <c r="T292" s="155"/>
      <c r="AT292" s="151" t="s">
        <v>188</v>
      </c>
      <c r="AU292" s="151" t="s">
        <v>80</v>
      </c>
      <c r="AV292" s="12" t="s">
        <v>78</v>
      </c>
      <c r="AW292" s="12" t="s">
        <v>31</v>
      </c>
      <c r="AX292" s="12" t="s">
        <v>70</v>
      </c>
      <c r="AY292" s="151" t="s">
        <v>158</v>
      </c>
    </row>
    <row r="293" spans="2:65" s="12" customFormat="1" hidden="1" x14ac:dyDescent="0.2">
      <c r="B293" s="149"/>
      <c r="D293" s="150" t="s">
        <v>188</v>
      </c>
      <c r="E293" s="151" t="s">
        <v>19</v>
      </c>
      <c r="F293" s="152" t="s">
        <v>2648</v>
      </c>
      <c r="H293" s="151" t="s">
        <v>19</v>
      </c>
      <c r="I293" s="153"/>
      <c r="L293" s="149"/>
      <c r="M293" s="154"/>
      <c r="T293" s="155"/>
      <c r="AT293" s="151" t="s">
        <v>188</v>
      </c>
      <c r="AU293" s="151" t="s">
        <v>80</v>
      </c>
      <c r="AV293" s="12" t="s">
        <v>78</v>
      </c>
      <c r="AW293" s="12" t="s">
        <v>31</v>
      </c>
      <c r="AX293" s="12" t="s">
        <v>70</v>
      </c>
      <c r="AY293" s="151" t="s">
        <v>158</v>
      </c>
    </row>
    <row r="294" spans="2:65" s="13" customFormat="1" hidden="1" x14ac:dyDescent="0.2">
      <c r="B294" s="156"/>
      <c r="D294" s="150" t="s">
        <v>188</v>
      </c>
      <c r="E294" s="157" t="s">
        <v>19</v>
      </c>
      <c r="F294" s="158" t="s">
        <v>78</v>
      </c>
      <c r="H294" s="159">
        <v>1</v>
      </c>
      <c r="I294" s="160"/>
      <c r="L294" s="156"/>
      <c r="M294" s="161"/>
      <c r="T294" s="162"/>
      <c r="AT294" s="157" t="s">
        <v>188</v>
      </c>
      <c r="AU294" s="157" t="s">
        <v>80</v>
      </c>
      <c r="AV294" s="13" t="s">
        <v>80</v>
      </c>
      <c r="AW294" s="13" t="s">
        <v>31</v>
      </c>
      <c r="AX294" s="13" t="s">
        <v>70</v>
      </c>
      <c r="AY294" s="157" t="s">
        <v>158</v>
      </c>
    </row>
    <row r="295" spans="2:65" s="14" customFormat="1" hidden="1" x14ac:dyDescent="0.2">
      <c r="B295" s="163"/>
      <c r="D295" s="150" t="s">
        <v>188</v>
      </c>
      <c r="E295" s="164" t="s">
        <v>19</v>
      </c>
      <c r="F295" s="165" t="s">
        <v>191</v>
      </c>
      <c r="H295" s="166">
        <v>1</v>
      </c>
      <c r="I295" s="167"/>
      <c r="L295" s="163"/>
      <c r="M295" s="168"/>
      <c r="T295" s="169"/>
      <c r="AT295" s="164" t="s">
        <v>188</v>
      </c>
      <c r="AU295" s="164" t="s">
        <v>80</v>
      </c>
      <c r="AV295" s="14" t="s">
        <v>165</v>
      </c>
      <c r="AW295" s="14" t="s">
        <v>31</v>
      </c>
      <c r="AX295" s="14" t="s">
        <v>78</v>
      </c>
      <c r="AY295" s="164" t="s">
        <v>158</v>
      </c>
    </row>
    <row r="296" spans="2:65" s="1" customFormat="1" ht="16.5" customHeight="1" x14ac:dyDescent="0.2">
      <c r="B296" s="33"/>
      <c r="C296" s="177" t="s">
        <v>498</v>
      </c>
      <c r="D296" s="177" t="s">
        <v>530</v>
      </c>
      <c r="E296" s="178" t="s">
        <v>2649</v>
      </c>
      <c r="F296" s="179" t="s">
        <v>2650</v>
      </c>
      <c r="G296" s="180" t="s">
        <v>163</v>
      </c>
      <c r="H296" s="181">
        <v>1</v>
      </c>
      <c r="I296" s="182">
        <v>9800</v>
      </c>
      <c r="J296" s="183">
        <f>ROUND(I296*H296,2)</f>
        <v>9800</v>
      </c>
      <c r="K296" s="179" t="s">
        <v>19</v>
      </c>
      <c r="L296" s="184"/>
      <c r="M296" s="185" t="s">
        <v>19</v>
      </c>
      <c r="N296" s="186" t="s">
        <v>41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178</v>
      </c>
      <c r="AT296" s="143" t="s">
        <v>530</v>
      </c>
      <c r="AU296" s="143" t="s">
        <v>80</v>
      </c>
      <c r="AY296" s="18" t="s">
        <v>158</v>
      </c>
      <c r="BE296" s="144">
        <f>IF(N296="základní",J296,0)</f>
        <v>9800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8" t="s">
        <v>78</v>
      </c>
      <c r="BK296" s="144">
        <f>ROUND(I296*H296,2)</f>
        <v>9800</v>
      </c>
      <c r="BL296" s="18" t="s">
        <v>165</v>
      </c>
      <c r="BM296" s="143" t="s">
        <v>510</v>
      </c>
    </row>
    <row r="297" spans="2:65" s="1" customFormat="1" ht="16.5" customHeight="1" x14ac:dyDescent="0.2">
      <c r="B297" s="33"/>
      <c r="C297" s="132" t="s">
        <v>328</v>
      </c>
      <c r="D297" s="132" t="s">
        <v>160</v>
      </c>
      <c r="E297" s="133" t="s">
        <v>2651</v>
      </c>
      <c r="F297" s="134" t="s">
        <v>2652</v>
      </c>
      <c r="G297" s="135" t="s">
        <v>163</v>
      </c>
      <c r="H297" s="136">
        <v>5</v>
      </c>
      <c r="I297" s="137">
        <v>3700</v>
      </c>
      <c r="J297" s="138">
        <f>ROUND(I297*H297,2)</f>
        <v>18500</v>
      </c>
      <c r="K297" s="134" t="s">
        <v>164</v>
      </c>
      <c r="L297" s="33"/>
      <c r="M297" s="139" t="s">
        <v>19</v>
      </c>
      <c r="N297" s="140" t="s">
        <v>41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165</v>
      </c>
      <c r="AT297" s="143" t="s">
        <v>160</v>
      </c>
      <c r="AU297" s="143" t="s">
        <v>80</v>
      </c>
      <c r="AY297" s="18" t="s">
        <v>158</v>
      </c>
      <c r="BE297" s="144">
        <f>IF(N297="základní",J297,0)</f>
        <v>18500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78</v>
      </c>
      <c r="BK297" s="144">
        <f>ROUND(I297*H297,2)</f>
        <v>18500</v>
      </c>
      <c r="BL297" s="18" t="s">
        <v>165</v>
      </c>
      <c r="BM297" s="143" t="s">
        <v>514</v>
      </c>
    </row>
    <row r="298" spans="2:65" s="1" customFormat="1" hidden="1" x14ac:dyDescent="0.2">
      <c r="B298" s="33"/>
      <c r="D298" s="145" t="s">
        <v>166</v>
      </c>
      <c r="F298" s="146" t="s">
        <v>2653</v>
      </c>
      <c r="I298" s="147"/>
      <c r="L298" s="33"/>
      <c r="M298" s="148"/>
      <c r="T298" s="54"/>
      <c r="AT298" s="18" t="s">
        <v>166</v>
      </c>
      <c r="AU298" s="18" t="s">
        <v>80</v>
      </c>
    </row>
    <row r="299" spans="2:65" s="12" customFormat="1" hidden="1" x14ac:dyDescent="0.2">
      <c r="B299" s="149"/>
      <c r="D299" s="150" t="s">
        <v>188</v>
      </c>
      <c r="E299" s="151" t="s">
        <v>19</v>
      </c>
      <c r="F299" s="152" t="s">
        <v>2538</v>
      </c>
      <c r="H299" s="151" t="s">
        <v>19</v>
      </c>
      <c r="I299" s="153"/>
      <c r="L299" s="149"/>
      <c r="M299" s="154"/>
      <c r="T299" s="155"/>
      <c r="AT299" s="151" t="s">
        <v>188</v>
      </c>
      <c r="AU299" s="151" t="s">
        <v>80</v>
      </c>
      <c r="AV299" s="12" t="s">
        <v>78</v>
      </c>
      <c r="AW299" s="12" t="s">
        <v>31</v>
      </c>
      <c r="AX299" s="12" t="s">
        <v>70</v>
      </c>
      <c r="AY299" s="151" t="s">
        <v>158</v>
      </c>
    </row>
    <row r="300" spans="2:65" s="12" customFormat="1" hidden="1" x14ac:dyDescent="0.2">
      <c r="B300" s="149"/>
      <c r="D300" s="150" t="s">
        <v>188</v>
      </c>
      <c r="E300" s="151" t="s">
        <v>19</v>
      </c>
      <c r="F300" s="152" t="s">
        <v>2654</v>
      </c>
      <c r="H300" s="151" t="s">
        <v>19</v>
      </c>
      <c r="I300" s="153"/>
      <c r="L300" s="149"/>
      <c r="M300" s="154"/>
      <c r="T300" s="155"/>
      <c r="AT300" s="151" t="s">
        <v>188</v>
      </c>
      <c r="AU300" s="151" t="s">
        <v>80</v>
      </c>
      <c r="AV300" s="12" t="s">
        <v>78</v>
      </c>
      <c r="AW300" s="12" t="s">
        <v>31</v>
      </c>
      <c r="AX300" s="12" t="s">
        <v>70</v>
      </c>
      <c r="AY300" s="151" t="s">
        <v>158</v>
      </c>
    </row>
    <row r="301" spans="2:65" s="13" customFormat="1" hidden="1" x14ac:dyDescent="0.2">
      <c r="B301" s="156"/>
      <c r="D301" s="150" t="s">
        <v>188</v>
      </c>
      <c r="E301" s="157" t="s">
        <v>19</v>
      </c>
      <c r="F301" s="158" t="s">
        <v>78</v>
      </c>
      <c r="H301" s="159">
        <v>1</v>
      </c>
      <c r="I301" s="160"/>
      <c r="L301" s="156"/>
      <c r="M301" s="161"/>
      <c r="T301" s="162"/>
      <c r="AT301" s="157" t="s">
        <v>188</v>
      </c>
      <c r="AU301" s="157" t="s">
        <v>80</v>
      </c>
      <c r="AV301" s="13" t="s">
        <v>80</v>
      </c>
      <c r="AW301" s="13" t="s">
        <v>31</v>
      </c>
      <c r="AX301" s="13" t="s">
        <v>70</v>
      </c>
      <c r="AY301" s="157" t="s">
        <v>158</v>
      </c>
    </row>
    <row r="302" spans="2:65" s="12" customFormat="1" hidden="1" x14ac:dyDescent="0.2">
      <c r="B302" s="149"/>
      <c r="D302" s="150" t="s">
        <v>188</v>
      </c>
      <c r="E302" s="151" t="s">
        <v>19</v>
      </c>
      <c r="F302" s="152" t="s">
        <v>2523</v>
      </c>
      <c r="H302" s="151" t="s">
        <v>19</v>
      </c>
      <c r="I302" s="153"/>
      <c r="L302" s="149"/>
      <c r="M302" s="154"/>
      <c r="T302" s="155"/>
      <c r="AT302" s="151" t="s">
        <v>188</v>
      </c>
      <c r="AU302" s="151" t="s">
        <v>80</v>
      </c>
      <c r="AV302" s="12" t="s">
        <v>78</v>
      </c>
      <c r="AW302" s="12" t="s">
        <v>31</v>
      </c>
      <c r="AX302" s="12" t="s">
        <v>70</v>
      </c>
      <c r="AY302" s="151" t="s">
        <v>158</v>
      </c>
    </row>
    <row r="303" spans="2:65" s="12" customFormat="1" hidden="1" x14ac:dyDescent="0.2">
      <c r="B303" s="149"/>
      <c r="D303" s="150" t="s">
        <v>188</v>
      </c>
      <c r="E303" s="151" t="s">
        <v>19</v>
      </c>
      <c r="F303" s="152" t="s">
        <v>2655</v>
      </c>
      <c r="H303" s="151" t="s">
        <v>19</v>
      </c>
      <c r="I303" s="153"/>
      <c r="L303" s="149"/>
      <c r="M303" s="154"/>
      <c r="T303" s="155"/>
      <c r="AT303" s="151" t="s">
        <v>188</v>
      </c>
      <c r="AU303" s="151" t="s">
        <v>80</v>
      </c>
      <c r="AV303" s="12" t="s">
        <v>78</v>
      </c>
      <c r="AW303" s="12" t="s">
        <v>31</v>
      </c>
      <c r="AX303" s="12" t="s">
        <v>70</v>
      </c>
      <c r="AY303" s="151" t="s">
        <v>158</v>
      </c>
    </row>
    <row r="304" spans="2:65" s="13" customFormat="1" hidden="1" x14ac:dyDescent="0.2">
      <c r="B304" s="156"/>
      <c r="D304" s="150" t="s">
        <v>188</v>
      </c>
      <c r="E304" s="157" t="s">
        <v>19</v>
      </c>
      <c r="F304" s="158" t="s">
        <v>171</v>
      </c>
      <c r="H304" s="159">
        <v>3</v>
      </c>
      <c r="I304" s="160"/>
      <c r="L304" s="156"/>
      <c r="M304" s="161"/>
      <c r="T304" s="162"/>
      <c r="AT304" s="157" t="s">
        <v>188</v>
      </c>
      <c r="AU304" s="157" t="s">
        <v>80</v>
      </c>
      <c r="AV304" s="13" t="s">
        <v>80</v>
      </c>
      <c r="AW304" s="13" t="s">
        <v>31</v>
      </c>
      <c r="AX304" s="13" t="s">
        <v>70</v>
      </c>
      <c r="AY304" s="157" t="s">
        <v>158</v>
      </c>
    </row>
    <row r="305" spans="2:65" s="12" customFormat="1" hidden="1" x14ac:dyDescent="0.2">
      <c r="B305" s="149"/>
      <c r="D305" s="150" t="s">
        <v>188</v>
      </c>
      <c r="E305" s="151" t="s">
        <v>19</v>
      </c>
      <c r="F305" s="152" t="s">
        <v>2525</v>
      </c>
      <c r="H305" s="151" t="s">
        <v>19</v>
      </c>
      <c r="I305" s="153"/>
      <c r="L305" s="149"/>
      <c r="M305" s="154"/>
      <c r="T305" s="155"/>
      <c r="AT305" s="151" t="s">
        <v>188</v>
      </c>
      <c r="AU305" s="151" t="s">
        <v>80</v>
      </c>
      <c r="AV305" s="12" t="s">
        <v>78</v>
      </c>
      <c r="AW305" s="12" t="s">
        <v>31</v>
      </c>
      <c r="AX305" s="12" t="s">
        <v>70</v>
      </c>
      <c r="AY305" s="151" t="s">
        <v>158</v>
      </c>
    </row>
    <row r="306" spans="2:65" s="12" customFormat="1" hidden="1" x14ac:dyDescent="0.2">
      <c r="B306" s="149"/>
      <c r="D306" s="150" t="s">
        <v>188</v>
      </c>
      <c r="E306" s="151" t="s">
        <v>19</v>
      </c>
      <c r="F306" s="152" t="s">
        <v>2656</v>
      </c>
      <c r="H306" s="151" t="s">
        <v>19</v>
      </c>
      <c r="I306" s="153"/>
      <c r="L306" s="149"/>
      <c r="M306" s="154"/>
      <c r="T306" s="155"/>
      <c r="AT306" s="151" t="s">
        <v>188</v>
      </c>
      <c r="AU306" s="151" t="s">
        <v>80</v>
      </c>
      <c r="AV306" s="12" t="s">
        <v>78</v>
      </c>
      <c r="AW306" s="12" t="s">
        <v>31</v>
      </c>
      <c r="AX306" s="12" t="s">
        <v>70</v>
      </c>
      <c r="AY306" s="151" t="s">
        <v>158</v>
      </c>
    </row>
    <row r="307" spans="2:65" s="13" customFormat="1" hidden="1" x14ac:dyDescent="0.2">
      <c r="B307" s="156"/>
      <c r="D307" s="150" t="s">
        <v>188</v>
      </c>
      <c r="E307" s="157" t="s">
        <v>19</v>
      </c>
      <c r="F307" s="158" t="s">
        <v>78</v>
      </c>
      <c r="H307" s="159">
        <v>1</v>
      </c>
      <c r="I307" s="160"/>
      <c r="L307" s="156"/>
      <c r="M307" s="161"/>
      <c r="T307" s="162"/>
      <c r="AT307" s="157" t="s">
        <v>188</v>
      </c>
      <c r="AU307" s="157" t="s">
        <v>80</v>
      </c>
      <c r="AV307" s="13" t="s">
        <v>80</v>
      </c>
      <c r="AW307" s="13" t="s">
        <v>31</v>
      </c>
      <c r="AX307" s="13" t="s">
        <v>70</v>
      </c>
      <c r="AY307" s="157" t="s">
        <v>158</v>
      </c>
    </row>
    <row r="308" spans="2:65" s="14" customFormat="1" hidden="1" x14ac:dyDescent="0.2">
      <c r="B308" s="163"/>
      <c r="D308" s="150" t="s">
        <v>188</v>
      </c>
      <c r="E308" s="164" t="s">
        <v>19</v>
      </c>
      <c r="F308" s="165" t="s">
        <v>191</v>
      </c>
      <c r="H308" s="166">
        <v>5</v>
      </c>
      <c r="I308" s="167"/>
      <c r="L308" s="163"/>
      <c r="M308" s="168"/>
      <c r="T308" s="169"/>
      <c r="AT308" s="164" t="s">
        <v>188</v>
      </c>
      <c r="AU308" s="164" t="s">
        <v>80</v>
      </c>
      <c r="AV308" s="14" t="s">
        <v>165</v>
      </c>
      <c r="AW308" s="14" t="s">
        <v>31</v>
      </c>
      <c r="AX308" s="14" t="s">
        <v>78</v>
      </c>
      <c r="AY308" s="164" t="s">
        <v>158</v>
      </c>
    </row>
    <row r="309" spans="2:65" s="1" customFormat="1" ht="16.5" customHeight="1" x14ac:dyDescent="0.2">
      <c r="B309" s="33"/>
      <c r="C309" s="177" t="s">
        <v>507</v>
      </c>
      <c r="D309" s="177" t="s">
        <v>530</v>
      </c>
      <c r="E309" s="178" t="s">
        <v>832</v>
      </c>
      <c r="F309" s="179" t="s">
        <v>833</v>
      </c>
      <c r="G309" s="180" t="s">
        <v>163</v>
      </c>
      <c r="H309" s="181">
        <v>5</v>
      </c>
      <c r="I309" s="182">
        <v>7420</v>
      </c>
      <c r="J309" s="183">
        <f>ROUND(I309*H309,2)</f>
        <v>37100</v>
      </c>
      <c r="K309" s="179" t="s">
        <v>164</v>
      </c>
      <c r="L309" s="184"/>
      <c r="M309" s="185" t="s">
        <v>19</v>
      </c>
      <c r="N309" s="186" t="s">
        <v>41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178</v>
      </c>
      <c r="AT309" s="143" t="s">
        <v>530</v>
      </c>
      <c r="AU309" s="143" t="s">
        <v>80</v>
      </c>
      <c r="AY309" s="18" t="s">
        <v>158</v>
      </c>
      <c r="BE309" s="144">
        <f>IF(N309="základní",J309,0)</f>
        <v>37100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8" t="s">
        <v>78</v>
      </c>
      <c r="BK309" s="144">
        <f>ROUND(I309*H309,2)</f>
        <v>37100</v>
      </c>
      <c r="BL309" s="18" t="s">
        <v>165</v>
      </c>
      <c r="BM309" s="143" t="s">
        <v>520</v>
      </c>
    </row>
    <row r="310" spans="2:65" s="1" customFormat="1" ht="16.5" customHeight="1" x14ac:dyDescent="0.2">
      <c r="B310" s="33"/>
      <c r="C310" s="132" t="s">
        <v>336</v>
      </c>
      <c r="D310" s="132" t="s">
        <v>160</v>
      </c>
      <c r="E310" s="133" t="s">
        <v>2657</v>
      </c>
      <c r="F310" s="134" t="s">
        <v>2658</v>
      </c>
      <c r="G310" s="135" t="s">
        <v>163</v>
      </c>
      <c r="H310" s="136">
        <v>1</v>
      </c>
      <c r="I310" s="137">
        <v>1044</v>
      </c>
      <c r="J310" s="138">
        <f>ROUND(I310*H310,2)</f>
        <v>1044</v>
      </c>
      <c r="K310" s="134" t="s">
        <v>164</v>
      </c>
      <c r="L310" s="33"/>
      <c r="M310" s="139" t="s">
        <v>19</v>
      </c>
      <c r="N310" s="140" t="s">
        <v>41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165</v>
      </c>
      <c r="AT310" s="143" t="s">
        <v>160</v>
      </c>
      <c r="AU310" s="143" t="s">
        <v>80</v>
      </c>
      <c r="AY310" s="18" t="s">
        <v>158</v>
      </c>
      <c r="BE310" s="144">
        <f>IF(N310="základní",J310,0)</f>
        <v>1044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78</v>
      </c>
      <c r="BK310" s="144">
        <f>ROUND(I310*H310,2)</f>
        <v>1044</v>
      </c>
      <c r="BL310" s="18" t="s">
        <v>165</v>
      </c>
      <c r="BM310" s="143" t="s">
        <v>527</v>
      </c>
    </row>
    <row r="311" spans="2:65" s="1" customFormat="1" hidden="1" x14ac:dyDescent="0.2">
      <c r="B311" s="33"/>
      <c r="D311" s="145" t="s">
        <v>166</v>
      </c>
      <c r="F311" s="146" t="s">
        <v>2659</v>
      </c>
      <c r="I311" s="147"/>
      <c r="L311" s="33"/>
      <c r="M311" s="148"/>
      <c r="T311" s="54"/>
      <c r="AT311" s="18" t="s">
        <v>166</v>
      </c>
      <c r="AU311" s="18" t="s">
        <v>80</v>
      </c>
    </row>
    <row r="312" spans="2:65" s="12" customFormat="1" hidden="1" x14ac:dyDescent="0.2">
      <c r="B312" s="149"/>
      <c r="D312" s="150" t="s">
        <v>188</v>
      </c>
      <c r="E312" s="151" t="s">
        <v>19</v>
      </c>
      <c r="F312" s="152" t="s">
        <v>2523</v>
      </c>
      <c r="H312" s="151" t="s">
        <v>19</v>
      </c>
      <c r="I312" s="153"/>
      <c r="L312" s="149"/>
      <c r="M312" s="154"/>
      <c r="T312" s="155"/>
      <c r="AT312" s="151" t="s">
        <v>188</v>
      </c>
      <c r="AU312" s="151" t="s">
        <v>80</v>
      </c>
      <c r="AV312" s="12" t="s">
        <v>78</v>
      </c>
      <c r="AW312" s="12" t="s">
        <v>31</v>
      </c>
      <c r="AX312" s="12" t="s">
        <v>70</v>
      </c>
      <c r="AY312" s="151" t="s">
        <v>158</v>
      </c>
    </row>
    <row r="313" spans="2:65" s="12" customFormat="1" hidden="1" x14ac:dyDescent="0.2">
      <c r="B313" s="149"/>
      <c r="D313" s="150" t="s">
        <v>188</v>
      </c>
      <c r="E313" s="151" t="s">
        <v>19</v>
      </c>
      <c r="F313" s="152" t="s">
        <v>2660</v>
      </c>
      <c r="H313" s="151" t="s">
        <v>19</v>
      </c>
      <c r="I313" s="153"/>
      <c r="L313" s="149"/>
      <c r="M313" s="154"/>
      <c r="T313" s="155"/>
      <c r="AT313" s="151" t="s">
        <v>188</v>
      </c>
      <c r="AU313" s="151" t="s">
        <v>80</v>
      </c>
      <c r="AV313" s="12" t="s">
        <v>78</v>
      </c>
      <c r="AW313" s="12" t="s">
        <v>31</v>
      </c>
      <c r="AX313" s="12" t="s">
        <v>70</v>
      </c>
      <c r="AY313" s="151" t="s">
        <v>158</v>
      </c>
    </row>
    <row r="314" spans="2:65" s="13" customFormat="1" hidden="1" x14ac:dyDescent="0.2">
      <c r="B314" s="156"/>
      <c r="D314" s="150" t="s">
        <v>188</v>
      </c>
      <c r="E314" s="157" t="s">
        <v>19</v>
      </c>
      <c r="F314" s="158" t="s">
        <v>78</v>
      </c>
      <c r="H314" s="159">
        <v>1</v>
      </c>
      <c r="I314" s="160"/>
      <c r="L314" s="156"/>
      <c r="M314" s="161"/>
      <c r="T314" s="162"/>
      <c r="AT314" s="157" t="s">
        <v>188</v>
      </c>
      <c r="AU314" s="157" t="s">
        <v>80</v>
      </c>
      <c r="AV314" s="13" t="s">
        <v>80</v>
      </c>
      <c r="AW314" s="13" t="s">
        <v>31</v>
      </c>
      <c r="AX314" s="13" t="s">
        <v>70</v>
      </c>
      <c r="AY314" s="157" t="s">
        <v>158</v>
      </c>
    </row>
    <row r="315" spans="2:65" s="14" customFormat="1" hidden="1" x14ac:dyDescent="0.2">
      <c r="B315" s="163"/>
      <c r="D315" s="150" t="s">
        <v>188</v>
      </c>
      <c r="E315" s="164" t="s">
        <v>19</v>
      </c>
      <c r="F315" s="165" t="s">
        <v>191</v>
      </c>
      <c r="H315" s="166">
        <v>1</v>
      </c>
      <c r="I315" s="167"/>
      <c r="L315" s="163"/>
      <c r="M315" s="168"/>
      <c r="T315" s="169"/>
      <c r="AT315" s="164" t="s">
        <v>188</v>
      </c>
      <c r="AU315" s="164" t="s">
        <v>80</v>
      </c>
      <c r="AV315" s="14" t="s">
        <v>165</v>
      </c>
      <c r="AW315" s="14" t="s">
        <v>31</v>
      </c>
      <c r="AX315" s="14" t="s">
        <v>78</v>
      </c>
      <c r="AY315" s="164" t="s">
        <v>158</v>
      </c>
    </row>
    <row r="316" spans="2:65" s="1" customFormat="1" ht="16.5" customHeight="1" x14ac:dyDescent="0.2">
      <c r="B316" s="33"/>
      <c r="C316" s="177" t="s">
        <v>516</v>
      </c>
      <c r="D316" s="177" t="s">
        <v>530</v>
      </c>
      <c r="E316" s="178" t="s">
        <v>2661</v>
      </c>
      <c r="F316" s="179" t="s">
        <v>2662</v>
      </c>
      <c r="G316" s="180" t="s">
        <v>163</v>
      </c>
      <c r="H316" s="181">
        <v>1</v>
      </c>
      <c r="I316" s="182">
        <v>8100</v>
      </c>
      <c r="J316" s="183">
        <f>ROUND(I316*H316,2)</f>
        <v>8100</v>
      </c>
      <c r="K316" s="179" t="s">
        <v>19</v>
      </c>
      <c r="L316" s="184"/>
      <c r="M316" s="185" t="s">
        <v>19</v>
      </c>
      <c r="N316" s="186" t="s">
        <v>41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178</v>
      </c>
      <c r="AT316" s="143" t="s">
        <v>530</v>
      </c>
      <c r="AU316" s="143" t="s">
        <v>80</v>
      </c>
      <c r="AY316" s="18" t="s">
        <v>158</v>
      </c>
      <c r="BE316" s="144">
        <f>IF(N316="základní",J316,0)</f>
        <v>8100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8" t="s">
        <v>78</v>
      </c>
      <c r="BK316" s="144">
        <f>ROUND(I316*H316,2)</f>
        <v>8100</v>
      </c>
      <c r="BL316" s="18" t="s">
        <v>165</v>
      </c>
      <c r="BM316" s="143" t="s">
        <v>533</v>
      </c>
    </row>
    <row r="317" spans="2:65" s="12" customFormat="1" hidden="1" x14ac:dyDescent="0.2">
      <c r="B317" s="149"/>
      <c r="D317" s="150" t="s">
        <v>188</v>
      </c>
      <c r="E317" s="151" t="s">
        <v>19</v>
      </c>
      <c r="F317" s="152" t="s">
        <v>2523</v>
      </c>
      <c r="H317" s="151" t="s">
        <v>19</v>
      </c>
      <c r="I317" s="153"/>
      <c r="L317" s="149"/>
      <c r="M317" s="154"/>
      <c r="T317" s="155"/>
      <c r="AT317" s="151" t="s">
        <v>188</v>
      </c>
      <c r="AU317" s="151" t="s">
        <v>80</v>
      </c>
      <c r="AV317" s="12" t="s">
        <v>78</v>
      </c>
      <c r="AW317" s="12" t="s">
        <v>31</v>
      </c>
      <c r="AX317" s="12" t="s">
        <v>70</v>
      </c>
      <c r="AY317" s="151" t="s">
        <v>158</v>
      </c>
    </row>
    <row r="318" spans="2:65" s="12" customFormat="1" hidden="1" x14ac:dyDescent="0.2">
      <c r="B318" s="149"/>
      <c r="D318" s="150" t="s">
        <v>188</v>
      </c>
      <c r="E318" s="151" t="s">
        <v>19</v>
      </c>
      <c r="F318" s="152" t="s">
        <v>2660</v>
      </c>
      <c r="H318" s="151" t="s">
        <v>19</v>
      </c>
      <c r="I318" s="153"/>
      <c r="L318" s="149"/>
      <c r="M318" s="154"/>
      <c r="T318" s="155"/>
      <c r="AT318" s="151" t="s">
        <v>188</v>
      </c>
      <c r="AU318" s="151" t="s">
        <v>80</v>
      </c>
      <c r="AV318" s="12" t="s">
        <v>78</v>
      </c>
      <c r="AW318" s="12" t="s">
        <v>31</v>
      </c>
      <c r="AX318" s="12" t="s">
        <v>70</v>
      </c>
      <c r="AY318" s="151" t="s">
        <v>158</v>
      </c>
    </row>
    <row r="319" spans="2:65" s="13" customFormat="1" hidden="1" x14ac:dyDescent="0.2">
      <c r="B319" s="156"/>
      <c r="D319" s="150" t="s">
        <v>188</v>
      </c>
      <c r="E319" s="157" t="s">
        <v>19</v>
      </c>
      <c r="F319" s="158" t="s">
        <v>78</v>
      </c>
      <c r="H319" s="159">
        <v>1</v>
      </c>
      <c r="I319" s="160"/>
      <c r="L319" s="156"/>
      <c r="M319" s="161"/>
      <c r="T319" s="162"/>
      <c r="AT319" s="157" t="s">
        <v>188</v>
      </c>
      <c r="AU319" s="157" t="s">
        <v>80</v>
      </c>
      <c r="AV319" s="13" t="s">
        <v>80</v>
      </c>
      <c r="AW319" s="13" t="s">
        <v>31</v>
      </c>
      <c r="AX319" s="13" t="s">
        <v>70</v>
      </c>
      <c r="AY319" s="157" t="s">
        <v>158</v>
      </c>
    </row>
    <row r="320" spans="2:65" s="14" customFormat="1" hidden="1" x14ac:dyDescent="0.2">
      <c r="B320" s="163"/>
      <c r="D320" s="150" t="s">
        <v>188</v>
      </c>
      <c r="E320" s="164" t="s">
        <v>19</v>
      </c>
      <c r="F320" s="165" t="s">
        <v>191</v>
      </c>
      <c r="H320" s="166">
        <v>1</v>
      </c>
      <c r="I320" s="167"/>
      <c r="L320" s="163"/>
      <c r="M320" s="168"/>
      <c r="T320" s="169"/>
      <c r="AT320" s="164" t="s">
        <v>188</v>
      </c>
      <c r="AU320" s="164" t="s">
        <v>80</v>
      </c>
      <c r="AV320" s="14" t="s">
        <v>165</v>
      </c>
      <c r="AW320" s="14" t="s">
        <v>31</v>
      </c>
      <c r="AX320" s="14" t="s">
        <v>78</v>
      </c>
      <c r="AY320" s="164" t="s">
        <v>158</v>
      </c>
    </row>
    <row r="321" spans="2:65" s="1" customFormat="1" ht="37.799999999999997" customHeight="1" x14ac:dyDescent="0.2">
      <c r="B321" s="33"/>
      <c r="C321" s="132" t="s">
        <v>343</v>
      </c>
      <c r="D321" s="132" t="s">
        <v>160</v>
      </c>
      <c r="E321" s="133" t="s">
        <v>2663</v>
      </c>
      <c r="F321" s="134" t="s">
        <v>2664</v>
      </c>
      <c r="G321" s="135" t="s">
        <v>467</v>
      </c>
      <c r="H321" s="136">
        <v>1</v>
      </c>
      <c r="I321" s="137">
        <v>6000</v>
      </c>
      <c r="J321" s="138">
        <f>ROUND(I321*H321,2)</f>
        <v>6000</v>
      </c>
      <c r="K321" s="134" t="s">
        <v>19</v>
      </c>
      <c r="L321" s="33"/>
      <c r="M321" s="139" t="s">
        <v>19</v>
      </c>
      <c r="N321" s="140" t="s">
        <v>41</v>
      </c>
      <c r="P321" s="141">
        <f>O321*H321</f>
        <v>0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AR321" s="143" t="s">
        <v>165</v>
      </c>
      <c r="AT321" s="143" t="s">
        <v>160</v>
      </c>
      <c r="AU321" s="143" t="s">
        <v>80</v>
      </c>
      <c r="AY321" s="18" t="s">
        <v>158</v>
      </c>
      <c r="BE321" s="144">
        <f>IF(N321="základní",J321,0)</f>
        <v>6000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8" t="s">
        <v>78</v>
      </c>
      <c r="BK321" s="144">
        <f>ROUND(I321*H321,2)</f>
        <v>6000</v>
      </c>
      <c r="BL321" s="18" t="s">
        <v>165</v>
      </c>
      <c r="BM321" s="143" t="s">
        <v>536</v>
      </c>
    </row>
    <row r="322" spans="2:65" s="12" customFormat="1" hidden="1" x14ac:dyDescent="0.2">
      <c r="B322" s="149"/>
      <c r="D322" s="150" t="s">
        <v>188</v>
      </c>
      <c r="E322" s="151" t="s">
        <v>19</v>
      </c>
      <c r="F322" s="152" t="s">
        <v>2665</v>
      </c>
      <c r="H322" s="151" t="s">
        <v>19</v>
      </c>
      <c r="I322" s="153"/>
      <c r="L322" s="149"/>
      <c r="M322" s="154"/>
      <c r="T322" s="155"/>
      <c r="AT322" s="151" t="s">
        <v>188</v>
      </c>
      <c r="AU322" s="151" t="s">
        <v>80</v>
      </c>
      <c r="AV322" s="12" t="s">
        <v>78</v>
      </c>
      <c r="AW322" s="12" t="s">
        <v>31</v>
      </c>
      <c r="AX322" s="12" t="s">
        <v>70</v>
      </c>
      <c r="AY322" s="151" t="s">
        <v>158</v>
      </c>
    </row>
    <row r="323" spans="2:65" s="13" customFormat="1" hidden="1" x14ac:dyDescent="0.2">
      <c r="B323" s="156"/>
      <c r="D323" s="150" t="s">
        <v>188</v>
      </c>
      <c r="E323" s="157" t="s">
        <v>19</v>
      </c>
      <c r="F323" s="158" t="s">
        <v>78</v>
      </c>
      <c r="H323" s="159">
        <v>1</v>
      </c>
      <c r="I323" s="160"/>
      <c r="L323" s="156"/>
      <c r="M323" s="161"/>
      <c r="T323" s="162"/>
      <c r="AT323" s="157" t="s">
        <v>188</v>
      </c>
      <c r="AU323" s="157" t="s">
        <v>80</v>
      </c>
      <c r="AV323" s="13" t="s">
        <v>80</v>
      </c>
      <c r="AW323" s="13" t="s">
        <v>31</v>
      </c>
      <c r="AX323" s="13" t="s">
        <v>70</v>
      </c>
      <c r="AY323" s="157" t="s">
        <v>158</v>
      </c>
    </row>
    <row r="324" spans="2:65" s="14" customFormat="1" hidden="1" x14ac:dyDescent="0.2">
      <c r="B324" s="163"/>
      <c r="D324" s="150" t="s">
        <v>188</v>
      </c>
      <c r="E324" s="164" t="s">
        <v>19</v>
      </c>
      <c r="F324" s="165" t="s">
        <v>191</v>
      </c>
      <c r="H324" s="166">
        <v>1</v>
      </c>
      <c r="I324" s="167"/>
      <c r="L324" s="163"/>
      <c r="M324" s="168"/>
      <c r="T324" s="169"/>
      <c r="AT324" s="164" t="s">
        <v>188</v>
      </c>
      <c r="AU324" s="164" t="s">
        <v>80</v>
      </c>
      <c r="AV324" s="14" t="s">
        <v>165</v>
      </c>
      <c r="AW324" s="14" t="s">
        <v>31</v>
      </c>
      <c r="AX324" s="14" t="s">
        <v>78</v>
      </c>
      <c r="AY324" s="164" t="s">
        <v>158</v>
      </c>
    </row>
    <row r="325" spans="2:65" s="1" customFormat="1" ht="33" customHeight="1" x14ac:dyDescent="0.2">
      <c r="B325" s="33"/>
      <c r="C325" s="132" t="s">
        <v>529</v>
      </c>
      <c r="D325" s="132" t="s">
        <v>160</v>
      </c>
      <c r="E325" s="133" t="s">
        <v>2666</v>
      </c>
      <c r="F325" s="134" t="s">
        <v>2667</v>
      </c>
      <c r="G325" s="135" t="s">
        <v>163</v>
      </c>
      <c r="H325" s="136">
        <v>3</v>
      </c>
      <c r="I325" s="137">
        <v>1000</v>
      </c>
      <c r="J325" s="138">
        <f>ROUND(I325*H325,2)</f>
        <v>3000</v>
      </c>
      <c r="K325" s="134" t="s">
        <v>19</v>
      </c>
      <c r="L325" s="33"/>
      <c r="M325" s="139" t="s">
        <v>19</v>
      </c>
      <c r="N325" s="140" t="s">
        <v>41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165</v>
      </c>
      <c r="AT325" s="143" t="s">
        <v>160</v>
      </c>
      <c r="AU325" s="143" t="s">
        <v>80</v>
      </c>
      <c r="AY325" s="18" t="s">
        <v>158</v>
      </c>
      <c r="BE325" s="144">
        <f>IF(N325="základní",J325,0)</f>
        <v>3000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8" t="s">
        <v>78</v>
      </c>
      <c r="BK325" s="144">
        <f>ROUND(I325*H325,2)</f>
        <v>3000</v>
      </c>
      <c r="BL325" s="18" t="s">
        <v>165</v>
      </c>
      <c r="BM325" s="143" t="s">
        <v>541</v>
      </c>
    </row>
    <row r="326" spans="2:65" s="13" customFormat="1" hidden="1" x14ac:dyDescent="0.2">
      <c r="B326" s="156"/>
      <c r="D326" s="150" t="s">
        <v>188</v>
      </c>
      <c r="E326" s="157" t="s">
        <v>19</v>
      </c>
      <c r="F326" s="158" t="s">
        <v>1666</v>
      </c>
      <c r="H326" s="159">
        <v>3</v>
      </c>
      <c r="I326" s="160"/>
      <c r="L326" s="156"/>
      <c r="M326" s="161"/>
      <c r="T326" s="162"/>
      <c r="AT326" s="157" t="s">
        <v>188</v>
      </c>
      <c r="AU326" s="157" t="s">
        <v>80</v>
      </c>
      <c r="AV326" s="13" t="s">
        <v>80</v>
      </c>
      <c r="AW326" s="13" t="s">
        <v>31</v>
      </c>
      <c r="AX326" s="13" t="s">
        <v>70</v>
      </c>
      <c r="AY326" s="157" t="s">
        <v>158</v>
      </c>
    </row>
    <row r="327" spans="2:65" s="14" customFormat="1" hidden="1" x14ac:dyDescent="0.2">
      <c r="B327" s="163"/>
      <c r="D327" s="150" t="s">
        <v>188</v>
      </c>
      <c r="E327" s="164" t="s">
        <v>19</v>
      </c>
      <c r="F327" s="165" t="s">
        <v>191</v>
      </c>
      <c r="H327" s="166">
        <v>3</v>
      </c>
      <c r="I327" s="167"/>
      <c r="L327" s="163"/>
      <c r="M327" s="168"/>
      <c r="T327" s="169"/>
      <c r="AT327" s="164" t="s">
        <v>188</v>
      </c>
      <c r="AU327" s="164" t="s">
        <v>80</v>
      </c>
      <c r="AV327" s="14" t="s">
        <v>165</v>
      </c>
      <c r="AW327" s="14" t="s">
        <v>31</v>
      </c>
      <c r="AX327" s="14" t="s">
        <v>78</v>
      </c>
      <c r="AY327" s="164" t="s">
        <v>158</v>
      </c>
    </row>
    <row r="328" spans="2:65" s="11" customFormat="1" ht="22.8" customHeight="1" x14ac:dyDescent="0.25">
      <c r="B328" s="120"/>
      <c r="D328" s="121" t="s">
        <v>69</v>
      </c>
      <c r="E328" s="130" t="s">
        <v>1160</v>
      </c>
      <c r="F328" s="130" t="s">
        <v>1161</v>
      </c>
      <c r="I328" s="123"/>
      <c r="J328" s="131">
        <f>BK328</f>
        <v>1105.51</v>
      </c>
      <c r="L328" s="120"/>
      <c r="M328" s="125"/>
      <c r="P328" s="126">
        <f>SUM(P329:P330)</f>
        <v>0</v>
      </c>
      <c r="R328" s="126">
        <f>SUM(R329:R330)</f>
        <v>0</v>
      </c>
      <c r="T328" s="127">
        <f>SUM(T329:T330)</f>
        <v>0</v>
      </c>
      <c r="AR328" s="121" t="s">
        <v>78</v>
      </c>
      <c r="AT328" s="128" t="s">
        <v>69</v>
      </c>
      <c r="AU328" s="128" t="s">
        <v>78</v>
      </c>
      <c r="AY328" s="121" t="s">
        <v>158</v>
      </c>
      <c r="BK328" s="129">
        <f>SUM(BK329:BK330)</f>
        <v>1105.51</v>
      </c>
    </row>
    <row r="329" spans="2:65" s="1" customFormat="1" ht="16.5" customHeight="1" x14ac:dyDescent="0.2">
      <c r="B329" s="33"/>
      <c r="C329" s="132" t="s">
        <v>350</v>
      </c>
      <c r="D329" s="132" t="s">
        <v>160</v>
      </c>
      <c r="E329" s="133" t="s">
        <v>1163</v>
      </c>
      <c r="F329" s="134" t="s">
        <v>1164</v>
      </c>
      <c r="G329" s="135" t="s">
        <v>519</v>
      </c>
      <c r="H329" s="136">
        <v>0.92900000000000005</v>
      </c>
      <c r="I329" s="137">
        <v>1190</v>
      </c>
      <c r="J329" s="138">
        <f>ROUND(I329*H329,2)</f>
        <v>1105.51</v>
      </c>
      <c r="K329" s="134" t="s">
        <v>164</v>
      </c>
      <c r="L329" s="33"/>
      <c r="M329" s="139" t="s">
        <v>19</v>
      </c>
      <c r="N329" s="140" t="s">
        <v>41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165</v>
      </c>
      <c r="AT329" s="143" t="s">
        <v>160</v>
      </c>
      <c r="AU329" s="143" t="s">
        <v>80</v>
      </c>
      <c r="AY329" s="18" t="s">
        <v>158</v>
      </c>
      <c r="BE329" s="144">
        <f>IF(N329="základní",J329,0)</f>
        <v>1105.51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8" t="s">
        <v>78</v>
      </c>
      <c r="BK329" s="144">
        <f>ROUND(I329*H329,2)</f>
        <v>1105.51</v>
      </c>
      <c r="BL329" s="18" t="s">
        <v>165</v>
      </c>
      <c r="BM329" s="143" t="s">
        <v>545</v>
      </c>
    </row>
    <row r="330" spans="2:65" s="1" customFormat="1" hidden="1" x14ac:dyDescent="0.2">
      <c r="B330" s="33"/>
      <c r="D330" s="145" t="s">
        <v>166</v>
      </c>
      <c r="F330" s="146" t="s">
        <v>1166</v>
      </c>
      <c r="I330" s="147"/>
      <c r="L330" s="33"/>
      <c r="M330" s="148"/>
      <c r="T330" s="54"/>
      <c r="AT330" s="18" t="s">
        <v>166</v>
      </c>
      <c r="AU330" s="18" t="s">
        <v>80</v>
      </c>
    </row>
    <row r="331" spans="2:65" s="11" customFormat="1" ht="25.95" customHeight="1" x14ac:dyDescent="0.25">
      <c r="B331" s="120"/>
      <c r="D331" s="121" t="s">
        <v>69</v>
      </c>
      <c r="E331" s="122" t="s">
        <v>1876</v>
      </c>
      <c r="F331" s="122" t="s">
        <v>1877</v>
      </c>
      <c r="I331" s="123"/>
      <c r="J331" s="124">
        <f>BK331</f>
        <v>946041.54999999993</v>
      </c>
      <c r="L331" s="120"/>
      <c r="M331" s="125"/>
      <c r="P331" s="126">
        <f>P332+P378+P382+P392</f>
        <v>0</v>
      </c>
      <c r="R331" s="126">
        <f>R332+R378+R382+R392</f>
        <v>0</v>
      </c>
      <c r="T331" s="127">
        <f>T332+T378+T382+T392</f>
        <v>0</v>
      </c>
      <c r="AR331" s="121" t="s">
        <v>80</v>
      </c>
      <c r="AT331" s="128" t="s">
        <v>69</v>
      </c>
      <c r="AU331" s="128" t="s">
        <v>70</v>
      </c>
      <c r="AY331" s="121" t="s">
        <v>158</v>
      </c>
      <c r="BK331" s="129">
        <f>BK332+BK378+BK382+BK392</f>
        <v>946041.54999999993</v>
      </c>
    </row>
    <row r="332" spans="2:65" s="11" customFormat="1" ht="22.8" customHeight="1" x14ac:dyDescent="0.25">
      <c r="B332" s="120"/>
      <c r="D332" s="121" t="s">
        <v>69</v>
      </c>
      <c r="E332" s="130" t="s">
        <v>2061</v>
      </c>
      <c r="F332" s="130" t="s">
        <v>2062</v>
      </c>
      <c r="I332" s="123"/>
      <c r="J332" s="131">
        <f>BK332</f>
        <v>574987.35</v>
      </c>
      <c r="L332" s="120"/>
      <c r="M332" s="125"/>
      <c r="P332" s="126">
        <f>SUM(P333:P377)</f>
        <v>0</v>
      </c>
      <c r="R332" s="126">
        <f>SUM(R333:R377)</f>
        <v>0</v>
      </c>
      <c r="T332" s="127">
        <f>SUM(T333:T377)</f>
        <v>0</v>
      </c>
      <c r="AR332" s="121" t="s">
        <v>80</v>
      </c>
      <c r="AT332" s="128" t="s">
        <v>69</v>
      </c>
      <c r="AU332" s="128" t="s">
        <v>78</v>
      </c>
      <c r="AY332" s="121" t="s">
        <v>158</v>
      </c>
      <c r="BK332" s="129">
        <f>SUM(BK333:BK377)</f>
        <v>574987.35</v>
      </c>
    </row>
    <row r="333" spans="2:65" s="1" customFormat="1" ht="24.15" customHeight="1" x14ac:dyDescent="0.2">
      <c r="B333" s="33"/>
      <c r="C333" s="132" t="s">
        <v>538</v>
      </c>
      <c r="D333" s="132" t="s">
        <v>160</v>
      </c>
      <c r="E333" s="133" t="s">
        <v>2668</v>
      </c>
      <c r="F333" s="134" t="s">
        <v>2669</v>
      </c>
      <c r="G333" s="135" t="s">
        <v>292</v>
      </c>
      <c r="H333" s="136">
        <v>6</v>
      </c>
      <c r="I333" s="137">
        <v>2380</v>
      </c>
      <c r="J333" s="138">
        <f>ROUND(I333*H333,2)</f>
        <v>14280</v>
      </c>
      <c r="K333" s="134" t="s">
        <v>19</v>
      </c>
      <c r="L333" s="33"/>
      <c r="M333" s="139" t="s">
        <v>19</v>
      </c>
      <c r="N333" s="140" t="s">
        <v>41</v>
      </c>
      <c r="P333" s="141">
        <f>O333*H333</f>
        <v>0</v>
      </c>
      <c r="Q333" s="141">
        <v>0</v>
      </c>
      <c r="R333" s="141">
        <f>Q333*H333</f>
        <v>0</v>
      </c>
      <c r="S333" s="141">
        <v>0</v>
      </c>
      <c r="T333" s="142">
        <f>S333*H333</f>
        <v>0</v>
      </c>
      <c r="AR333" s="143" t="s">
        <v>204</v>
      </c>
      <c r="AT333" s="143" t="s">
        <v>160</v>
      </c>
      <c r="AU333" s="143" t="s">
        <v>80</v>
      </c>
      <c r="AY333" s="18" t="s">
        <v>158</v>
      </c>
      <c r="BE333" s="144">
        <f>IF(N333="základní",J333,0)</f>
        <v>14280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8" t="s">
        <v>78</v>
      </c>
      <c r="BK333" s="144">
        <f>ROUND(I333*H333,2)</f>
        <v>14280</v>
      </c>
      <c r="BL333" s="18" t="s">
        <v>204</v>
      </c>
      <c r="BM333" s="143" t="s">
        <v>552</v>
      </c>
    </row>
    <row r="334" spans="2:65" s="12" customFormat="1" hidden="1" x14ac:dyDescent="0.2">
      <c r="B334" s="149"/>
      <c r="D334" s="150" t="s">
        <v>188</v>
      </c>
      <c r="E334" s="151" t="s">
        <v>19</v>
      </c>
      <c r="F334" s="152" t="s">
        <v>2538</v>
      </c>
      <c r="H334" s="151" t="s">
        <v>19</v>
      </c>
      <c r="I334" s="153"/>
      <c r="L334" s="149"/>
      <c r="M334" s="154"/>
      <c r="T334" s="155"/>
      <c r="AT334" s="151" t="s">
        <v>188</v>
      </c>
      <c r="AU334" s="151" t="s">
        <v>80</v>
      </c>
      <c r="AV334" s="12" t="s">
        <v>78</v>
      </c>
      <c r="AW334" s="12" t="s">
        <v>31</v>
      </c>
      <c r="AX334" s="12" t="s">
        <v>70</v>
      </c>
      <c r="AY334" s="151" t="s">
        <v>158</v>
      </c>
    </row>
    <row r="335" spans="2:65" s="12" customFormat="1" ht="20.399999999999999" hidden="1" x14ac:dyDescent="0.2">
      <c r="B335" s="149"/>
      <c r="D335" s="150" t="s">
        <v>188</v>
      </c>
      <c r="E335" s="151" t="s">
        <v>19</v>
      </c>
      <c r="F335" s="152" t="s">
        <v>2670</v>
      </c>
      <c r="H335" s="151" t="s">
        <v>19</v>
      </c>
      <c r="I335" s="153"/>
      <c r="L335" s="149"/>
      <c r="M335" s="154"/>
      <c r="T335" s="155"/>
      <c r="AT335" s="151" t="s">
        <v>188</v>
      </c>
      <c r="AU335" s="151" t="s">
        <v>80</v>
      </c>
      <c r="AV335" s="12" t="s">
        <v>78</v>
      </c>
      <c r="AW335" s="12" t="s">
        <v>31</v>
      </c>
      <c r="AX335" s="12" t="s">
        <v>70</v>
      </c>
      <c r="AY335" s="151" t="s">
        <v>158</v>
      </c>
    </row>
    <row r="336" spans="2:65" s="12" customFormat="1" hidden="1" x14ac:dyDescent="0.2">
      <c r="B336" s="149"/>
      <c r="D336" s="150" t="s">
        <v>188</v>
      </c>
      <c r="E336" s="151" t="s">
        <v>19</v>
      </c>
      <c r="F336" s="152" t="s">
        <v>2671</v>
      </c>
      <c r="H336" s="151" t="s">
        <v>19</v>
      </c>
      <c r="I336" s="153"/>
      <c r="L336" s="149"/>
      <c r="M336" s="154"/>
      <c r="T336" s="155"/>
      <c r="AT336" s="151" t="s">
        <v>188</v>
      </c>
      <c r="AU336" s="151" t="s">
        <v>80</v>
      </c>
      <c r="AV336" s="12" t="s">
        <v>78</v>
      </c>
      <c r="AW336" s="12" t="s">
        <v>31</v>
      </c>
      <c r="AX336" s="12" t="s">
        <v>70</v>
      </c>
      <c r="AY336" s="151" t="s">
        <v>158</v>
      </c>
    </row>
    <row r="337" spans="2:65" s="12" customFormat="1" hidden="1" x14ac:dyDescent="0.2">
      <c r="B337" s="149"/>
      <c r="D337" s="150" t="s">
        <v>188</v>
      </c>
      <c r="E337" s="151" t="s">
        <v>19</v>
      </c>
      <c r="F337" s="152" t="s">
        <v>2523</v>
      </c>
      <c r="H337" s="151" t="s">
        <v>19</v>
      </c>
      <c r="I337" s="153"/>
      <c r="L337" s="149"/>
      <c r="M337" s="154"/>
      <c r="T337" s="155"/>
      <c r="AT337" s="151" t="s">
        <v>188</v>
      </c>
      <c r="AU337" s="151" t="s">
        <v>80</v>
      </c>
      <c r="AV337" s="12" t="s">
        <v>78</v>
      </c>
      <c r="AW337" s="12" t="s">
        <v>31</v>
      </c>
      <c r="AX337" s="12" t="s">
        <v>70</v>
      </c>
      <c r="AY337" s="151" t="s">
        <v>158</v>
      </c>
    </row>
    <row r="338" spans="2:65" s="12" customFormat="1" ht="20.399999999999999" hidden="1" x14ac:dyDescent="0.2">
      <c r="B338" s="149"/>
      <c r="D338" s="150" t="s">
        <v>188</v>
      </c>
      <c r="E338" s="151" t="s">
        <v>19</v>
      </c>
      <c r="F338" s="152" t="s">
        <v>2672</v>
      </c>
      <c r="H338" s="151" t="s">
        <v>19</v>
      </c>
      <c r="I338" s="153"/>
      <c r="L338" s="149"/>
      <c r="M338" s="154"/>
      <c r="T338" s="155"/>
      <c r="AT338" s="151" t="s">
        <v>188</v>
      </c>
      <c r="AU338" s="151" t="s">
        <v>80</v>
      </c>
      <c r="AV338" s="12" t="s">
        <v>78</v>
      </c>
      <c r="AW338" s="12" t="s">
        <v>31</v>
      </c>
      <c r="AX338" s="12" t="s">
        <v>70</v>
      </c>
      <c r="AY338" s="151" t="s">
        <v>158</v>
      </c>
    </row>
    <row r="339" spans="2:65" s="12" customFormat="1" hidden="1" x14ac:dyDescent="0.2">
      <c r="B339" s="149"/>
      <c r="D339" s="150" t="s">
        <v>188</v>
      </c>
      <c r="E339" s="151" t="s">
        <v>19</v>
      </c>
      <c r="F339" s="152" t="s">
        <v>2673</v>
      </c>
      <c r="H339" s="151" t="s">
        <v>19</v>
      </c>
      <c r="I339" s="153"/>
      <c r="L339" s="149"/>
      <c r="M339" s="154"/>
      <c r="T339" s="155"/>
      <c r="AT339" s="151" t="s">
        <v>188</v>
      </c>
      <c r="AU339" s="151" t="s">
        <v>80</v>
      </c>
      <c r="AV339" s="12" t="s">
        <v>78</v>
      </c>
      <c r="AW339" s="12" t="s">
        <v>31</v>
      </c>
      <c r="AX339" s="12" t="s">
        <v>70</v>
      </c>
      <c r="AY339" s="151" t="s">
        <v>158</v>
      </c>
    </row>
    <row r="340" spans="2:65" s="12" customFormat="1" hidden="1" x14ac:dyDescent="0.2">
      <c r="B340" s="149"/>
      <c r="D340" s="150" t="s">
        <v>188</v>
      </c>
      <c r="E340" s="151" t="s">
        <v>19</v>
      </c>
      <c r="F340" s="152" t="s">
        <v>2674</v>
      </c>
      <c r="H340" s="151" t="s">
        <v>19</v>
      </c>
      <c r="I340" s="153"/>
      <c r="L340" s="149"/>
      <c r="M340" s="154"/>
      <c r="T340" s="155"/>
      <c r="AT340" s="151" t="s">
        <v>188</v>
      </c>
      <c r="AU340" s="151" t="s">
        <v>80</v>
      </c>
      <c r="AV340" s="12" t="s">
        <v>78</v>
      </c>
      <c r="AW340" s="12" t="s">
        <v>31</v>
      </c>
      <c r="AX340" s="12" t="s">
        <v>70</v>
      </c>
      <c r="AY340" s="151" t="s">
        <v>158</v>
      </c>
    </row>
    <row r="341" spans="2:65" s="12" customFormat="1" hidden="1" x14ac:dyDescent="0.2">
      <c r="B341" s="149"/>
      <c r="D341" s="150" t="s">
        <v>188</v>
      </c>
      <c r="E341" s="151" t="s">
        <v>19</v>
      </c>
      <c r="F341" s="152" t="s">
        <v>2675</v>
      </c>
      <c r="H341" s="151" t="s">
        <v>19</v>
      </c>
      <c r="I341" s="153"/>
      <c r="L341" s="149"/>
      <c r="M341" s="154"/>
      <c r="T341" s="155"/>
      <c r="AT341" s="151" t="s">
        <v>188</v>
      </c>
      <c r="AU341" s="151" t="s">
        <v>80</v>
      </c>
      <c r="AV341" s="12" t="s">
        <v>78</v>
      </c>
      <c r="AW341" s="12" t="s">
        <v>31</v>
      </c>
      <c r="AX341" s="12" t="s">
        <v>70</v>
      </c>
      <c r="AY341" s="151" t="s">
        <v>158</v>
      </c>
    </row>
    <row r="342" spans="2:65" s="12" customFormat="1" hidden="1" x14ac:dyDescent="0.2">
      <c r="B342" s="149"/>
      <c r="D342" s="150" t="s">
        <v>188</v>
      </c>
      <c r="E342" s="151" t="s">
        <v>19</v>
      </c>
      <c r="F342" s="152" t="s">
        <v>2676</v>
      </c>
      <c r="H342" s="151" t="s">
        <v>19</v>
      </c>
      <c r="I342" s="153"/>
      <c r="L342" s="149"/>
      <c r="M342" s="154"/>
      <c r="T342" s="155"/>
      <c r="AT342" s="151" t="s">
        <v>188</v>
      </c>
      <c r="AU342" s="151" t="s">
        <v>80</v>
      </c>
      <c r="AV342" s="12" t="s">
        <v>78</v>
      </c>
      <c r="AW342" s="12" t="s">
        <v>31</v>
      </c>
      <c r="AX342" s="12" t="s">
        <v>70</v>
      </c>
      <c r="AY342" s="151" t="s">
        <v>158</v>
      </c>
    </row>
    <row r="343" spans="2:65" s="13" customFormat="1" hidden="1" x14ac:dyDescent="0.2">
      <c r="B343" s="156"/>
      <c r="D343" s="150" t="s">
        <v>188</v>
      </c>
      <c r="E343" s="157" t="s">
        <v>19</v>
      </c>
      <c r="F343" s="158" t="s">
        <v>2677</v>
      </c>
      <c r="H343" s="159">
        <v>6</v>
      </c>
      <c r="I343" s="160"/>
      <c r="L343" s="156"/>
      <c r="M343" s="161"/>
      <c r="T343" s="162"/>
      <c r="AT343" s="157" t="s">
        <v>188</v>
      </c>
      <c r="AU343" s="157" t="s">
        <v>80</v>
      </c>
      <c r="AV343" s="13" t="s">
        <v>80</v>
      </c>
      <c r="AW343" s="13" t="s">
        <v>31</v>
      </c>
      <c r="AX343" s="13" t="s">
        <v>70</v>
      </c>
      <c r="AY343" s="157" t="s">
        <v>158</v>
      </c>
    </row>
    <row r="344" spans="2:65" s="14" customFormat="1" hidden="1" x14ac:dyDescent="0.2">
      <c r="B344" s="163"/>
      <c r="D344" s="150" t="s">
        <v>188</v>
      </c>
      <c r="E344" s="164" t="s">
        <v>19</v>
      </c>
      <c r="F344" s="165" t="s">
        <v>191</v>
      </c>
      <c r="H344" s="166">
        <v>6</v>
      </c>
      <c r="I344" s="167"/>
      <c r="L344" s="163"/>
      <c r="M344" s="168"/>
      <c r="T344" s="169"/>
      <c r="AT344" s="164" t="s">
        <v>188</v>
      </c>
      <c r="AU344" s="164" t="s">
        <v>80</v>
      </c>
      <c r="AV344" s="14" t="s">
        <v>165</v>
      </c>
      <c r="AW344" s="14" t="s">
        <v>31</v>
      </c>
      <c r="AX344" s="14" t="s">
        <v>78</v>
      </c>
      <c r="AY344" s="164" t="s">
        <v>158</v>
      </c>
    </row>
    <row r="345" spans="2:65" s="1" customFormat="1" ht="24.15" customHeight="1" x14ac:dyDescent="0.2">
      <c r="B345" s="33"/>
      <c r="C345" s="132" t="s">
        <v>370</v>
      </c>
      <c r="D345" s="132" t="s">
        <v>160</v>
      </c>
      <c r="E345" s="133" t="s">
        <v>2678</v>
      </c>
      <c r="F345" s="134" t="s">
        <v>2679</v>
      </c>
      <c r="G345" s="135" t="s">
        <v>292</v>
      </c>
      <c r="H345" s="136">
        <v>42</v>
      </c>
      <c r="I345" s="137">
        <v>6790</v>
      </c>
      <c r="J345" s="138">
        <f>ROUND(I345*H345,2)</f>
        <v>285180</v>
      </c>
      <c r="K345" s="134" t="s">
        <v>19</v>
      </c>
      <c r="L345" s="33"/>
      <c r="M345" s="139" t="s">
        <v>19</v>
      </c>
      <c r="N345" s="140" t="s">
        <v>41</v>
      </c>
      <c r="P345" s="141">
        <f>O345*H345</f>
        <v>0</v>
      </c>
      <c r="Q345" s="141">
        <v>0</v>
      </c>
      <c r="R345" s="141">
        <f>Q345*H345</f>
        <v>0</v>
      </c>
      <c r="S345" s="141">
        <v>0</v>
      </c>
      <c r="T345" s="142">
        <f>S345*H345</f>
        <v>0</v>
      </c>
      <c r="AR345" s="143" t="s">
        <v>204</v>
      </c>
      <c r="AT345" s="143" t="s">
        <v>160</v>
      </c>
      <c r="AU345" s="143" t="s">
        <v>80</v>
      </c>
      <c r="AY345" s="18" t="s">
        <v>158</v>
      </c>
      <c r="BE345" s="144">
        <f>IF(N345="základní",J345,0)</f>
        <v>285180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8" t="s">
        <v>78</v>
      </c>
      <c r="BK345" s="144">
        <f>ROUND(I345*H345,2)</f>
        <v>285180</v>
      </c>
      <c r="BL345" s="18" t="s">
        <v>204</v>
      </c>
      <c r="BM345" s="143" t="s">
        <v>558</v>
      </c>
    </row>
    <row r="346" spans="2:65" s="12" customFormat="1" hidden="1" x14ac:dyDescent="0.2">
      <c r="B346" s="149"/>
      <c r="D346" s="150" t="s">
        <v>188</v>
      </c>
      <c r="E346" s="151" t="s">
        <v>19</v>
      </c>
      <c r="F346" s="152" t="s">
        <v>2538</v>
      </c>
      <c r="H346" s="151" t="s">
        <v>19</v>
      </c>
      <c r="I346" s="153"/>
      <c r="L346" s="149"/>
      <c r="M346" s="154"/>
      <c r="T346" s="155"/>
      <c r="AT346" s="151" t="s">
        <v>188</v>
      </c>
      <c r="AU346" s="151" t="s">
        <v>80</v>
      </c>
      <c r="AV346" s="12" t="s">
        <v>78</v>
      </c>
      <c r="AW346" s="12" t="s">
        <v>31</v>
      </c>
      <c r="AX346" s="12" t="s">
        <v>70</v>
      </c>
      <c r="AY346" s="151" t="s">
        <v>158</v>
      </c>
    </row>
    <row r="347" spans="2:65" s="12" customFormat="1" ht="20.399999999999999" hidden="1" x14ac:dyDescent="0.2">
      <c r="B347" s="149"/>
      <c r="D347" s="150" t="s">
        <v>188</v>
      </c>
      <c r="E347" s="151" t="s">
        <v>19</v>
      </c>
      <c r="F347" s="152" t="s">
        <v>2680</v>
      </c>
      <c r="H347" s="151" t="s">
        <v>19</v>
      </c>
      <c r="I347" s="153"/>
      <c r="L347" s="149"/>
      <c r="M347" s="154"/>
      <c r="T347" s="155"/>
      <c r="AT347" s="151" t="s">
        <v>188</v>
      </c>
      <c r="AU347" s="151" t="s">
        <v>80</v>
      </c>
      <c r="AV347" s="12" t="s">
        <v>78</v>
      </c>
      <c r="AW347" s="12" t="s">
        <v>31</v>
      </c>
      <c r="AX347" s="12" t="s">
        <v>70</v>
      </c>
      <c r="AY347" s="151" t="s">
        <v>158</v>
      </c>
    </row>
    <row r="348" spans="2:65" s="12" customFormat="1" hidden="1" x14ac:dyDescent="0.2">
      <c r="B348" s="149"/>
      <c r="D348" s="150" t="s">
        <v>188</v>
      </c>
      <c r="E348" s="151" t="s">
        <v>19</v>
      </c>
      <c r="F348" s="152" t="s">
        <v>2681</v>
      </c>
      <c r="H348" s="151" t="s">
        <v>19</v>
      </c>
      <c r="I348" s="153"/>
      <c r="L348" s="149"/>
      <c r="M348" s="154"/>
      <c r="T348" s="155"/>
      <c r="AT348" s="151" t="s">
        <v>188</v>
      </c>
      <c r="AU348" s="151" t="s">
        <v>80</v>
      </c>
      <c r="AV348" s="12" t="s">
        <v>78</v>
      </c>
      <c r="AW348" s="12" t="s">
        <v>31</v>
      </c>
      <c r="AX348" s="12" t="s">
        <v>70</v>
      </c>
      <c r="AY348" s="151" t="s">
        <v>158</v>
      </c>
    </row>
    <row r="349" spans="2:65" s="13" customFormat="1" hidden="1" x14ac:dyDescent="0.2">
      <c r="B349" s="156"/>
      <c r="D349" s="150" t="s">
        <v>188</v>
      </c>
      <c r="E349" s="157" t="s">
        <v>19</v>
      </c>
      <c r="F349" s="158" t="s">
        <v>2682</v>
      </c>
      <c r="H349" s="159">
        <v>42</v>
      </c>
      <c r="I349" s="160"/>
      <c r="L349" s="156"/>
      <c r="M349" s="161"/>
      <c r="T349" s="162"/>
      <c r="AT349" s="157" t="s">
        <v>188</v>
      </c>
      <c r="AU349" s="157" t="s">
        <v>80</v>
      </c>
      <c r="AV349" s="13" t="s">
        <v>80</v>
      </c>
      <c r="AW349" s="13" t="s">
        <v>31</v>
      </c>
      <c r="AX349" s="13" t="s">
        <v>70</v>
      </c>
      <c r="AY349" s="157" t="s">
        <v>158</v>
      </c>
    </row>
    <row r="350" spans="2:65" s="14" customFormat="1" hidden="1" x14ac:dyDescent="0.2">
      <c r="B350" s="163"/>
      <c r="D350" s="150" t="s">
        <v>188</v>
      </c>
      <c r="E350" s="164" t="s">
        <v>19</v>
      </c>
      <c r="F350" s="165" t="s">
        <v>191</v>
      </c>
      <c r="H350" s="166">
        <v>42</v>
      </c>
      <c r="I350" s="167"/>
      <c r="L350" s="163"/>
      <c r="M350" s="168"/>
      <c r="T350" s="169"/>
      <c r="AT350" s="164" t="s">
        <v>188</v>
      </c>
      <c r="AU350" s="164" t="s">
        <v>80</v>
      </c>
      <c r="AV350" s="14" t="s">
        <v>165</v>
      </c>
      <c r="AW350" s="14" t="s">
        <v>31</v>
      </c>
      <c r="AX350" s="14" t="s">
        <v>78</v>
      </c>
      <c r="AY350" s="164" t="s">
        <v>158</v>
      </c>
    </row>
    <row r="351" spans="2:65" s="1" customFormat="1" ht="24.15" customHeight="1" x14ac:dyDescent="0.2">
      <c r="B351" s="33"/>
      <c r="C351" s="132" t="s">
        <v>549</v>
      </c>
      <c r="D351" s="132" t="s">
        <v>160</v>
      </c>
      <c r="E351" s="133" t="s">
        <v>2683</v>
      </c>
      <c r="F351" s="134" t="s">
        <v>2684</v>
      </c>
      <c r="G351" s="135" t="s">
        <v>292</v>
      </c>
      <c r="H351" s="136">
        <v>24</v>
      </c>
      <c r="I351" s="137">
        <v>8530</v>
      </c>
      <c r="J351" s="138">
        <f>ROUND(I351*H351,2)</f>
        <v>204720</v>
      </c>
      <c r="K351" s="134" t="s">
        <v>19</v>
      </c>
      <c r="L351" s="33"/>
      <c r="M351" s="139" t="s">
        <v>19</v>
      </c>
      <c r="N351" s="140" t="s">
        <v>41</v>
      </c>
      <c r="P351" s="141">
        <f>O351*H351</f>
        <v>0</v>
      </c>
      <c r="Q351" s="141">
        <v>0</v>
      </c>
      <c r="R351" s="141">
        <f>Q351*H351</f>
        <v>0</v>
      </c>
      <c r="S351" s="141">
        <v>0</v>
      </c>
      <c r="T351" s="142">
        <f>S351*H351</f>
        <v>0</v>
      </c>
      <c r="AR351" s="143" t="s">
        <v>204</v>
      </c>
      <c r="AT351" s="143" t="s">
        <v>160</v>
      </c>
      <c r="AU351" s="143" t="s">
        <v>80</v>
      </c>
      <c r="AY351" s="18" t="s">
        <v>158</v>
      </c>
      <c r="BE351" s="144">
        <f>IF(N351="základní",J351,0)</f>
        <v>204720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8" t="s">
        <v>78</v>
      </c>
      <c r="BK351" s="144">
        <f>ROUND(I351*H351,2)</f>
        <v>204720</v>
      </c>
      <c r="BL351" s="18" t="s">
        <v>204</v>
      </c>
      <c r="BM351" s="143" t="s">
        <v>564</v>
      </c>
    </row>
    <row r="352" spans="2:65" s="12" customFormat="1" hidden="1" x14ac:dyDescent="0.2">
      <c r="B352" s="149"/>
      <c r="D352" s="150" t="s">
        <v>188</v>
      </c>
      <c r="E352" s="151" t="s">
        <v>19</v>
      </c>
      <c r="F352" s="152" t="s">
        <v>2538</v>
      </c>
      <c r="H352" s="151" t="s">
        <v>19</v>
      </c>
      <c r="I352" s="153"/>
      <c r="L352" s="149"/>
      <c r="M352" s="154"/>
      <c r="T352" s="155"/>
      <c r="AT352" s="151" t="s">
        <v>188</v>
      </c>
      <c r="AU352" s="151" t="s">
        <v>80</v>
      </c>
      <c r="AV352" s="12" t="s">
        <v>78</v>
      </c>
      <c r="AW352" s="12" t="s">
        <v>31</v>
      </c>
      <c r="AX352" s="12" t="s">
        <v>70</v>
      </c>
      <c r="AY352" s="151" t="s">
        <v>158</v>
      </c>
    </row>
    <row r="353" spans="2:51" s="12" customFormat="1" ht="20.399999999999999" hidden="1" x14ac:dyDescent="0.2">
      <c r="B353" s="149"/>
      <c r="D353" s="150" t="s">
        <v>188</v>
      </c>
      <c r="E353" s="151" t="s">
        <v>19</v>
      </c>
      <c r="F353" s="152" t="s">
        <v>2670</v>
      </c>
      <c r="H353" s="151" t="s">
        <v>19</v>
      </c>
      <c r="I353" s="153"/>
      <c r="L353" s="149"/>
      <c r="M353" s="154"/>
      <c r="T353" s="155"/>
      <c r="AT353" s="151" t="s">
        <v>188</v>
      </c>
      <c r="AU353" s="151" t="s">
        <v>80</v>
      </c>
      <c r="AV353" s="12" t="s">
        <v>78</v>
      </c>
      <c r="AW353" s="12" t="s">
        <v>31</v>
      </c>
      <c r="AX353" s="12" t="s">
        <v>70</v>
      </c>
      <c r="AY353" s="151" t="s">
        <v>158</v>
      </c>
    </row>
    <row r="354" spans="2:51" s="12" customFormat="1" hidden="1" x14ac:dyDescent="0.2">
      <c r="B354" s="149"/>
      <c r="D354" s="150" t="s">
        <v>188</v>
      </c>
      <c r="E354" s="151" t="s">
        <v>19</v>
      </c>
      <c r="F354" s="152" t="s">
        <v>2685</v>
      </c>
      <c r="H354" s="151" t="s">
        <v>19</v>
      </c>
      <c r="I354" s="153"/>
      <c r="L354" s="149"/>
      <c r="M354" s="154"/>
      <c r="T354" s="155"/>
      <c r="AT354" s="151" t="s">
        <v>188</v>
      </c>
      <c r="AU354" s="151" t="s">
        <v>80</v>
      </c>
      <c r="AV354" s="12" t="s">
        <v>78</v>
      </c>
      <c r="AW354" s="12" t="s">
        <v>31</v>
      </c>
      <c r="AX354" s="12" t="s">
        <v>70</v>
      </c>
      <c r="AY354" s="151" t="s">
        <v>158</v>
      </c>
    </row>
    <row r="355" spans="2:51" s="12" customFormat="1" hidden="1" x14ac:dyDescent="0.2">
      <c r="B355" s="149"/>
      <c r="D355" s="150" t="s">
        <v>188</v>
      </c>
      <c r="E355" s="151" t="s">
        <v>19</v>
      </c>
      <c r="F355" s="152" t="s">
        <v>2523</v>
      </c>
      <c r="H355" s="151" t="s">
        <v>19</v>
      </c>
      <c r="I355" s="153"/>
      <c r="L355" s="149"/>
      <c r="M355" s="154"/>
      <c r="T355" s="155"/>
      <c r="AT355" s="151" t="s">
        <v>188</v>
      </c>
      <c r="AU355" s="151" t="s">
        <v>80</v>
      </c>
      <c r="AV355" s="12" t="s">
        <v>78</v>
      </c>
      <c r="AW355" s="12" t="s">
        <v>31</v>
      </c>
      <c r="AX355" s="12" t="s">
        <v>70</v>
      </c>
      <c r="AY355" s="151" t="s">
        <v>158</v>
      </c>
    </row>
    <row r="356" spans="2:51" s="12" customFormat="1" ht="20.399999999999999" hidden="1" x14ac:dyDescent="0.2">
      <c r="B356" s="149"/>
      <c r="D356" s="150" t="s">
        <v>188</v>
      </c>
      <c r="E356" s="151" t="s">
        <v>19</v>
      </c>
      <c r="F356" s="152" t="s">
        <v>2686</v>
      </c>
      <c r="H356" s="151" t="s">
        <v>19</v>
      </c>
      <c r="I356" s="153"/>
      <c r="L356" s="149"/>
      <c r="M356" s="154"/>
      <c r="T356" s="155"/>
      <c r="AT356" s="151" t="s">
        <v>188</v>
      </c>
      <c r="AU356" s="151" t="s">
        <v>80</v>
      </c>
      <c r="AV356" s="12" t="s">
        <v>78</v>
      </c>
      <c r="AW356" s="12" t="s">
        <v>31</v>
      </c>
      <c r="AX356" s="12" t="s">
        <v>70</v>
      </c>
      <c r="AY356" s="151" t="s">
        <v>158</v>
      </c>
    </row>
    <row r="357" spans="2:51" s="12" customFormat="1" hidden="1" x14ac:dyDescent="0.2">
      <c r="B357" s="149"/>
      <c r="D357" s="150" t="s">
        <v>188</v>
      </c>
      <c r="E357" s="151" t="s">
        <v>19</v>
      </c>
      <c r="F357" s="152" t="s">
        <v>2687</v>
      </c>
      <c r="H357" s="151" t="s">
        <v>19</v>
      </c>
      <c r="I357" s="153"/>
      <c r="L357" s="149"/>
      <c r="M357" s="154"/>
      <c r="T357" s="155"/>
      <c r="AT357" s="151" t="s">
        <v>188</v>
      </c>
      <c r="AU357" s="151" t="s">
        <v>80</v>
      </c>
      <c r="AV357" s="12" t="s">
        <v>78</v>
      </c>
      <c r="AW357" s="12" t="s">
        <v>31</v>
      </c>
      <c r="AX357" s="12" t="s">
        <v>70</v>
      </c>
      <c r="AY357" s="151" t="s">
        <v>158</v>
      </c>
    </row>
    <row r="358" spans="2:51" s="12" customFormat="1" hidden="1" x14ac:dyDescent="0.2">
      <c r="B358" s="149"/>
      <c r="D358" s="150" t="s">
        <v>188</v>
      </c>
      <c r="E358" s="151" t="s">
        <v>19</v>
      </c>
      <c r="F358" s="152" t="s">
        <v>2688</v>
      </c>
      <c r="H358" s="151" t="s">
        <v>19</v>
      </c>
      <c r="I358" s="153"/>
      <c r="L358" s="149"/>
      <c r="M358" s="154"/>
      <c r="T358" s="155"/>
      <c r="AT358" s="151" t="s">
        <v>188</v>
      </c>
      <c r="AU358" s="151" t="s">
        <v>80</v>
      </c>
      <c r="AV358" s="12" t="s">
        <v>78</v>
      </c>
      <c r="AW358" s="12" t="s">
        <v>31</v>
      </c>
      <c r="AX358" s="12" t="s">
        <v>70</v>
      </c>
      <c r="AY358" s="151" t="s">
        <v>158</v>
      </c>
    </row>
    <row r="359" spans="2:51" s="12" customFormat="1" hidden="1" x14ac:dyDescent="0.2">
      <c r="B359" s="149"/>
      <c r="D359" s="150" t="s">
        <v>188</v>
      </c>
      <c r="E359" s="151" t="s">
        <v>19</v>
      </c>
      <c r="F359" s="152" t="s">
        <v>2541</v>
      </c>
      <c r="H359" s="151" t="s">
        <v>19</v>
      </c>
      <c r="I359" s="153"/>
      <c r="L359" s="149"/>
      <c r="M359" s="154"/>
      <c r="T359" s="155"/>
      <c r="AT359" s="151" t="s">
        <v>188</v>
      </c>
      <c r="AU359" s="151" t="s">
        <v>80</v>
      </c>
      <c r="AV359" s="12" t="s">
        <v>78</v>
      </c>
      <c r="AW359" s="12" t="s">
        <v>31</v>
      </c>
      <c r="AX359" s="12" t="s">
        <v>70</v>
      </c>
      <c r="AY359" s="151" t="s">
        <v>158</v>
      </c>
    </row>
    <row r="360" spans="2:51" s="12" customFormat="1" ht="20.399999999999999" hidden="1" x14ac:dyDescent="0.2">
      <c r="B360" s="149"/>
      <c r="D360" s="150" t="s">
        <v>188</v>
      </c>
      <c r="E360" s="151" t="s">
        <v>19</v>
      </c>
      <c r="F360" s="152" t="s">
        <v>2689</v>
      </c>
      <c r="H360" s="151" t="s">
        <v>19</v>
      </c>
      <c r="I360" s="153"/>
      <c r="L360" s="149"/>
      <c r="M360" s="154"/>
      <c r="T360" s="155"/>
      <c r="AT360" s="151" t="s">
        <v>188</v>
      </c>
      <c r="AU360" s="151" t="s">
        <v>80</v>
      </c>
      <c r="AV360" s="12" t="s">
        <v>78</v>
      </c>
      <c r="AW360" s="12" t="s">
        <v>31</v>
      </c>
      <c r="AX360" s="12" t="s">
        <v>70</v>
      </c>
      <c r="AY360" s="151" t="s">
        <v>158</v>
      </c>
    </row>
    <row r="361" spans="2:51" s="12" customFormat="1" hidden="1" x14ac:dyDescent="0.2">
      <c r="B361" s="149"/>
      <c r="D361" s="150" t="s">
        <v>188</v>
      </c>
      <c r="E361" s="151" t="s">
        <v>19</v>
      </c>
      <c r="F361" s="152" t="s">
        <v>2690</v>
      </c>
      <c r="H361" s="151" t="s">
        <v>19</v>
      </c>
      <c r="I361" s="153"/>
      <c r="L361" s="149"/>
      <c r="M361" s="154"/>
      <c r="T361" s="155"/>
      <c r="AT361" s="151" t="s">
        <v>188</v>
      </c>
      <c r="AU361" s="151" t="s">
        <v>80</v>
      </c>
      <c r="AV361" s="12" t="s">
        <v>78</v>
      </c>
      <c r="AW361" s="12" t="s">
        <v>31</v>
      </c>
      <c r="AX361" s="12" t="s">
        <v>70</v>
      </c>
      <c r="AY361" s="151" t="s">
        <v>158</v>
      </c>
    </row>
    <row r="362" spans="2:51" s="12" customFormat="1" hidden="1" x14ac:dyDescent="0.2">
      <c r="B362" s="149"/>
      <c r="D362" s="150" t="s">
        <v>188</v>
      </c>
      <c r="E362" s="151" t="s">
        <v>19</v>
      </c>
      <c r="F362" s="152" t="s">
        <v>2525</v>
      </c>
      <c r="H362" s="151" t="s">
        <v>19</v>
      </c>
      <c r="I362" s="153"/>
      <c r="L362" s="149"/>
      <c r="M362" s="154"/>
      <c r="T362" s="155"/>
      <c r="AT362" s="151" t="s">
        <v>188</v>
      </c>
      <c r="AU362" s="151" t="s">
        <v>80</v>
      </c>
      <c r="AV362" s="12" t="s">
        <v>78</v>
      </c>
      <c r="AW362" s="12" t="s">
        <v>31</v>
      </c>
      <c r="AX362" s="12" t="s">
        <v>70</v>
      </c>
      <c r="AY362" s="151" t="s">
        <v>158</v>
      </c>
    </row>
    <row r="363" spans="2:51" s="12" customFormat="1" ht="20.399999999999999" hidden="1" x14ac:dyDescent="0.2">
      <c r="B363" s="149"/>
      <c r="D363" s="150" t="s">
        <v>188</v>
      </c>
      <c r="E363" s="151" t="s">
        <v>19</v>
      </c>
      <c r="F363" s="152" t="s">
        <v>2691</v>
      </c>
      <c r="H363" s="151" t="s">
        <v>19</v>
      </c>
      <c r="I363" s="153"/>
      <c r="L363" s="149"/>
      <c r="M363" s="154"/>
      <c r="T363" s="155"/>
      <c r="AT363" s="151" t="s">
        <v>188</v>
      </c>
      <c r="AU363" s="151" t="s">
        <v>80</v>
      </c>
      <c r="AV363" s="12" t="s">
        <v>78</v>
      </c>
      <c r="AW363" s="12" t="s">
        <v>31</v>
      </c>
      <c r="AX363" s="12" t="s">
        <v>70</v>
      </c>
      <c r="AY363" s="151" t="s">
        <v>158</v>
      </c>
    </row>
    <row r="364" spans="2:51" s="12" customFormat="1" hidden="1" x14ac:dyDescent="0.2">
      <c r="B364" s="149"/>
      <c r="D364" s="150" t="s">
        <v>188</v>
      </c>
      <c r="E364" s="151" t="s">
        <v>19</v>
      </c>
      <c r="F364" s="152" t="s">
        <v>2692</v>
      </c>
      <c r="H364" s="151" t="s">
        <v>19</v>
      </c>
      <c r="I364" s="153"/>
      <c r="L364" s="149"/>
      <c r="M364" s="154"/>
      <c r="T364" s="155"/>
      <c r="AT364" s="151" t="s">
        <v>188</v>
      </c>
      <c r="AU364" s="151" t="s">
        <v>80</v>
      </c>
      <c r="AV364" s="12" t="s">
        <v>78</v>
      </c>
      <c r="AW364" s="12" t="s">
        <v>31</v>
      </c>
      <c r="AX364" s="12" t="s">
        <v>70</v>
      </c>
      <c r="AY364" s="151" t="s">
        <v>158</v>
      </c>
    </row>
    <row r="365" spans="2:51" s="12" customFormat="1" hidden="1" x14ac:dyDescent="0.2">
      <c r="B365" s="149"/>
      <c r="D365" s="150" t="s">
        <v>188</v>
      </c>
      <c r="E365" s="151" t="s">
        <v>19</v>
      </c>
      <c r="F365" s="152" t="s">
        <v>2693</v>
      </c>
      <c r="H365" s="151" t="s">
        <v>19</v>
      </c>
      <c r="I365" s="153"/>
      <c r="L365" s="149"/>
      <c r="M365" s="154"/>
      <c r="T365" s="155"/>
      <c r="AT365" s="151" t="s">
        <v>188</v>
      </c>
      <c r="AU365" s="151" t="s">
        <v>80</v>
      </c>
      <c r="AV365" s="12" t="s">
        <v>78</v>
      </c>
      <c r="AW365" s="12" t="s">
        <v>31</v>
      </c>
      <c r="AX365" s="12" t="s">
        <v>70</v>
      </c>
      <c r="AY365" s="151" t="s">
        <v>158</v>
      </c>
    </row>
    <row r="366" spans="2:51" s="12" customFormat="1" hidden="1" x14ac:dyDescent="0.2">
      <c r="B366" s="149"/>
      <c r="D366" s="150" t="s">
        <v>188</v>
      </c>
      <c r="E366" s="151" t="s">
        <v>19</v>
      </c>
      <c r="F366" s="152" t="s">
        <v>2694</v>
      </c>
      <c r="H366" s="151" t="s">
        <v>19</v>
      </c>
      <c r="I366" s="153"/>
      <c r="L366" s="149"/>
      <c r="M366" s="154"/>
      <c r="T366" s="155"/>
      <c r="AT366" s="151" t="s">
        <v>188</v>
      </c>
      <c r="AU366" s="151" t="s">
        <v>80</v>
      </c>
      <c r="AV366" s="12" t="s">
        <v>78</v>
      </c>
      <c r="AW366" s="12" t="s">
        <v>31</v>
      </c>
      <c r="AX366" s="12" t="s">
        <v>70</v>
      </c>
      <c r="AY366" s="151" t="s">
        <v>158</v>
      </c>
    </row>
    <row r="367" spans="2:51" s="12" customFormat="1" hidden="1" x14ac:dyDescent="0.2">
      <c r="B367" s="149"/>
      <c r="D367" s="150" t="s">
        <v>188</v>
      </c>
      <c r="E367" s="151" t="s">
        <v>19</v>
      </c>
      <c r="F367" s="152" t="s">
        <v>2676</v>
      </c>
      <c r="H367" s="151" t="s">
        <v>19</v>
      </c>
      <c r="I367" s="153"/>
      <c r="L367" s="149"/>
      <c r="M367" s="154"/>
      <c r="T367" s="155"/>
      <c r="AT367" s="151" t="s">
        <v>188</v>
      </c>
      <c r="AU367" s="151" t="s">
        <v>80</v>
      </c>
      <c r="AV367" s="12" t="s">
        <v>78</v>
      </c>
      <c r="AW367" s="12" t="s">
        <v>31</v>
      </c>
      <c r="AX367" s="12" t="s">
        <v>70</v>
      </c>
      <c r="AY367" s="151" t="s">
        <v>158</v>
      </c>
    </row>
    <row r="368" spans="2:51" s="13" customFormat="1" hidden="1" x14ac:dyDescent="0.2">
      <c r="B368" s="156"/>
      <c r="D368" s="150" t="s">
        <v>188</v>
      </c>
      <c r="E368" s="157" t="s">
        <v>19</v>
      </c>
      <c r="F368" s="158" t="s">
        <v>1603</v>
      </c>
      <c r="H368" s="159">
        <v>24</v>
      </c>
      <c r="I368" s="160"/>
      <c r="L368" s="156"/>
      <c r="M368" s="161"/>
      <c r="T368" s="162"/>
      <c r="AT368" s="157" t="s">
        <v>188</v>
      </c>
      <c r="AU368" s="157" t="s">
        <v>80</v>
      </c>
      <c r="AV368" s="13" t="s">
        <v>80</v>
      </c>
      <c r="AW368" s="13" t="s">
        <v>31</v>
      </c>
      <c r="AX368" s="13" t="s">
        <v>70</v>
      </c>
      <c r="AY368" s="157" t="s">
        <v>158</v>
      </c>
    </row>
    <row r="369" spans="2:65" s="14" customFormat="1" hidden="1" x14ac:dyDescent="0.2">
      <c r="B369" s="163"/>
      <c r="D369" s="150" t="s">
        <v>188</v>
      </c>
      <c r="E369" s="164" t="s">
        <v>19</v>
      </c>
      <c r="F369" s="165" t="s">
        <v>191</v>
      </c>
      <c r="H369" s="166">
        <v>24</v>
      </c>
      <c r="I369" s="167"/>
      <c r="L369" s="163"/>
      <c r="M369" s="168"/>
      <c r="T369" s="169"/>
      <c r="AT369" s="164" t="s">
        <v>188</v>
      </c>
      <c r="AU369" s="164" t="s">
        <v>80</v>
      </c>
      <c r="AV369" s="14" t="s">
        <v>165</v>
      </c>
      <c r="AW369" s="14" t="s">
        <v>31</v>
      </c>
      <c r="AX369" s="14" t="s">
        <v>78</v>
      </c>
      <c r="AY369" s="164" t="s">
        <v>158</v>
      </c>
    </row>
    <row r="370" spans="2:65" s="1" customFormat="1" ht="16.5" customHeight="1" x14ac:dyDescent="0.2">
      <c r="B370" s="33"/>
      <c r="C370" s="132" t="s">
        <v>378</v>
      </c>
      <c r="D370" s="132" t="s">
        <v>160</v>
      </c>
      <c r="E370" s="133" t="s">
        <v>2063</v>
      </c>
      <c r="F370" s="134" t="s">
        <v>2064</v>
      </c>
      <c r="G370" s="135" t="s">
        <v>292</v>
      </c>
      <c r="H370" s="136">
        <v>15.5</v>
      </c>
      <c r="I370" s="137">
        <v>600</v>
      </c>
      <c r="J370" s="138">
        <f>ROUND(I370*H370,2)</f>
        <v>9300</v>
      </c>
      <c r="K370" s="134" t="s">
        <v>164</v>
      </c>
      <c r="L370" s="33"/>
      <c r="M370" s="139" t="s">
        <v>19</v>
      </c>
      <c r="N370" s="140" t="s">
        <v>41</v>
      </c>
      <c r="P370" s="141">
        <f>O370*H370</f>
        <v>0</v>
      </c>
      <c r="Q370" s="141">
        <v>0</v>
      </c>
      <c r="R370" s="141">
        <f>Q370*H370</f>
        <v>0</v>
      </c>
      <c r="S370" s="141">
        <v>0</v>
      </c>
      <c r="T370" s="142">
        <f>S370*H370</f>
        <v>0</v>
      </c>
      <c r="AR370" s="143" t="s">
        <v>204</v>
      </c>
      <c r="AT370" s="143" t="s">
        <v>160</v>
      </c>
      <c r="AU370" s="143" t="s">
        <v>80</v>
      </c>
      <c r="AY370" s="18" t="s">
        <v>158</v>
      </c>
      <c r="BE370" s="144">
        <f>IF(N370="základní",J370,0)</f>
        <v>9300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8" t="s">
        <v>78</v>
      </c>
      <c r="BK370" s="144">
        <f>ROUND(I370*H370,2)</f>
        <v>9300</v>
      </c>
      <c r="BL370" s="18" t="s">
        <v>204</v>
      </c>
      <c r="BM370" s="143" t="s">
        <v>570</v>
      </c>
    </row>
    <row r="371" spans="2:65" s="1" customFormat="1" hidden="1" x14ac:dyDescent="0.2">
      <c r="B371" s="33"/>
      <c r="D371" s="145" t="s">
        <v>166</v>
      </c>
      <c r="F371" s="146" t="s">
        <v>2066</v>
      </c>
      <c r="I371" s="147"/>
      <c r="L371" s="33"/>
      <c r="M371" s="148"/>
      <c r="T371" s="54"/>
      <c r="AT371" s="18" t="s">
        <v>166</v>
      </c>
      <c r="AU371" s="18" t="s">
        <v>80</v>
      </c>
    </row>
    <row r="372" spans="2:65" s="12" customFormat="1" hidden="1" x14ac:dyDescent="0.2">
      <c r="B372" s="149"/>
      <c r="D372" s="150" t="s">
        <v>188</v>
      </c>
      <c r="E372" s="151" t="s">
        <v>19</v>
      </c>
      <c r="F372" s="152" t="s">
        <v>2695</v>
      </c>
      <c r="H372" s="151" t="s">
        <v>19</v>
      </c>
      <c r="I372" s="153"/>
      <c r="L372" s="149"/>
      <c r="M372" s="154"/>
      <c r="T372" s="155"/>
      <c r="AT372" s="151" t="s">
        <v>188</v>
      </c>
      <c r="AU372" s="151" t="s">
        <v>80</v>
      </c>
      <c r="AV372" s="12" t="s">
        <v>78</v>
      </c>
      <c r="AW372" s="12" t="s">
        <v>31</v>
      </c>
      <c r="AX372" s="12" t="s">
        <v>70</v>
      </c>
      <c r="AY372" s="151" t="s">
        <v>158</v>
      </c>
    </row>
    <row r="373" spans="2:65" s="13" customFormat="1" hidden="1" x14ac:dyDescent="0.2">
      <c r="B373" s="156"/>
      <c r="D373" s="150" t="s">
        <v>188</v>
      </c>
      <c r="E373" s="157" t="s">
        <v>19</v>
      </c>
      <c r="F373" s="158" t="s">
        <v>2696</v>
      </c>
      <c r="H373" s="159">
        <v>15.5</v>
      </c>
      <c r="I373" s="160"/>
      <c r="L373" s="156"/>
      <c r="M373" s="161"/>
      <c r="T373" s="162"/>
      <c r="AT373" s="157" t="s">
        <v>188</v>
      </c>
      <c r="AU373" s="157" t="s">
        <v>80</v>
      </c>
      <c r="AV373" s="13" t="s">
        <v>80</v>
      </c>
      <c r="AW373" s="13" t="s">
        <v>31</v>
      </c>
      <c r="AX373" s="13" t="s">
        <v>70</v>
      </c>
      <c r="AY373" s="157" t="s">
        <v>158</v>
      </c>
    </row>
    <row r="374" spans="2:65" s="14" customFormat="1" hidden="1" x14ac:dyDescent="0.2">
      <c r="B374" s="163"/>
      <c r="D374" s="150" t="s">
        <v>188</v>
      </c>
      <c r="E374" s="164" t="s">
        <v>19</v>
      </c>
      <c r="F374" s="165" t="s">
        <v>191</v>
      </c>
      <c r="H374" s="166">
        <v>15.5</v>
      </c>
      <c r="I374" s="167"/>
      <c r="L374" s="163"/>
      <c r="M374" s="168"/>
      <c r="T374" s="169"/>
      <c r="AT374" s="164" t="s">
        <v>188</v>
      </c>
      <c r="AU374" s="164" t="s">
        <v>80</v>
      </c>
      <c r="AV374" s="14" t="s">
        <v>165</v>
      </c>
      <c r="AW374" s="14" t="s">
        <v>31</v>
      </c>
      <c r="AX374" s="14" t="s">
        <v>78</v>
      </c>
      <c r="AY374" s="164" t="s">
        <v>158</v>
      </c>
    </row>
    <row r="375" spans="2:65" s="1" customFormat="1" ht="16.5" customHeight="1" x14ac:dyDescent="0.2">
      <c r="B375" s="33"/>
      <c r="C375" s="132" t="s">
        <v>561</v>
      </c>
      <c r="D375" s="132" t="s">
        <v>160</v>
      </c>
      <c r="E375" s="133" t="s">
        <v>2697</v>
      </c>
      <c r="F375" s="134" t="s">
        <v>2698</v>
      </c>
      <c r="G375" s="135" t="s">
        <v>519</v>
      </c>
      <c r="H375" s="136">
        <v>0.36499999999999999</v>
      </c>
      <c r="I375" s="137">
        <v>1390</v>
      </c>
      <c r="J375" s="138">
        <f>ROUND(I375*H375,2)</f>
        <v>507.35</v>
      </c>
      <c r="K375" s="134" t="s">
        <v>164</v>
      </c>
      <c r="L375" s="33"/>
      <c r="M375" s="139" t="s">
        <v>19</v>
      </c>
      <c r="N375" s="140" t="s">
        <v>41</v>
      </c>
      <c r="P375" s="141">
        <f>O375*H375</f>
        <v>0</v>
      </c>
      <c r="Q375" s="141">
        <v>0</v>
      </c>
      <c r="R375" s="141">
        <f>Q375*H375</f>
        <v>0</v>
      </c>
      <c r="S375" s="141">
        <v>0</v>
      </c>
      <c r="T375" s="142">
        <f>S375*H375</f>
        <v>0</v>
      </c>
      <c r="AR375" s="143" t="s">
        <v>204</v>
      </c>
      <c r="AT375" s="143" t="s">
        <v>160</v>
      </c>
      <c r="AU375" s="143" t="s">
        <v>80</v>
      </c>
      <c r="AY375" s="18" t="s">
        <v>158</v>
      </c>
      <c r="BE375" s="144">
        <f>IF(N375="základní",J375,0)</f>
        <v>507.35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8" t="s">
        <v>78</v>
      </c>
      <c r="BK375" s="144">
        <f>ROUND(I375*H375,2)</f>
        <v>507.35</v>
      </c>
      <c r="BL375" s="18" t="s">
        <v>204</v>
      </c>
      <c r="BM375" s="143" t="s">
        <v>431</v>
      </c>
    </row>
    <row r="376" spans="2:65" s="1" customFormat="1" hidden="1" x14ac:dyDescent="0.2">
      <c r="B376" s="33"/>
      <c r="D376" s="145" t="s">
        <v>166</v>
      </c>
      <c r="F376" s="146" t="s">
        <v>2699</v>
      </c>
      <c r="I376" s="147"/>
      <c r="L376" s="33"/>
      <c r="M376" s="148"/>
      <c r="T376" s="54"/>
      <c r="AT376" s="18" t="s">
        <v>166</v>
      </c>
      <c r="AU376" s="18" t="s">
        <v>80</v>
      </c>
    </row>
    <row r="377" spans="2:65" s="1" customFormat="1" ht="16.5" customHeight="1" x14ac:dyDescent="0.2">
      <c r="B377" s="33"/>
      <c r="C377" s="177" t="s">
        <v>385</v>
      </c>
      <c r="D377" s="177" t="s">
        <v>530</v>
      </c>
      <c r="E377" s="178" t="s">
        <v>2700</v>
      </c>
      <c r="F377" s="179" t="s">
        <v>2701</v>
      </c>
      <c r="G377" s="180" t="s">
        <v>163</v>
      </c>
      <c r="H377" s="181">
        <v>1</v>
      </c>
      <c r="I377" s="182">
        <v>61000</v>
      </c>
      <c r="J377" s="183">
        <f>ROUND(I377*H377,2)</f>
        <v>61000</v>
      </c>
      <c r="K377" s="179" t="s">
        <v>19</v>
      </c>
      <c r="L377" s="184"/>
      <c r="M377" s="185" t="s">
        <v>19</v>
      </c>
      <c r="N377" s="186" t="s">
        <v>41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272</v>
      </c>
      <c r="AT377" s="143" t="s">
        <v>530</v>
      </c>
      <c r="AU377" s="143" t="s">
        <v>80</v>
      </c>
      <c r="AY377" s="18" t="s">
        <v>158</v>
      </c>
      <c r="BE377" s="144">
        <f>IF(N377="základní",J377,0)</f>
        <v>61000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8" t="s">
        <v>78</v>
      </c>
      <c r="BK377" s="144">
        <f>ROUND(I377*H377,2)</f>
        <v>61000</v>
      </c>
      <c r="BL377" s="18" t="s">
        <v>204</v>
      </c>
      <c r="BM377" s="143" t="s">
        <v>580</v>
      </c>
    </row>
    <row r="378" spans="2:65" s="11" customFormat="1" ht="22.8" customHeight="1" x14ac:dyDescent="0.25">
      <c r="B378" s="120"/>
      <c r="D378" s="121" t="s">
        <v>69</v>
      </c>
      <c r="E378" s="130" t="s">
        <v>2702</v>
      </c>
      <c r="F378" s="130" t="s">
        <v>2703</v>
      </c>
      <c r="I378" s="123"/>
      <c r="J378" s="131">
        <f>BK378</f>
        <v>350071.4</v>
      </c>
      <c r="L378" s="120"/>
      <c r="M378" s="125"/>
      <c r="P378" s="126">
        <f>SUM(P379:P381)</f>
        <v>0</v>
      </c>
      <c r="R378" s="126">
        <f>SUM(R379:R381)</f>
        <v>0</v>
      </c>
      <c r="T378" s="127">
        <f>SUM(T379:T381)</f>
        <v>0</v>
      </c>
      <c r="AR378" s="121" t="s">
        <v>80</v>
      </c>
      <c r="AT378" s="128" t="s">
        <v>69</v>
      </c>
      <c r="AU378" s="128" t="s">
        <v>78</v>
      </c>
      <c r="AY378" s="121" t="s">
        <v>158</v>
      </c>
      <c r="BK378" s="129">
        <f>SUM(BK379:BK381)</f>
        <v>350071.4</v>
      </c>
    </row>
    <row r="379" spans="2:65" s="1" customFormat="1" ht="16.5" customHeight="1" x14ac:dyDescent="0.2">
      <c r="B379" s="33"/>
      <c r="C379" s="132" t="s">
        <v>572</v>
      </c>
      <c r="D379" s="132" t="s">
        <v>160</v>
      </c>
      <c r="E379" s="133" t="s">
        <v>2704</v>
      </c>
      <c r="F379" s="134" t="s">
        <v>2705</v>
      </c>
      <c r="G379" s="135" t="s">
        <v>2077</v>
      </c>
      <c r="H379" s="136">
        <v>1</v>
      </c>
      <c r="I379" s="137">
        <v>350000</v>
      </c>
      <c r="J379" s="138">
        <f>ROUND(I379*H379,2)</f>
        <v>350000</v>
      </c>
      <c r="K379" s="134" t="s">
        <v>19</v>
      </c>
      <c r="L379" s="33"/>
      <c r="M379" s="139" t="s">
        <v>19</v>
      </c>
      <c r="N379" s="140" t="s">
        <v>41</v>
      </c>
      <c r="P379" s="141">
        <f>O379*H379</f>
        <v>0</v>
      </c>
      <c r="Q379" s="141">
        <v>0</v>
      </c>
      <c r="R379" s="141">
        <f>Q379*H379</f>
        <v>0</v>
      </c>
      <c r="S379" s="141">
        <v>0</v>
      </c>
      <c r="T379" s="142">
        <f>S379*H379</f>
        <v>0</v>
      </c>
      <c r="AR379" s="143" t="s">
        <v>204</v>
      </c>
      <c r="AT379" s="143" t="s">
        <v>160</v>
      </c>
      <c r="AU379" s="143" t="s">
        <v>80</v>
      </c>
      <c r="AY379" s="18" t="s">
        <v>158</v>
      </c>
      <c r="BE379" s="144">
        <f>IF(N379="základní",J379,0)</f>
        <v>350000</v>
      </c>
      <c r="BF379" s="144">
        <f>IF(N379="snížená",J379,0)</f>
        <v>0</v>
      </c>
      <c r="BG379" s="144">
        <f>IF(N379="zákl. přenesená",J379,0)</f>
        <v>0</v>
      </c>
      <c r="BH379" s="144">
        <f>IF(N379="sníž. přenesená",J379,0)</f>
        <v>0</v>
      </c>
      <c r="BI379" s="144">
        <f>IF(N379="nulová",J379,0)</f>
        <v>0</v>
      </c>
      <c r="BJ379" s="18" t="s">
        <v>78</v>
      </c>
      <c r="BK379" s="144">
        <f>ROUND(I379*H379,2)</f>
        <v>350000</v>
      </c>
      <c r="BL379" s="18" t="s">
        <v>204</v>
      </c>
      <c r="BM379" s="143" t="s">
        <v>589</v>
      </c>
    </row>
    <row r="380" spans="2:65" s="1" customFormat="1" ht="16.5" customHeight="1" x14ac:dyDescent="0.2">
      <c r="B380" s="33"/>
      <c r="C380" s="132" t="s">
        <v>393</v>
      </c>
      <c r="D380" s="132" t="s">
        <v>160</v>
      </c>
      <c r="E380" s="133" t="s">
        <v>2706</v>
      </c>
      <c r="F380" s="134" t="s">
        <v>2707</v>
      </c>
      <c r="G380" s="135" t="s">
        <v>519</v>
      </c>
      <c r="H380" s="136">
        <v>2.8000000000000001E-2</v>
      </c>
      <c r="I380" s="137">
        <v>2550</v>
      </c>
      <c r="J380" s="138">
        <f>ROUND(I380*H380,2)</f>
        <v>71.400000000000006</v>
      </c>
      <c r="K380" s="134" t="s">
        <v>164</v>
      </c>
      <c r="L380" s="33"/>
      <c r="M380" s="139" t="s">
        <v>19</v>
      </c>
      <c r="N380" s="140" t="s">
        <v>41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204</v>
      </c>
      <c r="AT380" s="143" t="s">
        <v>160</v>
      </c>
      <c r="AU380" s="143" t="s">
        <v>80</v>
      </c>
      <c r="AY380" s="18" t="s">
        <v>158</v>
      </c>
      <c r="BE380" s="144">
        <f>IF(N380="základní",J380,0)</f>
        <v>71.400000000000006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78</v>
      </c>
      <c r="BK380" s="144">
        <f>ROUND(I380*H380,2)</f>
        <v>71.400000000000006</v>
      </c>
      <c r="BL380" s="18" t="s">
        <v>204</v>
      </c>
      <c r="BM380" s="143" t="s">
        <v>593</v>
      </c>
    </row>
    <row r="381" spans="2:65" s="1" customFormat="1" hidden="1" x14ac:dyDescent="0.2">
      <c r="B381" s="33"/>
      <c r="D381" s="145" t="s">
        <v>166</v>
      </c>
      <c r="F381" s="146" t="s">
        <v>2708</v>
      </c>
      <c r="I381" s="147"/>
      <c r="L381" s="33"/>
      <c r="M381" s="148"/>
      <c r="T381" s="54"/>
      <c r="AT381" s="18" t="s">
        <v>166</v>
      </c>
      <c r="AU381" s="18" t="s">
        <v>80</v>
      </c>
    </row>
    <row r="382" spans="2:65" s="11" customFormat="1" ht="22.8" customHeight="1" x14ac:dyDescent="0.25">
      <c r="B382" s="120"/>
      <c r="D382" s="121" t="s">
        <v>69</v>
      </c>
      <c r="E382" s="130" t="s">
        <v>2709</v>
      </c>
      <c r="F382" s="130" t="s">
        <v>2710</v>
      </c>
      <c r="I382" s="123"/>
      <c r="J382" s="131">
        <f>BK382</f>
        <v>11145.2</v>
      </c>
      <c r="L382" s="120"/>
      <c r="M382" s="125"/>
      <c r="P382" s="126">
        <f>SUM(P383:P391)</f>
        <v>0</v>
      </c>
      <c r="R382" s="126">
        <f>SUM(R383:R391)</f>
        <v>0</v>
      </c>
      <c r="T382" s="127">
        <f>SUM(T383:T391)</f>
        <v>0</v>
      </c>
      <c r="AR382" s="121" t="s">
        <v>80</v>
      </c>
      <c r="AT382" s="128" t="s">
        <v>69</v>
      </c>
      <c r="AU382" s="128" t="s">
        <v>78</v>
      </c>
      <c r="AY382" s="121" t="s">
        <v>158</v>
      </c>
      <c r="BK382" s="129">
        <f>SUM(BK383:BK391)</f>
        <v>11145.2</v>
      </c>
    </row>
    <row r="383" spans="2:65" s="1" customFormat="1" ht="16.5" customHeight="1" x14ac:dyDescent="0.2">
      <c r="B383" s="33"/>
      <c r="C383" s="132" t="s">
        <v>586</v>
      </c>
      <c r="D383" s="132" t="s">
        <v>160</v>
      </c>
      <c r="E383" s="133" t="s">
        <v>2711</v>
      </c>
      <c r="F383" s="134" t="s">
        <v>2712</v>
      </c>
      <c r="G383" s="135" t="s">
        <v>2077</v>
      </c>
      <c r="H383" s="136">
        <v>1</v>
      </c>
      <c r="I383" s="137">
        <v>1700</v>
      </c>
      <c r="J383" s="138">
        <f>ROUND(I383*H383,2)</f>
        <v>1700</v>
      </c>
      <c r="K383" s="134" t="s">
        <v>164</v>
      </c>
      <c r="L383" s="33"/>
      <c r="M383" s="139" t="s">
        <v>19</v>
      </c>
      <c r="N383" s="140" t="s">
        <v>41</v>
      </c>
      <c r="P383" s="141">
        <f>O383*H383</f>
        <v>0</v>
      </c>
      <c r="Q383" s="141">
        <v>0</v>
      </c>
      <c r="R383" s="141">
        <f>Q383*H383</f>
        <v>0</v>
      </c>
      <c r="S383" s="141">
        <v>0</v>
      </c>
      <c r="T383" s="142">
        <f>S383*H383</f>
        <v>0</v>
      </c>
      <c r="AR383" s="143" t="s">
        <v>204</v>
      </c>
      <c r="AT383" s="143" t="s">
        <v>160</v>
      </c>
      <c r="AU383" s="143" t="s">
        <v>80</v>
      </c>
      <c r="AY383" s="18" t="s">
        <v>158</v>
      </c>
      <c r="BE383" s="144">
        <f>IF(N383="základní",J383,0)</f>
        <v>1700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8" t="s">
        <v>78</v>
      </c>
      <c r="BK383" s="144">
        <f>ROUND(I383*H383,2)</f>
        <v>1700</v>
      </c>
      <c r="BL383" s="18" t="s">
        <v>204</v>
      </c>
      <c r="BM383" s="143" t="s">
        <v>619</v>
      </c>
    </row>
    <row r="384" spans="2:65" s="1" customFormat="1" hidden="1" x14ac:dyDescent="0.2">
      <c r="B384" s="33"/>
      <c r="D384" s="145" t="s">
        <v>166</v>
      </c>
      <c r="F384" s="146" t="s">
        <v>2713</v>
      </c>
      <c r="I384" s="147"/>
      <c r="L384" s="33"/>
      <c r="M384" s="148"/>
      <c r="T384" s="54"/>
      <c r="AT384" s="18" t="s">
        <v>166</v>
      </c>
      <c r="AU384" s="18" t="s">
        <v>80</v>
      </c>
    </row>
    <row r="385" spans="2:65" s="12" customFormat="1" hidden="1" x14ac:dyDescent="0.2">
      <c r="B385" s="149"/>
      <c r="D385" s="150" t="s">
        <v>188</v>
      </c>
      <c r="E385" s="151" t="s">
        <v>19</v>
      </c>
      <c r="F385" s="152" t="s">
        <v>2538</v>
      </c>
      <c r="H385" s="151" t="s">
        <v>19</v>
      </c>
      <c r="I385" s="153"/>
      <c r="L385" s="149"/>
      <c r="M385" s="154"/>
      <c r="T385" s="155"/>
      <c r="AT385" s="151" t="s">
        <v>188</v>
      </c>
      <c r="AU385" s="151" t="s">
        <v>80</v>
      </c>
      <c r="AV385" s="12" t="s">
        <v>78</v>
      </c>
      <c r="AW385" s="12" t="s">
        <v>31</v>
      </c>
      <c r="AX385" s="12" t="s">
        <v>70</v>
      </c>
      <c r="AY385" s="151" t="s">
        <v>158</v>
      </c>
    </row>
    <row r="386" spans="2:65" s="12" customFormat="1" hidden="1" x14ac:dyDescent="0.2">
      <c r="B386" s="149"/>
      <c r="D386" s="150" t="s">
        <v>188</v>
      </c>
      <c r="E386" s="151" t="s">
        <v>19</v>
      </c>
      <c r="F386" s="152" t="s">
        <v>2714</v>
      </c>
      <c r="H386" s="151" t="s">
        <v>19</v>
      </c>
      <c r="I386" s="153"/>
      <c r="L386" s="149"/>
      <c r="M386" s="154"/>
      <c r="T386" s="155"/>
      <c r="AT386" s="151" t="s">
        <v>188</v>
      </c>
      <c r="AU386" s="151" t="s">
        <v>80</v>
      </c>
      <c r="AV386" s="12" t="s">
        <v>78</v>
      </c>
      <c r="AW386" s="12" t="s">
        <v>31</v>
      </c>
      <c r="AX386" s="12" t="s">
        <v>70</v>
      </c>
      <c r="AY386" s="151" t="s">
        <v>158</v>
      </c>
    </row>
    <row r="387" spans="2:65" s="13" customFormat="1" hidden="1" x14ac:dyDescent="0.2">
      <c r="B387" s="156"/>
      <c r="D387" s="150" t="s">
        <v>188</v>
      </c>
      <c r="E387" s="157" t="s">
        <v>19</v>
      </c>
      <c r="F387" s="158" t="s">
        <v>78</v>
      </c>
      <c r="H387" s="159">
        <v>1</v>
      </c>
      <c r="I387" s="160"/>
      <c r="L387" s="156"/>
      <c r="M387" s="161"/>
      <c r="T387" s="162"/>
      <c r="AT387" s="157" t="s">
        <v>188</v>
      </c>
      <c r="AU387" s="157" t="s">
        <v>80</v>
      </c>
      <c r="AV387" s="13" t="s">
        <v>80</v>
      </c>
      <c r="AW387" s="13" t="s">
        <v>31</v>
      </c>
      <c r="AX387" s="13" t="s">
        <v>70</v>
      </c>
      <c r="AY387" s="157" t="s">
        <v>158</v>
      </c>
    </row>
    <row r="388" spans="2:65" s="14" customFormat="1" hidden="1" x14ac:dyDescent="0.2">
      <c r="B388" s="163"/>
      <c r="D388" s="150" t="s">
        <v>188</v>
      </c>
      <c r="E388" s="164" t="s">
        <v>19</v>
      </c>
      <c r="F388" s="165" t="s">
        <v>191</v>
      </c>
      <c r="H388" s="166">
        <v>1</v>
      </c>
      <c r="I388" s="167"/>
      <c r="L388" s="163"/>
      <c r="M388" s="168"/>
      <c r="T388" s="169"/>
      <c r="AT388" s="164" t="s">
        <v>188</v>
      </c>
      <c r="AU388" s="164" t="s">
        <v>80</v>
      </c>
      <c r="AV388" s="14" t="s">
        <v>165</v>
      </c>
      <c r="AW388" s="14" t="s">
        <v>31</v>
      </c>
      <c r="AX388" s="14" t="s">
        <v>78</v>
      </c>
      <c r="AY388" s="164" t="s">
        <v>158</v>
      </c>
    </row>
    <row r="389" spans="2:65" s="1" customFormat="1" ht="16.5" customHeight="1" x14ac:dyDescent="0.2">
      <c r="B389" s="33"/>
      <c r="C389" s="177" t="s">
        <v>400</v>
      </c>
      <c r="D389" s="177" t="s">
        <v>530</v>
      </c>
      <c r="E389" s="178" t="s">
        <v>2715</v>
      </c>
      <c r="F389" s="179" t="s">
        <v>2716</v>
      </c>
      <c r="G389" s="180" t="s">
        <v>163</v>
      </c>
      <c r="H389" s="181">
        <v>1</v>
      </c>
      <c r="I389" s="182">
        <v>9400</v>
      </c>
      <c r="J389" s="183">
        <f>ROUND(I389*H389,2)</f>
        <v>9400</v>
      </c>
      <c r="K389" s="179" t="s">
        <v>19</v>
      </c>
      <c r="L389" s="184"/>
      <c r="M389" s="185" t="s">
        <v>19</v>
      </c>
      <c r="N389" s="186" t="s">
        <v>41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272</v>
      </c>
      <c r="AT389" s="143" t="s">
        <v>530</v>
      </c>
      <c r="AU389" s="143" t="s">
        <v>80</v>
      </c>
      <c r="AY389" s="18" t="s">
        <v>158</v>
      </c>
      <c r="BE389" s="144">
        <f>IF(N389="základní",J389,0)</f>
        <v>9400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8" t="s">
        <v>78</v>
      </c>
      <c r="BK389" s="144">
        <f>ROUND(I389*H389,2)</f>
        <v>9400</v>
      </c>
      <c r="BL389" s="18" t="s">
        <v>204</v>
      </c>
      <c r="BM389" s="143" t="s">
        <v>628</v>
      </c>
    </row>
    <row r="390" spans="2:65" s="1" customFormat="1" ht="16.5" customHeight="1" x14ac:dyDescent="0.2">
      <c r="B390" s="33"/>
      <c r="C390" s="132" t="s">
        <v>599</v>
      </c>
      <c r="D390" s="132" t="s">
        <v>160</v>
      </c>
      <c r="E390" s="133" t="s">
        <v>2717</v>
      </c>
      <c r="F390" s="134" t="s">
        <v>2718</v>
      </c>
      <c r="G390" s="135" t="s">
        <v>519</v>
      </c>
      <c r="H390" s="136">
        <v>0.02</v>
      </c>
      <c r="I390" s="137">
        <v>2260</v>
      </c>
      <c r="J390" s="138">
        <f>ROUND(I390*H390,2)</f>
        <v>45.2</v>
      </c>
      <c r="K390" s="134" t="s">
        <v>164</v>
      </c>
      <c r="L390" s="33"/>
      <c r="M390" s="139" t="s">
        <v>19</v>
      </c>
      <c r="N390" s="140" t="s">
        <v>41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204</v>
      </c>
      <c r="AT390" s="143" t="s">
        <v>160</v>
      </c>
      <c r="AU390" s="143" t="s">
        <v>80</v>
      </c>
      <c r="AY390" s="18" t="s">
        <v>158</v>
      </c>
      <c r="BE390" s="144">
        <f>IF(N390="základní",J390,0)</f>
        <v>45.2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8" t="s">
        <v>78</v>
      </c>
      <c r="BK390" s="144">
        <f>ROUND(I390*H390,2)</f>
        <v>45.2</v>
      </c>
      <c r="BL390" s="18" t="s">
        <v>204</v>
      </c>
      <c r="BM390" s="143" t="s">
        <v>636</v>
      </c>
    </row>
    <row r="391" spans="2:65" s="1" customFormat="1" hidden="1" x14ac:dyDescent="0.2">
      <c r="B391" s="33"/>
      <c r="D391" s="145" t="s">
        <v>166</v>
      </c>
      <c r="F391" s="146" t="s">
        <v>2719</v>
      </c>
      <c r="I391" s="147"/>
      <c r="L391" s="33"/>
      <c r="M391" s="148"/>
      <c r="T391" s="54"/>
      <c r="AT391" s="18" t="s">
        <v>166</v>
      </c>
      <c r="AU391" s="18" t="s">
        <v>80</v>
      </c>
    </row>
    <row r="392" spans="2:65" s="11" customFormat="1" ht="22.8" customHeight="1" x14ac:dyDescent="0.25">
      <c r="B392" s="120"/>
      <c r="D392" s="121" t="s">
        <v>69</v>
      </c>
      <c r="E392" s="130" t="s">
        <v>2185</v>
      </c>
      <c r="F392" s="130" t="s">
        <v>2186</v>
      </c>
      <c r="I392" s="123"/>
      <c r="J392" s="131">
        <f>BK392</f>
        <v>9837.5999999999985</v>
      </c>
      <c r="L392" s="120"/>
      <c r="M392" s="125"/>
      <c r="P392" s="126">
        <f>SUM(P393:P403)</f>
        <v>0</v>
      </c>
      <c r="R392" s="126">
        <f>SUM(R393:R403)</f>
        <v>0</v>
      </c>
      <c r="T392" s="127">
        <f>SUM(T393:T403)</f>
        <v>0</v>
      </c>
      <c r="AR392" s="121" t="s">
        <v>80</v>
      </c>
      <c r="AT392" s="128" t="s">
        <v>69</v>
      </c>
      <c r="AU392" s="128" t="s">
        <v>78</v>
      </c>
      <c r="AY392" s="121" t="s">
        <v>158</v>
      </c>
      <c r="BK392" s="129">
        <f>SUM(BK393:BK403)</f>
        <v>9837.5999999999985</v>
      </c>
    </row>
    <row r="393" spans="2:65" s="1" customFormat="1" ht="16.5" customHeight="1" x14ac:dyDescent="0.2">
      <c r="B393" s="33"/>
      <c r="C393" s="132" t="s">
        <v>406</v>
      </c>
      <c r="D393" s="132" t="s">
        <v>160</v>
      </c>
      <c r="E393" s="133" t="s">
        <v>2720</v>
      </c>
      <c r="F393" s="134" t="s">
        <v>2721</v>
      </c>
      <c r="G393" s="135" t="s">
        <v>195</v>
      </c>
      <c r="H393" s="136">
        <v>2.4</v>
      </c>
      <c r="I393" s="137">
        <v>727</v>
      </c>
      <c r="J393" s="138">
        <f>ROUND(I393*H393,2)</f>
        <v>1744.8</v>
      </c>
      <c r="K393" s="134" t="s">
        <v>164</v>
      </c>
      <c r="L393" s="33"/>
      <c r="M393" s="139" t="s">
        <v>19</v>
      </c>
      <c r="N393" s="140" t="s">
        <v>41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204</v>
      </c>
      <c r="AT393" s="143" t="s">
        <v>160</v>
      </c>
      <c r="AU393" s="143" t="s">
        <v>80</v>
      </c>
      <c r="AY393" s="18" t="s">
        <v>158</v>
      </c>
      <c r="BE393" s="144">
        <f>IF(N393="základní",J393,0)</f>
        <v>1744.8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8" t="s">
        <v>78</v>
      </c>
      <c r="BK393" s="144">
        <f>ROUND(I393*H393,2)</f>
        <v>1744.8</v>
      </c>
      <c r="BL393" s="18" t="s">
        <v>204</v>
      </c>
      <c r="BM393" s="143" t="s">
        <v>640</v>
      </c>
    </row>
    <row r="394" spans="2:65" s="1" customFormat="1" hidden="1" x14ac:dyDescent="0.2">
      <c r="B394" s="33"/>
      <c r="D394" s="145" t="s">
        <v>166</v>
      </c>
      <c r="F394" s="146" t="s">
        <v>2722</v>
      </c>
      <c r="I394" s="147"/>
      <c r="L394" s="33"/>
      <c r="M394" s="148"/>
      <c r="T394" s="54"/>
      <c r="AT394" s="18" t="s">
        <v>166</v>
      </c>
      <c r="AU394" s="18" t="s">
        <v>80</v>
      </c>
    </row>
    <row r="395" spans="2:65" s="12" customFormat="1" hidden="1" x14ac:dyDescent="0.2">
      <c r="B395" s="149"/>
      <c r="D395" s="150" t="s">
        <v>188</v>
      </c>
      <c r="E395" s="151" t="s">
        <v>19</v>
      </c>
      <c r="F395" s="152" t="s">
        <v>2723</v>
      </c>
      <c r="H395" s="151" t="s">
        <v>19</v>
      </c>
      <c r="I395" s="153"/>
      <c r="L395" s="149"/>
      <c r="M395" s="154"/>
      <c r="T395" s="155"/>
      <c r="AT395" s="151" t="s">
        <v>188</v>
      </c>
      <c r="AU395" s="151" t="s">
        <v>80</v>
      </c>
      <c r="AV395" s="12" t="s">
        <v>78</v>
      </c>
      <c r="AW395" s="12" t="s">
        <v>31</v>
      </c>
      <c r="AX395" s="12" t="s">
        <v>70</v>
      </c>
      <c r="AY395" s="151" t="s">
        <v>158</v>
      </c>
    </row>
    <row r="396" spans="2:65" s="13" customFormat="1" hidden="1" x14ac:dyDescent="0.2">
      <c r="B396" s="156"/>
      <c r="D396" s="150" t="s">
        <v>188</v>
      </c>
      <c r="E396" s="157" t="s">
        <v>19</v>
      </c>
      <c r="F396" s="158" t="s">
        <v>2724</v>
      </c>
      <c r="H396" s="159">
        <v>2.4</v>
      </c>
      <c r="I396" s="160"/>
      <c r="L396" s="156"/>
      <c r="M396" s="161"/>
      <c r="T396" s="162"/>
      <c r="AT396" s="157" t="s">
        <v>188</v>
      </c>
      <c r="AU396" s="157" t="s">
        <v>80</v>
      </c>
      <c r="AV396" s="13" t="s">
        <v>80</v>
      </c>
      <c r="AW396" s="13" t="s">
        <v>31</v>
      </c>
      <c r="AX396" s="13" t="s">
        <v>70</v>
      </c>
      <c r="AY396" s="157" t="s">
        <v>158</v>
      </c>
    </row>
    <row r="397" spans="2:65" s="14" customFormat="1" hidden="1" x14ac:dyDescent="0.2">
      <c r="B397" s="163"/>
      <c r="D397" s="150" t="s">
        <v>188</v>
      </c>
      <c r="E397" s="164" t="s">
        <v>19</v>
      </c>
      <c r="F397" s="165" t="s">
        <v>191</v>
      </c>
      <c r="H397" s="166">
        <v>2.4</v>
      </c>
      <c r="I397" s="167"/>
      <c r="L397" s="163"/>
      <c r="M397" s="168"/>
      <c r="T397" s="169"/>
      <c r="AT397" s="164" t="s">
        <v>188</v>
      </c>
      <c r="AU397" s="164" t="s">
        <v>80</v>
      </c>
      <c r="AV397" s="14" t="s">
        <v>165</v>
      </c>
      <c r="AW397" s="14" t="s">
        <v>31</v>
      </c>
      <c r="AX397" s="14" t="s">
        <v>78</v>
      </c>
      <c r="AY397" s="164" t="s">
        <v>158</v>
      </c>
    </row>
    <row r="398" spans="2:65" s="1" customFormat="1" ht="16.5" customHeight="1" x14ac:dyDescent="0.2">
      <c r="B398" s="33"/>
      <c r="C398" s="177" t="s">
        <v>611</v>
      </c>
      <c r="D398" s="177" t="s">
        <v>530</v>
      </c>
      <c r="E398" s="178" t="s">
        <v>2725</v>
      </c>
      <c r="F398" s="179" t="s">
        <v>2726</v>
      </c>
      <c r="G398" s="180" t="s">
        <v>292</v>
      </c>
      <c r="H398" s="181">
        <v>6.4</v>
      </c>
      <c r="I398" s="182">
        <v>365</v>
      </c>
      <c r="J398" s="183">
        <f>ROUND(I398*H398,2)</f>
        <v>2336</v>
      </c>
      <c r="K398" s="179" t="s">
        <v>164</v>
      </c>
      <c r="L398" s="184"/>
      <c r="M398" s="185" t="s">
        <v>19</v>
      </c>
      <c r="N398" s="186" t="s">
        <v>41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272</v>
      </c>
      <c r="AT398" s="143" t="s">
        <v>530</v>
      </c>
      <c r="AU398" s="143" t="s">
        <v>80</v>
      </c>
      <c r="AY398" s="18" t="s">
        <v>158</v>
      </c>
      <c r="BE398" s="144">
        <f>IF(N398="základní",J398,0)</f>
        <v>2336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8" t="s">
        <v>78</v>
      </c>
      <c r="BK398" s="144">
        <f>ROUND(I398*H398,2)</f>
        <v>2336</v>
      </c>
      <c r="BL398" s="18" t="s">
        <v>204</v>
      </c>
      <c r="BM398" s="143" t="s">
        <v>643</v>
      </c>
    </row>
    <row r="399" spans="2:65" s="13" customFormat="1" hidden="1" x14ac:dyDescent="0.2">
      <c r="B399" s="156"/>
      <c r="D399" s="150" t="s">
        <v>188</v>
      </c>
      <c r="E399" s="157" t="s">
        <v>19</v>
      </c>
      <c r="F399" s="158" t="s">
        <v>2727</v>
      </c>
      <c r="H399" s="159">
        <v>6.4</v>
      </c>
      <c r="I399" s="160"/>
      <c r="L399" s="156"/>
      <c r="M399" s="161"/>
      <c r="T399" s="162"/>
      <c r="AT399" s="157" t="s">
        <v>188</v>
      </c>
      <c r="AU399" s="157" t="s">
        <v>80</v>
      </c>
      <c r="AV399" s="13" t="s">
        <v>80</v>
      </c>
      <c r="AW399" s="13" t="s">
        <v>31</v>
      </c>
      <c r="AX399" s="13" t="s">
        <v>70</v>
      </c>
      <c r="AY399" s="157" t="s">
        <v>158</v>
      </c>
    </row>
    <row r="400" spans="2:65" s="14" customFormat="1" hidden="1" x14ac:dyDescent="0.2">
      <c r="B400" s="163"/>
      <c r="D400" s="150" t="s">
        <v>188</v>
      </c>
      <c r="E400" s="164" t="s">
        <v>19</v>
      </c>
      <c r="F400" s="165" t="s">
        <v>191</v>
      </c>
      <c r="H400" s="166">
        <v>6.4</v>
      </c>
      <c r="I400" s="167"/>
      <c r="L400" s="163"/>
      <c r="M400" s="168"/>
      <c r="T400" s="169"/>
      <c r="AT400" s="164" t="s">
        <v>188</v>
      </c>
      <c r="AU400" s="164" t="s">
        <v>80</v>
      </c>
      <c r="AV400" s="14" t="s">
        <v>165</v>
      </c>
      <c r="AW400" s="14" t="s">
        <v>31</v>
      </c>
      <c r="AX400" s="14" t="s">
        <v>78</v>
      </c>
      <c r="AY400" s="164" t="s">
        <v>158</v>
      </c>
    </row>
    <row r="401" spans="2:65" s="1" customFormat="1" ht="16.5" customHeight="1" x14ac:dyDescent="0.2">
      <c r="B401" s="33"/>
      <c r="C401" s="177" t="s">
        <v>419</v>
      </c>
      <c r="D401" s="177" t="s">
        <v>530</v>
      </c>
      <c r="E401" s="178" t="s">
        <v>2197</v>
      </c>
      <c r="F401" s="179" t="s">
        <v>2198</v>
      </c>
      <c r="G401" s="180" t="s">
        <v>195</v>
      </c>
      <c r="H401" s="181">
        <v>2.4</v>
      </c>
      <c r="I401" s="182">
        <v>2340</v>
      </c>
      <c r="J401" s="183">
        <f>ROUND(I401*H401,2)</f>
        <v>5616</v>
      </c>
      <c r="K401" s="179" t="s">
        <v>164</v>
      </c>
      <c r="L401" s="184"/>
      <c r="M401" s="185" t="s">
        <v>19</v>
      </c>
      <c r="N401" s="186" t="s">
        <v>41</v>
      </c>
      <c r="P401" s="141">
        <f>O401*H401</f>
        <v>0</v>
      </c>
      <c r="Q401" s="141">
        <v>0</v>
      </c>
      <c r="R401" s="141">
        <f>Q401*H401</f>
        <v>0</v>
      </c>
      <c r="S401" s="141">
        <v>0</v>
      </c>
      <c r="T401" s="142">
        <f>S401*H401</f>
        <v>0</v>
      </c>
      <c r="AR401" s="143" t="s">
        <v>272</v>
      </c>
      <c r="AT401" s="143" t="s">
        <v>530</v>
      </c>
      <c r="AU401" s="143" t="s">
        <v>80</v>
      </c>
      <c r="AY401" s="18" t="s">
        <v>158</v>
      </c>
      <c r="BE401" s="144">
        <f>IF(N401="základní",J401,0)</f>
        <v>5616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8" t="s">
        <v>78</v>
      </c>
      <c r="BK401" s="144">
        <f>ROUND(I401*H401,2)</f>
        <v>5616</v>
      </c>
      <c r="BL401" s="18" t="s">
        <v>204</v>
      </c>
      <c r="BM401" s="143" t="s">
        <v>647</v>
      </c>
    </row>
    <row r="402" spans="2:65" s="1" customFormat="1" ht="16.5" customHeight="1" x14ac:dyDescent="0.2">
      <c r="B402" s="33"/>
      <c r="C402" s="132" t="s">
        <v>625</v>
      </c>
      <c r="D402" s="132" t="s">
        <v>160</v>
      </c>
      <c r="E402" s="133" t="s">
        <v>2256</v>
      </c>
      <c r="F402" s="134" t="s">
        <v>2257</v>
      </c>
      <c r="G402" s="135" t="s">
        <v>519</v>
      </c>
      <c r="H402" s="136">
        <v>4.3999999999999997E-2</v>
      </c>
      <c r="I402" s="137">
        <v>3200</v>
      </c>
      <c r="J402" s="138">
        <f>ROUND(I402*H402,2)</f>
        <v>140.80000000000001</v>
      </c>
      <c r="K402" s="134" t="s">
        <v>164</v>
      </c>
      <c r="L402" s="33"/>
      <c r="M402" s="139" t="s">
        <v>19</v>
      </c>
      <c r="N402" s="140" t="s">
        <v>41</v>
      </c>
      <c r="P402" s="141">
        <f>O402*H402</f>
        <v>0</v>
      </c>
      <c r="Q402" s="141">
        <v>0</v>
      </c>
      <c r="R402" s="141">
        <f>Q402*H402</f>
        <v>0</v>
      </c>
      <c r="S402" s="141">
        <v>0</v>
      </c>
      <c r="T402" s="142">
        <f>S402*H402</f>
        <v>0</v>
      </c>
      <c r="AR402" s="143" t="s">
        <v>204</v>
      </c>
      <c r="AT402" s="143" t="s">
        <v>160</v>
      </c>
      <c r="AU402" s="143" t="s">
        <v>80</v>
      </c>
      <c r="AY402" s="18" t="s">
        <v>158</v>
      </c>
      <c r="BE402" s="144">
        <f>IF(N402="základní",J402,0)</f>
        <v>140.80000000000001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8" t="s">
        <v>78</v>
      </c>
      <c r="BK402" s="144">
        <f>ROUND(I402*H402,2)</f>
        <v>140.80000000000001</v>
      </c>
      <c r="BL402" s="18" t="s">
        <v>204</v>
      </c>
      <c r="BM402" s="143" t="s">
        <v>650</v>
      </c>
    </row>
    <row r="403" spans="2:65" s="1" customFormat="1" hidden="1" x14ac:dyDescent="0.2">
      <c r="B403" s="33"/>
      <c r="D403" s="145" t="s">
        <v>166</v>
      </c>
      <c r="F403" s="146" t="s">
        <v>2259</v>
      </c>
      <c r="I403" s="147"/>
      <c r="L403" s="33"/>
      <c r="M403" s="148"/>
      <c r="T403" s="54"/>
      <c r="AT403" s="18" t="s">
        <v>166</v>
      </c>
      <c r="AU403" s="18" t="s">
        <v>80</v>
      </c>
    </row>
    <row r="404" spans="2:65" s="11" customFormat="1" ht="25.95" customHeight="1" x14ac:dyDescent="0.25">
      <c r="B404" s="120"/>
      <c r="D404" s="121" t="s">
        <v>69</v>
      </c>
      <c r="E404" s="122" t="s">
        <v>530</v>
      </c>
      <c r="F404" s="122" t="s">
        <v>1167</v>
      </c>
      <c r="I404" s="123"/>
      <c r="J404" s="124">
        <f>BK404</f>
        <v>6203.41</v>
      </c>
      <c r="L404" s="120"/>
      <c r="M404" s="125"/>
      <c r="P404" s="126">
        <f>P405</f>
        <v>0</v>
      </c>
      <c r="R404" s="126">
        <f>R405</f>
        <v>0</v>
      </c>
      <c r="T404" s="127">
        <f>T405</f>
        <v>0</v>
      </c>
      <c r="AR404" s="121" t="s">
        <v>171</v>
      </c>
      <c r="AT404" s="128" t="s">
        <v>69</v>
      </c>
      <c r="AU404" s="128" t="s">
        <v>70</v>
      </c>
      <c r="AY404" s="121" t="s">
        <v>158</v>
      </c>
      <c r="BK404" s="129">
        <f>BK405</f>
        <v>6203.41</v>
      </c>
    </row>
    <row r="405" spans="2:65" s="11" customFormat="1" ht="22.8" customHeight="1" x14ac:dyDescent="0.25">
      <c r="B405" s="120"/>
      <c r="D405" s="121" t="s">
        <v>69</v>
      </c>
      <c r="E405" s="130" t="s">
        <v>1168</v>
      </c>
      <c r="F405" s="130" t="s">
        <v>1169</v>
      </c>
      <c r="I405" s="123"/>
      <c r="J405" s="131">
        <f>BK405</f>
        <v>6203.41</v>
      </c>
      <c r="L405" s="120"/>
      <c r="M405" s="125"/>
      <c r="P405" s="126">
        <f>SUM(P406:P429)</f>
        <v>0</v>
      </c>
      <c r="R405" s="126">
        <f>SUM(R406:R429)</f>
        <v>0</v>
      </c>
      <c r="T405" s="127">
        <f>SUM(T406:T429)</f>
        <v>0</v>
      </c>
      <c r="AR405" s="121" t="s">
        <v>171</v>
      </c>
      <c r="AT405" s="128" t="s">
        <v>69</v>
      </c>
      <c r="AU405" s="128" t="s">
        <v>78</v>
      </c>
      <c r="AY405" s="121" t="s">
        <v>158</v>
      </c>
      <c r="BK405" s="129">
        <f>SUM(BK406:BK429)</f>
        <v>6203.41</v>
      </c>
    </row>
    <row r="406" spans="2:65" s="1" customFormat="1" ht="16.5" customHeight="1" x14ac:dyDescent="0.2">
      <c r="B406" s="33"/>
      <c r="C406" s="132" t="s">
        <v>423</v>
      </c>
      <c r="D406" s="132" t="s">
        <v>160</v>
      </c>
      <c r="E406" s="133" t="s">
        <v>2728</v>
      </c>
      <c r="F406" s="134" t="s">
        <v>2729</v>
      </c>
      <c r="G406" s="135" t="s">
        <v>569</v>
      </c>
      <c r="H406" s="136">
        <v>4.03</v>
      </c>
      <c r="I406" s="137">
        <v>227</v>
      </c>
      <c r="J406" s="138">
        <f>ROUND(I406*H406,2)</f>
        <v>914.81</v>
      </c>
      <c r="K406" s="134" t="s">
        <v>164</v>
      </c>
      <c r="L406" s="33"/>
      <c r="M406" s="139" t="s">
        <v>19</v>
      </c>
      <c r="N406" s="140" t="s">
        <v>41</v>
      </c>
      <c r="P406" s="141">
        <f>O406*H406</f>
        <v>0</v>
      </c>
      <c r="Q406" s="141">
        <v>0</v>
      </c>
      <c r="R406" s="141">
        <f>Q406*H406</f>
        <v>0</v>
      </c>
      <c r="S406" s="141">
        <v>0</v>
      </c>
      <c r="T406" s="142">
        <f>S406*H406</f>
        <v>0</v>
      </c>
      <c r="AR406" s="143" t="s">
        <v>400</v>
      </c>
      <c r="AT406" s="143" t="s">
        <v>160</v>
      </c>
      <c r="AU406" s="143" t="s">
        <v>80</v>
      </c>
      <c r="AY406" s="18" t="s">
        <v>158</v>
      </c>
      <c r="BE406" s="144">
        <f>IF(N406="základní",J406,0)</f>
        <v>914.81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8" t="s">
        <v>78</v>
      </c>
      <c r="BK406" s="144">
        <f>ROUND(I406*H406,2)</f>
        <v>914.81</v>
      </c>
      <c r="BL406" s="18" t="s">
        <v>400</v>
      </c>
      <c r="BM406" s="143" t="s">
        <v>655</v>
      </c>
    </row>
    <row r="407" spans="2:65" s="1" customFormat="1" hidden="1" x14ac:dyDescent="0.2">
      <c r="B407" s="33"/>
      <c r="D407" s="145" t="s">
        <v>166</v>
      </c>
      <c r="F407" s="146" t="s">
        <v>2730</v>
      </c>
      <c r="I407" s="147"/>
      <c r="L407" s="33"/>
      <c r="M407" s="148"/>
      <c r="T407" s="54"/>
      <c r="AT407" s="18" t="s">
        <v>166</v>
      </c>
      <c r="AU407" s="18" t="s">
        <v>80</v>
      </c>
    </row>
    <row r="408" spans="2:65" s="12" customFormat="1" hidden="1" x14ac:dyDescent="0.2">
      <c r="B408" s="149"/>
      <c r="D408" s="150" t="s">
        <v>188</v>
      </c>
      <c r="E408" s="151" t="s">
        <v>19</v>
      </c>
      <c r="F408" s="152" t="s">
        <v>2523</v>
      </c>
      <c r="H408" s="151" t="s">
        <v>19</v>
      </c>
      <c r="I408" s="153"/>
      <c r="L408" s="149"/>
      <c r="M408" s="154"/>
      <c r="T408" s="155"/>
      <c r="AT408" s="151" t="s">
        <v>188</v>
      </c>
      <c r="AU408" s="151" t="s">
        <v>80</v>
      </c>
      <c r="AV408" s="12" t="s">
        <v>78</v>
      </c>
      <c r="AW408" s="12" t="s">
        <v>31</v>
      </c>
      <c r="AX408" s="12" t="s">
        <v>70</v>
      </c>
      <c r="AY408" s="151" t="s">
        <v>158</v>
      </c>
    </row>
    <row r="409" spans="2:65" s="12" customFormat="1" hidden="1" x14ac:dyDescent="0.2">
      <c r="B409" s="149"/>
      <c r="D409" s="150" t="s">
        <v>188</v>
      </c>
      <c r="E409" s="151" t="s">
        <v>19</v>
      </c>
      <c r="F409" s="152" t="s">
        <v>2731</v>
      </c>
      <c r="H409" s="151" t="s">
        <v>19</v>
      </c>
      <c r="I409" s="153"/>
      <c r="L409" s="149"/>
      <c r="M409" s="154"/>
      <c r="T409" s="155"/>
      <c r="AT409" s="151" t="s">
        <v>188</v>
      </c>
      <c r="AU409" s="151" t="s">
        <v>80</v>
      </c>
      <c r="AV409" s="12" t="s">
        <v>78</v>
      </c>
      <c r="AW409" s="12" t="s">
        <v>31</v>
      </c>
      <c r="AX409" s="12" t="s">
        <v>70</v>
      </c>
      <c r="AY409" s="151" t="s">
        <v>158</v>
      </c>
    </row>
    <row r="410" spans="2:65" s="12" customFormat="1" hidden="1" x14ac:dyDescent="0.2">
      <c r="B410" s="149"/>
      <c r="D410" s="150" t="s">
        <v>188</v>
      </c>
      <c r="E410" s="151" t="s">
        <v>19</v>
      </c>
      <c r="F410" s="152" t="s">
        <v>2231</v>
      </c>
      <c r="H410" s="151" t="s">
        <v>19</v>
      </c>
      <c r="I410" s="153"/>
      <c r="L410" s="149"/>
      <c r="M410" s="154"/>
      <c r="T410" s="155"/>
      <c r="AT410" s="151" t="s">
        <v>188</v>
      </c>
      <c r="AU410" s="151" t="s">
        <v>80</v>
      </c>
      <c r="AV410" s="12" t="s">
        <v>78</v>
      </c>
      <c r="AW410" s="12" t="s">
        <v>31</v>
      </c>
      <c r="AX410" s="12" t="s">
        <v>70</v>
      </c>
      <c r="AY410" s="151" t="s">
        <v>158</v>
      </c>
    </row>
    <row r="411" spans="2:65" s="13" customFormat="1" hidden="1" x14ac:dyDescent="0.2">
      <c r="B411" s="156"/>
      <c r="D411" s="150" t="s">
        <v>188</v>
      </c>
      <c r="E411" s="157" t="s">
        <v>19</v>
      </c>
      <c r="F411" s="158" t="s">
        <v>2732</v>
      </c>
      <c r="H411" s="159">
        <v>4.03</v>
      </c>
      <c r="I411" s="160"/>
      <c r="L411" s="156"/>
      <c r="M411" s="161"/>
      <c r="T411" s="162"/>
      <c r="AT411" s="157" t="s">
        <v>188</v>
      </c>
      <c r="AU411" s="157" t="s">
        <v>80</v>
      </c>
      <c r="AV411" s="13" t="s">
        <v>80</v>
      </c>
      <c r="AW411" s="13" t="s">
        <v>31</v>
      </c>
      <c r="AX411" s="13" t="s">
        <v>70</v>
      </c>
      <c r="AY411" s="157" t="s">
        <v>158</v>
      </c>
    </row>
    <row r="412" spans="2:65" s="14" customFormat="1" hidden="1" x14ac:dyDescent="0.2">
      <c r="B412" s="163"/>
      <c r="D412" s="150" t="s">
        <v>188</v>
      </c>
      <c r="E412" s="164" t="s">
        <v>19</v>
      </c>
      <c r="F412" s="165" t="s">
        <v>191</v>
      </c>
      <c r="H412" s="166">
        <v>4.03</v>
      </c>
      <c r="I412" s="167"/>
      <c r="L412" s="163"/>
      <c r="M412" s="168"/>
      <c r="T412" s="169"/>
      <c r="AT412" s="164" t="s">
        <v>188</v>
      </c>
      <c r="AU412" s="164" t="s">
        <v>80</v>
      </c>
      <c r="AV412" s="14" t="s">
        <v>165</v>
      </c>
      <c r="AW412" s="14" t="s">
        <v>31</v>
      </c>
      <c r="AX412" s="14" t="s">
        <v>78</v>
      </c>
      <c r="AY412" s="164" t="s">
        <v>158</v>
      </c>
    </row>
    <row r="413" spans="2:65" s="1" customFormat="1" ht="16.5" customHeight="1" x14ac:dyDescent="0.2">
      <c r="B413" s="33"/>
      <c r="C413" s="177" t="s">
        <v>637</v>
      </c>
      <c r="D413" s="177" t="s">
        <v>530</v>
      </c>
      <c r="E413" s="178" t="s">
        <v>2733</v>
      </c>
      <c r="F413" s="179" t="s">
        <v>2734</v>
      </c>
      <c r="G413" s="180" t="s">
        <v>163</v>
      </c>
      <c r="H413" s="181">
        <v>1</v>
      </c>
      <c r="I413" s="182">
        <v>409.6</v>
      </c>
      <c r="J413" s="183">
        <f>ROUND(I413*H413,2)</f>
        <v>409.6</v>
      </c>
      <c r="K413" s="179" t="s">
        <v>19</v>
      </c>
      <c r="L413" s="184"/>
      <c r="M413" s="185" t="s">
        <v>19</v>
      </c>
      <c r="N413" s="186" t="s">
        <v>41</v>
      </c>
      <c r="P413" s="141">
        <f>O413*H413</f>
        <v>0</v>
      </c>
      <c r="Q413" s="141">
        <v>0</v>
      </c>
      <c r="R413" s="141">
        <f>Q413*H413</f>
        <v>0</v>
      </c>
      <c r="S413" s="141">
        <v>0</v>
      </c>
      <c r="T413" s="142">
        <f>S413*H413</f>
        <v>0</v>
      </c>
      <c r="AR413" s="143" t="s">
        <v>976</v>
      </c>
      <c r="AT413" s="143" t="s">
        <v>530</v>
      </c>
      <c r="AU413" s="143" t="s">
        <v>80</v>
      </c>
      <c r="AY413" s="18" t="s">
        <v>158</v>
      </c>
      <c r="BE413" s="144">
        <f>IF(N413="základní",J413,0)</f>
        <v>409.6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8" t="s">
        <v>78</v>
      </c>
      <c r="BK413" s="144">
        <f>ROUND(I413*H413,2)</f>
        <v>409.6</v>
      </c>
      <c r="BL413" s="18" t="s">
        <v>400</v>
      </c>
      <c r="BM413" s="143" t="s">
        <v>658</v>
      </c>
    </row>
    <row r="414" spans="2:65" s="1" customFormat="1" ht="16.5" customHeight="1" x14ac:dyDescent="0.2">
      <c r="B414" s="33"/>
      <c r="C414" s="132" t="s">
        <v>430</v>
      </c>
      <c r="D414" s="132" t="s">
        <v>160</v>
      </c>
      <c r="E414" s="133" t="s">
        <v>2735</v>
      </c>
      <c r="F414" s="134" t="s">
        <v>2736</v>
      </c>
      <c r="G414" s="135" t="s">
        <v>163</v>
      </c>
      <c r="H414" s="136">
        <v>1</v>
      </c>
      <c r="I414" s="137">
        <v>730</v>
      </c>
      <c r="J414" s="138">
        <f>ROUND(I414*H414,2)</f>
        <v>730</v>
      </c>
      <c r="K414" s="134" t="s">
        <v>164</v>
      </c>
      <c r="L414" s="33"/>
      <c r="M414" s="139" t="s">
        <v>19</v>
      </c>
      <c r="N414" s="140" t="s">
        <v>41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400</v>
      </c>
      <c r="AT414" s="143" t="s">
        <v>160</v>
      </c>
      <c r="AU414" s="143" t="s">
        <v>80</v>
      </c>
      <c r="AY414" s="18" t="s">
        <v>158</v>
      </c>
      <c r="BE414" s="144">
        <f>IF(N414="základní",J414,0)</f>
        <v>730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78</v>
      </c>
      <c r="BK414" s="144">
        <f>ROUND(I414*H414,2)</f>
        <v>730</v>
      </c>
      <c r="BL414" s="18" t="s">
        <v>400</v>
      </c>
      <c r="BM414" s="143" t="s">
        <v>663</v>
      </c>
    </row>
    <row r="415" spans="2:65" s="1" customFormat="1" hidden="1" x14ac:dyDescent="0.2">
      <c r="B415" s="33"/>
      <c r="D415" s="145" t="s">
        <v>166</v>
      </c>
      <c r="F415" s="146" t="s">
        <v>2737</v>
      </c>
      <c r="I415" s="147"/>
      <c r="L415" s="33"/>
      <c r="M415" s="148"/>
      <c r="T415" s="54"/>
      <c r="AT415" s="18" t="s">
        <v>166</v>
      </c>
      <c r="AU415" s="18" t="s">
        <v>80</v>
      </c>
    </row>
    <row r="416" spans="2:65" s="12" customFormat="1" hidden="1" x14ac:dyDescent="0.2">
      <c r="B416" s="149"/>
      <c r="D416" s="150" t="s">
        <v>188</v>
      </c>
      <c r="E416" s="151" t="s">
        <v>19</v>
      </c>
      <c r="F416" s="152" t="s">
        <v>2523</v>
      </c>
      <c r="H416" s="151" t="s">
        <v>19</v>
      </c>
      <c r="I416" s="153"/>
      <c r="L416" s="149"/>
      <c r="M416" s="154"/>
      <c r="T416" s="155"/>
      <c r="AT416" s="151" t="s">
        <v>188</v>
      </c>
      <c r="AU416" s="151" t="s">
        <v>80</v>
      </c>
      <c r="AV416" s="12" t="s">
        <v>78</v>
      </c>
      <c r="AW416" s="12" t="s">
        <v>31</v>
      </c>
      <c r="AX416" s="12" t="s">
        <v>70</v>
      </c>
      <c r="AY416" s="151" t="s">
        <v>158</v>
      </c>
    </row>
    <row r="417" spans="2:65" s="12" customFormat="1" hidden="1" x14ac:dyDescent="0.2">
      <c r="B417" s="149"/>
      <c r="D417" s="150" t="s">
        <v>188</v>
      </c>
      <c r="E417" s="151" t="s">
        <v>19</v>
      </c>
      <c r="F417" s="152" t="s">
        <v>2738</v>
      </c>
      <c r="H417" s="151" t="s">
        <v>19</v>
      </c>
      <c r="I417" s="153"/>
      <c r="L417" s="149"/>
      <c r="M417" s="154"/>
      <c r="T417" s="155"/>
      <c r="AT417" s="151" t="s">
        <v>188</v>
      </c>
      <c r="AU417" s="151" t="s">
        <v>80</v>
      </c>
      <c r="AV417" s="12" t="s">
        <v>78</v>
      </c>
      <c r="AW417" s="12" t="s">
        <v>31</v>
      </c>
      <c r="AX417" s="12" t="s">
        <v>70</v>
      </c>
      <c r="AY417" s="151" t="s">
        <v>158</v>
      </c>
    </row>
    <row r="418" spans="2:65" s="13" customFormat="1" hidden="1" x14ac:dyDescent="0.2">
      <c r="B418" s="156"/>
      <c r="D418" s="150" t="s">
        <v>188</v>
      </c>
      <c r="E418" s="157" t="s">
        <v>19</v>
      </c>
      <c r="F418" s="158" t="s">
        <v>78</v>
      </c>
      <c r="H418" s="159">
        <v>1</v>
      </c>
      <c r="I418" s="160"/>
      <c r="L418" s="156"/>
      <c r="M418" s="161"/>
      <c r="T418" s="162"/>
      <c r="AT418" s="157" t="s">
        <v>188</v>
      </c>
      <c r="AU418" s="157" t="s">
        <v>80</v>
      </c>
      <c r="AV418" s="13" t="s">
        <v>80</v>
      </c>
      <c r="AW418" s="13" t="s">
        <v>31</v>
      </c>
      <c r="AX418" s="13" t="s">
        <v>70</v>
      </c>
      <c r="AY418" s="157" t="s">
        <v>158</v>
      </c>
    </row>
    <row r="419" spans="2:65" s="14" customFormat="1" hidden="1" x14ac:dyDescent="0.2">
      <c r="B419" s="163"/>
      <c r="D419" s="150" t="s">
        <v>188</v>
      </c>
      <c r="E419" s="164" t="s">
        <v>19</v>
      </c>
      <c r="F419" s="165" t="s">
        <v>191</v>
      </c>
      <c r="H419" s="166">
        <v>1</v>
      </c>
      <c r="I419" s="167"/>
      <c r="L419" s="163"/>
      <c r="M419" s="168"/>
      <c r="T419" s="169"/>
      <c r="AT419" s="164" t="s">
        <v>188</v>
      </c>
      <c r="AU419" s="164" t="s">
        <v>80</v>
      </c>
      <c r="AV419" s="14" t="s">
        <v>165</v>
      </c>
      <c r="AW419" s="14" t="s">
        <v>31</v>
      </c>
      <c r="AX419" s="14" t="s">
        <v>78</v>
      </c>
      <c r="AY419" s="164" t="s">
        <v>158</v>
      </c>
    </row>
    <row r="420" spans="2:65" s="1" customFormat="1" ht="16.5" customHeight="1" x14ac:dyDescent="0.2">
      <c r="B420" s="33"/>
      <c r="C420" s="132" t="s">
        <v>644</v>
      </c>
      <c r="D420" s="132" t="s">
        <v>160</v>
      </c>
      <c r="E420" s="133" t="s">
        <v>2739</v>
      </c>
      <c r="F420" s="134" t="s">
        <v>2740</v>
      </c>
      <c r="G420" s="135" t="s">
        <v>163</v>
      </c>
      <c r="H420" s="136">
        <v>2</v>
      </c>
      <c r="I420" s="137">
        <v>1008</v>
      </c>
      <c r="J420" s="138">
        <f>ROUND(I420*H420,2)</f>
        <v>2016</v>
      </c>
      <c r="K420" s="134" t="s">
        <v>164</v>
      </c>
      <c r="L420" s="33"/>
      <c r="M420" s="139" t="s">
        <v>19</v>
      </c>
      <c r="N420" s="140" t="s">
        <v>41</v>
      </c>
      <c r="P420" s="141">
        <f>O420*H420</f>
        <v>0</v>
      </c>
      <c r="Q420" s="141">
        <v>0</v>
      </c>
      <c r="R420" s="141">
        <f>Q420*H420</f>
        <v>0</v>
      </c>
      <c r="S420" s="141">
        <v>0</v>
      </c>
      <c r="T420" s="142">
        <f>S420*H420</f>
        <v>0</v>
      </c>
      <c r="AR420" s="143" t="s">
        <v>400</v>
      </c>
      <c r="AT420" s="143" t="s">
        <v>160</v>
      </c>
      <c r="AU420" s="143" t="s">
        <v>80</v>
      </c>
      <c r="AY420" s="18" t="s">
        <v>158</v>
      </c>
      <c r="BE420" s="144">
        <f>IF(N420="základní",J420,0)</f>
        <v>2016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8" t="s">
        <v>78</v>
      </c>
      <c r="BK420" s="144">
        <f>ROUND(I420*H420,2)</f>
        <v>2016</v>
      </c>
      <c r="BL420" s="18" t="s">
        <v>400</v>
      </c>
      <c r="BM420" s="143" t="s">
        <v>667</v>
      </c>
    </row>
    <row r="421" spans="2:65" s="1" customFormat="1" hidden="1" x14ac:dyDescent="0.2">
      <c r="B421" s="33"/>
      <c r="D421" s="145" t="s">
        <v>166</v>
      </c>
      <c r="F421" s="146" t="s">
        <v>2741</v>
      </c>
      <c r="I421" s="147"/>
      <c r="L421" s="33"/>
      <c r="M421" s="148"/>
      <c r="T421" s="54"/>
      <c r="AT421" s="18" t="s">
        <v>166</v>
      </c>
      <c r="AU421" s="18" t="s">
        <v>80</v>
      </c>
    </row>
    <row r="422" spans="2:65" s="12" customFormat="1" hidden="1" x14ac:dyDescent="0.2">
      <c r="B422" s="149"/>
      <c r="D422" s="150" t="s">
        <v>188</v>
      </c>
      <c r="E422" s="151" t="s">
        <v>19</v>
      </c>
      <c r="F422" s="152" t="s">
        <v>2523</v>
      </c>
      <c r="H422" s="151" t="s">
        <v>19</v>
      </c>
      <c r="I422" s="153"/>
      <c r="L422" s="149"/>
      <c r="M422" s="154"/>
      <c r="T422" s="155"/>
      <c r="AT422" s="151" t="s">
        <v>188</v>
      </c>
      <c r="AU422" s="151" t="s">
        <v>80</v>
      </c>
      <c r="AV422" s="12" t="s">
        <v>78</v>
      </c>
      <c r="AW422" s="12" t="s">
        <v>31</v>
      </c>
      <c r="AX422" s="12" t="s">
        <v>70</v>
      </c>
      <c r="AY422" s="151" t="s">
        <v>158</v>
      </c>
    </row>
    <row r="423" spans="2:65" s="12" customFormat="1" hidden="1" x14ac:dyDescent="0.2">
      <c r="B423" s="149"/>
      <c r="D423" s="150" t="s">
        <v>188</v>
      </c>
      <c r="E423" s="151" t="s">
        <v>19</v>
      </c>
      <c r="F423" s="152" t="s">
        <v>2742</v>
      </c>
      <c r="H423" s="151" t="s">
        <v>19</v>
      </c>
      <c r="I423" s="153"/>
      <c r="L423" s="149"/>
      <c r="M423" s="154"/>
      <c r="T423" s="155"/>
      <c r="AT423" s="151" t="s">
        <v>188</v>
      </c>
      <c r="AU423" s="151" t="s">
        <v>80</v>
      </c>
      <c r="AV423" s="12" t="s">
        <v>78</v>
      </c>
      <c r="AW423" s="12" t="s">
        <v>31</v>
      </c>
      <c r="AX423" s="12" t="s">
        <v>70</v>
      </c>
      <c r="AY423" s="151" t="s">
        <v>158</v>
      </c>
    </row>
    <row r="424" spans="2:65" s="13" customFormat="1" hidden="1" x14ac:dyDescent="0.2">
      <c r="B424" s="156"/>
      <c r="D424" s="150" t="s">
        <v>188</v>
      </c>
      <c r="E424" s="157" t="s">
        <v>19</v>
      </c>
      <c r="F424" s="158" t="s">
        <v>78</v>
      </c>
      <c r="H424" s="159">
        <v>1</v>
      </c>
      <c r="I424" s="160"/>
      <c r="L424" s="156"/>
      <c r="M424" s="161"/>
      <c r="T424" s="162"/>
      <c r="AT424" s="157" t="s">
        <v>188</v>
      </c>
      <c r="AU424" s="157" t="s">
        <v>80</v>
      </c>
      <c r="AV424" s="13" t="s">
        <v>80</v>
      </c>
      <c r="AW424" s="13" t="s">
        <v>31</v>
      </c>
      <c r="AX424" s="13" t="s">
        <v>70</v>
      </c>
      <c r="AY424" s="157" t="s">
        <v>158</v>
      </c>
    </row>
    <row r="425" spans="2:65" s="12" customFormat="1" hidden="1" x14ac:dyDescent="0.2">
      <c r="B425" s="149"/>
      <c r="D425" s="150" t="s">
        <v>188</v>
      </c>
      <c r="E425" s="151" t="s">
        <v>19</v>
      </c>
      <c r="F425" s="152" t="s">
        <v>2743</v>
      </c>
      <c r="H425" s="151" t="s">
        <v>19</v>
      </c>
      <c r="I425" s="153"/>
      <c r="L425" s="149"/>
      <c r="M425" s="154"/>
      <c r="T425" s="155"/>
      <c r="AT425" s="151" t="s">
        <v>188</v>
      </c>
      <c r="AU425" s="151" t="s">
        <v>80</v>
      </c>
      <c r="AV425" s="12" t="s">
        <v>78</v>
      </c>
      <c r="AW425" s="12" t="s">
        <v>31</v>
      </c>
      <c r="AX425" s="12" t="s">
        <v>70</v>
      </c>
      <c r="AY425" s="151" t="s">
        <v>158</v>
      </c>
    </row>
    <row r="426" spans="2:65" s="13" customFormat="1" hidden="1" x14ac:dyDescent="0.2">
      <c r="B426" s="156"/>
      <c r="D426" s="150" t="s">
        <v>188</v>
      </c>
      <c r="E426" s="157" t="s">
        <v>19</v>
      </c>
      <c r="F426" s="158" t="s">
        <v>78</v>
      </c>
      <c r="H426" s="159">
        <v>1</v>
      </c>
      <c r="I426" s="160"/>
      <c r="L426" s="156"/>
      <c r="M426" s="161"/>
      <c r="T426" s="162"/>
      <c r="AT426" s="157" t="s">
        <v>188</v>
      </c>
      <c r="AU426" s="157" t="s">
        <v>80</v>
      </c>
      <c r="AV426" s="13" t="s">
        <v>80</v>
      </c>
      <c r="AW426" s="13" t="s">
        <v>31</v>
      </c>
      <c r="AX426" s="13" t="s">
        <v>70</v>
      </c>
      <c r="AY426" s="157" t="s">
        <v>158</v>
      </c>
    </row>
    <row r="427" spans="2:65" s="14" customFormat="1" hidden="1" x14ac:dyDescent="0.2">
      <c r="B427" s="163"/>
      <c r="D427" s="150" t="s">
        <v>188</v>
      </c>
      <c r="E427" s="164" t="s">
        <v>19</v>
      </c>
      <c r="F427" s="165" t="s">
        <v>191</v>
      </c>
      <c r="H427" s="166">
        <v>2</v>
      </c>
      <c r="I427" s="167"/>
      <c r="L427" s="163"/>
      <c r="M427" s="168"/>
      <c r="T427" s="169"/>
      <c r="AT427" s="164" t="s">
        <v>188</v>
      </c>
      <c r="AU427" s="164" t="s">
        <v>80</v>
      </c>
      <c r="AV427" s="14" t="s">
        <v>165</v>
      </c>
      <c r="AW427" s="14" t="s">
        <v>31</v>
      </c>
      <c r="AX427" s="14" t="s">
        <v>78</v>
      </c>
      <c r="AY427" s="164" t="s">
        <v>158</v>
      </c>
    </row>
    <row r="428" spans="2:65" s="1" customFormat="1" ht="16.5" customHeight="1" x14ac:dyDescent="0.2">
      <c r="B428" s="33"/>
      <c r="C428" s="177" t="s">
        <v>435</v>
      </c>
      <c r="D428" s="177" t="s">
        <v>530</v>
      </c>
      <c r="E428" s="178" t="s">
        <v>2378</v>
      </c>
      <c r="F428" s="179" t="s">
        <v>2379</v>
      </c>
      <c r="G428" s="180" t="s">
        <v>163</v>
      </c>
      <c r="H428" s="181">
        <v>1</v>
      </c>
      <c r="I428" s="182">
        <v>763</v>
      </c>
      <c r="J428" s="183">
        <f>ROUND(I428*H428,2)</f>
        <v>763</v>
      </c>
      <c r="K428" s="179" t="s">
        <v>164</v>
      </c>
      <c r="L428" s="184"/>
      <c r="M428" s="185" t="s">
        <v>19</v>
      </c>
      <c r="N428" s="186" t="s">
        <v>41</v>
      </c>
      <c r="P428" s="141">
        <f>O428*H428</f>
        <v>0</v>
      </c>
      <c r="Q428" s="141">
        <v>0</v>
      </c>
      <c r="R428" s="141">
        <f>Q428*H428</f>
        <v>0</v>
      </c>
      <c r="S428" s="141">
        <v>0</v>
      </c>
      <c r="T428" s="142">
        <f>S428*H428</f>
        <v>0</v>
      </c>
      <c r="AR428" s="143" t="s">
        <v>976</v>
      </c>
      <c r="AT428" s="143" t="s">
        <v>530</v>
      </c>
      <c r="AU428" s="143" t="s">
        <v>80</v>
      </c>
      <c r="AY428" s="18" t="s">
        <v>158</v>
      </c>
      <c r="BE428" s="144">
        <f>IF(N428="základní",J428,0)</f>
        <v>763</v>
      </c>
      <c r="BF428" s="144">
        <f>IF(N428="snížená",J428,0)</f>
        <v>0</v>
      </c>
      <c r="BG428" s="144">
        <f>IF(N428="zákl. přenesená",J428,0)</f>
        <v>0</v>
      </c>
      <c r="BH428" s="144">
        <f>IF(N428="sníž. přenesená",J428,0)</f>
        <v>0</v>
      </c>
      <c r="BI428" s="144">
        <f>IF(N428="nulová",J428,0)</f>
        <v>0</v>
      </c>
      <c r="BJ428" s="18" t="s">
        <v>78</v>
      </c>
      <c r="BK428" s="144">
        <f>ROUND(I428*H428,2)</f>
        <v>763</v>
      </c>
      <c r="BL428" s="18" t="s">
        <v>400</v>
      </c>
      <c r="BM428" s="143" t="s">
        <v>674</v>
      </c>
    </row>
    <row r="429" spans="2:65" s="1" customFormat="1" ht="16.5" customHeight="1" x14ac:dyDescent="0.2">
      <c r="B429" s="33"/>
      <c r="C429" s="177" t="s">
        <v>652</v>
      </c>
      <c r="D429" s="177" t="s">
        <v>530</v>
      </c>
      <c r="E429" s="178" t="s">
        <v>2744</v>
      </c>
      <c r="F429" s="179" t="s">
        <v>2745</v>
      </c>
      <c r="G429" s="180" t="s">
        <v>163</v>
      </c>
      <c r="H429" s="181">
        <v>1</v>
      </c>
      <c r="I429" s="182">
        <v>1370</v>
      </c>
      <c r="J429" s="183">
        <f>ROUND(I429*H429,2)</f>
        <v>1370</v>
      </c>
      <c r="K429" s="179" t="s">
        <v>19</v>
      </c>
      <c r="L429" s="184"/>
      <c r="M429" s="193" t="s">
        <v>19</v>
      </c>
      <c r="N429" s="194" t="s">
        <v>41</v>
      </c>
      <c r="O429" s="188"/>
      <c r="P429" s="195">
        <f>O429*H429</f>
        <v>0</v>
      </c>
      <c r="Q429" s="195">
        <v>0</v>
      </c>
      <c r="R429" s="195">
        <f>Q429*H429</f>
        <v>0</v>
      </c>
      <c r="S429" s="195">
        <v>0</v>
      </c>
      <c r="T429" s="196">
        <f>S429*H429</f>
        <v>0</v>
      </c>
      <c r="AR429" s="143" t="s">
        <v>976</v>
      </c>
      <c r="AT429" s="143" t="s">
        <v>530</v>
      </c>
      <c r="AU429" s="143" t="s">
        <v>80</v>
      </c>
      <c r="AY429" s="18" t="s">
        <v>158</v>
      </c>
      <c r="BE429" s="144">
        <f>IF(N429="základní",J429,0)</f>
        <v>1370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8" t="s">
        <v>78</v>
      </c>
      <c r="BK429" s="144">
        <f>ROUND(I429*H429,2)</f>
        <v>1370</v>
      </c>
      <c r="BL429" s="18" t="s">
        <v>400</v>
      </c>
      <c r="BM429" s="143" t="s">
        <v>679</v>
      </c>
    </row>
    <row r="430" spans="2:65" s="1" customFormat="1" ht="6.9" customHeight="1" x14ac:dyDescent="0.2">
      <c r="B430" s="42"/>
      <c r="C430" s="43"/>
      <c r="D430" s="43"/>
      <c r="E430" s="43"/>
      <c r="F430" s="43"/>
      <c r="G430" s="43"/>
      <c r="H430" s="43"/>
      <c r="I430" s="43"/>
      <c r="J430" s="43"/>
      <c r="K430" s="43"/>
      <c r="L430" s="33"/>
    </row>
  </sheetData>
  <sheetProtection algorithmName="SHA-512" hashValue="w7P1DcRQC/N0dANCJZDmwoL+cEhc1T4wBvkXXrAfqYPnp7FylbLpslK1kl4ClfG5YiyXfhSgp8XaVIkB51/9Pw==" saltValue="k5qA8hwXsZ266UrbWEAn/A5o5wNTCSDoSQ5Rn1FdkqZ7wWJO4ToQTzsqPU5FjT2CX1Ri5msDNpMfEXi8jJdblw==" spinCount="100000" sheet="1" objects="1" scenarios="1" formatColumns="0" formatRows="0" autoFilter="0"/>
  <autoFilter ref="C94:K429" xr:uid="{00000000-0009-0000-0000-000005000000}">
    <filterColumn colId="2">
      <customFilters>
        <customFilter operator="notEqual" val=" "/>
      </customFilters>
    </filterColumn>
  </autoFilter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500-000000000000}"/>
    <hyperlink ref="F119" r:id="rId2" xr:uid="{00000000-0004-0000-0500-000001000000}"/>
    <hyperlink ref="F135" r:id="rId3" xr:uid="{00000000-0004-0000-0500-000002000000}"/>
    <hyperlink ref="F142" r:id="rId4" xr:uid="{00000000-0004-0000-0500-000003000000}"/>
    <hyperlink ref="F151" r:id="rId5" xr:uid="{00000000-0004-0000-0500-000004000000}"/>
    <hyperlink ref="F163" r:id="rId6" xr:uid="{00000000-0004-0000-0500-000005000000}"/>
    <hyperlink ref="F170" r:id="rId7" xr:uid="{00000000-0004-0000-0500-000006000000}"/>
    <hyperlink ref="F177" r:id="rId8" xr:uid="{00000000-0004-0000-0500-000007000000}"/>
    <hyperlink ref="F184" r:id="rId9" xr:uid="{00000000-0004-0000-0500-000008000000}"/>
    <hyperlink ref="F191" r:id="rId10" xr:uid="{00000000-0004-0000-0500-000009000000}"/>
    <hyperlink ref="F202" r:id="rId11" xr:uid="{00000000-0004-0000-0500-00000A000000}"/>
    <hyperlink ref="F212" r:id="rId12" xr:uid="{00000000-0004-0000-0500-00000B000000}"/>
    <hyperlink ref="F222" r:id="rId13" xr:uid="{00000000-0004-0000-0500-00000C000000}"/>
    <hyperlink ref="F224" r:id="rId14" xr:uid="{00000000-0004-0000-0500-00000D000000}"/>
    <hyperlink ref="F234" r:id="rId15" xr:uid="{00000000-0004-0000-0500-00000E000000}"/>
    <hyperlink ref="F241" r:id="rId16" xr:uid="{00000000-0004-0000-0500-00000F000000}"/>
    <hyperlink ref="F252" r:id="rId17" xr:uid="{00000000-0004-0000-0500-000010000000}"/>
    <hyperlink ref="F263" r:id="rId18" xr:uid="{00000000-0004-0000-0500-000011000000}"/>
    <hyperlink ref="F273" r:id="rId19" xr:uid="{00000000-0004-0000-0500-000012000000}"/>
    <hyperlink ref="F284" r:id="rId20" xr:uid="{00000000-0004-0000-0500-000013000000}"/>
    <hyperlink ref="F291" r:id="rId21" xr:uid="{00000000-0004-0000-0500-000014000000}"/>
    <hyperlink ref="F298" r:id="rId22" xr:uid="{00000000-0004-0000-0500-000015000000}"/>
    <hyperlink ref="F311" r:id="rId23" xr:uid="{00000000-0004-0000-0500-000016000000}"/>
    <hyperlink ref="F330" r:id="rId24" xr:uid="{00000000-0004-0000-0500-000017000000}"/>
    <hyperlink ref="F371" r:id="rId25" xr:uid="{00000000-0004-0000-0500-000018000000}"/>
    <hyperlink ref="F376" r:id="rId26" xr:uid="{00000000-0004-0000-0500-000019000000}"/>
    <hyperlink ref="F381" r:id="rId27" xr:uid="{00000000-0004-0000-0500-00001A000000}"/>
    <hyperlink ref="F384" r:id="rId28" xr:uid="{00000000-0004-0000-0500-00001B000000}"/>
    <hyperlink ref="F391" r:id="rId29" xr:uid="{00000000-0004-0000-0500-00001C000000}"/>
    <hyperlink ref="F394" r:id="rId30" xr:uid="{00000000-0004-0000-0500-00001D000000}"/>
    <hyperlink ref="F403" r:id="rId31" xr:uid="{00000000-0004-0000-0500-00001E000000}"/>
    <hyperlink ref="F407" r:id="rId32" xr:uid="{00000000-0004-0000-0500-00001F000000}"/>
    <hyperlink ref="F415" r:id="rId33" xr:uid="{00000000-0004-0000-0500-000020000000}"/>
    <hyperlink ref="F421" r:id="rId34" xr:uid="{00000000-0004-0000-0500-000021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35"/>
  <headerFooter>
    <oddFooter>&amp;CStrana &amp;P z &amp;N</oddFooter>
  </headerFooter>
  <drawing r:id="rId3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45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101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2746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2747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ROUND(J102, 2)</f>
        <v>807418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ROUND((SUM(BE102:BE454)),  2)</f>
        <v>807418</v>
      </c>
      <c r="I35" s="94">
        <v>0.21</v>
      </c>
      <c r="J35" s="84">
        <f>ROUND(((SUM(BE102:BE454))*I35),  2)</f>
        <v>169557.78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ROUND((SUM(BF102:BF454)),  2)</f>
        <v>0</v>
      </c>
      <c r="I36" s="94">
        <v>0.12</v>
      </c>
      <c r="J36" s="84">
        <f>ROUND(((SUM(BF102:BF454))*I36),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ROUND((SUM(BG102:BG454)),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ROUND((SUM(BH102:BH454)),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ROUND((SUM(BI102:BI454)),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976975.78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2746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DSO 03-1 - Stavební část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J102</f>
        <v>807418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131</v>
      </c>
      <c r="E64" s="106"/>
      <c r="F64" s="106"/>
      <c r="G64" s="106"/>
      <c r="H64" s="106"/>
      <c r="I64" s="106"/>
      <c r="J64" s="107">
        <f>J103</f>
        <v>672968.27</v>
      </c>
      <c r="L64" s="104"/>
    </row>
    <row r="65" spans="2:12" s="9" customFormat="1" ht="19.95" customHeight="1" x14ac:dyDescent="0.2">
      <c r="B65" s="108"/>
      <c r="D65" s="109" t="s">
        <v>132</v>
      </c>
      <c r="E65" s="110"/>
      <c r="F65" s="110"/>
      <c r="G65" s="110"/>
      <c r="H65" s="110"/>
      <c r="I65" s="110"/>
      <c r="J65" s="111">
        <f>J104</f>
        <v>41222.250000000007</v>
      </c>
      <c r="L65" s="108"/>
    </row>
    <row r="66" spans="2:12" s="9" customFormat="1" ht="19.95" customHeight="1" x14ac:dyDescent="0.2">
      <c r="B66" s="108"/>
      <c r="D66" s="109" t="s">
        <v>133</v>
      </c>
      <c r="E66" s="110"/>
      <c r="F66" s="110"/>
      <c r="G66" s="110"/>
      <c r="H66" s="110"/>
      <c r="I66" s="110"/>
      <c r="J66" s="111">
        <f>J127</f>
        <v>176812.12</v>
      </c>
      <c r="L66" s="108"/>
    </row>
    <row r="67" spans="2:12" s="9" customFormat="1" ht="19.95" customHeight="1" x14ac:dyDescent="0.2">
      <c r="B67" s="108"/>
      <c r="D67" s="109" t="s">
        <v>134</v>
      </c>
      <c r="E67" s="110"/>
      <c r="F67" s="110"/>
      <c r="G67" s="110"/>
      <c r="H67" s="110"/>
      <c r="I67" s="110"/>
      <c r="J67" s="111">
        <f>J154</f>
        <v>194247.12</v>
      </c>
      <c r="L67" s="108"/>
    </row>
    <row r="68" spans="2:12" s="9" customFormat="1" ht="19.95" customHeight="1" x14ac:dyDescent="0.2">
      <c r="B68" s="108"/>
      <c r="D68" s="109" t="s">
        <v>135</v>
      </c>
      <c r="E68" s="110"/>
      <c r="F68" s="110"/>
      <c r="G68" s="110"/>
      <c r="H68" s="110"/>
      <c r="I68" s="110"/>
      <c r="J68" s="111">
        <f>J205</f>
        <v>53510.140000000007</v>
      </c>
      <c r="L68" s="108"/>
    </row>
    <row r="69" spans="2:12" s="9" customFormat="1" ht="19.95" customHeight="1" x14ac:dyDescent="0.2">
      <c r="B69" s="108"/>
      <c r="D69" s="109" t="s">
        <v>136</v>
      </c>
      <c r="E69" s="110"/>
      <c r="F69" s="110"/>
      <c r="G69" s="110"/>
      <c r="H69" s="110"/>
      <c r="I69" s="110"/>
      <c r="J69" s="111">
        <f>J227</f>
        <v>11489.34</v>
      </c>
      <c r="L69" s="108"/>
    </row>
    <row r="70" spans="2:12" s="9" customFormat="1" ht="19.95" customHeight="1" x14ac:dyDescent="0.2">
      <c r="B70" s="108"/>
      <c r="D70" s="109" t="s">
        <v>1203</v>
      </c>
      <c r="E70" s="110"/>
      <c r="F70" s="110"/>
      <c r="G70" s="110"/>
      <c r="H70" s="110"/>
      <c r="I70" s="110"/>
      <c r="J70" s="111">
        <f>J238</f>
        <v>142493.85000000003</v>
      </c>
      <c r="L70" s="108"/>
    </row>
    <row r="71" spans="2:12" s="9" customFormat="1" ht="19.95" customHeight="1" x14ac:dyDescent="0.2">
      <c r="B71" s="108"/>
      <c r="D71" s="109" t="s">
        <v>138</v>
      </c>
      <c r="E71" s="110"/>
      <c r="F71" s="110"/>
      <c r="G71" s="110"/>
      <c r="H71" s="110"/>
      <c r="I71" s="110"/>
      <c r="J71" s="111">
        <f>J324</f>
        <v>13217.47</v>
      </c>
      <c r="L71" s="108"/>
    </row>
    <row r="72" spans="2:12" s="9" customFormat="1" ht="19.95" customHeight="1" x14ac:dyDescent="0.2">
      <c r="B72" s="108"/>
      <c r="D72" s="109" t="s">
        <v>140</v>
      </c>
      <c r="E72" s="110"/>
      <c r="F72" s="110"/>
      <c r="G72" s="110"/>
      <c r="H72" s="110"/>
      <c r="I72" s="110"/>
      <c r="J72" s="111">
        <f>J345</f>
        <v>39975.980000000003</v>
      </c>
      <c r="L72" s="108"/>
    </row>
    <row r="73" spans="2:12" s="8" customFormat="1" ht="24.9" customHeight="1" x14ac:dyDescent="0.2">
      <c r="B73" s="104"/>
      <c r="D73" s="105" t="s">
        <v>1204</v>
      </c>
      <c r="E73" s="106"/>
      <c r="F73" s="106"/>
      <c r="G73" s="106"/>
      <c r="H73" s="106"/>
      <c r="I73" s="106"/>
      <c r="J73" s="107">
        <f>J348</f>
        <v>134449.73000000001</v>
      </c>
      <c r="L73" s="104"/>
    </row>
    <row r="74" spans="2:12" s="9" customFormat="1" ht="19.95" customHeight="1" x14ac:dyDescent="0.2">
      <c r="B74" s="108"/>
      <c r="D74" s="109" t="s">
        <v>1205</v>
      </c>
      <c r="E74" s="110"/>
      <c r="F74" s="110"/>
      <c r="G74" s="110"/>
      <c r="H74" s="110"/>
      <c r="I74" s="110"/>
      <c r="J74" s="111">
        <f>J349</f>
        <v>33657.32</v>
      </c>
      <c r="L74" s="108"/>
    </row>
    <row r="75" spans="2:12" s="9" customFormat="1" ht="19.95" customHeight="1" x14ac:dyDescent="0.2">
      <c r="B75" s="108"/>
      <c r="D75" s="109" t="s">
        <v>1206</v>
      </c>
      <c r="E75" s="110"/>
      <c r="F75" s="110"/>
      <c r="G75" s="110"/>
      <c r="H75" s="110"/>
      <c r="I75" s="110"/>
      <c r="J75" s="111">
        <f>J379</f>
        <v>27793.65</v>
      </c>
      <c r="L75" s="108"/>
    </row>
    <row r="76" spans="2:12" s="9" customFormat="1" ht="19.95" customHeight="1" x14ac:dyDescent="0.2">
      <c r="B76" s="108"/>
      <c r="D76" s="109" t="s">
        <v>1207</v>
      </c>
      <c r="E76" s="110"/>
      <c r="F76" s="110"/>
      <c r="G76" s="110"/>
      <c r="H76" s="110"/>
      <c r="I76" s="110"/>
      <c r="J76" s="111">
        <f>J397</f>
        <v>26268.12</v>
      </c>
      <c r="L76" s="108"/>
    </row>
    <row r="77" spans="2:12" s="9" customFormat="1" ht="19.95" customHeight="1" x14ac:dyDescent="0.2">
      <c r="B77" s="108"/>
      <c r="D77" s="109" t="s">
        <v>2748</v>
      </c>
      <c r="E77" s="110"/>
      <c r="F77" s="110"/>
      <c r="G77" s="110"/>
      <c r="H77" s="110"/>
      <c r="I77" s="110"/>
      <c r="J77" s="111">
        <f>J419</f>
        <v>22331.88</v>
      </c>
      <c r="L77" s="108"/>
    </row>
    <row r="78" spans="2:12" s="9" customFormat="1" ht="19.95" customHeight="1" x14ac:dyDescent="0.2">
      <c r="B78" s="108"/>
      <c r="D78" s="109" t="s">
        <v>2749</v>
      </c>
      <c r="E78" s="110"/>
      <c r="F78" s="110"/>
      <c r="G78" s="110"/>
      <c r="H78" s="110"/>
      <c r="I78" s="110"/>
      <c r="J78" s="111">
        <f>J434</f>
        <v>11970</v>
      </c>
      <c r="L78" s="108"/>
    </row>
    <row r="79" spans="2:12" s="9" customFormat="1" ht="19.95" customHeight="1" x14ac:dyDescent="0.2">
      <c r="B79" s="108"/>
      <c r="D79" s="109" t="s">
        <v>1213</v>
      </c>
      <c r="E79" s="110"/>
      <c r="F79" s="110"/>
      <c r="G79" s="110"/>
      <c r="H79" s="110"/>
      <c r="I79" s="110"/>
      <c r="J79" s="111">
        <f>J441</f>
        <v>7905</v>
      </c>
      <c r="L79" s="108"/>
    </row>
    <row r="80" spans="2:12" s="9" customFormat="1" ht="19.95" customHeight="1" x14ac:dyDescent="0.2">
      <c r="B80" s="108"/>
      <c r="D80" s="109" t="s">
        <v>2750</v>
      </c>
      <c r="E80" s="110"/>
      <c r="F80" s="110"/>
      <c r="G80" s="110"/>
      <c r="H80" s="110"/>
      <c r="I80" s="110"/>
      <c r="J80" s="111">
        <f>J448</f>
        <v>4523.76</v>
      </c>
      <c r="L80" s="108"/>
    </row>
    <row r="81" spans="2:12" s="1" customFormat="1" ht="21.75" customHeight="1" x14ac:dyDescent="0.2">
      <c r="B81" s="33"/>
      <c r="L81" s="33"/>
    </row>
    <row r="82" spans="2:12" s="1" customFormat="1" ht="6.9" customHeight="1" x14ac:dyDescent="0.2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33"/>
    </row>
    <row r="86" spans="2:12" s="1" customFormat="1" ht="6.9" customHeight="1" x14ac:dyDescent="0.2"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33"/>
    </row>
    <row r="87" spans="2:12" s="1" customFormat="1" ht="24.9" customHeight="1" x14ac:dyDescent="0.2">
      <c r="B87" s="33"/>
      <c r="C87" s="22" t="s">
        <v>143</v>
      </c>
      <c r="L87" s="33"/>
    </row>
    <row r="88" spans="2:12" s="1" customFormat="1" ht="6.9" customHeight="1" x14ac:dyDescent="0.2">
      <c r="B88" s="33"/>
      <c r="L88" s="33"/>
    </row>
    <row r="89" spans="2:12" s="1" customFormat="1" ht="12" customHeight="1" x14ac:dyDescent="0.2">
      <c r="B89" s="33"/>
      <c r="C89" s="28" t="s">
        <v>16</v>
      </c>
      <c r="L89" s="33"/>
    </row>
    <row r="90" spans="2:12" s="1" customFormat="1" ht="16.5" customHeight="1" x14ac:dyDescent="0.2">
      <c r="B90" s="33"/>
      <c r="E90" s="319" t="str">
        <f>E7</f>
        <v>Vodovod Hrusice- připojení na VDJ Peleška</v>
      </c>
      <c r="F90" s="320"/>
      <c r="G90" s="320"/>
      <c r="H90" s="320"/>
      <c r="L90" s="33"/>
    </row>
    <row r="91" spans="2:12" ht="12" customHeight="1" x14ac:dyDescent="0.2">
      <c r="B91" s="21"/>
      <c r="C91" s="28" t="s">
        <v>125</v>
      </c>
      <c r="L91" s="21"/>
    </row>
    <row r="92" spans="2:12" s="1" customFormat="1" ht="16.5" customHeight="1" x14ac:dyDescent="0.2">
      <c r="B92" s="33"/>
      <c r="E92" s="319" t="s">
        <v>2746</v>
      </c>
      <c r="F92" s="318"/>
      <c r="G92" s="318"/>
      <c r="H92" s="318"/>
      <c r="L92" s="33"/>
    </row>
    <row r="93" spans="2:12" s="1" customFormat="1" ht="12" customHeight="1" x14ac:dyDescent="0.2">
      <c r="B93" s="33"/>
      <c r="C93" s="28" t="s">
        <v>1201</v>
      </c>
      <c r="L93" s="33"/>
    </row>
    <row r="94" spans="2:12" s="1" customFormat="1" ht="16.5" customHeight="1" x14ac:dyDescent="0.2">
      <c r="B94" s="33"/>
      <c r="E94" s="304" t="str">
        <f>E11</f>
        <v>DSO 03-1 - Stavební část</v>
      </c>
      <c r="F94" s="318"/>
      <c r="G94" s="318"/>
      <c r="H94" s="318"/>
      <c r="L94" s="33"/>
    </row>
    <row r="95" spans="2:12" s="1" customFormat="1" ht="6.9" customHeight="1" x14ac:dyDescent="0.2">
      <c r="B95" s="33"/>
      <c r="L95" s="33"/>
    </row>
    <row r="96" spans="2:12" s="1" customFormat="1" ht="12" customHeight="1" x14ac:dyDescent="0.2">
      <c r="B96" s="33"/>
      <c r="C96" s="28" t="s">
        <v>21</v>
      </c>
      <c r="F96" s="26" t="str">
        <f>F14</f>
        <v>Hrusice</v>
      </c>
      <c r="I96" s="28" t="s">
        <v>23</v>
      </c>
      <c r="J96" s="50">
        <f>IF(J14="","",J14)</f>
        <v>46008</v>
      </c>
      <c r="L96" s="33"/>
    </row>
    <row r="97" spans="2:65" s="1" customFormat="1" ht="6.9" customHeight="1" x14ac:dyDescent="0.2">
      <c r="B97" s="33"/>
      <c r="L97" s="33"/>
    </row>
    <row r="98" spans="2:65" s="1" customFormat="1" ht="40.049999999999997" customHeight="1" x14ac:dyDescent="0.2">
      <c r="B98" s="33"/>
      <c r="C98" s="28" t="s">
        <v>24</v>
      </c>
      <c r="F98" s="26" t="str">
        <f>E17</f>
        <v>Obec Hrusice</v>
      </c>
      <c r="I98" s="28" t="s">
        <v>29</v>
      </c>
      <c r="J98" s="31" t="str">
        <f>E23</f>
        <v>Vodohospodářský rozvoj a výstavba a.s., Praha</v>
      </c>
      <c r="L98" s="33"/>
    </row>
    <row r="99" spans="2:65" s="1" customFormat="1" ht="15.15" customHeight="1" x14ac:dyDescent="0.2">
      <c r="B99" s="33"/>
      <c r="C99" s="28" t="s">
        <v>28</v>
      </c>
      <c r="F99" s="26" t="str">
        <f>IF(E20="","",E20)</f>
        <v>ZEPRIS  s.r.o.</v>
      </c>
      <c r="I99" s="28" t="s">
        <v>32</v>
      </c>
      <c r="J99" s="31" t="str">
        <f>E26</f>
        <v>VRV a.s.</v>
      </c>
      <c r="L99" s="33"/>
    </row>
    <row r="100" spans="2:65" s="1" customFormat="1" ht="10.35" customHeight="1" x14ac:dyDescent="0.2">
      <c r="B100" s="33"/>
      <c r="L100" s="33"/>
    </row>
    <row r="101" spans="2:65" s="10" customFormat="1" ht="29.25" customHeight="1" x14ac:dyDescent="0.2">
      <c r="B101" s="112"/>
      <c r="C101" s="113" t="s">
        <v>144</v>
      </c>
      <c r="D101" s="114" t="s">
        <v>55</v>
      </c>
      <c r="E101" s="114" t="s">
        <v>51</v>
      </c>
      <c r="F101" s="114" t="s">
        <v>52</v>
      </c>
      <c r="G101" s="114" t="s">
        <v>145</v>
      </c>
      <c r="H101" s="114" t="s">
        <v>146</v>
      </c>
      <c r="I101" s="114" t="s">
        <v>147</v>
      </c>
      <c r="J101" s="114" t="s">
        <v>129</v>
      </c>
      <c r="K101" s="115" t="s">
        <v>148</v>
      </c>
      <c r="L101" s="112"/>
      <c r="M101" s="57" t="s">
        <v>19</v>
      </c>
      <c r="N101" s="58" t="s">
        <v>40</v>
      </c>
      <c r="O101" s="58" t="s">
        <v>149</v>
      </c>
      <c r="P101" s="58" t="s">
        <v>150</v>
      </c>
      <c r="Q101" s="58" t="s">
        <v>151</v>
      </c>
      <c r="R101" s="58" t="s">
        <v>152</v>
      </c>
      <c r="S101" s="58" t="s">
        <v>153</v>
      </c>
      <c r="T101" s="59" t="s">
        <v>154</v>
      </c>
    </row>
    <row r="102" spans="2:65" s="1" customFormat="1" ht="22.8" customHeight="1" x14ac:dyDescent="0.3">
      <c r="B102" s="33"/>
      <c r="C102" s="62" t="s">
        <v>155</v>
      </c>
      <c r="J102" s="116">
        <f>BK102</f>
        <v>807418</v>
      </c>
      <c r="L102" s="33"/>
      <c r="M102" s="60"/>
      <c r="N102" s="51"/>
      <c r="O102" s="51"/>
      <c r="P102" s="117">
        <f>P103+P348</f>
        <v>0</v>
      </c>
      <c r="Q102" s="51"/>
      <c r="R102" s="117">
        <f>R103+R348</f>
        <v>0</v>
      </c>
      <c r="S102" s="51"/>
      <c r="T102" s="118">
        <f>T103+T348</f>
        <v>0</v>
      </c>
      <c r="AT102" s="18" t="s">
        <v>69</v>
      </c>
      <c r="AU102" s="18" t="s">
        <v>130</v>
      </c>
      <c r="BK102" s="119">
        <f>BK103+BK348</f>
        <v>807418</v>
      </c>
    </row>
    <row r="103" spans="2:65" s="11" customFormat="1" ht="25.95" customHeight="1" x14ac:dyDescent="0.25">
      <c r="B103" s="120"/>
      <c r="D103" s="121" t="s">
        <v>69</v>
      </c>
      <c r="E103" s="122" t="s">
        <v>156</v>
      </c>
      <c r="F103" s="122" t="s">
        <v>157</v>
      </c>
      <c r="I103" s="123"/>
      <c r="J103" s="124">
        <f>BK103</f>
        <v>672968.27</v>
      </c>
      <c r="L103" s="120"/>
      <c r="M103" s="125"/>
      <c r="P103" s="126">
        <f>P104+P127+P154+P205+P227+P238+P324+P345</f>
        <v>0</v>
      </c>
      <c r="R103" s="126">
        <f>R104+R127+R154+R205+R227+R238+R324+R345</f>
        <v>0</v>
      </c>
      <c r="T103" s="127">
        <f>T104+T127+T154+T205+T227+T238+T324+T345</f>
        <v>0</v>
      </c>
      <c r="AR103" s="121" t="s">
        <v>78</v>
      </c>
      <c r="AT103" s="128" t="s">
        <v>69</v>
      </c>
      <c r="AU103" s="128" t="s">
        <v>70</v>
      </c>
      <c r="AY103" s="121" t="s">
        <v>158</v>
      </c>
      <c r="BK103" s="129">
        <f>BK104+BK127+BK154+BK205+BK227+BK238+BK324+BK345</f>
        <v>672968.27</v>
      </c>
    </row>
    <row r="104" spans="2:65" s="11" customFormat="1" ht="22.8" customHeight="1" x14ac:dyDescent="0.25">
      <c r="B104" s="120"/>
      <c r="D104" s="121" t="s">
        <v>69</v>
      </c>
      <c r="E104" s="130" t="s">
        <v>78</v>
      </c>
      <c r="F104" s="130" t="s">
        <v>159</v>
      </c>
      <c r="I104" s="123"/>
      <c r="J104" s="131">
        <f>BK104</f>
        <v>41222.250000000007</v>
      </c>
      <c r="L104" s="120"/>
      <c r="M104" s="125"/>
      <c r="P104" s="126">
        <f>SUM(P105:P126)</f>
        <v>0</v>
      </c>
      <c r="R104" s="126">
        <f>SUM(R105:R126)</f>
        <v>0</v>
      </c>
      <c r="T104" s="127">
        <f>SUM(T105:T126)</f>
        <v>0</v>
      </c>
      <c r="AR104" s="121" t="s">
        <v>78</v>
      </c>
      <c r="AT104" s="128" t="s">
        <v>69</v>
      </c>
      <c r="AU104" s="128" t="s">
        <v>78</v>
      </c>
      <c r="AY104" s="121" t="s">
        <v>158</v>
      </c>
      <c r="BK104" s="129">
        <f>SUM(BK105:BK126)</f>
        <v>41222.250000000007</v>
      </c>
    </row>
    <row r="105" spans="2:65" s="1" customFormat="1" ht="16.5" customHeight="1" x14ac:dyDescent="0.2">
      <c r="B105" s="33"/>
      <c r="C105" s="132" t="s">
        <v>78</v>
      </c>
      <c r="D105" s="132" t="s">
        <v>160</v>
      </c>
      <c r="E105" s="133" t="s">
        <v>2751</v>
      </c>
      <c r="F105" s="134" t="s">
        <v>2752</v>
      </c>
      <c r="G105" s="135" t="s">
        <v>308</v>
      </c>
      <c r="H105" s="136">
        <v>28</v>
      </c>
      <c r="I105" s="137">
        <v>477</v>
      </c>
      <c r="J105" s="138">
        <f>ROUND(I105*H105,2)</f>
        <v>13356</v>
      </c>
      <c r="K105" s="134" t="s">
        <v>164</v>
      </c>
      <c r="L105" s="33"/>
      <c r="M105" s="139" t="s">
        <v>19</v>
      </c>
      <c r="N105" s="140" t="s">
        <v>41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165</v>
      </c>
      <c r="AT105" s="143" t="s">
        <v>160</v>
      </c>
      <c r="AU105" s="143" t="s">
        <v>80</v>
      </c>
      <c r="AY105" s="18" t="s">
        <v>158</v>
      </c>
      <c r="BE105" s="144">
        <f>IF(N105="základní",J105,0)</f>
        <v>13356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78</v>
      </c>
      <c r="BK105" s="144">
        <f>ROUND(I105*H105,2)</f>
        <v>13356</v>
      </c>
      <c r="BL105" s="18" t="s">
        <v>165</v>
      </c>
      <c r="BM105" s="143" t="s">
        <v>80</v>
      </c>
    </row>
    <row r="106" spans="2:65" s="1" customFormat="1" x14ac:dyDescent="0.2">
      <c r="B106" s="33"/>
      <c r="D106" s="145" t="s">
        <v>166</v>
      </c>
      <c r="F106" s="146" t="s">
        <v>2753</v>
      </c>
      <c r="I106" s="147"/>
      <c r="L106" s="33"/>
      <c r="M106" s="148"/>
      <c r="T106" s="54"/>
      <c r="AT106" s="18" t="s">
        <v>166</v>
      </c>
      <c r="AU106" s="18" t="s">
        <v>80</v>
      </c>
    </row>
    <row r="107" spans="2:65" s="1" customFormat="1" ht="21.75" customHeight="1" x14ac:dyDescent="0.2">
      <c r="B107" s="33"/>
      <c r="C107" s="132" t="s">
        <v>80</v>
      </c>
      <c r="D107" s="132" t="s">
        <v>160</v>
      </c>
      <c r="E107" s="133" t="s">
        <v>1288</v>
      </c>
      <c r="F107" s="134" t="s">
        <v>1289</v>
      </c>
      <c r="G107" s="135" t="s">
        <v>308</v>
      </c>
      <c r="H107" s="136">
        <v>28</v>
      </c>
      <c r="I107" s="137">
        <v>241.6</v>
      </c>
      <c r="J107" s="138">
        <f>ROUND(I107*H107,2)</f>
        <v>6764.8</v>
      </c>
      <c r="K107" s="134" t="s">
        <v>164</v>
      </c>
      <c r="L107" s="33"/>
      <c r="M107" s="139" t="s">
        <v>19</v>
      </c>
      <c r="N107" s="140" t="s">
        <v>41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165</v>
      </c>
      <c r="AT107" s="143" t="s">
        <v>160</v>
      </c>
      <c r="AU107" s="143" t="s">
        <v>80</v>
      </c>
      <c r="AY107" s="18" t="s">
        <v>158</v>
      </c>
      <c r="BE107" s="144">
        <f>IF(N107="základní",J107,0)</f>
        <v>6764.8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78</v>
      </c>
      <c r="BK107" s="144">
        <f>ROUND(I107*H107,2)</f>
        <v>6764.8</v>
      </c>
      <c r="BL107" s="18" t="s">
        <v>165</v>
      </c>
      <c r="BM107" s="143" t="s">
        <v>165</v>
      </c>
    </row>
    <row r="108" spans="2:65" s="1" customFormat="1" x14ac:dyDescent="0.2">
      <c r="B108" s="33"/>
      <c r="D108" s="145" t="s">
        <v>166</v>
      </c>
      <c r="F108" s="146" t="s">
        <v>1290</v>
      </c>
      <c r="I108" s="147"/>
      <c r="L108" s="33"/>
      <c r="M108" s="148"/>
      <c r="T108" s="54"/>
      <c r="AT108" s="18" t="s">
        <v>166</v>
      </c>
      <c r="AU108" s="18" t="s">
        <v>80</v>
      </c>
    </row>
    <row r="109" spans="2:65" s="12" customFormat="1" x14ac:dyDescent="0.2">
      <c r="B109" s="149"/>
      <c r="D109" s="150" t="s">
        <v>188</v>
      </c>
      <c r="E109" s="151" t="s">
        <v>19</v>
      </c>
      <c r="F109" s="152" t="s">
        <v>1299</v>
      </c>
      <c r="H109" s="151" t="s">
        <v>19</v>
      </c>
      <c r="I109" s="153"/>
      <c r="L109" s="149"/>
      <c r="M109" s="154"/>
      <c r="T109" s="155"/>
      <c r="AT109" s="151" t="s">
        <v>188</v>
      </c>
      <c r="AU109" s="151" t="s">
        <v>80</v>
      </c>
      <c r="AV109" s="12" t="s">
        <v>78</v>
      </c>
      <c r="AW109" s="12" t="s">
        <v>31</v>
      </c>
      <c r="AX109" s="12" t="s">
        <v>70</v>
      </c>
      <c r="AY109" s="151" t="s">
        <v>158</v>
      </c>
    </row>
    <row r="110" spans="2:65" s="13" customFormat="1" x14ac:dyDescent="0.2">
      <c r="B110" s="156"/>
      <c r="D110" s="150" t="s">
        <v>188</v>
      </c>
      <c r="E110" s="157" t="s">
        <v>19</v>
      </c>
      <c r="F110" s="158" t="s">
        <v>253</v>
      </c>
      <c r="H110" s="159">
        <v>28</v>
      </c>
      <c r="I110" s="160"/>
      <c r="L110" s="156"/>
      <c r="M110" s="161"/>
      <c r="T110" s="162"/>
      <c r="AT110" s="157" t="s">
        <v>188</v>
      </c>
      <c r="AU110" s="157" t="s">
        <v>80</v>
      </c>
      <c r="AV110" s="13" t="s">
        <v>80</v>
      </c>
      <c r="AW110" s="13" t="s">
        <v>31</v>
      </c>
      <c r="AX110" s="13" t="s">
        <v>70</v>
      </c>
      <c r="AY110" s="157" t="s">
        <v>158</v>
      </c>
    </row>
    <row r="111" spans="2:65" s="14" customFormat="1" x14ac:dyDescent="0.2">
      <c r="B111" s="163"/>
      <c r="D111" s="150" t="s">
        <v>188</v>
      </c>
      <c r="E111" s="164" t="s">
        <v>19</v>
      </c>
      <c r="F111" s="165" t="s">
        <v>191</v>
      </c>
      <c r="H111" s="166">
        <v>28</v>
      </c>
      <c r="I111" s="167"/>
      <c r="L111" s="163"/>
      <c r="M111" s="168"/>
      <c r="T111" s="169"/>
      <c r="AT111" s="164" t="s">
        <v>188</v>
      </c>
      <c r="AU111" s="164" t="s">
        <v>80</v>
      </c>
      <c r="AV111" s="14" t="s">
        <v>165</v>
      </c>
      <c r="AW111" s="14" t="s">
        <v>31</v>
      </c>
      <c r="AX111" s="14" t="s">
        <v>78</v>
      </c>
      <c r="AY111" s="164" t="s">
        <v>158</v>
      </c>
    </row>
    <row r="112" spans="2:65" s="1" customFormat="1" ht="24.15" customHeight="1" x14ac:dyDescent="0.2">
      <c r="B112" s="33"/>
      <c r="C112" s="132" t="s">
        <v>171</v>
      </c>
      <c r="D112" s="132" t="s">
        <v>160</v>
      </c>
      <c r="E112" s="133" t="s">
        <v>1295</v>
      </c>
      <c r="F112" s="134" t="s">
        <v>1296</v>
      </c>
      <c r="G112" s="135" t="s">
        <v>308</v>
      </c>
      <c r="H112" s="136">
        <v>140</v>
      </c>
      <c r="I112" s="137">
        <v>20.399999999999999</v>
      </c>
      <c r="J112" s="138">
        <f>ROUND(I112*H112,2)</f>
        <v>2856</v>
      </c>
      <c r="K112" s="134" t="s">
        <v>164</v>
      </c>
      <c r="L112" s="33"/>
      <c r="M112" s="139" t="s">
        <v>19</v>
      </c>
      <c r="N112" s="140" t="s">
        <v>41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165</v>
      </c>
      <c r="AT112" s="143" t="s">
        <v>160</v>
      </c>
      <c r="AU112" s="143" t="s">
        <v>80</v>
      </c>
      <c r="AY112" s="18" t="s">
        <v>158</v>
      </c>
      <c r="BE112" s="144">
        <f>IF(N112="základní",J112,0)</f>
        <v>2856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78</v>
      </c>
      <c r="BK112" s="144">
        <f>ROUND(I112*H112,2)</f>
        <v>2856</v>
      </c>
      <c r="BL112" s="18" t="s">
        <v>165</v>
      </c>
      <c r="BM112" s="143" t="s">
        <v>174</v>
      </c>
    </row>
    <row r="113" spans="2:65" s="1" customFormat="1" x14ac:dyDescent="0.2">
      <c r="B113" s="33"/>
      <c r="D113" s="145" t="s">
        <v>166</v>
      </c>
      <c r="F113" s="146" t="s">
        <v>1297</v>
      </c>
      <c r="I113" s="147"/>
      <c r="L113" s="33"/>
      <c r="M113" s="148"/>
      <c r="T113" s="54"/>
      <c r="AT113" s="18" t="s">
        <v>166</v>
      </c>
      <c r="AU113" s="18" t="s">
        <v>80</v>
      </c>
    </row>
    <row r="114" spans="2:65" s="13" customFormat="1" x14ac:dyDescent="0.2">
      <c r="B114" s="156"/>
      <c r="D114" s="150" t="s">
        <v>188</v>
      </c>
      <c r="E114" s="157" t="s">
        <v>19</v>
      </c>
      <c r="F114" s="158" t="s">
        <v>2754</v>
      </c>
      <c r="H114" s="159">
        <v>140</v>
      </c>
      <c r="I114" s="160"/>
      <c r="L114" s="156"/>
      <c r="M114" s="161"/>
      <c r="T114" s="162"/>
      <c r="AT114" s="157" t="s">
        <v>188</v>
      </c>
      <c r="AU114" s="157" t="s">
        <v>80</v>
      </c>
      <c r="AV114" s="13" t="s">
        <v>80</v>
      </c>
      <c r="AW114" s="13" t="s">
        <v>31</v>
      </c>
      <c r="AX114" s="13" t="s">
        <v>70</v>
      </c>
      <c r="AY114" s="157" t="s">
        <v>158</v>
      </c>
    </row>
    <row r="115" spans="2:65" s="14" customFormat="1" x14ac:dyDescent="0.2">
      <c r="B115" s="163"/>
      <c r="D115" s="150" t="s">
        <v>188</v>
      </c>
      <c r="E115" s="164" t="s">
        <v>19</v>
      </c>
      <c r="F115" s="165" t="s">
        <v>191</v>
      </c>
      <c r="H115" s="166">
        <v>140</v>
      </c>
      <c r="I115" s="167"/>
      <c r="L115" s="163"/>
      <c r="M115" s="168"/>
      <c r="T115" s="169"/>
      <c r="AT115" s="164" t="s">
        <v>188</v>
      </c>
      <c r="AU115" s="164" t="s">
        <v>80</v>
      </c>
      <c r="AV115" s="14" t="s">
        <v>165</v>
      </c>
      <c r="AW115" s="14" t="s">
        <v>31</v>
      </c>
      <c r="AX115" s="14" t="s">
        <v>78</v>
      </c>
      <c r="AY115" s="164" t="s">
        <v>158</v>
      </c>
    </row>
    <row r="116" spans="2:65" s="1" customFormat="1" ht="16.5" customHeight="1" x14ac:dyDescent="0.2">
      <c r="B116" s="33"/>
      <c r="C116" s="132" t="s">
        <v>165</v>
      </c>
      <c r="D116" s="132" t="s">
        <v>160</v>
      </c>
      <c r="E116" s="133" t="s">
        <v>517</v>
      </c>
      <c r="F116" s="134" t="s">
        <v>518</v>
      </c>
      <c r="G116" s="135" t="s">
        <v>519</v>
      </c>
      <c r="H116" s="136">
        <v>44.8</v>
      </c>
      <c r="I116" s="137">
        <v>352</v>
      </c>
      <c r="J116" s="138">
        <f>ROUND(I116*H116,2)</f>
        <v>15769.6</v>
      </c>
      <c r="K116" s="134" t="s">
        <v>164</v>
      </c>
      <c r="L116" s="33"/>
      <c r="M116" s="139" t="s">
        <v>19</v>
      </c>
      <c r="N116" s="140" t="s">
        <v>41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165</v>
      </c>
      <c r="AT116" s="143" t="s">
        <v>160</v>
      </c>
      <c r="AU116" s="143" t="s">
        <v>80</v>
      </c>
      <c r="AY116" s="18" t="s">
        <v>158</v>
      </c>
      <c r="BE116" s="144">
        <f>IF(N116="základní",J116,0)</f>
        <v>15769.6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78</v>
      </c>
      <c r="BK116" s="144">
        <f>ROUND(I116*H116,2)</f>
        <v>15769.6</v>
      </c>
      <c r="BL116" s="18" t="s">
        <v>165</v>
      </c>
      <c r="BM116" s="143" t="s">
        <v>178</v>
      </c>
    </row>
    <row r="117" spans="2:65" s="1" customFormat="1" x14ac:dyDescent="0.2">
      <c r="B117" s="33"/>
      <c r="D117" s="145" t="s">
        <v>166</v>
      </c>
      <c r="F117" s="146" t="s">
        <v>521</v>
      </c>
      <c r="I117" s="147"/>
      <c r="L117" s="33"/>
      <c r="M117" s="148"/>
      <c r="T117" s="54"/>
      <c r="AT117" s="18" t="s">
        <v>166</v>
      </c>
      <c r="AU117" s="18" t="s">
        <v>80</v>
      </c>
    </row>
    <row r="118" spans="2:65" s="13" customFormat="1" x14ac:dyDescent="0.2">
      <c r="B118" s="156"/>
      <c r="D118" s="150" t="s">
        <v>188</v>
      </c>
      <c r="E118" s="157" t="s">
        <v>19</v>
      </c>
      <c r="F118" s="158" t="s">
        <v>2755</v>
      </c>
      <c r="H118" s="159">
        <v>44.8</v>
      </c>
      <c r="I118" s="160"/>
      <c r="L118" s="156"/>
      <c r="M118" s="161"/>
      <c r="T118" s="162"/>
      <c r="AT118" s="157" t="s">
        <v>188</v>
      </c>
      <c r="AU118" s="157" t="s">
        <v>80</v>
      </c>
      <c r="AV118" s="13" t="s">
        <v>80</v>
      </c>
      <c r="AW118" s="13" t="s">
        <v>31</v>
      </c>
      <c r="AX118" s="13" t="s">
        <v>70</v>
      </c>
      <c r="AY118" s="157" t="s">
        <v>158</v>
      </c>
    </row>
    <row r="119" spans="2:65" s="14" customFormat="1" x14ac:dyDescent="0.2">
      <c r="B119" s="163"/>
      <c r="D119" s="150" t="s">
        <v>188</v>
      </c>
      <c r="E119" s="164" t="s">
        <v>19</v>
      </c>
      <c r="F119" s="165" t="s">
        <v>191</v>
      </c>
      <c r="H119" s="166">
        <v>44.8</v>
      </c>
      <c r="I119" s="167"/>
      <c r="L119" s="163"/>
      <c r="M119" s="168"/>
      <c r="T119" s="169"/>
      <c r="AT119" s="164" t="s">
        <v>188</v>
      </c>
      <c r="AU119" s="164" t="s">
        <v>80</v>
      </c>
      <c r="AV119" s="14" t="s">
        <v>165</v>
      </c>
      <c r="AW119" s="14" t="s">
        <v>31</v>
      </c>
      <c r="AX119" s="14" t="s">
        <v>78</v>
      </c>
      <c r="AY119" s="164" t="s">
        <v>158</v>
      </c>
    </row>
    <row r="120" spans="2:65" s="1" customFormat="1" ht="16.5" customHeight="1" x14ac:dyDescent="0.2">
      <c r="B120" s="33"/>
      <c r="C120" s="132" t="s">
        <v>180</v>
      </c>
      <c r="D120" s="132" t="s">
        <v>160</v>
      </c>
      <c r="E120" s="133" t="s">
        <v>512</v>
      </c>
      <c r="F120" s="134" t="s">
        <v>513</v>
      </c>
      <c r="G120" s="135" t="s">
        <v>308</v>
      </c>
      <c r="H120" s="136">
        <v>28</v>
      </c>
      <c r="I120" s="137">
        <v>22.1</v>
      </c>
      <c r="J120" s="138">
        <f>ROUND(I120*H120,2)</f>
        <v>618.79999999999995</v>
      </c>
      <c r="K120" s="134" t="s">
        <v>164</v>
      </c>
      <c r="L120" s="33"/>
      <c r="M120" s="139" t="s">
        <v>19</v>
      </c>
      <c r="N120" s="140" t="s">
        <v>41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165</v>
      </c>
      <c r="AT120" s="143" t="s">
        <v>160</v>
      </c>
      <c r="AU120" s="143" t="s">
        <v>80</v>
      </c>
      <c r="AY120" s="18" t="s">
        <v>158</v>
      </c>
      <c r="BE120" s="144">
        <f>IF(N120="základní",J120,0)</f>
        <v>618.79999999999995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78</v>
      </c>
      <c r="BK120" s="144">
        <f>ROUND(I120*H120,2)</f>
        <v>618.79999999999995</v>
      </c>
      <c r="BL120" s="18" t="s">
        <v>165</v>
      </c>
      <c r="BM120" s="143" t="s">
        <v>183</v>
      </c>
    </row>
    <row r="121" spans="2:65" s="1" customFormat="1" x14ac:dyDescent="0.2">
      <c r="B121" s="33"/>
      <c r="D121" s="145" t="s">
        <v>166</v>
      </c>
      <c r="F121" s="146" t="s">
        <v>515</v>
      </c>
      <c r="I121" s="147"/>
      <c r="L121" s="33"/>
      <c r="M121" s="148"/>
      <c r="T121" s="54"/>
      <c r="AT121" s="18" t="s">
        <v>166</v>
      </c>
      <c r="AU121" s="18" t="s">
        <v>80</v>
      </c>
    </row>
    <row r="122" spans="2:65" s="1" customFormat="1" ht="16.5" customHeight="1" x14ac:dyDescent="0.2">
      <c r="B122" s="33"/>
      <c r="C122" s="132" t="s">
        <v>174</v>
      </c>
      <c r="D122" s="132" t="s">
        <v>160</v>
      </c>
      <c r="E122" s="133" t="s">
        <v>573</v>
      </c>
      <c r="F122" s="134" t="s">
        <v>574</v>
      </c>
      <c r="G122" s="135" t="s">
        <v>195</v>
      </c>
      <c r="H122" s="136">
        <v>35.104999999999997</v>
      </c>
      <c r="I122" s="137">
        <v>52.9</v>
      </c>
      <c r="J122" s="138">
        <f>ROUND(I122*H122,2)</f>
        <v>1857.05</v>
      </c>
      <c r="K122" s="134" t="s">
        <v>164</v>
      </c>
      <c r="L122" s="33"/>
      <c r="M122" s="139" t="s">
        <v>19</v>
      </c>
      <c r="N122" s="140" t="s">
        <v>41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165</v>
      </c>
      <c r="AT122" s="143" t="s">
        <v>160</v>
      </c>
      <c r="AU122" s="143" t="s">
        <v>80</v>
      </c>
      <c r="AY122" s="18" t="s">
        <v>158</v>
      </c>
      <c r="BE122" s="144">
        <f>IF(N122="základní",J122,0)</f>
        <v>1857.05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78</v>
      </c>
      <c r="BK122" s="144">
        <f>ROUND(I122*H122,2)</f>
        <v>1857.05</v>
      </c>
      <c r="BL122" s="18" t="s">
        <v>165</v>
      </c>
      <c r="BM122" s="143" t="s">
        <v>8</v>
      </c>
    </row>
    <row r="123" spans="2:65" s="1" customFormat="1" x14ac:dyDescent="0.2">
      <c r="B123" s="33"/>
      <c r="D123" s="145" t="s">
        <v>166</v>
      </c>
      <c r="F123" s="146" t="s">
        <v>575</v>
      </c>
      <c r="I123" s="147"/>
      <c r="L123" s="33"/>
      <c r="M123" s="148"/>
      <c r="T123" s="54"/>
      <c r="AT123" s="18" t="s">
        <v>166</v>
      </c>
      <c r="AU123" s="18" t="s">
        <v>80</v>
      </c>
    </row>
    <row r="124" spans="2:65" s="13" customFormat="1" x14ac:dyDescent="0.2">
      <c r="B124" s="156"/>
      <c r="D124" s="150" t="s">
        <v>188</v>
      </c>
      <c r="E124" s="157" t="s">
        <v>19</v>
      </c>
      <c r="F124" s="158" t="s">
        <v>2756</v>
      </c>
      <c r="H124" s="159">
        <v>20.805</v>
      </c>
      <c r="I124" s="160"/>
      <c r="L124" s="156"/>
      <c r="M124" s="161"/>
      <c r="T124" s="162"/>
      <c r="AT124" s="157" t="s">
        <v>188</v>
      </c>
      <c r="AU124" s="157" t="s">
        <v>80</v>
      </c>
      <c r="AV124" s="13" t="s">
        <v>80</v>
      </c>
      <c r="AW124" s="13" t="s">
        <v>31</v>
      </c>
      <c r="AX124" s="13" t="s">
        <v>70</v>
      </c>
      <c r="AY124" s="157" t="s">
        <v>158</v>
      </c>
    </row>
    <row r="125" spans="2:65" s="13" customFormat="1" x14ac:dyDescent="0.2">
      <c r="B125" s="156"/>
      <c r="D125" s="150" t="s">
        <v>188</v>
      </c>
      <c r="E125" s="157" t="s">
        <v>19</v>
      </c>
      <c r="F125" s="158" t="s">
        <v>2757</v>
      </c>
      <c r="H125" s="159">
        <v>14.3</v>
      </c>
      <c r="I125" s="160"/>
      <c r="L125" s="156"/>
      <c r="M125" s="161"/>
      <c r="T125" s="162"/>
      <c r="AT125" s="157" t="s">
        <v>188</v>
      </c>
      <c r="AU125" s="157" t="s">
        <v>80</v>
      </c>
      <c r="AV125" s="13" t="s">
        <v>80</v>
      </c>
      <c r="AW125" s="13" t="s">
        <v>31</v>
      </c>
      <c r="AX125" s="13" t="s">
        <v>70</v>
      </c>
      <c r="AY125" s="157" t="s">
        <v>158</v>
      </c>
    </row>
    <row r="126" spans="2:65" s="14" customFormat="1" x14ac:dyDescent="0.2">
      <c r="B126" s="163"/>
      <c r="D126" s="150" t="s">
        <v>188</v>
      </c>
      <c r="E126" s="164" t="s">
        <v>19</v>
      </c>
      <c r="F126" s="165" t="s">
        <v>191</v>
      </c>
      <c r="H126" s="166">
        <v>35.105000000000004</v>
      </c>
      <c r="I126" s="167"/>
      <c r="L126" s="163"/>
      <c r="M126" s="168"/>
      <c r="T126" s="169"/>
      <c r="AT126" s="164" t="s">
        <v>188</v>
      </c>
      <c r="AU126" s="164" t="s">
        <v>80</v>
      </c>
      <c r="AV126" s="14" t="s">
        <v>165</v>
      </c>
      <c r="AW126" s="14" t="s">
        <v>31</v>
      </c>
      <c r="AX126" s="14" t="s">
        <v>78</v>
      </c>
      <c r="AY126" s="164" t="s">
        <v>158</v>
      </c>
    </row>
    <row r="127" spans="2:65" s="11" customFormat="1" ht="22.8" customHeight="1" x14ac:dyDescent="0.25">
      <c r="B127" s="120"/>
      <c r="D127" s="121" t="s">
        <v>69</v>
      </c>
      <c r="E127" s="130" t="s">
        <v>80</v>
      </c>
      <c r="F127" s="130" t="s">
        <v>598</v>
      </c>
      <c r="I127" s="123"/>
      <c r="J127" s="131">
        <f>BK127</f>
        <v>176812.12</v>
      </c>
      <c r="L127" s="120"/>
      <c r="M127" s="125"/>
      <c r="P127" s="126">
        <f>SUM(P128:P153)</f>
        <v>0</v>
      </c>
      <c r="R127" s="126">
        <f>SUM(R128:R153)</f>
        <v>0</v>
      </c>
      <c r="T127" s="127">
        <f>SUM(T128:T153)</f>
        <v>0</v>
      </c>
      <c r="AR127" s="121" t="s">
        <v>78</v>
      </c>
      <c r="AT127" s="128" t="s">
        <v>69</v>
      </c>
      <c r="AU127" s="128" t="s">
        <v>78</v>
      </c>
      <c r="AY127" s="121" t="s">
        <v>158</v>
      </c>
      <c r="BK127" s="129">
        <f>SUM(BK128:BK153)</f>
        <v>176812.12</v>
      </c>
    </row>
    <row r="128" spans="2:65" s="1" customFormat="1" ht="16.5" customHeight="1" x14ac:dyDescent="0.2">
      <c r="B128" s="33"/>
      <c r="C128" s="132" t="s">
        <v>192</v>
      </c>
      <c r="D128" s="132" t="s">
        <v>160</v>
      </c>
      <c r="E128" s="133" t="s">
        <v>2758</v>
      </c>
      <c r="F128" s="134" t="s">
        <v>2759</v>
      </c>
      <c r="G128" s="135" t="s">
        <v>308</v>
      </c>
      <c r="H128" s="136">
        <v>2.016</v>
      </c>
      <c r="I128" s="137">
        <v>2470</v>
      </c>
      <c r="J128" s="138">
        <f>ROUND(I128*H128,2)</f>
        <v>4979.5200000000004</v>
      </c>
      <c r="K128" s="134" t="s">
        <v>164</v>
      </c>
      <c r="L128" s="33"/>
      <c r="M128" s="139" t="s">
        <v>19</v>
      </c>
      <c r="N128" s="140" t="s">
        <v>41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165</v>
      </c>
      <c r="AT128" s="143" t="s">
        <v>160</v>
      </c>
      <c r="AU128" s="143" t="s">
        <v>80</v>
      </c>
      <c r="AY128" s="18" t="s">
        <v>158</v>
      </c>
      <c r="BE128" s="144">
        <f>IF(N128="základní",J128,0)</f>
        <v>4979.5200000000004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78</v>
      </c>
      <c r="BK128" s="144">
        <f>ROUND(I128*H128,2)</f>
        <v>4979.5200000000004</v>
      </c>
      <c r="BL128" s="18" t="s">
        <v>165</v>
      </c>
      <c r="BM128" s="143" t="s">
        <v>196</v>
      </c>
    </row>
    <row r="129" spans="2:65" s="1" customFormat="1" x14ac:dyDescent="0.2">
      <c r="B129" s="33"/>
      <c r="D129" s="145" t="s">
        <v>166</v>
      </c>
      <c r="F129" s="146" t="s">
        <v>2760</v>
      </c>
      <c r="I129" s="147"/>
      <c r="L129" s="33"/>
      <c r="M129" s="148"/>
      <c r="T129" s="54"/>
      <c r="AT129" s="18" t="s">
        <v>166</v>
      </c>
      <c r="AU129" s="18" t="s">
        <v>80</v>
      </c>
    </row>
    <row r="130" spans="2:65" s="12" customFormat="1" x14ac:dyDescent="0.2">
      <c r="B130" s="149"/>
      <c r="D130" s="150" t="s">
        <v>188</v>
      </c>
      <c r="E130" s="151" t="s">
        <v>19</v>
      </c>
      <c r="F130" s="152" t="s">
        <v>2761</v>
      </c>
      <c r="H130" s="151" t="s">
        <v>19</v>
      </c>
      <c r="I130" s="153"/>
      <c r="L130" s="149"/>
      <c r="M130" s="154"/>
      <c r="T130" s="155"/>
      <c r="AT130" s="151" t="s">
        <v>188</v>
      </c>
      <c r="AU130" s="151" t="s">
        <v>80</v>
      </c>
      <c r="AV130" s="12" t="s">
        <v>78</v>
      </c>
      <c r="AW130" s="12" t="s">
        <v>31</v>
      </c>
      <c r="AX130" s="12" t="s">
        <v>70</v>
      </c>
      <c r="AY130" s="151" t="s">
        <v>158</v>
      </c>
    </row>
    <row r="131" spans="2:65" s="13" customFormat="1" x14ac:dyDescent="0.2">
      <c r="B131" s="156"/>
      <c r="D131" s="150" t="s">
        <v>188</v>
      </c>
      <c r="E131" s="157" t="s">
        <v>19</v>
      </c>
      <c r="F131" s="158" t="s">
        <v>2762</v>
      </c>
      <c r="H131" s="159">
        <v>2.016</v>
      </c>
      <c r="I131" s="160"/>
      <c r="L131" s="156"/>
      <c r="M131" s="161"/>
      <c r="T131" s="162"/>
      <c r="AT131" s="157" t="s">
        <v>188</v>
      </c>
      <c r="AU131" s="157" t="s">
        <v>80</v>
      </c>
      <c r="AV131" s="13" t="s">
        <v>80</v>
      </c>
      <c r="AW131" s="13" t="s">
        <v>31</v>
      </c>
      <c r="AX131" s="13" t="s">
        <v>70</v>
      </c>
      <c r="AY131" s="157" t="s">
        <v>158</v>
      </c>
    </row>
    <row r="132" spans="2:65" s="14" customFormat="1" x14ac:dyDescent="0.2">
      <c r="B132" s="163"/>
      <c r="D132" s="150" t="s">
        <v>188</v>
      </c>
      <c r="E132" s="164" t="s">
        <v>19</v>
      </c>
      <c r="F132" s="165" t="s">
        <v>191</v>
      </c>
      <c r="H132" s="166">
        <v>2.016</v>
      </c>
      <c r="I132" s="167"/>
      <c r="L132" s="163"/>
      <c r="M132" s="168"/>
      <c r="T132" s="169"/>
      <c r="AT132" s="164" t="s">
        <v>188</v>
      </c>
      <c r="AU132" s="164" t="s">
        <v>80</v>
      </c>
      <c r="AV132" s="14" t="s">
        <v>165</v>
      </c>
      <c r="AW132" s="14" t="s">
        <v>31</v>
      </c>
      <c r="AX132" s="14" t="s">
        <v>78</v>
      </c>
      <c r="AY132" s="164" t="s">
        <v>158</v>
      </c>
    </row>
    <row r="133" spans="2:65" s="1" customFormat="1" ht="16.5" customHeight="1" x14ac:dyDescent="0.2">
      <c r="B133" s="33"/>
      <c r="C133" s="132" t="s">
        <v>178</v>
      </c>
      <c r="D133" s="132" t="s">
        <v>160</v>
      </c>
      <c r="E133" s="133" t="s">
        <v>2763</v>
      </c>
      <c r="F133" s="134" t="s">
        <v>2764</v>
      </c>
      <c r="G133" s="135" t="s">
        <v>519</v>
      </c>
      <c r="H133" s="136">
        <v>0.09</v>
      </c>
      <c r="I133" s="137">
        <v>38800</v>
      </c>
      <c r="J133" s="138">
        <f>ROUND(I133*H133,2)</f>
        <v>3492</v>
      </c>
      <c r="K133" s="134" t="s">
        <v>164</v>
      </c>
      <c r="L133" s="33"/>
      <c r="M133" s="139" t="s">
        <v>19</v>
      </c>
      <c r="N133" s="140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165</v>
      </c>
      <c r="AT133" s="143" t="s">
        <v>160</v>
      </c>
      <c r="AU133" s="143" t="s">
        <v>80</v>
      </c>
      <c r="AY133" s="18" t="s">
        <v>158</v>
      </c>
      <c r="BE133" s="144">
        <f>IF(N133="základní",J133,0)</f>
        <v>3492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78</v>
      </c>
      <c r="BK133" s="144">
        <f>ROUND(I133*H133,2)</f>
        <v>3492</v>
      </c>
      <c r="BL133" s="18" t="s">
        <v>165</v>
      </c>
      <c r="BM133" s="143" t="s">
        <v>204</v>
      </c>
    </row>
    <row r="134" spans="2:65" s="1" customFormat="1" x14ac:dyDescent="0.2">
      <c r="B134" s="33"/>
      <c r="D134" s="145" t="s">
        <v>166</v>
      </c>
      <c r="F134" s="146" t="s">
        <v>2765</v>
      </c>
      <c r="I134" s="147"/>
      <c r="L134" s="33"/>
      <c r="M134" s="148"/>
      <c r="T134" s="54"/>
      <c r="AT134" s="18" t="s">
        <v>166</v>
      </c>
      <c r="AU134" s="18" t="s">
        <v>80</v>
      </c>
    </row>
    <row r="135" spans="2:65" s="13" customFormat="1" x14ac:dyDescent="0.2">
      <c r="B135" s="156"/>
      <c r="D135" s="150" t="s">
        <v>188</v>
      </c>
      <c r="E135" s="157" t="s">
        <v>19</v>
      </c>
      <c r="F135" s="158" t="s">
        <v>2766</v>
      </c>
      <c r="H135" s="159">
        <v>0.09</v>
      </c>
      <c r="I135" s="160"/>
      <c r="L135" s="156"/>
      <c r="M135" s="161"/>
      <c r="T135" s="162"/>
      <c r="AT135" s="157" t="s">
        <v>188</v>
      </c>
      <c r="AU135" s="157" t="s">
        <v>80</v>
      </c>
      <c r="AV135" s="13" t="s">
        <v>80</v>
      </c>
      <c r="AW135" s="13" t="s">
        <v>31</v>
      </c>
      <c r="AX135" s="13" t="s">
        <v>70</v>
      </c>
      <c r="AY135" s="157" t="s">
        <v>158</v>
      </c>
    </row>
    <row r="136" spans="2:65" s="14" customFormat="1" x14ac:dyDescent="0.2">
      <c r="B136" s="163"/>
      <c r="D136" s="150" t="s">
        <v>188</v>
      </c>
      <c r="E136" s="164" t="s">
        <v>19</v>
      </c>
      <c r="F136" s="165" t="s">
        <v>191</v>
      </c>
      <c r="H136" s="166">
        <v>0.09</v>
      </c>
      <c r="I136" s="167"/>
      <c r="L136" s="163"/>
      <c r="M136" s="168"/>
      <c r="T136" s="169"/>
      <c r="AT136" s="164" t="s">
        <v>188</v>
      </c>
      <c r="AU136" s="164" t="s">
        <v>80</v>
      </c>
      <c r="AV136" s="14" t="s">
        <v>165</v>
      </c>
      <c r="AW136" s="14" t="s">
        <v>31</v>
      </c>
      <c r="AX136" s="14" t="s">
        <v>78</v>
      </c>
      <c r="AY136" s="164" t="s">
        <v>158</v>
      </c>
    </row>
    <row r="137" spans="2:65" s="1" customFormat="1" ht="16.5" customHeight="1" x14ac:dyDescent="0.2">
      <c r="B137" s="33"/>
      <c r="C137" s="132" t="s">
        <v>207</v>
      </c>
      <c r="D137" s="132" t="s">
        <v>160</v>
      </c>
      <c r="E137" s="133" t="s">
        <v>2767</v>
      </c>
      <c r="F137" s="134" t="s">
        <v>2768</v>
      </c>
      <c r="G137" s="135" t="s">
        <v>308</v>
      </c>
      <c r="H137" s="136">
        <v>2.25</v>
      </c>
      <c r="I137" s="137">
        <v>3910</v>
      </c>
      <c r="J137" s="138">
        <f>ROUND(I137*H137,2)</f>
        <v>8797.5</v>
      </c>
      <c r="K137" s="134" t="s">
        <v>164</v>
      </c>
      <c r="L137" s="33"/>
      <c r="M137" s="139" t="s">
        <v>19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165</v>
      </c>
      <c r="AT137" s="143" t="s">
        <v>160</v>
      </c>
      <c r="AU137" s="143" t="s">
        <v>80</v>
      </c>
      <c r="AY137" s="18" t="s">
        <v>158</v>
      </c>
      <c r="BE137" s="144">
        <f>IF(N137="základní",J137,0)</f>
        <v>8797.5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78</v>
      </c>
      <c r="BK137" s="144">
        <f>ROUND(I137*H137,2)</f>
        <v>8797.5</v>
      </c>
      <c r="BL137" s="18" t="s">
        <v>165</v>
      </c>
      <c r="BM137" s="143" t="s">
        <v>210</v>
      </c>
    </row>
    <row r="138" spans="2:65" s="1" customFormat="1" x14ac:dyDescent="0.2">
      <c r="B138" s="33"/>
      <c r="D138" s="145" t="s">
        <v>166</v>
      </c>
      <c r="F138" s="146" t="s">
        <v>2769</v>
      </c>
      <c r="I138" s="147"/>
      <c r="L138" s="33"/>
      <c r="M138" s="148"/>
      <c r="T138" s="54"/>
      <c r="AT138" s="18" t="s">
        <v>166</v>
      </c>
      <c r="AU138" s="18" t="s">
        <v>80</v>
      </c>
    </row>
    <row r="139" spans="2:65" s="12" customFormat="1" x14ac:dyDescent="0.2">
      <c r="B139" s="149"/>
      <c r="D139" s="150" t="s">
        <v>188</v>
      </c>
      <c r="E139" s="151" t="s">
        <v>19</v>
      </c>
      <c r="F139" s="152" t="s">
        <v>2770</v>
      </c>
      <c r="H139" s="151" t="s">
        <v>19</v>
      </c>
      <c r="I139" s="153"/>
      <c r="L139" s="149"/>
      <c r="M139" s="154"/>
      <c r="T139" s="155"/>
      <c r="AT139" s="151" t="s">
        <v>188</v>
      </c>
      <c r="AU139" s="151" t="s">
        <v>80</v>
      </c>
      <c r="AV139" s="12" t="s">
        <v>78</v>
      </c>
      <c r="AW139" s="12" t="s">
        <v>31</v>
      </c>
      <c r="AX139" s="12" t="s">
        <v>70</v>
      </c>
      <c r="AY139" s="151" t="s">
        <v>158</v>
      </c>
    </row>
    <row r="140" spans="2:65" s="13" customFormat="1" x14ac:dyDescent="0.2">
      <c r="B140" s="156"/>
      <c r="D140" s="150" t="s">
        <v>188</v>
      </c>
      <c r="E140" s="157" t="s">
        <v>19</v>
      </c>
      <c r="F140" s="158" t="s">
        <v>2771</v>
      </c>
      <c r="H140" s="159">
        <v>2.25</v>
      </c>
      <c r="I140" s="160"/>
      <c r="L140" s="156"/>
      <c r="M140" s="161"/>
      <c r="T140" s="162"/>
      <c r="AT140" s="157" t="s">
        <v>188</v>
      </c>
      <c r="AU140" s="157" t="s">
        <v>80</v>
      </c>
      <c r="AV140" s="13" t="s">
        <v>80</v>
      </c>
      <c r="AW140" s="13" t="s">
        <v>31</v>
      </c>
      <c r="AX140" s="13" t="s">
        <v>70</v>
      </c>
      <c r="AY140" s="157" t="s">
        <v>158</v>
      </c>
    </row>
    <row r="141" spans="2:65" s="14" customFormat="1" x14ac:dyDescent="0.2">
      <c r="B141" s="163"/>
      <c r="D141" s="150" t="s">
        <v>188</v>
      </c>
      <c r="E141" s="164" t="s">
        <v>19</v>
      </c>
      <c r="F141" s="165" t="s">
        <v>191</v>
      </c>
      <c r="H141" s="166">
        <v>2.25</v>
      </c>
      <c r="I141" s="167"/>
      <c r="L141" s="163"/>
      <c r="M141" s="168"/>
      <c r="T141" s="169"/>
      <c r="AT141" s="164" t="s">
        <v>188</v>
      </c>
      <c r="AU141" s="164" t="s">
        <v>80</v>
      </c>
      <c r="AV141" s="14" t="s">
        <v>165</v>
      </c>
      <c r="AW141" s="14" t="s">
        <v>31</v>
      </c>
      <c r="AX141" s="14" t="s">
        <v>78</v>
      </c>
      <c r="AY141" s="164" t="s">
        <v>158</v>
      </c>
    </row>
    <row r="142" spans="2:65" s="1" customFormat="1" ht="16.5" customHeight="1" x14ac:dyDescent="0.2">
      <c r="B142" s="33"/>
      <c r="C142" s="132" t="s">
        <v>183</v>
      </c>
      <c r="D142" s="132" t="s">
        <v>160</v>
      </c>
      <c r="E142" s="133" t="s">
        <v>2772</v>
      </c>
      <c r="F142" s="134" t="s">
        <v>2773</v>
      </c>
      <c r="G142" s="135" t="s">
        <v>308</v>
      </c>
      <c r="H142" s="136">
        <v>15.525</v>
      </c>
      <c r="I142" s="137">
        <v>4340</v>
      </c>
      <c r="J142" s="138">
        <f>ROUND(I142*H142,2)</f>
        <v>67378.5</v>
      </c>
      <c r="K142" s="134" t="s">
        <v>164</v>
      </c>
      <c r="L142" s="33"/>
      <c r="M142" s="139" t="s">
        <v>19</v>
      </c>
      <c r="N142" s="140" t="s">
        <v>41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165</v>
      </c>
      <c r="AT142" s="143" t="s">
        <v>160</v>
      </c>
      <c r="AU142" s="143" t="s">
        <v>80</v>
      </c>
      <c r="AY142" s="18" t="s">
        <v>158</v>
      </c>
      <c r="BE142" s="144">
        <f>IF(N142="základní",J142,0)</f>
        <v>67378.5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78</v>
      </c>
      <c r="BK142" s="144">
        <f>ROUND(I142*H142,2)</f>
        <v>67378.5</v>
      </c>
      <c r="BL142" s="18" t="s">
        <v>165</v>
      </c>
      <c r="BM142" s="143" t="s">
        <v>216</v>
      </c>
    </row>
    <row r="143" spans="2:65" s="1" customFormat="1" x14ac:dyDescent="0.2">
      <c r="B143" s="33"/>
      <c r="D143" s="145" t="s">
        <v>166</v>
      </c>
      <c r="F143" s="146" t="s">
        <v>2774</v>
      </c>
      <c r="I143" s="147"/>
      <c r="L143" s="33"/>
      <c r="M143" s="148"/>
      <c r="T143" s="54"/>
      <c r="AT143" s="18" t="s">
        <v>166</v>
      </c>
      <c r="AU143" s="18" t="s">
        <v>80</v>
      </c>
    </row>
    <row r="144" spans="2:65" s="13" customFormat="1" x14ac:dyDescent="0.2">
      <c r="B144" s="156"/>
      <c r="D144" s="150" t="s">
        <v>188</v>
      </c>
      <c r="E144" s="157" t="s">
        <v>19</v>
      </c>
      <c r="F144" s="158" t="s">
        <v>2775</v>
      </c>
      <c r="H144" s="159">
        <v>15.525</v>
      </c>
      <c r="I144" s="160"/>
      <c r="L144" s="156"/>
      <c r="M144" s="161"/>
      <c r="T144" s="162"/>
      <c r="AT144" s="157" t="s">
        <v>188</v>
      </c>
      <c r="AU144" s="157" t="s">
        <v>80</v>
      </c>
      <c r="AV144" s="13" t="s">
        <v>80</v>
      </c>
      <c r="AW144" s="13" t="s">
        <v>31</v>
      </c>
      <c r="AX144" s="13" t="s">
        <v>70</v>
      </c>
      <c r="AY144" s="157" t="s">
        <v>158</v>
      </c>
    </row>
    <row r="145" spans="2:65" s="14" customFormat="1" x14ac:dyDescent="0.2">
      <c r="B145" s="163"/>
      <c r="D145" s="150" t="s">
        <v>188</v>
      </c>
      <c r="E145" s="164" t="s">
        <v>19</v>
      </c>
      <c r="F145" s="165" t="s">
        <v>191</v>
      </c>
      <c r="H145" s="166">
        <v>15.525</v>
      </c>
      <c r="I145" s="167"/>
      <c r="L145" s="163"/>
      <c r="M145" s="168"/>
      <c r="T145" s="169"/>
      <c r="AT145" s="164" t="s">
        <v>188</v>
      </c>
      <c r="AU145" s="164" t="s">
        <v>80</v>
      </c>
      <c r="AV145" s="14" t="s">
        <v>165</v>
      </c>
      <c r="AW145" s="14" t="s">
        <v>31</v>
      </c>
      <c r="AX145" s="14" t="s">
        <v>78</v>
      </c>
      <c r="AY145" s="164" t="s">
        <v>158</v>
      </c>
    </row>
    <row r="146" spans="2:65" s="1" customFormat="1" ht="16.5" customHeight="1" x14ac:dyDescent="0.2">
      <c r="B146" s="33"/>
      <c r="C146" s="132" t="s">
        <v>222</v>
      </c>
      <c r="D146" s="132" t="s">
        <v>160</v>
      </c>
      <c r="E146" s="133" t="s">
        <v>2776</v>
      </c>
      <c r="F146" s="134" t="s">
        <v>2777</v>
      </c>
      <c r="G146" s="135" t="s">
        <v>195</v>
      </c>
      <c r="H146" s="136">
        <v>46.75</v>
      </c>
      <c r="I146" s="137">
        <v>421</v>
      </c>
      <c r="J146" s="138">
        <f>ROUND(I146*H146,2)</f>
        <v>19681.75</v>
      </c>
      <c r="K146" s="134" t="s">
        <v>164</v>
      </c>
      <c r="L146" s="33"/>
      <c r="M146" s="139" t="s">
        <v>19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165</v>
      </c>
      <c r="AT146" s="143" t="s">
        <v>160</v>
      </c>
      <c r="AU146" s="143" t="s">
        <v>80</v>
      </c>
      <c r="AY146" s="18" t="s">
        <v>158</v>
      </c>
      <c r="BE146" s="144">
        <f>IF(N146="základní",J146,0)</f>
        <v>19681.75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78</v>
      </c>
      <c r="BK146" s="144">
        <f>ROUND(I146*H146,2)</f>
        <v>19681.75</v>
      </c>
      <c r="BL146" s="18" t="s">
        <v>165</v>
      </c>
      <c r="BM146" s="143" t="s">
        <v>225</v>
      </c>
    </row>
    <row r="147" spans="2:65" s="1" customFormat="1" x14ac:dyDescent="0.2">
      <c r="B147" s="33"/>
      <c r="D147" s="145" t="s">
        <v>166</v>
      </c>
      <c r="F147" s="146" t="s">
        <v>2778</v>
      </c>
      <c r="I147" s="147"/>
      <c r="L147" s="33"/>
      <c r="M147" s="148"/>
      <c r="T147" s="54"/>
      <c r="AT147" s="18" t="s">
        <v>166</v>
      </c>
      <c r="AU147" s="18" t="s">
        <v>80</v>
      </c>
    </row>
    <row r="148" spans="2:65" s="12" customFormat="1" x14ac:dyDescent="0.2">
      <c r="B148" s="149"/>
      <c r="D148" s="150" t="s">
        <v>188</v>
      </c>
      <c r="E148" s="151" t="s">
        <v>19</v>
      </c>
      <c r="F148" s="152" t="s">
        <v>2779</v>
      </c>
      <c r="H148" s="151" t="s">
        <v>19</v>
      </c>
      <c r="I148" s="153"/>
      <c r="L148" s="149"/>
      <c r="M148" s="154"/>
      <c r="T148" s="155"/>
      <c r="AT148" s="151" t="s">
        <v>188</v>
      </c>
      <c r="AU148" s="151" t="s">
        <v>80</v>
      </c>
      <c r="AV148" s="12" t="s">
        <v>78</v>
      </c>
      <c r="AW148" s="12" t="s">
        <v>31</v>
      </c>
      <c r="AX148" s="12" t="s">
        <v>70</v>
      </c>
      <c r="AY148" s="151" t="s">
        <v>158</v>
      </c>
    </row>
    <row r="149" spans="2:65" s="13" customFormat="1" x14ac:dyDescent="0.2">
      <c r="B149" s="156"/>
      <c r="D149" s="150" t="s">
        <v>188</v>
      </c>
      <c r="E149" s="157" t="s">
        <v>19</v>
      </c>
      <c r="F149" s="158" t="s">
        <v>2780</v>
      </c>
      <c r="H149" s="159">
        <v>46.75</v>
      </c>
      <c r="I149" s="160"/>
      <c r="L149" s="156"/>
      <c r="M149" s="161"/>
      <c r="T149" s="162"/>
      <c r="AT149" s="157" t="s">
        <v>188</v>
      </c>
      <c r="AU149" s="157" t="s">
        <v>80</v>
      </c>
      <c r="AV149" s="13" t="s">
        <v>80</v>
      </c>
      <c r="AW149" s="13" t="s">
        <v>31</v>
      </c>
      <c r="AX149" s="13" t="s">
        <v>70</v>
      </c>
      <c r="AY149" s="157" t="s">
        <v>158</v>
      </c>
    </row>
    <row r="150" spans="2:65" s="14" customFormat="1" x14ac:dyDescent="0.2">
      <c r="B150" s="163"/>
      <c r="D150" s="150" t="s">
        <v>188</v>
      </c>
      <c r="E150" s="164" t="s">
        <v>19</v>
      </c>
      <c r="F150" s="165" t="s">
        <v>191</v>
      </c>
      <c r="H150" s="166">
        <v>46.75</v>
      </c>
      <c r="I150" s="167"/>
      <c r="L150" s="163"/>
      <c r="M150" s="168"/>
      <c r="T150" s="169"/>
      <c r="AT150" s="164" t="s">
        <v>188</v>
      </c>
      <c r="AU150" s="164" t="s">
        <v>80</v>
      </c>
      <c r="AV150" s="14" t="s">
        <v>165</v>
      </c>
      <c r="AW150" s="14" t="s">
        <v>31</v>
      </c>
      <c r="AX150" s="14" t="s">
        <v>78</v>
      </c>
      <c r="AY150" s="164" t="s">
        <v>158</v>
      </c>
    </row>
    <row r="151" spans="2:65" s="1" customFormat="1" ht="16.5" customHeight="1" x14ac:dyDescent="0.2">
      <c r="B151" s="33"/>
      <c r="C151" s="132" t="s">
        <v>8</v>
      </c>
      <c r="D151" s="132" t="s">
        <v>160</v>
      </c>
      <c r="E151" s="133" t="s">
        <v>2781</v>
      </c>
      <c r="F151" s="134" t="s">
        <v>2782</v>
      </c>
      <c r="G151" s="135" t="s">
        <v>195</v>
      </c>
      <c r="H151" s="136">
        <v>46.75</v>
      </c>
      <c r="I151" s="137">
        <v>82.2</v>
      </c>
      <c r="J151" s="138">
        <f>ROUND(I151*H151,2)</f>
        <v>3842.85</v>
      </c>
      <c r="K151" s="134" t="s">
        <v>164</v>
      </c>
      <c r="L151" s="33"/>
      <c r="M151" s="139" t="s">
        <v>19</v>
      </c>
      <c r="N151" s="140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165</v>
      </c>
      <c r="AT151" s="143" t="s">
        <v>160</v>
      </c>
      <c r="AU151" s="143" t="s">
        <v>80</v>
      </c>
      <c r="AY151" s="18" t="s">
        <v>158</v>
      </c>
      <c r="BE151" s="144">
        <f>IF(N151="základní",J151,0)</f>
        <v>3842.85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78</v>
      </c>
      <c r="BK151" s="144">
        <f>ROUND(I151*H151,2)</f>
        <v>3842.85</v>
      </c>
      <c r="BL151" s="18" t="s">
        <v>165</v>
      </c>
      <c r="BM151" s="143" t="s">
        <v>232</v>
      </c>
    </row>
    <row r="152" spans="2:65" s="1" customFormat="1" x14ac:dyDescent="0.2">
      <c r="B152" s="33"/>
      <c r="D152" s="145" t="s">
        <v>166</v>
      </c>
      <c r="F152" s="146" t="s">
        <v>2783</v>
      </c>
      <c r="I152" s="147"/>
      <c r="L152" s="33"/>
      <c r="M152" s="148"/>
      <c r="T152" s="54"/>
      <c r="AT152" s="18" t="s">
        <v>166</v>
      </c>
      <c r="AU152" s="18" t="s">
        <v>80</v>
      </c>
    </row>
    <row r="153" spans="2:65" s="1" customFormat="1" ht="16.5" customHeight="1" x14ac:dyDescent="0.2">
      <c r="B153" s="33"/>
      <c r="C153" s="132" t="s">
        <v>240</v>
      </c>
      <c r="D153" s="132" t="s">
        <v>160</v>
      </c>
      <c r="E153" s="133" t="s">
        <v>2784</v>
      </c>
      <c r="F153" s="134" t="s">
        <v>2785</v>
      </c>
      <c r="G153" s="135" t="s">
        <v>308</v>
      </c>
      <c r="H153" s="136">
        <v>13</v>
      </c>
      <c r="I153" s="137">
        <v>5280</v>
      </c>
      <c r="J153" s="138">
        <f>ROUND(I153*H153,2)</f>
        <v>68640</v>
      </c>
      <c r="K153" s="134" t="s">
        <v>19</v>
      </c>
      <c r="L153" s="33"/>
      <c r="M153" s="139" t="s">
        <v>19</v>
      </c>
      <c r="N153" s="140" t="s">
        <v>41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165</v>
      </c>
      <c r="AT153" s="143" t="s">
        <v>160</v>
      </c>
      <c r="AU153" s="143" t="s">
        <v>80</v>
      </c>
      <c r="AY153" s="18" t="s">
        <v>158</v>
      </c>
      <c r="BE153" s="144">
        <f>IF(N153="základní",J153,0)</f>
        <v>68640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78</v>
      </c>
      <c r="BK153" s="144">
        <f>ROUND(I153*H153,2)</f>
        <v>68640</v>
      </c>
      <c r="BL153" s="18" t="s">
        <v>165</v>
      </c>
      <c r="BM153" s="143" t="s">
        <v>243</v>
      </c>
    </row>
    <row r="154" spans="2:65" s="11" customFormat="1" ht="22.8" customHeight="1" x14ac:dyDescent="0.25">
      <c r="B154" s="120"/>
      <c r="D154" s="121" t="s">
        <v>69</v>
      </c>
      <c r="E154" s="130" t="s">
        <v>171</v>
      </c>
      <c r="F154" s="130" t="s">
        <v>624</v>
      </c>
      <c r="I154" s="123"/>
      <c r="J154" s="131">
        <f>BK154</f>
        <v>194247.12</v>
      </c>
      <c r="L154" s="120"/>
      <c r="M154" s="125"/>
      <c r="P154" s="126">
        <f>SUM(P155:P204)</f>
        <v>0</v>
      </c>
      <c r="R154" s="126">
        <f>SUM(R155:R204)</f>
        <v>0</v>
      </c>
      <c r="T154" s="127">
        <f>SUM(T155:T204)</f>
        <v>0</v>
      </c>
      <c r="AR154" s="121" t="s">
        <v>78</v>
      </c>
      <c r="AT154" s="128" t="s">
        <v>69</v>
      </c>
      <c r="AU154" s="128" t="s">
        <v>78</v>
      </c>
      <c r="AY154" s="121" t="s">
        <v>158</v>
      </c>
      <c r="BK154" s="129">
        <f>SUM(BK155:BK204)</f>
        <v>194247.12</v>
      </c>
    </row>
    <row r="155" spans="2:65" s="1" customFormat="1" ht="16.5" customHeight="1" x14ac:dyDescent="0.2">
      <c r="B155" s="33"/>
      <c r="C155" s="132" t="s">
        <v>196</v>
      </c>
      <c r="D155" s="132" t="s">
        <v>160</v>
      </c>
      <c r="E155" s="133" t="s">
        <v>2786</v>
      </c>
      <c r="F155" s="134" t="s">
        <v>2787</v>
      </c>
      <c r="G155" s="135" t="s">
        <v>195</v>
      </c>
      <c r="H155" s="136">
        <v>49.64</v>
      </c>
      <c r="I155" s="137">
        <v>3040</v>
      </c>
      <c r="J155" s="138">
        <f>ROUND(I155*H155,2)</f>
        <v>150905.60000000001</v>
      </c>
      <c r="K155" s="134" t="s">
        <v>164</v>
      </c>
      <c r="L155" s="33"/>
      <c r="M155" s="139" t="s">
        <v>19</v>
      </c>
      <c r="N155" s="140" t="s">
        <v>41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165</v>
      </c>
      <c r="AT155" s="143" t="s">
        <v>160</v>
      </c>
      <c r="AU155" s="143" t="s">
        <v>80</v>
      </c>
      <c r="AY155" s="18" t="s">
        <v>158</v>
      </c>
      <c r="BE155" s="144">
        <f>IF(N155="základní",J155,0)</f>
        <v>150905.60000000001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78</v>
      </c>
      <c r="BK155" s="144">
        <f>ROUND(I155*H155,2)</f>
        <v>150905.60000000001</v>
      </c>
      <c r="BL155" s="18" t="s">
        <v>165</v>
      </c>
      <c r="BM155" s="143" t="s">
        <v>253</v>
      </c>
    </row>
    <row r="156" spans="2:65" s="1" customFormat="1" x14ac:dyDescent="0.2">
      <c r="B156" s="33"/>
      <c r="D156" s="145" t="s">
        <v>166</v>
      </c>
      <c r="F156" s="146" t="s">
        <v>2788</v>
      </c>
      <c r="I156" s="147"/>
      <c r="L156" s="33"/>
      <c r="M156" s="148"/>
      <c r="T156" s="54"/>
      <c r="AT156" s="18" t="s">
        <v>166</v>
      </c>
      <c r="AU156" s="18" t="s">
        <v>80</v>
      </c>
    </row>
    <row r="157" spans="2:65" s="12" customFormat="1" x14ac:dyDescent="0.2">
      <c r="B157" s="149"/>
      <c r="D157" s="150" t="s">
        <v>188</v>
      </c>
      <c r="E157" s="151" t="s">
        <v>19</v>
      </c>
      <c r="F157" s="152" t="s">
        <v>2789</v>
      </c>
      <c r="H157" s="151" t="s">
        <v>19</v>
      </c>
      <c r="I157" s="153"/>
      <c r="L157" s="149"/>
      <c r="M157" s="154"/>
      <c r="T157" s="155"/>
      <c r="AT157" s="151" t="s">
        <v>188</v>
      </c>
      <c r="AU157" s="151" t="s">
        <v>80</v>
      </c>
      <c r="AV157" s="12" t="s">
        <v>78</v>
      </c>
      <c r="AW157" s="12" t="s">
        <v>31</v>
      </c>
      <c r="AX157" s="12" t="s">
        <v>70</v>
      </c>
      <c r="AY157" s="151" t="s">
        <v>158</v>
      </c>
    </row>
    <row r="158" spans="2:65" s="13" customFormat="1" x14ac:dyDescent="0.2">
      <c r="B158" s="156"/>
      <c r="D158" s="150" t="s">
        <v>188</v>
      </c>
      <c r="E158" s="157" t="s">
        <v>19</v>
      </c>
      <c r="F158" s="158" t="s">
        <v>2790</v>
      </c>
      <c r="H158" s="159">
        <v>52.64</v>
      </c>
      <c r="I158" s="160"/>
      <c r="L158" s="156"/>
      <c r="M158" s="161"/>
      <c r="T158" s="162"/>
      <c r="AT158" s="157" t="s">
        <v>188</v>
      </c>
      <c r="AU158" s="157" t="s">
        <v>80</v>
      </c>
      <c r="AV158" s="13" t="s">
        <v>80</v>
      </c>
      <c r="AW158" s="13" t="s">
        <v>31</v>
      </c>
      <c r="AX158" s="13" t="s">
        <v>70</v>
      </c>
      <c r="AY158" s="157" t="s">
        <v>158</v>
      </c>
    </row>
    <row r="159" spans="2:65" s="12" customFormat="1" x14ac:dyDescent="0.2">
      <c r="B159" s="149"/>
      <c r="D159" s="150" t="s">
        <v>188</v>
      </c>
      <c r="E159" s="151" t="s">
        <v>19</v>
      </c>
      <c r="F159" s="152" t="s">
        <v>2791</v>
      </c>
      <c r="H159" s="151" t="s">
        <v>19</v>
      </c>
      <c r="I159" s="153"/>
      <c r="L159" s="149"/>
      <c r="M159" s="154"/>
      <c r="T159" s="155"/>
      <c r="AT159" s="151" t="s">
        <v>188</v>
      </c>
      <c r="AU159" s="151" t="s">
        <v>80</v>
      </c>
      <c r="AV159" s="12" t="s">
        <v>78</v>
      </c>
      <c r="AW159" s="12" t="s">
        <v>31</v>
      </c>
      <c r="AX159" s="12" t="s">
        <v>70</v>
      </c>
      <c r="AY159" s="151" t="s">
        <v>158</v>
      </c>
    </row>
    <row r="160" spans="2:65" s="13" customFormat="1" x14ac:dyDescent="0.2">
      <c r="B160" s="156"/>
      <c r="D160" s="150" t="s">
        <v>188</v>
      </c>
      <c r="E160" s="157" t="s">
        <v>19</v>
      </c>
      <c r="F160" s="158" t="s">
        <v>2792</v>
      </c>
      <c r="H160" s="159">
        <v>-3</v>
      </c>
      <c r="I160" s="160"/>
      <c r="L160" s="156"/>
      <c r="M160" s="161"/>
      <c r="T160" s="162"/>
      <c r="AT160" s="157" t="s">
        <v>188</v>
      </c>
      <c r="AU160" s="157" t="s">
        <v>80</v>
      </c>
      <c r="AV160" s="13" t="s">
        <v>80</v>
      </c>
      <c r="AW160" s="13" t="s">
        <v>31</v>
      </c>
      <c r="AX160" s="13" t="s">
        <v>70</v>
      </c>
      <c r="AY160" s="157" t="s">
        <v>158</v>
      </c>
    </row>
    <row r="161" spans="2:65" s="14" customFormat="1" x14ac:dyDescent="0.2">
      <c r="B161" s="163"/>
      <c r="D161" s="150" t="s">
        <v>188</v>
      </c>
      <c r="E161" s="164" t="s">
        <v>19</v>
      </c>
      <c r="F161" s="165" t="s">
        <v>191</v>
      </c>
      <c r="H161" s="166">
        <v>49.64</v>
      </c>
      <c r="I161" s="167"/>
      <c r="L161" s="163"/>
      <c r="M161" s="168"/>
      <c r="T161" s="169"/>
      <c r="AT161" s="164" t="s">
        <v>188</v>
      </c>
      <c r="AU161" s="164" t="s">
        <v>80</v>
      </c>
      <c r="AV161" s="14" t="s">
        <v>165</v>
      </c>
      <c r="AW161" s="14" t="s">
        <v>31</v>
      </c>
      <c r="AX161" s="14" t="s">
        <v>78</v>
      </c>
      <c r="AY161" s="164" t="s">
        <v>158</v>
      </c>
    </row>
    <row r="162" spans="2:65" s="1" customFormat="1" ht="16.5" customHeight="1" x14ac:dyDescent="0.2">
      <c r="B162" s="33"/>
      <c r="C162" s="132" t="s">
        <v>259</v>
      </c>
      <c r="D162" s="132" t="s">
        <v>160</v>
      </c>
      <c r="E162" s="133" t="s">
        <v>2793</v>
      </c>
      <c r="F162" s="134" t="s">
        <v>2794</v>
      </c>
      <c r="G162" s="135" t="s">
        <v>308</v>
      </c>
      <c r="H162" s="136">
        <v>1.7030000000000001</v>
      </c>
      <c r="I162" s="137">
        <v>5170</v>
      </c>
      <c r="J162" s="138">
        <f>ROUND(I162*H162,2)</f>
        <v>8804.51</v>
      </c>
      <c r="K162" s="134" t="s">
        <v>164</v>
      </c>
      <c r="L162" s="33"/>
      <c r="M162" s="139" t="s">
        <v>19</v>
      </c>
      <c r="N162" s="140" t="s">
        <v>41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165</v>
      </c>
      <c r="AT162" s="143" t="s">
        <v>160</v>
      </c>
      <c r="AU162" s="143" t="s">
        <v>80</v>
      </c>
      <c r="AY162" s="18" t="s">
        <v>158</v>
      </c>
      <c r="BE162" s="144">
        <f>IF(N162="základní",J162,0)</f>
        <v>8804.51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78</v>
      </c>
      <c r="BK162" s="144">
        <f>ROUND(I162*H162,2)</f>
        <v>8804.51</v>
      </c>
      <c r="BL162" s="18" t="s">
        <v>165</v>
      </c>
      <c r="BM162" s="143" t="s">
        <v>262</v>
      </c>
    </row>
    <row r="163" spans="2:65" s="1" customFormat="1" x14ac:dyDescent="0.2">
      <c r="B163" s="33"/>
      <c r="D163" s="145" t="s">
        <v>166</v>
      </c>
      <c r="F163" s="146" t="s">
        <v>2795</v>
      </c>
      <c r="I163" s="147"/>
      <c r="L163" s="33"/>
      <c r="M163" s="148"/>
      <c r="T163" s="54"/>
      <c r="AT163" s="18" t="s">
        <v>166</v>
      </c>
      <c r="AU163" s="18" t="s">
        <v>80</v>
      </c>
    </row>
    <row r="164" spans="2:65" s="13" customFormat="1" x14ac:dyDescent="0.2">
      <c r="B164" s="156"/>
      <c r="D164" s="150" t="s">
        <v>188</v>
      </c>
      <c r="E164" s="157" t="s">
        <v>19</v>
      </c>
      <c r="F164" s="158" t="s">
        <v>2796</v>
      </c>
      <c r="H164" s="159">
        <v>1.008</v>
      </c>
      <c r="I164" s="160"/>
      <c r="L164" s="156"/>
      <c r="M164" s="161"/>
      <c r="T164" s="162"/>
      <c r="AT164" s="157" t="s">
        <v>188</v>
      </c>
      <c r="AU164" s="157" t="s">
        <v>80</v>
      </c>
      <c r="AV164" s="13" t="s">
        <v>80</v>
      </c>
      <c r="AW164" s="13" t="s">
        <v>31</v>
      </c>
      <c r="AX164" s="13" t="s">
        <v>70</v>
      </c>
      <c r="AY164" s="157" t="s">
        <v>158</v>
      </c>
    </row>
    <row r="165" spans="2:65" s="13" customFormat="1" x14ac:dyDescent="0.2">
      <c r="B165" s="156"/>
      <c r="D165" s="150" t="s">
        <v>188</v>
      </c>
      <c r="E165" s="157" t="s">
        <v>19</v>
      </c>
      <c r="F165" s="158" t="s">
        <v>2797</v>
      </c>
      <c r="H165" s="159">
        <v>0.59399999999999997</v>
      </c>
      <c r="I165" s="160"/>
      <c r="L165" s="156"/>
      <c r="M165" s="161"/>
      <c r="T165" s="162"/>
      <c r="AT165" s="157" t="s">
        <v>188</v>
      </c>
      <c r="AU165" s="157" t="s">
        <v>80</v>
      </c>
      <c r="AV165" s="13" t="s">
        <v>80</v>
      </c>
      <c r="AW165" s="13" t="s">
        <v>31</v>
      </c>
      <c r="AX165" s="13" t="s">
        <v>70</v>
      </c>
      <c r="AY165" s="157" t="s">
        <v>158</v>
      </c>
    </row>
    <row r="166" spans="2:65" s="12" customFormat="1" x14ac:dyDescent="0.2">
      <c r="B166" s="149"/>
      <c r="D166" s="150" t="s">
        <v>188</v>
      </c>
      <c r="E166" s="151" t="s">
        <v>19</v>
      </c>
      <c r="F166" s="152" t="s">
        <v>2798</v>
      </c>
      <c r="H166" s="151" t="s">
        <v>19</v>
      </c>
      <c r="I166" s="153"/>
      <c r="L166" s="149"/>
      <c r="M166" s="154"/>
      <c r="T166" s="155"/>
      <c r="AT166" s="151" t="s">
        <v>188</v>
      </c>
      <c r="AU166" s="151" t="s">
        <v>80</v>
      </c>
      <c r="AV166" s="12" t="s">
        <v>78</v>
      </c>
      <c r="AW166" s="12" t="s">
        <v>31</v>
      </c>
      <c r="AX166" s="12" t="s">
        <v>70</v>
      </c>
      <c r="AY166" s="151" t="s">
        <v>158</v>
      </c>
    </row>
    <row r="167" spans="2:65" s="13" customFormat="1" x14ac:dyDescent="0.2">
      <c r="B167" s="156"/>
      <c r="D167" s="150" t="s">
        <v>188</v>
      </c>
      <c r="E167" s="157" t="s">
        <v>19</v>
      </c>
      <c r="F167" s="158" t="s">
        <v>2799</v>
      </c>
      <c r="H167" s="159">
        <v>0.10100000000000001</v>
      </c>
      <c r="I167" s="160"/>
      <c r="L167" s="156"/>
      <c r="M167" s="161"/>
      <c r="T167" s="162"/>
      <c r="AT167" s="157" t="s">
        <v>188</v>
      </c>
      <c r="AU167" s="157" t="s">
        <v>80</v>
      </c>
      <c r="AV167" s="13" t="s">
        <v>80</v>
      </c>
      <c r="AW167" s="13" t="s">
        <v>31</v>
      </c>
      <c r="AX167" s="13" t="s">
        <v>70</v>
      </c>
      <c r="AY167" s="157" t="s">
        <v>158</v>
      </c>
    </row>
    <row r="168" spans="2:65" s="14" customFormat="1" x14ac:dyDescent="0.2">
      <c r="B168" s="163"/>
      <c r="D168" s="150" t="s">
        <v>188</v>
      </c>
      <c r="E168" s="164" t="s">
        <v>19</v>
      </c>
      <c r="F168" s="165" t="s">
        <v>191</v>
      </c>
      <c r="H168" s="166">
        <v>1.7029999999999998</v>
      </c>
      <c r="I168" s="167"/>
      <c r="L168" s="163"/>
      <c r="M168" s="168"/>
      <c r="T168" s="169"/>
      <c r="AT168" s="164" t="s">
        <v>188</v>
      </c>
      <c r="AU168" s="164" t="s">
        <v>80</v>
      </c>
      <c r="AV168" s="14" t="s">
        <v>165</v>
      </c>
      <c r="AW168" s="14" t="s">
        <v>31</v>
      </c>
      <c r="AX168" s="14" t="s">
        <v>78</v>
      </c>
      <c r="AY168" s="164" t="s">
        <v>158</v>
      </c>
    </row>
    <row r="169" spans="2:65" s="1" customFormat="1" ht="16.5" customHeight="1" x14ac:dyDescent="0.2">
      <c r="B169" s="33"/>
      <c r="C169" s="132" t="s">
        <v>204</v>
      </c>
      <c r="D169" s="132" t="s">
        <v>160</v>
      </c>
      <c r="E169" s="133" t="s">
        <v>2800</v>
      </c>
      <c r="F169" s="134" t="s">
        <v>2801</v>
      </c>
      <c r="G169" s="135" t="s">
        <v>195</v>
      </c>
      <c r="H169" s="136">
        <v>7.32</v>
      </c>
      <c r="I169" s="137">
        <v>580</v>
      </c>
      <c r="J169" s="138">
        <f>ROUND(I169*H169,2)</f>
        <v>4245.6000000000004</v>
      </c>
      <c r="K169" s="134" t="s">
        <v>164</v>
      </c>
      <c r="L169" s="33"/>
      <c r="M169" s="139" t="s">
        <v>19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165</v>
      </c>
      <c r="AT169" s="143" t="s">
        <v>160</v>
      </c>
      <c r="AU169" s="143" t="s">
        <v>80</v>
      </c>
      <c r="AY169" s="18" t="s">
        <v>158</v>
      </c>
      <c r="BE169" s="144">
        <f>IF(N169="základní",J169,0)</f>
        <v>4245.6000000000004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78</v>
      </c>
      <c r="BK169" s="144">
        <f>ROUND(I169*H169,2)</f>
        <v>4245.6000000000004</v>
      </c>
      <c r="BL169" s="18" t="s">
        <v>165</v>
      </c>
      <c r="BM169" s="143" t="s">
        <v>272</v>
      </c>
    </row>
    <row r="170" spans="2:65" s="1" customFormat="1" x14ac:dyDescent="0.2">
      <c r="B170" s="33"/>
      <c r="D170" s="145" t="s">
        <v>166</v>
      </c>
      <c r="F170" s="146" t="s">
        <v>2802</v>
      </c>
      <c r="I170" s="147"/>
      <c r="L170" s="33"/>
      <c r="M170" s="148"/>
      <c r="T170" s="54"/>
      <c r="AT170" s="18" t="s">
        <v>166</v>
      </c>
      <c r="AU170" s="18" t="s">
        <v>80</v>
      </c>
    </row>
    <row r="171" spans="2:65" s="13" customFormat="1" x14ac:dyDescent="0.2">
      <c r="B171" s="156"/>
      <c r="D171" s="150" t="s">
        <v>188</v>
      </c>
      <c r="E171" s="157" t="s">
        <v>19</v>
      </c>
      <c r="F171" s="158" t="s">
        <v>2803</v>
      </c>
      <c r="H171" s="159">
        <v>3.84</v>
      </c>
      <c r="I171" s="160"/>
      <c r="L171" s="156"/>
      <c r="M171" s="161"/>
      <c r="T171" s="162"/>
      <c r="AT171" s="157" t="s">
        <v>188</v>
      </c>
      <c r="AU171" s="157" t="s">
        <v>80</v>
      </c>
      <c r="AV171" s="13" t="s">
        <v>80</v>
      </c>
      <c r="AW171" s="13" t="s">
        <v>31</v>
      </c>
      <c r="AX171" s="13" t="s">
        <v>70</v>
      </c>
      <c r="AY171" s="157" t="s">
        <v>158</v>
      </c>
    </row>
    <row r="172" spans="2:65" s="13" customFormat="1" x14ac:dyDescent="0.2">
      <c r="B172" s="156"/>
      <c r="D172" s="150" t="s">
        <v>188</v>
      </c>
      <c r="E172" s="157" t="s">
        <v>19</v>
      </c>
      <c r="F172" s="158" t="s">
        <v>2804</v>
      </c>
      <c r="H172" s="159">
        <v>3.48</v>
      </c>
      <c r="I172" s="160"/>
      <c r="L172" s="156"/>
      <c r="M172" s="161"/>
      <c r="T172" s="162"/>
      <c r="AT172" s="157" t="s">
        <v>188</v>
      </c>
      <c r="AU172" s="157" t="s">
        <v>80</v>
      </c>
      <c r="AV172" s="13" t="s">
        <v>80</v>
      </c>
      <c r="AW172" s="13" t="s">
        <v>31</v>
      </c>
      <c r="AX172" s="13" t="s">
        <v>70</v>
      </c>
      <c r="AY172" s="157" t="s">
        <v>158</v>
      </c>
    </row>
    <row r="173" spans="2:65" s="14" customFormat="1" x14ac:dyDescent="0.2">
      <c r="B173" s="163"/>
      <c r="D173" s="150" t="s">
        <v>188</v>
      </c>
      <c r="E173" s="164" t="s">
        <v>19</v>
      </c>
      <c r="F173" s="165" t="s">
        <v>191</v>
      </c>
      <c r="H173" s="166">
        <v>7.32</v>
      </c>
      <c r="I173" s="167"/>
      <c r="L173" s="163"/>
      <c r="M173" s="168"/>
      <c r="T173" s="169"/>
      <c r="AT173" s="164" t="s">
        <v>188</v>
      </c>
      <c r="AU173" s="164" t="s">
        <v>80</v>
      </c>
      <c r="AV173" s="14" t="s">
        <v>165</v>
      </c>
      <c r="AW173" s="14" t="s">
        <v>31</v>
      </c>
      <c r="AX173" s="14" t="s">
        <v>78</v>
      </c>
      <c r="AY173" s="164" t="s">
        <v>158</v>
      </c>
    </row>
    <row r="174" spans="2:65" s="1" customFormat="1" ht="16.5" customHeight="1" x14ac:dyDescent="0.2">
      <c r="B174" s="33"/>
      <c r="C174" s="132" t="s">
        <v>277</v>
      </c>
      <c r="D174" s="132" t="s">
        <v>160</v>
      </c>
      <c r="E174" s="133" t="s">
        <v>2805</v>
      </c>
      <c r="F174" s="134" t="s">
        <v>2806</v>
      </c>
      <c r="G174" s="135" t="s">
        <v>195</v>
      </c>
      <c r="H174" s="136">
        <v>7.32</v>
      </c>
      <c r="I174" s="137">
        <v>153</v>
      </c>
      <c r="J174" s="138">
        <f>ROUND(I174*H174,2)</f>
        <v>1119.96</v>
      </c>
      <c r="K174" s="134" t="s">
        <v>164</v>
      </c>
      <c r="L174" s="33"/>
      <c r="M174" s="139" t="s">
        <v>19</v>
      </c>
      <c r="N174" s="140" t="s">
        <v>41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165</v>
      </c>
      <c r="AT174" s="143" t="s">
        <v>160</v>
      </c>
      <c r="AU174" s="143" t="s">
        <v>80</v>
      </c>
      <c r="AY174" s="18" t="s">
        <v>158</v>
      </c>
      <c r="BE174" s="144">
        <f>IF(N174="základní",J174,0)</f>
        <v>1119.96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78</v>
      </c>
      <c r="BK174" s="144">
        <f>ROUND(I174*H174,2)</f>
        <v>1119.96</v>
      </c>
      <c r="BL174" s="18" t="s">
        <v>165</v>
      </c>
      <c r="BM174" s="143" t="s">
        <v>281</v>
      </c>
    </row>
    <row r="175" spans="2:65" s="1" customFormat="1" x14ac:dyDescent="0.2">
      <c r="B175" s="33"/>
      <c r="D175" s="145" t="s">
        <v>166</v>
      </c>
      <c r="F175" s="146" t="s">
        <v>2807</v>
      </c>
      <c r="I175" s="147"/>
      <c r="L175" s="33"/>
      <c r="M175" s="148"/>
      <c r="T175" s="54"/>
      <c r="AT175" s="18" t="s">
        <v>166</v>
      </c>
      <c r="AU175" s="18" t="s">
        <v>80</v>
      </c>
    </row>
    <row r="176" spans="2:65" s="1" customFormat="1" ht="16.5" customHeight="1" x14ac:dyDescent="0.2">
      <c r="B176" s="33"/>
      <c r="C176" s="132" t="s">
        <v>210</v>
      </c>
      <c r="D176" s="132" t="s">
        <v>160</v>
      </c>
      <c r="E176" s="133" t="s">
        <v>2808</v>
      </c>
      <c r="F176" s="134" t="s">
        <v>2809</v>
      </c>
      <c r="G176" s="135" t="s">
        <v>195</v>
      </c>
      <c r="H176" s="136">
        <v>1.036</v>
      </c>
      <c r="I176" s="137">
        <v>1350</v>
      </c>
      <c r="J176" s="138">
        <f>ROUND(I176*H176,2)</f>
        <v>1398.6</v>
      </c>
      <c r="K176" s="134" t="s">
        <v>164</v>
      </c>
      <c r="L176" s="33"/>
      <c r="M176" s="139" t="s">
        <v>19</v>
      </c>
      <c r="N176" s="140" t="s">
        <v>41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165</v>
      </c>
      <c r="AT176" s="143" t="s">
        <v>160</v>
      </c>
      <c r="AU176" s="143" t="s">
        <v>80</v>
      </c>
      <c r="AY176" s="18" t="s">
        <v>158</v>
      </c>
      <c r="BE176" s="144">
        <f>IF(N176="základní",J176,0)</f>
        <v>1398.6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78</v>
      </c>
      <c r="BK176" s="144">
        <f>ROUND(I176*H176,2)</f>
        <v>1398.6</v>
      </c>
      <c r="BL176" s="18" t="s">
        <v>165</v>
      </c>
      <c r="BM176" s="143" t="s">
        <v>287</v>
      </c>
    </row>
    <row r="177" spans="2:65" s="1" customFormat="1" x14ac:dyDescent="0.2">
      <c r="B177" s="33"/>
      <c r="D177" s="145" t="s">
        <v>166</v>
      </c>
      <c r="F177" s="146" t="s">
        <v>2810</v>
      </c>
      <c r="I177" s="147"/>
      <c r="L177" s="33"/>
      <c r="M177" s="148"/>
      <c r="T177" s="54"/>
      <c r="AT177" s="18" t="s">
        <v>166</v>
      </c>
      <c r="AU177" s="18" t="s">
        <v>80</v>
      </c>
    </row>
    <row r="178" spans="2:65" s="12" customFormat="1" x14ac:dyDescent="0.2">
      <c r="B178" s="149"/>
      <c r="D178" s="150" t="s">
        <v>188</v>
      </c>
      <c r="E178" s="151" t="s">
        <v>19</v>
      </c>
      <c r="F178" s="152" t="s">
        <v>2798</v>
      </c>
      <c r="H178" s="151" t="s">
        <v>19</v>
      </c>
      <c r="I178" s="153"/>
      <c r="L178" s="149"/>
      <c r="M178" s="154"/>
      <c r="T178" s="155"/>
      <c r="AT178" s="151" t="s">
        <v>188</v>
      </c>
      <c r="AU178" s="151" t="s">
        <v>80</v>
      </c>
      <c r="AV178" s="12" t="s">
        <v>78</v>
      </c>
      <c r="AW178" s="12" t="s">
        <v>31</v>
      </c>
      <c r="AX178" s="12" t="s">
        <v>70</v>
      </c>
      <c r="AY178" s="151" t="s">
        <v>158</v>
      </c>
    </row>
    <row r="179" spans="2:65" s="13" customFormat="1" x14ac:dyDescent="0.2">
      <c r="B179" s="156"/>
      <c r="D179" s="150" t="s">
        <v>188</v>
      </c>
      <c r="E179" s="157" t="s">
        <v>19</v>
      </c>
      <c r="F179" s="158" t="s">
        <v>2811</v>
      </c>
      <c r="H179" s="159">
        <v>1.036</v>
      </c>
      <c r="I179" s="160"/>
      <c r="L179" s="156"/>
      <c r="M179" s="161"/>
      <c r="T179" s="162"/>
      <c r="AT179" s="157" t="s">
        <v>188</v>
      </c>
      <c r="AU179" s="157" t="s">
        <v>80</v>
      </c>
      <c r="AV179" s="13" t="s">
        <v>80</v>
      </c>
      <c r="AW179" s="13" t="s">
        <v>31</v>
      </c>
      <c r="AX179" s="13" t="s">
        <v>70</v>
      </c>
      <c r="AY179" s="157" t="s">
        <v>158</v>
      </c>
    </row>
    <row r="180" spans="2:65" s="14" customFormat="1" x14ac:dyDescent="0.2">
      <c r="B180" s="163"/>
      <c r="D180" s="150" t="s">
        <v>188</v>
      </c>
      <c r="E180" s="164" t="s">
        <v>19</v>
      </c>
      <c r="F180" s="165" t="s">
        <v>191</v>
      </c>
      <c r="H180" s="166">
        <v>1.036</v>
      </c>
      <c r="I180" s="167"/>
      <c r="L180" s="163"/>
      <c r="M180" s="168"/>
      <c r="T180" s="169"/>
      <c r="AT180" s="164" t="s">
        <v>188</v>
      </c>
      <c r="AU180" s="164" t="s">
        <v>80</v>
      </c>
      <c r="AV180" s="14" t="s">
        <v>165</v>
      </c>
      <c r="AW180" s="14" t="s">
        <v>31</v>
      </c>
      <c r="AX180" s="14" t="s">
        <v>78</v>
      </c>
      <c r="AY180" s="164" t="s">
        <v>158</v>
      </c>
    </row>
    <row r="181" spans="2:65" s="1" customFormat="1" ht="16.5" customHeight="1" x14ac:dyDescent="0.2">
      <c r="B181" s="33"/>
      <c r="C181" s="132" t="s">
        <v>289</v>
      </c>
      <c r="D181" s="132" t="s">
        <v>160</v>
      </c>
      <c r="E181" s="133" t="s">
        <v>2812</v>
      </c>
      <c r="F181" s="134" t="s">
        <v>2813</v>
      </c>
      <c r="G181" s="135" t="s">
        <v>195</v>
      </c>
      <c r="H181" s="136">
        <v>1.036</v>
      </c>
      <c r="I181" s="137">
        <v>223</v>
      </c>
      <c r="J181" s="138">
        <f>ROUND(I181*H181,2)</f>
        <v>231.03</v>
      </c>
      <c r="K181" s="134" t="s">
        <v>164</v>
      </c>
      <c r="L181" s="33"/>
      <c r="M181" s="139" t="s">
        <v>19</v>
      </c>
      <c r="N181" s="140" t="s">
        <v>41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165</v>
      </c>
      <c r="AT181" s="143" t="s">
        <v>160</v>
      </c>
      <c r="AU181" s="143" t="s">
        <v>80</v>
      </c>
      <c r="AY181" s="18" t="s">
        <v>158</v>
      </c>
      <c r="BE181" s="144">
        <f>IF(N181="základní",J181,0)</f>
        <v>231.03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78</v>
      </c>
      <c r="BK181" s="144">
        <f>ROUND(I181*H181,2)</f>
        <v>231.03</v>
      </c>
      <c r="BL181" s="18" t="s">
        <v>165</v>
      </c>
      <c r="BM181" s="143" t="s">
        <v>293</v>
      </c>
    </row>
    <row r="182" spans="2:65" s="1" customFormat="1" x14ac:dyDescent="0.2">
      <c r="B182" s="33"/>
      <c r="D182" s="145" t="s">
        <v>166</v>
      </c>
      <c r="F182" s="146" t="s">
        <v>2814</v>
      </c>
      <c r="I182" s="147"/>
      <c r="L182" s="33"/>
      <c r="M182" s="148"/>
      <c r="T182" s="54"/>
      <c r="AT182" s="18" t="s">
        <v>166</v>
      </c>
      <c r="AU182" s="18" t="s">
        <v>80</v>
      </c>
    </row>
    <row r="183" spans="2:65" s="1" customFormat="1" ht="16.5" customHeight="1" x14ac:dyDescent="0.2">
      <c r="B183" s="33"/>
      <c r="C183" s="132" t="s">
        <v>216</v>
      </c>
      <c r="D183" s="132" t="s">
        <v>160</v>
      </c>
      <c r="E183" s="133" t="s">
        <v>2815</v>
      </c>
      <c r="F183" s="134" t="s">
        <v>2816</v>
      </c>
      <c r="G183" s="135" t="s">
        <v>519</v>
      </c>
      <c r="H183" s="136">
        <v>0.114</v>
      </c>
      <c r="I183" s="137">
        <v>55800</v>
      </c>
      <c r="J183" s="138">
        <f>ROUND(I183*H183,2)</f>
        <v>6361.2</v>
      </c>
      <c r="K183" s="134" t="s">
        <v>164</v>
      </c>
      <c r="L183" s="33"/>
      <c r="M183" s="139" t="s">
        <v>19</v>
      </c>
      <c r="N183" s="140" t="s">
        <v>41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165</v>
      </c>
      <c r="AT183" s="143" t="s">
        <v>160</v>
      </c>
      <c r="AU183" s="143" t="s">
        <v>80</v>
      </c>
      <c r="AY183" s="18" t="s">
        <v>158</v>
      </c>
      <c r="BE183" s="144">
        <f>IF(N183="základní",J183,0)</f>
        <v>6361.2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78</v>
      </c>
      <c r="BK183" s="144">
        <f>ROUND(I183*H183,2)</f>
        <v>6361.2</v>
      </c>
      <c r="BL183" s="18" t="s">
        <v>165</v>
      </c>
      <c r="BM183" s="143" t="s">
        <v>298</v>
      </c>
    </row>
    <row r="184" spans="2:65" s="1" customFormat="1" x14ac:dyDescent="0.2">
      <c r="B184" s="33"/>
      <c r="D184" s="145" t="s">
        <v>166</v>
      </c>
      <c r="F184" s="146" t="s">
        <v>2817</v>
      </c>
      <c r="I184" s="147"/>
      <c r="L184" s="33"/>
      <c r="M184" s="148"/>
      <c r="T184" s="54"/>
      <c r="AT184" s="18" t="s">
        <v>166</v>
      </c>
      <c r="AU184" s="18" t="s">
        <v>80</v>
      </c>
    </row>
    <row r="185" spans="2:65" s="13" customFormat="1" x14ac:dyDescent="0.2">
      <c r="B185" s="156"/>
      <c r="D185" s="150" t="s">
        <v>188</v>
      </c>
      <c r="E185" s="157" t="s">
        <v>19</v>
      </c>
      <c r="F185" s="158" t="s">
        <v>2818</v>
      </c>
      <c r="H185" s="159">
        <v>0.114</v>
      </c>
      <c r="I185" s="160"/>
      <c r="L185" s="156"/>
      <c r="M185" s="161"/>
      <c r="T185" s="162"/>
      <c r="AT185" s="157" t="s">
        <v>188</v>
      </c>
      <c r="AU185" s="157" t="s">
        <v>80</v>
      </c>
      <c r="AV185" s="13" t="s">
        <v>80</v>
      </c>
      <c r="AW185" s="13" t="s">
        <v>31</v>
      </c>
      <c r="AX185" s="13" t="s">
        <v>70</v>
      </c>
      <c r="AY185" s="157" t="s">
        <v>158</v>
      </c>
    </row>
    <row r="186" spans="2:65" s="14" customFormat="1" x14ac:dyDescent="0.2">
      <c r="B186" s="163"/>
      <c r="D186" s="150" t="s">
        <v>188</v>
      </c>
      <c r="E186" s="164" t="s">
        <v>19</v>
      </c>
      <c r="F186" s="165" t="s">
        <v>191</v>
      </c>
      <c r="H186" s="166">
        <v>0.114</v>
      </c>
      <c r="I186" s="167"/>
      <c r="L186" s="163"/>
      <c r="M186" s="168"/>
      <c r="T186" s="169"/>
      <c r="AT186" s="164" t="s">
        <v>188</v>
      </c>
      <c r="AU186" s="164" t="s">
        <v>80</v>
      </c>
      <c r="AV186" s="14" t="s">
        <v>165</v>
      </c>
      <c r="AW186" s="14" t="s">
        <v>31</v>
      </c>
      <c r="AX186" s="14" t="s">
        <v>78</v>
      </c>
      <c r="AY186" s="164" t="s">
        <v>158</v>
      </c>
    </row>
    <row r="187" spans="2:65" s="1" customFormat="1" ht="16.5" customHeight="1" x14ac:dyDescent="0.2">
      <c r="B187" s="33"/>
      <c r="C187" s="132" t="s">
        <v>7</v>
      </c>
      <c r="D187" s="132" t="s">
        <v>160</v>
      </c>
      <c r="E187" s="133" t="s">
        <v>2819</v>
      </c>
      <c r="F187" s="134" t="s">
        <v>2820</v>
      </c>
      <c r="G187" s="135" t="s">
        <v>163</v>
      </c>
      <c r="H187" s="136">
        <v>1</v>
      </c>
      <c r="I187" s="137">
        <v>4440</v>
      </c>
      <c r="J187" s="138">
        <f>ROUND(I187*H187,2)</f>
        <v>4440</v>
      </c>
      <c r="K187" s="134" t="s">
        <v>164</v>
      </c>
      <c r="L187" s="33"/>
      <c r="M187" s="139" t="s">
        <v>19</v>
      </c>
      <c r="N187" s="140" t="s">
        <v>41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165</v>
      </c>
      <c r="AT187" s="143" t="s">
        <v>160</v>
      </c>
      <c r="AU187" s="143" t="s">
        <v>80</v>
      </c>
      <c r="AY187" s="18" t="s">
        <v>158</v>
      </c>
      <c r="BE187" s="144">
        <f>IF(N187="základní",J187,0)</f>
        <v>4440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78</v>
      </c>
      <c r="BK187" s="144">
        <f>ROUND(I187*H187,2)</f>
        <v>4440</v>
      </c>
      <c r="BL187" s="18" t="s">
        <v>165</v>
      </c>
      <c r="BM187" s="143" t="s">
        <v>303</v>
      </c>
    </row>
    <row r="188" spans="2:65" s="1" customFormat="1" x14ac:dyDescent="0.2">
      <c r="B188" s="33"/>
      <c r="D188" s="145" t="s">
        <v>166</v>
      </c>
      <c r="F188" s="146" t="s">
        <v>2821</v>
      </c>
      <c r="I188" s="147"/>
      <c r="L188" s="33"/>
      <c r="M188" s="148"/>
      <c r="T188" s="54"/>
      <c r="AT188" s="18" t="s">
        <v>166</v>
      </c>
      <c r="AU188" s="18" t="s">
        <v>80</v>
      </c>
    </row>
    <row r="189" spans="2:65" s="1" customFormat="1" ht="16.5" customHeight="1" x14ac:dyDescent="0.2">
      <c r="B189" s="33"/>
      <c r="C189" s="132" t="s">
        <v>225</v>
      </c>
      <c r="D189" s="132" t="s">
        <v>160</v>
      </c>
      <c r="E189" s="133" t="s">
        <v>2822</v>
      </c>
      <c r="F189" s="134" t="s">
        <v>2823</v>
      </c>
      <c r="G189" s="135" t="s">
        <v>308</v>
      </c>
      <c r="H189" s="136">
        <v>0.76800000000000002</v>
      </c>
      <c r="I189" s="137">
        <v>5560</v>
      </c>
      <c r="J189" s="138">
        <f>ROUND(I189*H189,2)</f>
        <v>4270.08</v>
      </c>
      <c r="K189" s="134" t="s">
        <v>164</v>
      </c>
      <c r="L189" s="33"/>
      <c r="M189" s="139" t="s">
        <v>19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165</v>
      </c>
      <c r="AT189" s="143" t="s">
        <v>160</v>
      </c>
      <c r="AU189" s="143" t="s">
        <v>80</v>
      </c>
      <c r="AY189" s="18" t="s">
        <v>158</v>
      </c>
      <c r="BE189" s="144">
        <f>IF(N189="základní",J189,0)</f>
        <v>4270.08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78</v>
      </c>
      <c r="BK189" s="144">
        <f>ROUND(I189*H189,2)</f>
        <v>4270.08</v>
      </c>
      <c r="BL189" s="18" t="s">
        <v>165</v>
      </c>
      <c r="BM189" s="143" t="s">
        <v>309</v>
      </c>
    </row>
    <row r="190" spans="2:65" s="1" customFormat="1" x14ac:dyDescent="0.2">
      <c r="B190" s="33"/>
      <c r="D190" s="145" t="s">
        <v>166</v>
      </c>
      <c r="F190" s="146" t="s">
        <v>2824</v>
      </c>
      <c r="I190" s="147"/>
      <c r="L190" s="33"/>
      <c r="M190" s="148"/>
      <c r="T190" s="54"/>
      <c r="AT190" s="18" t="s">
        <v>166</v>
      </c>
      <c r="AU190" s="18" t="s">
        <v>80</v>
      </c>
    </row>
    <row r="191" spans="2:65" s="12" customFormat="1" x14ac:dyDescent="0.2">
      <c r="B191" s="149"/>
      <c r="D191" s="150" t="s">
        <v>188</v>
      </c>
      <c r="E191" s="151" t="s">
        <v>19</v>
      </c>
      <c r="F191" s="152" t="s">
        <v>2825</v>
      </c>
      <c r="H191" s="151" t="s">
        <v>19</v>
      </c>
      <c r="I191" s="153"/>
      <c r="L191" s="149"/>
      <c r="M191" s="154"/>
      <c r="T191" s="155"/>
      <c r="AT191" s="151" t="s">
        <v>188</v>
      </c>
      <c r="AU191" s="151" t="s">
        <v>80</v>
      </c>
      <c r="AV191" s="12" t="s">
        <v>78</v>
      </c>
      <c r="AW191" s="12" t="s">
        <v>31</v>
      </c>
      <c r="AX191" s="12" t="s">
        <v>70</v>
      </c>
      <c r="AY191" s="151" t="s">
        <v>158</v>
      </c>
    </row>
    <row r="192" spans="2:65" s="12" customFormat="1" x14ac:dyDescent="0.2">
      <c r="B192" s="149"/>
      <c r="D192" s="150" t="s">
        <v>188</v>
      </c>
      <c r="E192" s="151" t="s">
        <v>19</v>
      </c>
      <c r="F192" s="152" t="s">
        <v>2826</v>
      </c>
      <c r="H192" s="151" t="s">
        <v>19</v>
      </c>
      <c r="I192" s="153"/>
      <c r="L192" s="149"/>
      <c r="M192" s="154"/>
      <c r="T192" s="155"/>
      <c r="AT192" s="151" t="s">
        <v>188</v>
      </c>
      <c r="AU192" s="151" t="s">
        <v>80</v>
      </c>
      <c r="AV192" s="12" t="s">
        <v>78</v>
      </c>
      <c r="AW192" s="12" t="s">
        <v>31</v>
      </c>
      <c r="AX192" s="12" t="s">
        <v>70</v>
      </c>
      <c r="AY192" s="151" t="s">
        <v>158</v>
      </c>
    </row>
    <row r="193" spans="2:65" s="13" customFormat="1" x14ac:dyDescent="0.2">
      <c r="B193" s="156"/>
      <c r="D193" s="150" t="s">
        <v>188</v>
      </c>
      <c r="E193" s="157" t="s">
        <v>19</v>
      </c>
      <c r="F193" s="158" t="s">
        <v>2827</v>
      </c>
      <c r="H193" s="159">
        <v>0.76800000000000002</v>
      </c>
      <c r="I193" s="160"/>
      <c r="L193" s="156"/>
      <c r="M193" s="161"/>
      <c r="T193" s="162"/>
      <c r="AT193" s="157" t="s">
        <v>188</v>
      </c>
      <c r="AU193" s="157" t="s">
        <v>80</v>
      </c>
      <c r="AV193" s="13" t="s">
        <v>80</v>
      </c>
      <c r="AW193" s="13" t="s">
        <v>31</v>
      </c>
      <c r="AX193" s="13" t="s">
        <v>70</v>
      </c>
      <c r="AY193" s="157" t="s">
        <v>158</v>
      </c>
    </row>
    <row r="194" spans="2:65" s="14" customFormat="1" x14ac:dyDescent="0.2">
      <c r="B194" s="163"/>
      <c r="D194" s="150" t="s">
        <v>188</v>
      </c>
      <c r="E194" s="164" t="s">
        <v>19</v>
      </c>
      <c r="F194" s="165" t="s">
        <v>191</v>
      </c>
      <c r="H194" s="166">
        <v>0.76800000000000002</v>
      </c>
      <c r="I194" s="167"/>
      <c r="L194" s="163"/>
      <c r="M194" s="168"/>
      <c r="T194" s="169"/>
      <c r="AT194" s="164" t="s">
        <v>188</v>
      </c>
      <c r="AU194" s="164" t="s">
        <v>80</v>
      </c>
      <c r="AV194" s="14" t="s">
        <v>165</v>
      </c>
      <c r="AW194" s="14" t="s">
        <v>31</v>
      </c>
      <c r="AX194" s="14" t="s">
        <v>78</v>
      </c>
      <c r="AY194" s="164" t="s">
        <v>158</v>
      </c>
    </row>
    <row r="195" spans="2:65" s="1" customFormat="1" ht="16.5" customHeight="1" x14ac:dyDescent="0.2">
      <c r="B195" s="33"/>
      <c r="C195" s="132" t="s">
        <v>318</v>
      </c>
      <c r="D195" s="132" t="s">
        <v>160</v>
      </c>
      <c r="E195" s="133" t="s">
        <v>2828</v>
      </c>
      <c r="F195" s="134" t="s">
        <v>2829</v>
      </c>
      <c r="G195" s="135" t="s">
        <v>195</v>
      </c>
      <c r="H195" s="136">
        <v>10.36</v>
      </c>
      <c r="I195" s="137">
        <v>632</v>
      </c>
      <c r="J195" s="138">
        <f>ROUND(I195*H195,2)</f>
        <v>6547.52</v>
      </c>
      <c r="K195" s="134" t="s">
        <v>164</v>
      </c>
      <c r="L195" s="33"/>
      <c r="M195" s="139" t="s">
        <v>19</v>
      </c>
      <c r="N195" s="140" t="s">
        <v>41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165</v>
      </c>
      <c r="AT195" s="143" t="s">
        <v>160</v>
      </c>
      <c r="AU195" s="143" t="s">
        <v>80</v>
      </c>
      <c r="AY195" s="18" t="s">
        <v>158</v>
      </c>
      <c r="BE195" s="144">
        <f>IF(N195="základní",J195,0)</f>
        <v>6547.52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78</v>
      </c>
      <c r="BK195" s="144">
        <f>ROUND(I195*H195,2)</f>
        <v>6547.52</v>
      </c>
      <c r="BL195" s="18" t="s">
        <v>165</v>
      </c>
      <c r="BM195" s="143" t="s">
        <v>321</v>
      </c>
    </row>
    <row r="196" spans="2:65" s="1" customFormat="1" x14ac:dyDescent="0.2">
      <c r="B196" s="33"/>
      <c r="D196" s="145" t="s">
        <v>166</v>
      </c>
      <c r="F196" s="146" t="s">
        <v>2830</v>
      </c>
      <c r="I196" s="147"/>
      <c r="L196" s="33"/>
      <c r="M196" s="148"/>
      <c r="T196" s="54"/>
      <c r="AT196" s="18" t="s">
        <v>166</v>
      </c>
      <c r="AU196" s="18" t="s">
        <v>80</v>
      </c>
    </row>
    <row r="197" spans="2:65" s="13" customFormat="1" x14ac:dyDescent="0.2">
      <c r="B197" s="156"/>
      <c r="D197" s="150" t="s">
        <v>188</v>
      </c>
      <c r="E197" s="157" t="s">
        <v>19</v>
      </c>
      <c r="F197" s="158" t="s">
        <v>2831</v>
      </c>
      <c r="H197" s="159">
        <v>10.36</v>
      </c>
      <c r="I197" s="160"/>
      <c r="L197" s="156"/>
      <c r="M197" s="161"/>
      <c r="T197" s="162"/>
      <c r="AT197" s="157" t="s">
        <v>188</v>
      </c>
      <c r="AU197" s="157" t="s">
        <v>80</v>
      </c>
      <c r="AV197" s="13" t="s">
        <v>80</v>
      </c>
      <c r="AW197" s="13" t="s">
        <v>31</v>
      </c>
      <c r="AX197" s="13" t="s">
        <v>70</v>
      </c>
      <c r="AY197" s="157" t="s">
        <v>158</v>
      </c>
    </row>
    <row r="198" spans="2:65" s="14" customFormat="1" x14ac:dyDescent="0.2">
      <c r="B198" s="163"/>
      <c r="D198" s="150" t="s">
        <v>188</v>
      </c>
      <c r="E198" s="164" t="s">
        <v>19</v>
      </c>
      <c r="F198" s="165" t="s">
        <v>191</v>
      </c>
      <c r="H198" s="166">
        <v>10.36</v>
      </c>
      <c r="I198" s="167"/>
      <c r="L198" s="163"/>
      <c r="M198" s="168"/>
      <c r="T198" s="169"/>
      <c r="AT198" s="164" t="s">
        <v>188</v>
      </c>
      <c r="AU198" s="164" t="s">
        <v>80</v>
      </c>
      <c r="AV198" s="14" t="s">
        <v>165</v>
      </c>
      <c r="AW198" s="14" t="s">
        <v>31</v>
      </c>
      <c r="AX198" s="14" t="s">
        <v>78</v>
      </c>
      <c r="AY198" s="164" t="s">
        <v>158</v>
      </c>
    </row>
    <row r="199" spans="2:65" s="1" customFormat="1" ht="16.5" customHeight="1" x14ac:dyDescent="0.2">
      <c r="B199" s="33"/>
      <c r="C199" s="132" t="s">
        <v>232</v>
      </c>
      <c r="D199" s="132" t="s">
        <v>160</v>
      </c>
      <c r="E199" s="133" t="s">
        <v>2832</v>
      </c>
      <c r="F199" s="134" t="s">
        <v>2833</v>
      </c>
      <c r="G199" s="135" t="s">
        <v>195</v>
      </c>
      <c r="H199" s="136">
        <v>10.36</v>
      </c>
      <c r="I199" s="137">
        <v>157</v>
      </c>
      <c r="J199" s="138">
        <f>ROUND(I199*H199,2)</f>
        <v>1626.52</v>
      </c>
      <c r="K199" s="134" t="s">
        <v>164</v>
      </c>
      <c r="L199" s="33"/>
      <c r="M199" s="139" t="s">
        <v>19</v>
      </c>
      <c r="N199" s="140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165</v>
      </c>
      <c r="AT199" s="143" t="s">
        <v>160</v>
      </c>
      <c r="AU199" s="143" t="s">
        <v>80</v>
      </c>
      <c r="AY199" s="18" t="s">
        <v>158</v>
      </c>
      <c r="BE199" s="144">
        <f>IF(N199="základní",J199,0)</f>
        <v>1626.52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78</v>
      </c>
      <c r="BK199" s="144">
        <f>ROUND(I199*H199,2)</f>
        <v>1626.52</v>
      </c>
      <c r="BL199" s="18" t="s">
        <v>165</v>
      </c>
      <c r="BM199" s="143" t="s">
        <v>328</v>
      </c>
    </row>
    <row r="200" spans="2:65" s="1" customFormat="1" x14ac:dyDescent="0.2">
      <c r="B200" s="33"/>
      <c r="D200" s="145" t="s">
        <v>166</v>
      </c>
      <c r="F200" s="146" t="s">
        <v>2834</v>
      </c>
      <c r="I200" s="147"/>
      <c r="L200" s="33"/>
      <c r="M200" s="148"/>
      <c r="T200" s="54"/>
      <c r="AT200" s="18" t="s">
        <v>166</v>
      </c>
      <c r="AU200" s="18" t="s">
        <v>80</v>
      </c>
    </row>
    <row r="201" spans="2:65" s="1" customFormat="1" ht="16.5" customHeight="1" x14ac:dyDescent="0.2">
      <c r="B201" s="33"/>
      <c r="C201" s="132" t="s">
        <v>333</v>
      </c>
      <c r="D201" s="132" t="s">
        <v>160</v>
      </c>
      <c r="E201" s="133" t="s">
        <v>2835</v>
      </c>
      <c r="F201" s="134" t="s">
        <v>2836</v>
      </c>
      <c r="G201" s="135" t="s">
        <v>519</v>
      </c>
      <c r="H201" s="136">
        <v>6.5000000000000002E-2</v>
      </c>
      <c r="I201" s="137">
        <v>66100</v>
      </c>
      <c r="J201" s="138">
        <f>ROUND(I201*H201,2)</f>
        <v>4296.5</v>
      </c>
      <c r="K201" s="134" t="s">
        <v>164</v>
      </c>
      <c r="L201" s="33"/>
      <c r="M201" s="139" t="s">
        <v>19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165</v>
      </c>
      <c r="AT201" s="143" t="s">
        <v>160</v>
      </c>
      <c r="AU201" s="143" t="s">
        <v>80</v>
      </c>
      <c r="AY201" s="18" t="s">
        <v>158</v>
      </c>
      <c r="BE201" s="144">
        <f>IF(N201="základní",J201,0)</f>
        <v>4296.5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78</v>
      </c>
      <c r="BK201" s="144">
        <f>ROUND(I201*H201,2)</f>
        <v>4296.5</v>
      </c>
      <c r="BL201" s="18" t="s">
        <v>165</v>
      </c>
      <c r="BM201" s="143" t="s">
        <v>336</v>
      </c>
    </row>
    <row r="202" spans="2:65" s="1" customFormat="1" x14ac:dyDescent="0.2">
      <c r="B202" s="33"/>
      <c r="D202" s="145" t="s">
        <v>166</v>
      </c>
      <c r="F202" s="146" t="s">
        <v>2837</v>
      </c>
      <c r="I202" s="147"/>
      <c r="L202" s="33"/>
      <c r="M202" s="148"/>
      <c r="T202" s="54"/>
      <c r="AT202" s="18" t="s">
        <v>166</v>
      </c>
      <c r="AU202" s="18" t="s">
        <v>80</v>
      </c>
    </row>
    <row r="203" spans="2:65" s="13" customFormat="1" x14ac:dyDescent="0.2">
      <c r="B203" s="156"/>
      <c r="D203" s="150" t="s">
        <v>188</v>
      </c>
      <c r="E203" s="157" t="s">
        <v>19</v>
      </c>
      <c r="F203" s="158" t="s">
        <v>2838</v>
      </c>
      <c r="H203" s="159">
        <v>6.5000000000000002E-2</v>
      </c>
      <c r="I203" s="160"/>
      <c r="L203" s="156"/>
      <c r="M203" s="161"/>
      <c r="T203" s="162"/>
      <c r="AT203" s="157" t="s">
        <v>188</v>
      </c>
      <c r="AU203" s="157" t="s">
        <v>80</v>
      </c>
      <c r="AV203" s="13" t="s">
        <v>80</v>
      </c>
      <c r="AW203" s="13" t="s">
        <v>31</v>
      </c>
      <c r="AX203" s="13" t="s">
        <v>70</v>
      </c>
      <c r="AY203" s="157" t="s">
        <v>158</v>
      </c>
    </row>
    <row r="204" spans="2:65" s="14" customFormat="1" x14ac:dyDescent="0.2">
      <c r="B204" s="163"/>
      <c r="D204" s="150" t="s">
        <v>188</v>
      </c>
      <c r="E204" s="164" t="s">
        <v>19</v>
      </c>
      <c r="F204" s="165" t="s">
        <v>191</v>
      </c>
      <c r="H204" s="166">
        <v>6.5000000000000002E-2</v>
      </c>
      <c r="I204" s="167"/>
      <c r="L204" s="163"/>
      <c r="M204" s="168"/>
      <c r="T204" s="169"/>
      <c r="AT204" s="164" t="s">
        <v>188</v>
      </c>
      <c r="AU204" s="164" t="s">
        <v>80</v>
      </c>
      <c r="AV204" s="14" t="s">
        <v>165</v>
      </c>
      <c r="AW204" s="14" t="s">
        <v>31</v>
      </c>
      <c r="AX204" s="14" t="s">
        <v>78</v>
      </c>
      <c r="AY204" s="164" t="s">
        <v>158</v>
      </c>
    </row>
    <row r="205" spans="2:65" s="11" customFormat="1" ht="22.8" customHeight="1" x14ac:dyDescent="0.25">
      <c r="B205" s="120"/>
      <c r="D205" s="121" t="s">
        <v>69</v>
      </c>
      <c r="E205" s="130" t="s">
        <v>165</v>
      </c>
      <c r="F205" s="130" t="s">
        <v>664</v>
      </c>
      <c r="I205" s="123"/>
      <c r="J205" s="131">
        <f>BK205</f>
        <v>53510.140000000007</v>
      </c>
      <c r="L205" s="120"/>
      <c r="M205" s="125"/>
      <c r="P205" s="126">
        <f>SUM(P206:P226)</f>
        <v>0</v>
      </c>
      <c r="R205" s="126">
        <f>SUM(R206:R226)</f>
        <v>0</v>
      </c>
      <c r="T205" s="127">
        <f>SUM(T206:T226)</f>
        <v>0</v>
      </c>
      <c r="AR205" s="121" t="s">
        <v>78</v>
      </c>
      <c r="AT205" s="128" t="s">
        <v>69</v>
      </c>
      <c r="AU205" s="128" t="s">
        <v>78</v>
      </c>
      <c r="AY205" s="121" t="s">
        <v>158</v>
      </c>
      <c r="BK205" s="129">
        <f>SUM(BK206:BK226)</f>
        <v>53510.140000000007</v>
      </c>
    </row>
    <row r="206" spans="2:65" s="1" customFormat="1" ht="16.5" customHeight="1" x14ac:dyDescent="0.2">
      <c r="B206" s="33"/>
      <c r="C206" s="132" t="s">
        <v>243</v>
      </c>
      <c r="D206" s="132" t="s">
        <v>160</v>
      </c>
      <c r="E206" s="133" t="s">
        <v>2839</v>
      </c>
      <c r="F206" s="134" t="s">
        <v>2840</v>
      </c>
      <c r="G206" s="135" t="s">
        <v>163</v>
      </c>
      <c r="H206" s="136">
        <v>9</v>
      </c>
      <c r="I206" s="137">
        <v>754</v>
      </c>
      <c r="J206" s="138">
        <f>ROUND(I206*H206,2)</f>
        <v>6786</v>
      </c>
      <c r="K206" s="134" t="s">
        <v>164</v>
      </c>
      <c r="L206" s="33"/>
      <c r="M206" s="139" t="s">
        <v>19</v>
      </c>
      <c r="N206" s="140" t="s">
        <v>41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165</v>
      </c>
      <c r="AT206" s="143" t="s">
        <v>160</v>
      </c>
      <c r="AU206" s="143" t="s">
        <v>80</v>
      </c>
      <c r="AY206" s="18" t="s">
        <v>158</v>
      </c>
      <c r="BE206" s="144">
        <f>IF(N206="základní",J206,0)</f>
        <v>6786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78</v>
      </c>
      <c r="BK206" s="144">
        <f>ROUND(I206*H206,2)</f>
        <v>6786</v>
      </c>
      <c r="BL206" s="18" t="s">
        <v>165</v>
      </c>
      <c r="BM206" s="143" t="s">
        <v>343</v>
      </c>
    </row>
    <row r="207" spans="2:65" s="1" customFormat="1" x14ac:dyDescent="0.2">
      <c r="B207" s="33"/>
      <c r="D207" s="145" t="s">
        <v>166</v>
      </c>
      <c r="F207" s="146" t="s">
        <v>2841</v>
      </c>
      <c r="I207" s="147"/>
      <c r="L207" s="33"/>
      <c r="M207" s="148"/>
      <c r="T207" s="54"/>
      <c r="AT207" s="18" t="s">
        <v>166</v>
      </c>
      <c r="AU207" s="18" t="s">
        <v>80</v>
      </c>
    </row>
    <row r="208" spans="2:65" s="1" customFormat="1" ht="16.5" customHeight="1" x14ac:dyDescent="0.2">
      <c r="B208" s="33"/>
      <c r="C208" s="177" t="s">
        <v>347</v>
      </c>
      <c r="D208" s="177" t="s">
        <v>530</v>
      </c>
      <c r="E208" s="178" t="s">
        <v>2842</v>
      </c>
      <c r="F208" s="179" t="s">
        <v>2843</v>
      </c>
      <c r="G208" s="180" t="s">
        <v>163</v>
      </c>
      <c r="H208" s="181">
        <v>9</v>
      </c>
      <c r="I208" s="182">
        <v>3570</v>
      </c>
      <c r="J208" s="183">
        <f>ROUND(I208*H208,2)</f>
        <v>32130</v>
      </c>
      <c r="K208" s="179" t="s">
        <v>164</v>
      </c>
      <c r="L208" s="184"/>
      <c r="M208" s="185" t="s">
        <v>19</v>
      </c>
      <c r="N208" s="186" t="s">
        <v>41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178</v>
      </c>
      <c r="AT208" s="143" t="s">
        <v>530</v>
      </c>
      <c r="AU208" s="143" t="s">
        <v>80</v>
      </c>
      <c r="AY208" s="18" t="s">
        <v>158</v>
      </c>
      <c r="BE208" s="144">
        <f>IF(N208="základní",J208,0)</f>
        <v>32130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78</v>
      </c>
      <c r="BK208" s="144">
        <f>ROUND(I208*H208,2)</f>
        <v>32130</v>
      </c>
      <c r="BL208" s="18" t="s">
        <v>165</v>
      </c>
      <c r="BM208" s="143" t="s">
        <v>350</v>
      </c>
    </row>
    <row r="209" spans="2:65" s="1" customFormat="1" ht="16.5" customHeight="1" x14ac:dyDescent="0.2">
      <c r="B209" s="33"/>
      <c r="C209" s="132" t="s">
        <v>253</v>
      </c>
      <c r="D209" s="132" t="s">
        <v>160</v>
      </c>
      <c r="E209" s="133" t="s">
        <v>2844</v>
      </c>
      <c r="F209" s="134" t="s">
        <v>2845</v>
      </c>
      <c r="G209" s="135" t="s">
        <v>308</v>
      </c>
      <c r="H209" s="136">
        <v>0.72199999999999998</v>
      </c>
      <c r="I209" s="137">
        <v>5270</v>
      </c>
      <c r="J209" s="138">
        <f>ROUND(I209*H209,2)</f>
        <v>3804.94</v>
      </c>
      <c r="K209" s="134" t="s">
        <v>164</v>
      </c>
      <c r="L209" s="33"/>
      <c r="M209" s="139" t="s">
        <v>19</v>
      </c>
      <c r="N209" s="140" t="s">
        <v>41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165</v>
      </c>
      <c r="AT209" s="143" t="s">
        <v>160</v>
      </c>
      <c r="AU209" s="143" t="s">
        <v>80</v>
      </c>
      <c r="AY209" s="18" t="s">
        <v>158</v>
      </c>
      <c r="BE209" s="144">
        <f>IF(N209="základní",J209,0)</f>
        <v>3804.94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78</v>
      </c>
      <c r="BK209" s="144">
        <f>ROUND(I209*H209,2)</f>
        <v>3804.94</v>
      </c>
      <c r="BL209" s="18" t="s">
        <v>165</v>
      </c>
      <c r="BM209" s="143" t="s">
        <v>370</v>
      </c>
    </row>
    <row r="210" spans="2:65" s="1" customFormat="1" x14ac:dyDescent="0.2">
      <c r="B210" s="33"/>
      <c r="D210" s="145" t="s">
        <v>166</v>
      </c>
      <c r="F210" s="146" t="s">
        <v>2846</v>
      </c>
      <c r="I210" s="147"/>
      <c r="L210" s="33"/>
      <c r="M210" s="148"/>
      <c r="T210" s="54"/>
      <c r="AT210" s="18" t="s">
        <v>166</v>
      </c>
      <c r="AU210" s="18" t="s">
        <v>80</v>
      </c>
    </row>
    <row r="211" spans="2:65" s="13" customFormat="1" x14ac:dyDescent="0.2">
      <c r="B211" s="156"/>
      <c r="D211" s="150" t="s">
        <v>188</v>
      </c>
      <c r="E211" s="157" t="s">
        <v>19</v>
      </c>
      <c r="F211" s="158" t="s">
        <v>2847</v>
      </c>
      <c r="H211" s="159">
        <v>0.47</v>
      </c>
      <c r="I211" s="160"/>
      <c r="L211" s="156"/>
      <c r="M211" s="161"/>
      <c r="T211" s="162"/>
      <c r="AT211" s="157" t="s">
        <v>188</v>
      </c>
      <c r="AU211" s="157" t="s">
        <v>80</v>
      </c>
      <c r="AV211" s="13" t="s">
        <v>80</v>
      </c>
      <c r="AW211" s="13" t="s">
        <v>31</v>
      </c>
      <c r="AX211" s="13" t="s">
        <v>70</v>
      </c>
      <c r="AY211" s="157" t="s">
        <v>158</v>
      </c>
    </row>
    <row r="212" spans="2:65" s="13" customFormat="1" x14ac:dyDescent="0.2">
      <c r="B212" s="156"/>
      <c r="D212" s="150" t="s">
        <v>188</v>
      </c>
      <c r="E212" s="157" t="s">
        <v>19</v>
      </c>
      <c r="F212" s="158" t="s">
        <v>2848</v>
      </c>
      <c r="H212" s="159">
        <v>0.252</v>
      </c>
      <c r="I212" s="160"/>
      <c r="L212" s="156"/>
      <c r="M212" s="161"/>
      <c r="T212" s="162"/>
      <c r="AT212" s="157" t="s">
        <v>188</v>
      </c>
      <c r="AU212" s="157" t="s">
        <v>80</v>
      </c>
      <c r="AV212" s="13" t="s">
        <v>80</v>
      </c>
      <c r="AW212" s="13" t="s">
        <v>31</v>
      </c>
      <c r="AX212" s="13" t="s">
        <v>70</v>
      </c>
      <c r="AY212" s="157" t="s">
        <v>158</v>
      </c>
    </row>
    <row r="213" spans="2:65" s="14" customFormat="1" x14ac:dyDescent="0.2">
      <c r="B213" s="163"/>
      <c r="D213" s="150" t="s">
        <v>188</v>
      </c>
      <c r="E213" s="164" t="s">
        <v>19</v>
      </c>
      <c r="F213" s="165" t="s">
        <v>191</v>
      </c>
      <c r="H213" s="166">
        <v>0.72199999999999998</v>
      </c>
      <c r="I213" s="167"/>
      <c r="L213" s="163"/>
      <c r="M213" s="168"/>
      <c r="T213" s="169"/>
      <c r="AT213" s="164" t="s">
        <v>188</v>
      </c>
      <c r="AU213" s="164" t="s">
        <v>80</v>
      </c>
      <c r="AV213" s="14" t="s">
        <v>165</v>
      </c>
      <c r="AW213" s="14" t="s">
        <v>31</v>
      </c>
      <c r="AX213" s="14" t="s">
        <v>78</v>
      </c>
      <c r="AY213" s="164" t="s">
        <v>158</v>
      </c>
    </row>
    <row r="214" spans="2:65" s="1" customFormat="1" ht="16.5" customHeight="1" x14ac:dyDescent="0.2">
      <c r="B214" s="33"/>
      <c r="C214" s="132" t="s">
        <v>375</v>
      </c>
      <c r="D214" s="132" t="s">
        <v>160</v>
      </c>
      <c r="E214" s="133" t="s">
        <v>2849</v>
      </c>
      <c r="F214" s="134" t="s">
        <v>2850</v>
      </c>
      <c r="G214" s="135" t="s">
        <v>195</v>
      </c>
      <c r="H214" s="136">
        <v>4.8159999999999998</v>
      </c>
      <c r="I214" s="137">
        <v>784</v>
      </c>
      <c r="J214" s="138">
        <f>ROUND(I214*H214,2)</f>
        <v>3775.74</v>
      </c>
      <c r="K214" s="134" t="s">
        <v>164</v>
      </c>
      <c r="L214" s="33"/>
      <c r="M214" s="139" t="s">
        <v>19</v>
      </c>
      <c r="N214" s="140" t="s">
        <v>41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165</v>
      </c>
      <c r="AT214" s="143" t="s">
        <v>160</v>
      </c>
      <c r="AU214" s="143" t="s">
        <v>80</v>
      </c>
      <c r="AY214" s="18" t="s">
        <v>158</v>
      </c>
      <c r="BE214" s="144">
        <f>IF(N214="základní",J214,0)</f>
        <v>3775.74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78</v>
      </c>
      <c r="BK214" s="144">
        <f>ROUND(I214*H214,2)</f>
        <v>3775.74</v>
      </c>
      <c r="BL214" s="18" t="s">
        <v>165</v>
      </c>
      <c r="BM214" s="143" t="s">
        <v>378</v>
      </c>
    </row>
    <row r="215" spans="2:65" s="1" customFormat="1" x14ac:dyDescent="0.2">
      <c r="B215" s="33"/>
      <c r="D215" s="145" t="s">
        <v>166</v>
      </c>
      <c r="F215" s="146" t="s">
        <v>2851</v>
      </c>
      <c r="I215" s="147"/>
      <c r="L215" s="33"/>
      <c r="M215" s="148"/>
      <c r="T215" s="54"/>
      <c r="AT215" s="18" t="s">
        <v>166</v>
      </c>
      <c r="AU215" s="18" t="s">
        <v>80</v>
      </c>
    </row>
    <row r="216" spans="2:65" s="13" customFormat="1" x14ac:dyDescent="0.2">
      <c r="B216" s="156"/>
      <c r="D216" s="150" t="s">
        <v>188</v>
      </c>
      <c r="E216" s="157" t="s">
        <v>19</v>
      </c>
      <c r="F216" s="158" t="s">
        <v>2852</v>
      </c>
      <c r="H216" s="159">
        <v>2.5760000000000001</v>
      </c>
      <c r="I216" s="160"/>
      <c r="L216" s="156"/>
      <c r="M216" s="161"/>
      <c r="T216" s="162"/>
      <c r="AT216" s="157" t="s">
        <v>188</v>
      </c>
      <c r="AU216" s="157" t="s">
        <v>80</v>
      </c>
      <c r="AV216" s="13" t="s">
        <v>80</v>
      </c>
      <c r="AW216" s="13" t="s">
        <v>31</v>
      </c>
      <c r="AX216" s="13" t="s">
        <v>70</v>
      </c>
      <c r="AY216" s="157" t="s">
        <v>158</v>
      </c>
    </row>
    <row r="217" spans="2:65" s="13" customFormat="1" x14ac:dyDescent="0.2">
      <c r="B217" s="156"/>
      <c r="D217" s="150" t="s">
        <v>188</v>
      </c>
      <c r="E217" s="157" t="s">
        <v>19</v>
      </c>
      <c r="F217" s="158" t="s">
        <v>2853</v>
      </c>
      <c r="H217" s="159">
        <v>2.2400000000000002</v>
      </c>
      <c r="I217" s="160"/>
      <c r="L217" s="156"/>
      <c r="M217" s="161"/>
      <c r="T217" s="162"/>
      <c r="AT217" s="157" t="s">
        <v>188</v>
      </c>
      <c r="AU217" s="157" t="s">
        <v>80</v>
      </c>
      <c r="AV217" s="13" t="s">
        <v>80</v>
      </c>
      <c r="AW217" s="13" t="s">
        <v>31</v>
      </c>
      <c r="AX217" s="13" t="s">
        <v>70</v>
      </c>
      <c r="AY217" s="157" t="s">
        <v>158</v>
      </c>
    </row>
    <row r="218" spans="2:65" s="14" customFormat="1" x14ac:dyDescent="0.2">
      <c r="B218" s="163"/>
      <c r="D218" s="150" t="s">
        <v>188</v>
      </c>
      <c r="E218" s="164" t="s">
        <v>19</v>
      </c>
      <c r="F218" s="165" t="s">
        <v>191</v>
      </c>
      <c r="H218" s="166">
        <v>4.8160000000000007</v>
      </c>
      <c r="I218" s="167"/>
      <c r="L218" s="163"/>
      <c r="M218" s="168"/>
      <c r="T218" s="169"/>
      <c r="AT218" s="164" t="s">
        <v>188</v>
      </c>
      <c r="AU218" s="164" t="s">
        <v>80</v>
      </c>
      <c r="AV218" s="14" t="s">
        <v>165</v>
      </c>
      <c r="AW218" s="14" t="s">
        <v>31</v>
      </c>
      <c r="AX218" s="14" t="s">
        <v>78</v>
      </c>
      <c r="AY218" s="164" t="s">
        <v>158</v>
      </c>
    </row>
    <row r="219" spans="2:65" s="1" customFormat="1" ht="16.5" customHeight="1" x14ac:dyDescent="0.2">
      <c r="B219" s="33"/>
      <c r="C219" s="132" t="s">
        <v>262</v>
      </c>
      <c r="D219" s="132" t="s">
        <v>160</v>
      </c>
      <c r="E219" s="133" t="s">
        <v>2854</v>
      </c>
      <c r="F219" s="134" t="s">
        <v>2855</v>
      </c>
      <c r="G219" s="135" t="s">
        <v>195</v>
      </c>
      <c r="H219" s="136">
        <v>4.8159999999999998</v>
      </c>
      <c r="I219" s="137">
        <v>154</v>
      </c>
      <c r="J219" s="138">
        <f>ROUND(I219*H219,2)</f>
        <v>741.66</v>
      </c>
      <c r="K219" s="134" t="s">
        <v>164</v>
      </c>
      <c r="L219" s="33"/>
      <c r="M219" s="139" t="s">
        <v>19</v>
      </c>
      <c r="N219" s="140" t="s">
        <v>41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165</v>
      </c>
      <c r="AT219" s="143" t="s">
        <v>160</v>
      </c>
      <c r="AU219" s="143" t="s">
        <v>80</v>
      </c>
      <c r="AY219" s="18" t="s">
        <v>158</v>
      </c>
      <c r="BE219" s="144">
        <f>IF(N219="základní",J219,0)</f>
        <v>741.66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78</v>
      </c>
      <c r="BK219" s="144">
        <f>ROUND(I219*H219,2)</f>
        <v>741.66</v>
      </c>
      <c r="BL219" s="18" t="s">
        <v>165</v>
      </c>
      <c r="BM219" s="143" t="s">
        <v>385</v>
      </c>
    </row>
    <row r="220" spans="2:65" s="1" customFormat="1" x14ac:dyDescent="0.2">
      <c r="B220" s="33"/>
      <c r="D220" s="145" t="s">
        <v>166</v>
      </c>
      <c r="F220" s="146" t="s">
        <v>2856</v>
      </c>
      <c r="I220" s="147"/>
      <c r="L220" s="33"/>
      <c r="M220" s="148"/>
      <c r="T220" s="54"/>
      <c r="AT220" s="18" t="s">
        <v>166</v>
      </c>
      <c r="AU220" s="18" t="s">
        <v>80</v>
      </c>
    </row>
    <row r="221" spans="2:65" s="1" customFormat="1" ht="16.5" customHeight="1" x14ac:dyDescent="0.2">
      <c r="B221" s="33"/>
      <c r="C221" s="132" t="s">
        <v>390</v>
      </c>
      <c r="D221" s="132" t="s">
        <v>160</v>
      </c>
      <c r="E221" s="133" t="s">
        <v>2857</v>
      </c>
      <c r="F221" s="134" t="s">
        <v>2858</v>
      </c>
      <c r="G221" s="135" t="s">
        <v>519</v>
      </c>
      <c r="H221" s="136">
        <v>6.9000000000000006E-2</v>
      </c>
      <c r="I221" s="137">
        <v>56700</v>
      </c>
      <c r="J221" s="138">
        <f>ROUND(I221*H221,2)</f>
        <v>3912.3</v>
      </c>
      <c r="K221" s="134" t="s">
        <v>164</v>
      </c>
      <c r="L221" s="33"/>
      <c r="M221" s="139" t="s">
        <v>19</v>
      </c>
      <c r="N221" s="140" t="s">
        <v>41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165</v>
      </c>
      <c r="AT221" s="143" t="s">
        <v>160</v>
      </c>
      <c r="AU221" s="143" t="s">
        <v>80</v>
      </c>
      <c r="AY221" s="18" t="s">
        <v>158</v>
      </c>
      <c r="BE221" s="144">
        <f>IF(N221="základní",J221,0)</f>
        <v>3912.3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78</v>
      </c>
      <c r="BK221" s="144">
        <f>ROUND(I221*H221,2)</f>
        <v>3912.3</v>
      </c>
      <c r="BL221" s="18" t="s">
        <v>165</v>
      </c>
      <c r="BM221" s="143" t="s">
        <v>393</v>
      </c>
    </row>
    <row r="222" spans="2:65" s="1" customFormat="1" x14ac:dyDescent="0.2">
      <c r="B222" s="33"/>
      <c r="D222" s="145" t="s">
        <v>166</v>
      </c>
      <c r="F222" s="146" t="s">
        <v>2859</v>
      </c>
      <c r="I222" s="147"/>
      <c r="L222" s="33"/>
      <c r="M222" s="148"/>
      <c r="T222" s="54"/>
      <c r="AT222" s="18" t="s">
        <v>166</v>
      </c>
      <c r="AU222" s="18" t="s">
        <v>80</v>
      </c>
    </row>
    <row r="223" spans="2:65" s="13" customFormat="1" x14ac:dyDescent="0.2">
      <c r="B223" s="156"/>
      <c r="D223" s="150" t="s">
        <v>188</v>
      </c>
      <c r="E223" s="157" t="s">
        <v>19</v>
      </c>
      <c r="F223" s="158" t="s">
        <v>2860</v>
      </c>
      <c r="H223" s="159">
        <v>6.9000000000000006E-2</v>
      </c>
      <c r="I223" s="160"/>
      <c r="L223" s="156"/>
      <c r="M223" s="161"/>
      <c r="T223" s="162"/>
      <c r="AT223" s="157" t="s">
        <v>188</v>
      </c>
      <c r="AU223" s="157" t="s">
        <v>80</v>
      </c>
      <c r="AV223" s="13" t="s">
        <v>80</v>
      </c>
      <c r="AW223" s="13" t="s">
        <v>31</v>
      </c>
      <c r="AX223" s="13" t="s">
        <v>70</v>
      </c>
      <c r="AY223" s="157" t="s">
        <v>158</v>
      </c>
    </row>
    <row r="224" spans="2:65" s="14" customFormat="1" x14ac:dyDescent="0.2">
      <c r="B224" s="163"/>
      <c r="D224" s="150" t="s">
        <v>188</v>
      </c>
      <c r="E224" s="164" t="s">
        <v>19</v>
      </c>
      <c r="F224" s="165" t="s">
        <v>191</v>
      </c>
      <c r="H224" s="166">
        <v>6.9000000000000006E-2</v>
      </c>
      <c r="I224" s="167"/>
      <c r="L224" s="163"/>
      <c r="M224" s="168"/>
      <c r="T224" s="169"/>
      <c r="AT224" s="164" t="s">
        <v>188</v>
      </c>
      <c r="AU224" s="164" t="s">
        <v>80</v>
      </c>
      <c r="AV224" s="14" t="s">
        <v>165</v>
      </c>
      <c r="AW224" s="14" t="s">
        <v>31</v>
      </c>
      <c r="AX224" s="14" t="s">
        <v>78</v>
      </c>
      <c r="AY224" s="164" t="s">
        <v>158</v>
      </c>
    </row>
    <row r="225" spans="2:65" s="1" customFormat="1" ht="21.75" customHeight="1" x14ac:dyDescent="0.2">
      <c r="B225" s="33"/>
      <c r="C225" s="132" t="s">
        <v>272</v>
      </c>
      <c r="D225" s="132" t="s">
        <v>160</v>
      </c>
      <c r="E225" s="133" t="s">
        <v>2861</v>
      </c>
      <c r="F225" s="134" t="s">
        <v>2862</v>
      </c>
      <c r="G225" s="135" t="s">
        <v>195</v>
      </c>
      <c r="H225" s="136">
        <v>14.3</v>
      </c>
      <c r="I225" s="137">
        <v>165</v>
      </c>
      <c r="J225" s="138">
        <f>ROUND(I225*H225,2)</f>
        <v>2359.5</v>
      </c>
      <c r="K225" s="134" t="s">
        <v>164</v>
      </c>
      <c r="L225" s="33"/>
      <c r="M225" s="139" t="s">
        <v>19</v>
      </c>
      <c r="N225" s="140" t="s">
        <v>41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165</v>
      </c>
      <c r="AT225" s="143" t="s">
        <v>160</v>
      </c>
      <c r="AU225" s="143" t="s">
        <v>80</v>
      </c>
      <c r="AY225" s="18" t="s">
        <v>158</v>
      </c>
      <c r="BE225" s="144">
        <f>IF(N225="základní",J225,0)</f>
        <v>2359.5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78</v>
      </c>
      <c r="BK225" s="144">
        <f>ROUND(I225*H225,2)</f>
        <v>2359.5</v>
      </c>
      <c r="BL225" s="18" t="s">
        <v>165</v>
      </c>
      <c r="BM225" s="143" t="s">
        <v>400</v>
      </c>
    </row>
    <row r="226" spans="2:65" s="1" customFormat="1" x14ac:dyDescent="0.2">
      <c r="B226" s="33"/>
      <c r="D226" s="145" t="s">
        <v>166</v>
      </c>
      <c r="F226" s="146" t="s">
        <v>2863</v>
      </c>
      <c r="I226" s="147"/>
      <c r="L226" s="33"/>
      <c r="M226" s="148"/>
      <c r="T226" s="54"/>
      <c r="AT226" s="18" t="s">
        <v>166</v>
      </c>
      <c r="AU226" s="18" t="s">
        <v>80</v>
      </c>
    </row>
    <row r="227" spans="2:65" s="11" customFormat="1" ht="22.8" customHeight="1" x14ac:dyDescent="0.25">
      <c r="B227" s="120"/>
      <c r="D227" s="121" t="s">
        <v>69</v>
      </c>
      <c r="E227" s="130" t="s">
        <v>180</v>
      </c>
      <c r="F227" s="130" t="s">
        <v>707</v>
      </c>
      <c r="I227" s="123"/>
      <c r="J227" s="131">
        <f>BK227</f>
        <v>11489.34</v>
      </c>
      <c r="L227" s="120"/>
      <c r="M227" s="125"/>
      <c r="P227" s="126">
        <f>SUM(P228:P237)</f>
        <v>0</v>
      </c>
      <c r="R227" s="126">
        <f>SUM(R228:R237)</f>
        <v>0</v>
      </c>
      <c r="T227" s="127">
        <f>SUM(T228:T237)</f>
        <v>0</v>
      </c>
      <c r="AR227" s="121" t="s">
        <v>78</v>
      </c>
      <c r="AT227" s="128" t="s">
        <v>69</v>
      </c>
      <c r="AU227" s="128" t="s">
        <v>78</v>
      </c>
      <c r="AY227" s="121" t="s">
        <v>158</v>
      </c>
      <c r="BK227" s="129">
        <f>SUM(BK228:BK237)</f>
        <v>11489.34</v>
      </c>
    </row>
    <row r="228" spans="2:65" s="1" customFormat="1" ht="21.75" customHeight="1" x14ac:dyDescent="0.2">
      <c r="B228" s="33"/>
      <c r="C228" s="132" t="s">
        <v>403</v>
      </c>
      <c r="D228" s="132" t="s">
        <v>160</v>
      </c>
      <c r="E228" s="133" t="s">
        <v>1583</v>
      </c>
      <c r="F228" s="134" t="s">
        <v>1584</v>
      </c>
      <c r="G228" s="135" t="s">
        <v>195</v>
      </c>
      <c r="H228" s="136">
        <v>14.3</v>
      </c>
      <c r="I228" s="137">
        <v>376</v>
      </c>
      <c r="J228" s="138">
        <f>ROUND(I228*H228,2)</f>
        <v>5376.8</v>
      </c>
      <c r="K228" s="134" t="s">
        <v>164</v>
      </c>
      <c r="L228" s="33"/>
      <c r="M228" s="139" t="s">
        <v>19</v>
      </c>
      <c r="N228" s="140" t="s">
        <v>41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165</v>
      </c>
      <c r="AT228" s="143" t="s">
        <v>160</v>
      </c>
      <c r="AU228" s="143" t="s">
        <v>80</v>
      </c>
      <c r="AY228" s="18" t="s">
        <v>158</v>
      </c>
      <c r="BE228" s="144">
        <f>IF(N228="základní",J228,0)</f>
        <v>5376.8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78</v>
      </c>
      <c r="BK228" s="144">
        <f>ROUND(I228*H228,2)</f>
        <v>5376.8</v>
      </c>
      <c r="BL228" s="18" t="s">
        <v>165</v>
      </c>
      <c r="BM228" s="143" t="s">
        <v>406</v>
      </c>
    </row>
    <row r="229" spans="2:65" s="1" customFormat="1" x14ac:dyDescent="0.2">
      <c r="B229" s="33"/>
      <c r="D229" s="145" t="s">
        <v>166</v>
      </c>
      <c r="F229" s="146" t="s">
        <v>1585</v>
      </c>
      <c r="I229" s="147"/>
      <c r="L229" s="33"/>
      <c r="M229" s="148"/>
      <c r="T229" s="54"/>
      <c r="AT229" s="18" t="s">
        <v>166</v>
      </c>
      <c r="AU229" s="18" t="s">
        <v>80</v>
      </c>
    </row>
    <row r="230" spans="2:65" s="12" customFormat="1" x14ac:dyDescent="0.2">
      <c r="B230" s="149"/>
      <c r="D230" s="150" t="s">
        <v>188</v>
      </c>
      <c r="E230" s="151" t="s">
        <v>19</v>
      </c>
      <c r="F230" s="152" t="s">
        <v>2864</v>
      </c>
      <c r="H230" s="151" t="s">
        <v>19</v>
      </c>
      <c r="I230" s="153"/>
      <c r="L230" s="149"/>
      <c r="M230" s="154"/>
      <c r="T230" s="155"/>
      <c r="AT230" s="151" t="s">
        <v>188</v>
      </c>
      <c r="AU230" s="151" t="s">
        <v>80</v>
      </c>
      <c r="AV230" s="12" t="s">
        <v>78</v>
      </c>
      <c r="AW230" s="12" t="s">
        <v>31</v>
      </c>
      <c r="AX230" s="12" t="s">
        <v>70</v>
      </c>
      <c r="AY230" s="151" t="s">
        <v>158</v>
      </c>
    </row>
    <row r="231" spans="2:65" s="13" customFormat="1" x14ac:dyDescent="0.2">
      <c r="B231" s="156"/>
      <c r="D231" s="150" t="s">
        <v>188</v>
      </c>
      <c r="E231" s="157" t="s">
        <v>19</v>
      </c>
      <c r="F231" s="158" t="s">
        <v>2865</v>
      </c>
      <c r="H231" s="159">
        <v>6.8</v>
      </c>
      <c r="I231" s="160"/>
      <c r="L231" s="156"/>
      <c r="M231" s="161"/>
      <c r="T231" s="162"/>
      <c r="AT231" s="157" t="s">
        <v>188</v>
      </c>
      <c r="AU231" s="157" t="s">
        <v>80</v>
      </c>
      <c r="AV231" s="13" t="s">
        <v>80</v>
      </c>
      <c r="AW231" s="13" t="s">
        <v>31</v>
      </c>
      <c r="AX231" s="13" t="s">
        <v>70</v>
      </c>
      <c r="AY231" s="157" t="s">
        <v>158</v>
      </c>
    </row>
    <row r="232" spans="2:65" s="13" customFormat="1" x14ac:dyDescent="0.2">
      <c r="B232" s="156"/>
      <c r="D232" s="150" t="s">
        <v>188</v>
      </c>
      <c r="E232" s="157" t="s">
        <v>19</v>
      </c>
      <c r="F232" s="158" t="s">
        <v>2866</v>
      </c>
      <c r="H232" s="159">
        <v>4.3</v>
      </c>
      <c r="I232" s="160"/>
      <c r="L232" s="156"/>
      <c r="M232" s="161"/>
      <c r="T232" s="162"/>
      <c r="AT232" s="157" t="s">
        <v>188</v>
      </c>
      <c r="AU232" s="157" t="s">
        <v>80</v>
      </c>
      <c r="AV232" s="13" t="s">
        <v>80</v>
      </c>
      <c r="AW232" s="13" t="s">
        <v>31</v>
      </c>
      <c r="AX232" s="13" t="s">
        <v>70</v>
      </c>
      <c r="AY232" s="157" t="s">
        <v>158</v>
      </c>
    </row>
    <row r="233" spans="2:65" s="13" customFormat="1" x14ac:dyDescent="0.2">
      <c r="B233" s="156"/>
      <c r="D233" s="150" t="s">
        <v>188</v>
      </c>
      <c r="E233" s="157" t="s">
        <v>19</v>
      </c>
      <c r="F233" s="158" t="s">
        <v>2867</v>
      </c>
      <c r="H233" s="159">
        <v>3.2</v>
      </c>
      <c r="I233" s="160"/>
      <c r="L233" s="156"/>
      <c r="M233" s="161"/>
      <c r="T233" s="162"/>
      <c r="AT233" s="157" t="s">
        <v>188</v>
      </c>
      <c r="AU233" s="157" t="s">
        <v>80</v>
      </c>
      <c r="AV233" s="13" t="s">
        <v>80</v>
      </c>
      <c r="AW233" s="13" t="s">
        <v>31</v>
      </c>
      <c r="AX233" s="13" t="s">
        <v>70</v>
      </c>
      <c r="AY233" s="157" t="s">
        <v>158</v>
      </c>
    </row>
    <row r="234" spans="2:65" s="14" customFormat="1" x14ac:dyDescent="0.2">
      <c r="B234" s="163"/>
      <c r="D234" s="150" t="s">
        <v>188</v>
      </c>
      <c r="E234" s="164" t="s">
        <v>19</v>
      </c>
      <c r="F234" s="165" t="s">
        <v>191</v>
      </c>
      <c r="H234" s="166">
        <v>14.3</v>
      </c>
      <c r="I234" s="167"/>
      <c r="L234" s="163"/>
      <c r="M234" s="168"/>
      <c r="T234" s="169"/>
      <c r="AT234" s="164" t="s">
        <v>188</v>
      </c>
      <c r="AU234" s="164" t="s">
        <v>80</v>
      </c>
      <c r="AV234" s="14" t="s">
        <v>165</v>
      </c>
      <c r="AW234" s="14" t="s">
        <v>31</v>
      </c>
      <c r="AX234" s="14" t="s">
        <v>78</v>
      </c>
      <c r="AY234" s="164" t="s">
        <v>158</v>
      </c>
    </row>
    <row r="235" spans="2:65" s="1" customFormat="1" ht="16.5" customHeight="1" x14ac:dyDescent="0.2">
      <c r="B235" s="33"/>
      <c r="C235" s="177" t="s">
        <v>281</v>
      </c>
      <c r="D235" s="177" t="s">
        <v>530</v>
      </c>
      <c r="E235" s="178" t="s">
        <v>2868</v>
      </c>
      <c r="F235" s="179" t="s">
        <v>2869</v>
      </c>
      <c r="G235" s="180" t="s">
        <v>195</v>
      </c>
      <c r="H235" s="181">
        <v>14.728999999999999</v>
      </c>
      <c r="I235" s="182">
        <v>415</v>
      </c>
      <c r="J235" s="183">
        <f>ROUND(I235*H235,2)</f>
        <v>6112.54</v>
      </c>
      <c r="K235" s="179" t="s">
        <v>164</v>
      </c>
      <c r="L235" s="184"/>
      <c r="M235" s="185" t="s">
        <v>19</v>
      </c>
      <c r="N235" s="186" t="s">
        <v>41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178</v>
      </c>
      <c r="AT235" s="143" t="s">
        <v>530</v>
      </c>
      <c r="AU235" s="143" t="s">
        <v>80</v>
      </c>
      <c r="AY235" s="18" t="s">
        <v>158</v>
      </c>
      <c r="BE235" s="144">
        <f>IF(N235="základní",J235,0)</f>
        <v>6112.54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78</v>
      </c>
      <c r="BK235" s="144">
        <f>ROUND(I235*H235,2)</f>
        <v>6112.54</v>
      </c>
      <c r="BL235" s="18" t="s">
        <v>165</v>
      </c>
      <c r="BM235" s="143" t="s">
        <v>419</v>
      </c>
    </row>
    <row r="236" spans="2:65" s="13" customFormat="1" x14ac:dyDescent="0.2">
      <c r="B236" s="156"/>
      <c r="D236" s="150" t="s">
        <v>188</v>
      </c>
      <c r="E236" s="157" t="s">
        <v>19</v>
      </c>
      <c r="F236" s="158" t="s">
        <v>2870</v>
      </c>
      <c r="H236" s="159">
        <v>14.728999999999999</v>
      </c>
      <c r="I236" s="160"/>
      <c r="L236" s="156"/>
      <c r="M236" s="161"/>
      <c r="T236" s="162"/>
      <c r="AT236" s="157" t="s">
        <v>188</v>
      </c>
      <c r="AU236" s="157" t="s">
        <v>80</v>
      </c>
      <c r="AV236" s="13" t="s">
        <v>80</v>
      </c>
      <c r="AW236" s="13" t="s">
        <v>31</v>
      </c>
      <c r="AX236" s="13" t="s">
        <v>70</v>
      </c>
      <c r="AY236" s="157" t="s">
        <v>158</v>
      </c>
    </row>
    <row r="237" spans="2:65" s="14" customFormat="1" x14ac:dyDescent="0.2">
      <c r="B237" s="163"/>
      <c r="D237" s="150" t="s">
        <v>188</v>
      </c>
      <c r="E237" s="164" t="s">
        <v>19</v>
      </c>
      <c r="F237" s="165" t="s">
        <v>191</v>
      </c>
      <c r="H237" s="166">
        <v>14.728999999999999</v>
      </c>
      <c r="I237" s="167"/>
      <c r="L237" s="163"/>
      <c r="M237" s="168"/>
      <c r="T237" s="169"/>
      <c r="AT237" s="164" t="s">
        <v>188</v>
      </c>
      <c r="AU237" s="164" t="s">
        <v>80</v>
      </c>
      <c r="AV237" s="14" t="s">
        <v>165</v>
      </c>
      <c r="AW237" s="14" t="s">
        <v>31</v>
      </c>
      <c r="AX237" s="14" t="s">
        <v>78</v>
      </c>
      <c r="AY237" s="164" t="s">
        <v>158</v>
      </c>
    </row>
    <row r="238" spans="2:65" s="11" customFormat="1" ht="22.8" customHeight="1" x14ac:dyDescent="0.25">
      <c r="B238" s="120"/>
      <c r="D238" s="121" t="s">
        <v>69</v>
      </c>
      <c r="E238" s="130" t="s">
        <v>174</v>
      </c>
      <c r="F238" s="130" t="s">
        <v>1591</v>
      </c>
      <c r="I238" s="123"/>
      <c r="J238" s="131">
        <f>BK238</f>
        <v>142493.85000000003</v>
      </c>
      <c r="L238" s="120"/>
      <c r="M238" s="125"/>
      <c r="P238" s="126">
        <f>SUM(P239:P323)</f>
        <v>0</v>
      </c>
      <c r="R238" s="126">
        <f>SUM(R239:R323)</f>
        <v>0</v>
      </c>
      <c r="T238" s="127">
        <f>SUM(T239:T323)</f>
        <v>0</v>
      </c>
      <c r="AR238" s="121" t="s">
        <v>78</v>
      </c>
      <c r="AT238" s="128" t="s">
        <v>69</v>
      </c>
      <c r="AU238" s="128" t="s">
        <v>78</v>
      </c>
      <c r="AY238" s="121" t="s">
        <v>158</v>
      </c>
      <c r="BK238" s="129">
        <f>SUM(BK239:BK323)</f>
        <v>142493.85000000003</v>
      </c>
    </row>
    <row r="239" spans="2:65" s="1" customFormat="1" ht="16.5" customHeight="1" x14ac:dyDescent="0.2">
      <c r="B239" s="33"/>
      <c r="C239" s="132" t="s">
        <v>420</v>
      </c>
      <c r="D239" s="132" t="s">
        <v>160</v>
      </c>
      <c r="E239" s="133" t="s">
        <v>2871</v>
      </c>
      <c r="F239" s="134" t="s">
        <v>2872</v>
      </c>
      <c r="G239" s="135" t="s">
        <v>195</v>
      </c>
      <c r="H239" s="136">
        <v>15.32</v>
      </c>
      <c r="I239" s="137">
        <v>444</v>
      </c>
      <c r="J239" s="138">
        <f>ROUND(I239*H239,2)</f>
        <v>6802.08</v>
      </c>
      <c r="K239" s="134" t="s">
        <v>164</v>
      </c>
      <c r="L239" s="33"/>
      <c r="M239" s="139" t="s">
        <v>19</v>
      </c>
      <c r="N239" s="140" t="s">
        <v>41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165</v>
      </c>
      <c r="AT239" s="143" t="s">
        <v>160</v>
      </c>
      <c r="AU239" s="143" t="s">
        <v>80</v>
      </c>
      <c r="AY239" s="18" t="s">
        <v>158</v>
      </c>
      <c r="BE239" s="144">
        <f>IF(N239="základní",J239,0)</f>
        <v>6802.08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8" t="s">
        <v>78</v>
      </c>
      <c r="BK239" s="144">
        <f>ROUND(I239*H239,2)</f>
        <v>6802.08</v>
      </c>
      <c r="BL239" s="18" t="s">
        <v>165</v>
      </c>
      <c r="BM239" s="143" t="s">
        <v>423</v>
      </c>
    </row>
    <row r="240" spans="2:65" s="1" customFormat="1" x14ac:dyDescent="0.2">
      <c r="B240" s="33"/>
      <c r="D240" s="145" t="s">
        <v>166</v>
      </c>
      <c r="F240" s="146" t="s">
        <v>2873</v>
      </c>
      <c r="I240" s="147"/>
      <c r="L240" s="33"/>
      <c r="M240" s="148"/>
      <c r="T240" s="54"/>
      <c r="AT240" s="18" t="s">
        <v>166</v>
      </c>
      <c r="AU240" s="18" t="s">
        <v>80</v>
      </c>
    </row>
    <row r="241" spans="2:65" s="13" customFormat="1" x14ac:dyDescent="0.2">
      <c r="B241" s="156"/>
      <c r="D241" s="150" t="s">
        <v>188</v>
      </c>
      <c r="E241" s="157" t="s">
        <v>19</v>
      </c>
      <c r="F241" s="158" t="s">
        <v>2874</v>
      </c>
      <c r="H241" s="159">
        <v>15</v>
      </c>
      <c r="I241" s="160"/>
      <c r="L241" s="156"/>
      <c r="M241" s="161"/>
      <c r="T241" s="162"/>
      <c r="AT241" s="157" t="s">
        <v>188</v>
      </c>
      <c r="AU241" s="157" t="s">
        <v>80</v>
      </c>
      <c r="AV241" s="13" t="s">
        <v>80</v>
      </c>
      <c r="AW241" s="13" t="s">
        <v>31</v>
      </c>
      <c r="AX241" s="13" t="s">
        <v>70</v>
      </c>
      <c r="AY241" s="157" t="s">
        <v>158</v>
      </c>
    </row>
    <row r="242" spans="2:65" s="13" customFormat="1" x14ac:dyDescent="0.2">
      <c r="B242" s="156"/>
      <c r="D242" s="150" t="s">
        <v>188</v>
      </c>
      <c r="E242" s="157" t="s">
        <v>19</v>
      </c>
      <c r="F242" s="158" t="s">
        <v>2875</v>
      </c>
      <c r="H242" s="159">
        <v>0.32</v>
      </c>
      <c r="I242" s="160"/>
      <c r="L242" s="156"/>
      <c r="M242" s="161"/>
      <c r="T242" s="162"/>
      <c r="AT242" s="157" t="s">
        <v>188</v>
      </c>
      <c r="AU242" s="157" t="s">
        <v>80</v>
      </c>
      <c r="AV242" s="13" t="s">
        <v>80</v>
      </c>
      <c r="AW242" s="13" t="s">
        <v>31</v>
      </c>
      <c r="AX242" s="13" t="s">
        <v>70</v>
      </c>
      <c r="AY242" s="157" t="s">
        <v>158</v>
      </c>
    </row>
    <row r="243" spans="2:65" s="14" customFormat="1" x14ac:dyDescent="0.2">
      <c r="B243" s="163"/>
      <c r="D243" s="150" t="s">
        <v>188</v>
      </c>
      <c r="E243" s="164" t="s">
        <v>19</v>
      </c>
      <c r="F243" s="165" t="s">
        <v>191</v>
      </c>
      <c r="H243" s="166">
        <v>15.32</v>
      </c>
      <c r="I243" s="167"/>
      <c r="L243" s="163"/>
      <c r="M243" s="168"/>
      <c r="T243" s="169"/>
      <c r="AT243" s="164" t="s">
        <v>188</v>
      </c>
      <c r="AU243" s="164" t="s">
        <v>80</v>
      </c>
      <c r="AV243" s="14" t="s">
        <v>165</v>
      </c>
      <c r="AW243" s="14" t="s">
        <v>31</v>
      </c>
      <c r="AX243" s="14" t="s">
        <v>78</v>
      </c>
      <c r="AY243" s="164" t="s">
        <v>158</v>
      </c>
    </row>
    <row r="244" spans="2:65" s="1" customFormat="1" ht="16.5" customHeight="1" x14ac:dyDescent="0.2">
      <c r="B244" s="33"/>
      <c r="C244" s="132" t="s">
        <v>287</v>
      </c>
      <c r="D244" s="132" t="s">
        <v>160</v>
      </c>
      <c r="E244" s="133" t="s">
        <v>2876</v>
      </c>
      <c r="F244" s="134" t="s">
        <v>2877</v>
      </c>
      <c r="G244" s="135" t="s">
        <v>195</v>
      </c>
      <c r="H244" s="136">
        <v>43.92</v>
      </c>
      <c r="I244" s="137">
        <v>383</v>
      </c>
      <c r="J244" s="138">
        <f>ROUND(I244*H244,2)</f>
        <v>16821.36</v>
      </c>
      <c r="K244" s="134" t="s">
        <v>164</v>
      </c>
      <c r="L244" s="33"/>
      <c r="M244" s="139" t="s">
        <v>19</v>
      </c>
      <c r="N244" s="140" t="s">
        <v>41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165</v>
      </c>
      <c r="AT244" s="143" t="s">
        <v>160</v>
      </c>
      <c r="AU244" s="143" t="s">
        <v>80</v>
      </c>
      <c r="AY244" s="18" t="s">
        <v>158</v>
      </c>
      <c r="BE244" s="144">
        <f>IF(N244="základní",J244,0)</f>
        <v>16821.36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8" t="s">
        <v>78</v>
      </c>
      <c r="BK244" s="144">
        <f>ROUND(I244*H244,2)</f>
        <v>16821.36</v>
      </c>
      <c r="BL244" s="18" t="s">
        <v>165</v>
      </c>
      <c r="BM244" s="143" t="s">
        <v>430</v>
      </c>
    </row>
    <row r="245" spans="2:65" s="1" customFormat="1" x14ac:dyDescent="0.2">
      <c r="B245" s="33"/>
      <c r="D245" s="145" t="s">
        <v>166</v>
      </c>
      <c r="F245" s="146" t="s">
        <v>2878</v>
      </c>
      <c r="I245" s="147"/>
      <c r="L245" s="33"/>
      <c r="M245" s="148"/>
      <c r="T245" s="54"/>
      <c r="AT245" s="18" t="s">
        <v>166</v>
      </c>
      <c r="AU245" s="18" t="s">
        <v>80</v>
      </c>
    </row>
    <row r="246" spans="2:65" s="13" customFormat="1" x14ac:dyDescent="0.2">
      <c r="B246" s="156"/>
      <c r="D246" s="150" t="s">
        <v>188</v>
      </c>
      <c r="E246" s="157" t="s">
        <v>19</v>
      </c>
      <c r="F246" s="158" t="s">
        <v>2879</v>
      </c>
      <c r="H246" s="159">
        <v>46.28</v>
      </c>
      <c r="I246" s="160"/>
      <c r="L246" s="156"/>
      <c r="M246" s="161"/>
      <c r="T246" s="162"/>
      <c r="AT246" s="157" t="s">
        <v>188</v>
      </c>
      <c r="AU246" s="157" t="s">
        <v>80</v>
      </c>
      <c r="AV246" s="13" t="s">
        <v>80</v>
      </c>
      <c r="AW246" s="13" t="s">
        <v>31</v>
      </c>
      <c r="AX246" s="13" t="s">
        <v>70</v>
      </c>
      <c r="AY246" s="157" t="s">
        <v>158</v>
      </c>
    </row>
    <row r="247" spans="2:65" s="13" customFormat="1" x14ac:dyDescent="0.2">
      <c r="B247" s="156"/>
      <c r="D247" s="150" t="s">
        <v>188</v>
      </c>
      <c r="E247" s="157" t="s">
        <v>19</v>
      </c>
      <c r="F247" s="158" t="s">
        <v>2880</v>
      </c>
      <c r="H247" s="159">
        <v>0.64</v>
      </c>
      <c r="I247" s="160"/>
      <c r="L247" s="156"/>
      <c r="M247" s="161"/>
      <c r="T247" s="162"/>
      <c r="AT247" s="157" t="s">
        <v>188</v>
      </c>
      <c r="AU247" s="157" t="s">
        <v>80</v>
      </c>
      <c r="AV247" s="13" t="s">
        <v>80</v>
      </c>
      <c r="AW247" s="13" t="s">
        <v>31</v>
      </c>
      <c r="AX247" s="13" t="s">
        <v>70</v>
      </c>
      <c r="AY247" s="157" t="s">
        <v>158</v>
      </c>
    </row>
    <row r="248" spans="2:65" s="13" customFormat="1" x14ac:dyDescent="0.2">
      <c r="B248" s="156"/>
      <c r="D248" s="150" t="s">
        <v>188</v>
      </c>
      <c r="E248" s="157" t="s">
        <v>19</v>
      </c>
      <c r="F248" s="158" t="s">
        <v>2792</v>
      </c>
      <c r="H248" s="159">
        <v>-3</v>
      </c>
      <c r="I248" s="160"/>
      <c r="L248" s="156"/>
      <c r="M248" s="161"/>
      <c r="T248" s="162"/>
      <c r="AT248" s="157" t="s">
        <v>188</v>
      </c>
      <c r="AU248" s="157" t="s">
        <v>80</v>
      </c>
      <c r="AV248" s="13" t="s">
        <v>80</v>
      </c>
      <c r="AW248" s="13" t="s">
        <v>31</v>
      </c>
      <c r="AX248" s="13" t="s">
        <v>70</v>
      </c>
      <c r="AY248" s="157" t="s">
        <v>158</v>
      </c>
    </row>
    <row r="249" spans="2:65" s="14" customFormat="1" x14ac:dyDescent="0.2">
      <c r="B249" s="163"/>
      <c r="D249" s="150" t="s">
        <v>188</v>
      </c>
      <c r="E249" s="164" t="s">
        <v>19</v>
      </c>
      <c r="F249" s="165" t="s">
        <v>191</v>
      </c>
      <c r="H249" s="166">
        <v>43.92</v>
      </c>
      <c r="I249" s="167"/>
      <c r="L249" s="163"/>
      <c r="M249" s="168"/>
      <c r="T249" s="169"/>
      <c r="AT249" s="164" t="s">
        <v>188</v>
      </c>
      <c r="AU249" s="164" t="s">
        <v>80</v>
      </c>
      <c r="AV249" s="14" t="s">
        <v>165</v>
      </c>
      <c r="AW249" s="14" t="s">
        <v>31</v>
      </c>
      <c r="AX249" s="14" t="s">
        <v>78</v>
      </c>
      <c r="AY249" s="164" t="s">
        <v>158</v>
      </c>
    </row>
    <row r="250" spans="2:65" s="1" customFormat="1" ht="16.5" customHeight="1" x14ac:dyDescent="0.2">
      <c r="B250" s="33"/>
      <c r="C250" s="132" t="s">
        <v>432</v>
      </c>
      <c r="D250" s="132" t="s">
        <v>160</v>
      </c>
      <c r="E250" s="133" t="s">
        <v>2881</v>
      </c>
      <c r="F250" s="134" t="s">
        <v>2882</v>
      </c>
      <c r="G250" s="135" t="s">
        <v>195</v>
      </c>
      <c r="H250" s="136">
        <v>22.44</v>
      </c>
      <c r="I250" s="137">
        <v>286</v>
      </c>
      <c r="J250" s="138">
        <f>ROUND(I250*H250,2)</f>
        <v>6417.84</v>
      </c>
      <c r="K250" s="134" t="s">
        <v>164</v>
      </c>
      <c r="L250" s="33"/>
      <c r="M250" s="139" t="s">
        <v>19</v>
      </c>
      <c r="N250" s="140" t="s">
        <v>41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165</v>
      </c>
      <c r="AT250" s="143" t="s">
        <v>160</v>
      </c>
      <c r="AU250" s="143" t="s">
        <v>80</v>
      </c>
      <c r="AY250" s="18" t="s">
        <v>158</v>
      </c>
      <c r="BE250" s="144">
        <f>IF(N250="základní",J250,0)</f>
        <v>6417.84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78</v>
      </c>
      <c r="BK250" s="144">
        <f>ROUND(I250*H250,2)</f>
        <v>6417.84</v>
      </c>
      <c r="BL250" s="18" t="s">
        <v>165</v>
      </c>
      <c r="BM250" s="143" t="s">
        <v>435</v>
      </c>
    </row>
    <row r="251" spans="2:65" s="1" customFormat="1" x14ac:dyDescent="0.2">
      <c r="B251" s="33"/>
      <c r="D251" s="145" t="s">
        <v>166</v>
      </c>
      <c r="F251" s="146" t="s">
        <v>2883</v>
      </c>
      <c r="I251" s="147"/>
      <c r="L251" s="33"/>
      <c r="M251" s="148"/>
      <c r="T251" s="54"/>
      <c r="AT251" s="18" t="s">
        <v>166</v>
      </c>
      <c r="AU251" s="18" t="s">
        <v>80</v>
      </c>
    </row>
    <row r="252" spans="2:65" s="12" customFormat="1" x14ac:dyDescent="0.2">
      <c r="B252" s="149"/>
      <c r="D252" s="150" t="s">
        <v>188</v>
      </c>
      <c r="E252" s="151" t="s">
        <v>19</v>
      </c>
      <c r="F252" s="152" t="s">
        <v>2884</v>
      </c>
      <c r="H252" s="151" t="s">
        <v>19</v>
      </c>
      <c r="I252" s="153"/>
      <c r="L252" s="149"/>
      <c r="M252" s="154"/>
      <c r="T252" s="155"/>
      <c r="AT252" s="151" t="s">
        <v>188</v>
      </c>
      <c r="AU252" s="151" t="s">
        <v>80</v>
      </c>
      <c r="AV252" s="12" t="s">
        <v>78</v>
      </c>
      <c r="AW252" s="12" t="s">
        <v>31</v>
      </c>
      <c r="AX252" s="12" t="s">
        <v>70</v>
      </c>
      <c r="AY252" s="151" t="s">
        <v>158</v>
      </c>
    </row>
    <row r="253" spans="2:65" s="13" customFormat="1" x14ac:dyDescent="0.2">
      <c r="B253" s="156"/>
      <c r="D253" s="150" t="s">
        <v>188</v>
      </c>
      <c r="E253" s="157" t="s">
        <v>19</v>
      </c>
      <c r="F253" s="158" t="s">
        <v>2885</v>
      </c>
      <c r="H253" s="159">
        <v>22.44</v>
      </c>
      <c r="I253" s="160"/>
      <c r="L253" s="156"/>
      <c r="M253" s="161"/>
      <c r="T253" s="162"/>
      <c r="AT253" s="157" t="s">
        <v>188</v>
      </c>
      <c r="AU253" s="157" t="s">
        <v>80</v>
      </c>
      <c r="AV253" s="13" t="s">
        <v>80</v>
      </c>
      <c r="AW253" s="13" t="s">
        <v>31</v>
      </c>
      <c r="AX253" s="13" t="s">
        <v>70</v>
      </c>
      <c r="AY253" s="157" t="s">
        <v>158</v>
      </c>
    </row>
    <row r="254" spans="2:65" s="14" customFormat="1" x14ac:dyDescent="0.2">
      <c r="B254" s="163"/>
      <c r="D254" s="150" t="s">
        <v>188</v>
      </c>
      <c r="E254" s="164" t="s">
        <v>19</v>
      </c>
      <c r="F254" s="165" t="s">
        <v>191</v>
      </c>
      <c r="H254" s="166">
        <v>22.44</v>
      </c>
      <c r="I254" s="167"/>
      <c r="L254" s="163"/>
      <c r="M254" s="168"/>
      <c r="T254" s="169"/>
      <c r="AT254" s="164" t="s">
        <v>188</v>
      </c>
      <c r="AU254" s="164" t="s">
        <v>80</v>
      </c>
      <c r="AV254" s="14" t="s">
        <v>165</v>
      </c>
      <c r="AW254" s="14" t="s">
        <v>31</v>
      </c>
      <c r="AX254" s="14" t="s">
        <v>78</v>
      </c>
      <c r="AY254" s="164" t="s">
        <v>158</v>
      </c>
    </row>
    <row r="255" spans="2:65" s="1" customFormat="1" ht="16.5" customHeight="1" x14ac:dyDescent="0.2">
      <c r="B255" s="33"/>
      <c r="C255" s="132" t="s">
        <v>293</v>
      </c>
      <c r="D255" s="132" t="s">
        <v>160</v>
      </c>
      <c r="E255" s="133" t="s">
        <v>2886</v>
      </c>
      <c r="F255" s="134" t="s">
        <v>2887</v>
      </c>
      <c r="G255" s="135" t="s">
        <v>195</v>
      </c>
      <c r="H255" s="136">
        <v>51.12</v>
      </c>
      <c r="I255" s="137">
        <v>61.6</v>
      </c>
      <c r="J255" s="138">
        <f>ROUND(I255*H255,2)</f>
        <v>3148.99</v>
      </c>
      <c r="K255" s="134" t="s">
        <v>164</v>
      </c>
      <c r="L255" s="33"/>
      <c r="M255" s="139" t="s">
        <v>19</v>
      </c>
      <c r="N255" s="140" t="s">
        <v>41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165</v>
      </c>
      <c r="AT255" s="143" t="s">
        <v>160</v>
      </c>
      <c r="AU255" s="143" t="s">
        <v>80</v>
      </c>
      <c r="AY255" s="18" t="s">
        <v>158</v>
      </c>
      <c r="BE255" s="144">
        <f>IF(N255="základní",J255,0)</f>
        <v>3148.99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78</v>
      </c>
      <c r="BK255" s="144">
        <f>ROUND(I255*H255,2)</f>
        <v>3148.99</v>
      </c>
      <c r="BL255" s="18" t="s">
        <v>165</v>
      </c>
      <c r="BM255" s="143" t="s">
        <v>439</v>
      </c>
    </row>
    <row r="256" spans="2:65" s="1" customFormat="1" x14ac:dyDescent="0.2">
      <c r="B256" s="33"/>
      <c r="D256" s="145" t="s">
        <v>166</v>
      </c>
      <c r="F256" s="146" t="s">
        <v>2888</v>
      </c>
      <c r="I256" s="147"/>
      <c r="L256" s="33"/>
      <c r="M256" s="148"/>
      <c r="T256" s="54"/>
      <c r="AT256" s="18" t="s">
        <v>166</v>
      </c>
      <c r="AU256" s="18" t="s">
        <v>80</v>
      </c>
    </row>
    <row r="257" spans="2:65" s="13" customFormat="1" x14ac:dyDescent="0.2">
      <c r="B257" s="156"/>
      <c r="D257" s="150" t="s">
        <v>188</v>
      </c>
      <c r="E257" s="157" t="s">
        <v>19</v>
      </c>
      <c r="F257" s="158" t="s">
        <v>2889</v>
      </c>
      <c r="H257" s="159">
        <v>53.36</v>
      </c>
      <c r="I257" s="160"/>
      <c r="L257" s="156"/>
      <c r="M257" s="161"/>
      <c r="T257" s="162"/>
      <c r="AT257" s="157" t="s">
        <v>188</v>
      </c>
      <c r="AU257" s="157" t="s">
        <v>80</v>
      </c>
      <c r="AV257" s="13" t="s">
        <v>80</v>
      </c>
      <c r="AW257" s="13" t="s">
        <v>31</v>
      </c>
      <c r="AX257" s="13" t="s">
        <v>70</v>
      </c>
      <c r="AY257" s="157" t="s">
        <v>158</v>
      </c>
    </row>
    <row r="258" spans="2:65" s="13" customFormat="1" x14ac:dyDescent="0.2">
      <c r="B258" s="156"/>
      <c r="D258" s="150" t="s">
        <v>188</v>
      </c>
      <c r="E258" s="157" t="s">
        <v>19</v>
      </c>
      <c r="F258" s="158" t="s">
        <v>2890</v>
      </c>
      <c r="H258" s="159">
        <v>0.16</v>
      </c>
      <c r="I258" s="160"/>
      <c r="L258" s="156"/>
      <c r="M258" s="161"/>
      <c r="T258" s="162"/>
      <c r="AT258" s="157" t="s">
        <v>188</v>
      </c>
      <c r="AU258" s="157" t="s">
        <v>80</v>
      </c>
      <c r="AV258" s="13" t="s">
        <v>80</v>
      </c>
      <c r="AW258" s="13" t="s">
        <v>31</v>
      </c>
      <c r="AX258" s="13" t="s">
        <v>70</v>
      </c>
      <c r="AY258" s="157" t="s">
        <v>158</v>
      </c>
    </row>
    <row r="259" spans="2:65" s="13" customFormat="1" x14ac:dyDescent="0.2">
      <c r="B259" s="156"/>
      <c r="D259" s="150" t="s">
        <v>188</v>
      </c>
      <c r="E259" s="157" t="s">
        <v>19</v>
      </c>
      <c r="F259" s="158" t="s">
        <v>2891</v>
      </c>
      <c r="H259" s="159">
        <v>-2.4</v>
      </c>
      <c r="I259" s="160"/>
      <c r="L259" s="156"/>
      <c r="M259" s="161"/>
      <c r="T259" s="162"/>
      <c r="AT259" s="157" t="s">
        <v>188</v>
      </c>
      <c r="AU259" s="157" t="s">
        <v>80</v>
      </c>
      <c r="AV259" s="13" t="s">
        <v>80</v>
      </c>
      <c r="AW259" s="13" t="s">
        <v>31</v>
      </c>
      <c r="AX259" s="13" t="s">
        <v>70</v>
      </c>
      <c r="AY259" s="157" t="s">
        <v>158</v>
      </c>
    </row>
    <row r="260" spans="2:65" s="14" customFormat="1" x14ac:dyDescent="0.2">
      <c r="B260" s="163"/>
      <c r="D260" s="150" t="s">
        <v>188</v>
      </c>
      <c r="E260" s="164" t="s">
        <v>19</v>
      </c>
      <c r="F260" s="165" t="s">
        <v>191</v>
      </c>
      <c r="H260" s="166">
        <v>51.12</v>
      </c>
      <c r="I260" s="167"/>
      <c r="L260" s="163"/>
      <c r="M260" s="168"/>
      <c r="T260" s="169"/>
      <c r="AT260" s="164" t="s">
        <v>188</v>
      </c>
      <c r="AU260" s="164" t="s">
        <v>80</v>
      </c>
      <c r="AV260" s="14" t="s">
        <v>165</v>
      </c>
      <c r="AW260" s="14" t="s">
        <v>31</v>
      </c>
      <c r="AX260" s="14" t="s">
        <v>78</v>
      </c>
      <c r="AY260" s="164" t="s">
        <v>158</v>
      </c>
    </row>
    <row r="261" spans="2:65" s="1" customFormat="1" ht="16.5" customHeight="1" x14ac:dyDescent="0.2">
      <c r="B261" s="33"/>
      <c r="C261" s="132" t="s">
        <v>455</v>
      </c>
      <c r="D261" s="132" t="s">
        <v>160</v>
      </c>
      <c r="E261" s="133" t="s">
        <v>2892</v>
      </c>
      <c r="F261" s="134" t="s">
        <v>2893</v>
      </c>
      <c r="G261" s="135" t="s">
        <v>195</v>
      </c>
      <c r="H261" s="136">
        <v>8.75</v>
      </c>
      <c r="I261" s="137">
        <v>59.9</v>
      </c>
      <c r="J261" s="138">
        <f>ROUND(I261*H261,2)</f>
        <v>524.13</v>
      </c>
      <c r="K261" s="134" t="s">
        <v>164</v>
      </c>
      <c r="L261" s="33"/>
      <c r="M261" s="139" t="s">
        <v>19</v>
      </c>
      <c r="N261" s="140" t="s">
        <v>41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165</v>
      </c>
      <c r="AT261" s="143" t="s">
        <v>160</v>
      </c>
      <c r="AU261" s="143" t="s">
        <v>80</v>
      </c>
      <c r="AY261" s="18" t="s">
        <v>158</v>
      </c>
      <c r="BE261" s="144">
        <f>IF(N261="základní",J261,0)</f>
        <v>524.13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78</v>
      </c>
      <c r="BK261" s="144">
        <f>ROUND(I261*H261,2)</f>
        <v>524.13</v>
      </c>
      <c r="BL261" s="18" t="s">
        <v>165</v>
      </c>
      <c r="BM261" s="143" t="s">
        <v>458</v>
      </c>
    </row>
    <row r="262" spans="2:65" s="1" customFormat="1" x14ac:dyDescent="0.2">
      <c r="B262" s="33"/>
      <c r="D262" s="145" t="s">
        <v>166</v>
      </c>
      <c r="F262" s="146" t="s">
        <v>2894</v>
      </c>
      <c r="I262" s="147"/>
      <c r="L262" s="33"/>
      <c r="M262" s="148"/>
      <c r="T262" s="54"/>
      <c r="AT262" s="18" t="s">
        <v>166</v>
      </c>
      <c r="AU262" s="18" t="s">
        <v>80</v>
      </c>
    </row>
    <row r="263" spans="2:65" s="12" customFormat="1" x14ac:dyDescent="0.2">
      <c r="B263" s="149"/>
      <c r="D263" s="150" t="s">
        <v>188</v>
      </c>
      <c r="E263" s="151" t="s">
        <v>19</v>
      </c>
      <c r="F263" s="152" t="s">
        <v>2895</v>
      </c>
      <c r="H263" s="151" t="s">
        <v>19</v>
      </c>
      <c r="I263" s="153"/>
      <c r="L263" s="149"/>
      <c r="M263" s="154"/>
      <c r="T263" s="155"/>
      <c r="AT263" s="151" t="s">
        <v>188</v>
      </c>
      <c r="AU263" s="151" t="s">
        <v>80</v>
      </c>
      <c r="AV263" s="12" t="s">
        <v>78</v>
      </c>
      <c r="AW263" s="12" t="s">
        <v>31</v>
      </c>
      <c r="AX263" s="12" t="s">
        <v>70</v>
      </c>
      <c r="AY263" s="151" t="s">
        <v>158</v>
      </c>
    </row>
    <row r="264" spans="2:65" s="13" customFormat="1" x14ac:dyDescent="0.2">
      <c r="B264" s="156"/>
      <c r="D264" s="150" t="s">
        <v>188</v>
      </c>
      <c r="E264" s="157" t="s">
        <v>19</v>
      </c>
      <c r="F264" s="158" t="s">
        <v>2896</v>
      </c>
      <c r="H264" s="159">
        <v>9.35</v>
      </c>
      <c r="I264" s="160"/>
      <c r="L264" s="156"/>
      <c r="M264" s="161"/>
      <c r="T264" s="162"/>
      <c r="AT264" s="157" t="s">
        <v>188</v>
      </c>
      <c r="AU264" s="157" t="s">
        <v>80</v>
      </c>
      <c r="AV264" s="13" t="s">
        <v>80</v>
      </c>
      <c r="AW264" s="13" t="s">
        <v>31</v>
      </c>
      <c r="AX264" s="13" t="s">
        <v>70</v>
      </c>
      <c r="AY264" s="157" t="s">
        <v>158</v>
      </c>
    </row>
    <row r="265" spans="2:65" s="13" customFormat="1" x14ac:dyDescent="0.2">
      <c r="B265" s="156"/>
      <c r="D265" s="150" t="s">
        <v>188</v>
      </c>
      <c r="E265" s="157" t="s">
        <v>19</v>
      </c>
      <c r="F265" s="158" t="s">
        <v>2897</v>
      </c>
      <c r="H265" s="159">
        <v>-0.6</v>
      </c>
      <c r="I265" s="160"/>
      <c r="L265" s="156"/>
      <c r="M265" s="161"/>
      <c r="T265" s="162"/>
      <c r="AT265" s="157" t="s">
        <v>188</v>
      </c>
      <c r="AU265" s="157" t="s">
        <v>80</v>
      </c>
      <c r="AV265" s="13" t="s">
        <v>80</v>
      </c>
      <c r="AW265" s="13" t="s">
        <v>31</v>
      </c>
      <c r="AX265" s="13" t="s">
        <v>70</v>
      </c>
      <c r="AY265" s="157" t="s">
        <v>158</v>
      </c>
    </row>
    <row r="266" spans="2:65" s="14" customFormat="1" x14ac:dyDescent="0.2">
      <c r="B266" s="163"/>
      <c r="D266" s="150" t="s">
        <v>188</v>
      </c>
      <c r="E266" s="164" t="s">
        <v>19</v>
      </c>
      <c r="F266" s="165" t="s">
        <v>191</v>
      </c>
      <c r="H266" s="166">
        <v>8.75</v>
      </c>
      <c r="I266" s="167"/>
      <c r="L266" s="163"/>
      <c r="M266" s="168"/>
      <c r="T266" s="169"/>
      <c r="AT266" s="164" t="s">
        <v>188</v>
      </c>
      <c r="AU266" s="164" t="s">
        <v>80</v>
      </c>
      <c r="AV266" s="14" t="s">
        <v>165</v>
      </c>
      <c r="AW266" s="14" t="s">
        <v>31</v>
      </c>
      <c r="AX266" s="14" t="s">
        <v>78</v>
      </c>
      <c r="AY266" s="164" t="s">
        <v>158</v>
      </c>
    </row>
    <row r="267" spans="2:65" s="1" customFormat="1" ht="24.15" customHeight="1" x14ac:dyDescent="0.2">
      <c r="B267" s="33"/>
      <c r="C267" s="132" t="s">
        <v>298</v>
      </c>
      <c r="D267" s="132" t="s">
        <v>160</v>
      </c>
      <c r="E267" s="133" t="s">
        <v>2898</v>
      </c>
      <c r="F267" s="134" t="s">
        <v>2899</v>
      </c>
      <c r="G267" s="135" t="s">
        <v>195</v>
      </c>
      <c r="H267" s="136">
        <v>50.96</v>
      </c>
      <c r="I267" s="137">
        <v>910</v>
      </c>
      <c r="J267" s="138">
        <f>ROUND(I267*H267,2)</f>
        <v>46373.599999999999</v>
      </c>
      <c r="K267" s="134" t="s">
        <v>164</v>
      </c>
      <c r="L267" s="33"/>
      <c r="M267" s="139" t="s">
        <v>19</v>
      </c>
      <c r="N267" s="140" t="s">
        <v>41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165</v>
      </c>
      <c r="AT267" s="143" t="s">
        <v>160</v>
      </c>
      <c r="AU267" s="143" t="s">
        <v>80</v>
      </c>
      <c r="AY267" s="18" t="s">
        <v>158</v>
      </c>
      <c r="BE267" s="144">
        <f>IF(N267="základní",J267,0)</f>
        <v>46373.599999999999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78</v>
      </c>
      <c r="BK267" s="144">
        <f>ROUND(I267*H267,2)</f>
        <v>46373.599999999999</v>
      </c>
      <c r="BL267" s="18" t="s">
        <v>165</v>
      </c>
      <c r="BM267" s="143" t="s">
        <v>476</v>
      </c>
    </row>
    <row r="268" spans="2:65" s="1" customFormat="1" x14ac:dyDescent="0.2">
      <c r="B268" s="33"/>
      <c r="D268" s="145" t="s">
        <v>166</v>
      </c>
      <c r="F268" s="146" t="s">
        <v>2900</v>
      </c>
      <c r="I268" s="147"/>
      <c r="L268" s="33"/>
      <c r="M268" s="148"/>
      <c r="T268" s="54"/>
      <c r="AT268" s="18" t="s">
        <v>166</v>
      </c>
      <c r="AU268" s="18" t="s">
        <v>80</v>
      </c>
    </row>
    <row r="269" spans="2:65" s="12" customFormat="1" x14ac:dyDescent="0.2">
      <c r="B269" s="149"/>
      <c r="D269" s="150" t="s">
        <v>188</v>
      </c>
      <c r="E269" s="151" t="s">
        <v>19</v>
      </c>
      <c r="F269" s="152" t="s">
        <v>2901</v>
      </c>
      <c r="H269" s="151" t="s">
        <v>19</v>
      </c>
      <c r="I269" s="153"/>
      <c r="L269" s="149"/>
      <c r="M269" s="154"/>
      <c r="T269" s="155"/>
      <c r="AT269" s="151" t="s">
        <v>188</v>
      </c>
      <c r="AU269" s="151" t="s">
        <v>80</v>
      </c>
      <c r="AV269" s="12" t="s">
        <v>78</v>
      </c>
      <c r="AW269" s="12" t="s">
        <v>31</v>
      </c>
      <c r="AX269" s="12" t="s">
        <v>70</v>
      </c>
      <c r="AY269" s="151" t="s">
        <v>158</v>
      </c>
    </row>
    <row r="270" spans="2:65" s="13" customFormat="1" x14ac:dyDescent="0.2">
      <c r="B270" s="156"/>
      <c r="D270" s="150" t="s">
        <v>188</v>
      </c>
      <c r="E270" s="157" t="s">
        <v>19</v>
      </c>
      <c r="F270" s="158" t="s">
        <v>2889</v>
      </c>
      <c r="H270" s="159">
        <v>53.36</v>
      </c>
      <c r="I270" s="160"/>
      <c r="L270" s="156"/>
      <c r="M270" s="161"/>
      <c r="T270" s="162"/>
      <c r="AT270" s="157" t="s">
        <v>188</v>
      </c>
      <c r="AU270" s="157" t="s">
        <v>80</v>
      </c>
      <c r="AV270" s="13" t="s">
        <v>80</v>
      </c>
      <c r="AW270" s="13" t="s">
        <v>31</v>
      </c>
      <c r="AX270" s="13" t="s">
        <v>70</v>
      </c>
      <c r="AY270" s="157" t="s">
        <v>158</v>
      </c>
    </row>
    <row r="271" spans="2:65" s="13" customFormat="1" x14ac:dyDescent="0.2">
      <c r="B271" s="156"/>
      <c r="D271" s="150" t="s">
        <v>188</v>
      </c>
      <c r="E271" s="157" t="s">
        <v>19</v>
      </c>
      <c r="F271" s="158" t="s">
        <v>2891</v>
      </c>
      <c r="H271" s="159">
        <v>-2.4</v>
      </c>
      <c r="I271" s="160"/>
      <c r="L271" s="156"/>
      <c r="M271" s="161"/>
      <c r="T271" s="162"/>
      <c r="AT271" s="157" t="s">
        <v>188</v>
      </c>
      <c r="AU271" s="157" t="s">
        <v>80</v>
      </c>
      <c r="AV271" s="13" t="s">
        <v>80</v>
      </c>
      <c r="AW271" s="13" t="s">
        <v>31</v>
      </c>
      <c r="AX271" s="13" t="s">
        <v>70</v>
      </c>
      <c r="AY271" s="157" t="s">
        <v>158</v>
      </c>
    </row>
    <row r="272" spans="2:65" s="14" customFormat="1" x14ac:dyDescent="0.2">
      <c r="B272" s="163"/>
      <c r="D272" s="150" t="s">
        <v>188</v>
      </c>
      <c r="E272" s="164" t="s">
        <v>19</v>
      </c>
      <c r="F272" s="165" t="s">
        <v>191</v>
      </c>
      <c r="H272" s="166">
        <v>50.96</v>
      </c>
      <c r="I272" s="167"/>
      <c r="L272" s="163"/>
      <c r="M272" s="168"/>
      <c r="T272" s="169"/>
      <c r="AT272" s="164" t="s">
        <v>188</v>
      </c>
      <c r="AU272" s="164" t="s">
        <v>80</v>
      </c>
      <c r="AV272" s="14" t="s">
        <v>165</v>
      </c>
      <c r="AW272" s="14" t="s">
        <v>31</v>
      </c>
      <c r="AX272" s="14" t="s">
        <v>78</v>
      </c>
      <c r="AY272" s="164" t="s">
        <v>158</v>
      </c>
    </row>
    <row r="273" spans="2:65" s="1" customFormat="1" ht="16.5" customHeight="1" x14ac:dyDescent="0.2">
      <c r="B273" s="33"/>
      <c r="C273" s="177" t="s">
        <v>464</v>
      </c>
      <c r="D273" s="177" t="s">
        <v>530</v>
      </c>
      <c r="E273" s="178" t="s">
        <v>2902</v>
      </c>
      <c r="F273" s="179" t="s">
        <v>2903</v>
      </c>
      <c r="G273" s="180" t="s">
        <v>195</v>
      </c>
      <c r="H273" s="181">
        <v>53.508000000000003</v>
      </c>
      <c r="I273" s="182">
        <v>234</v>
      </c>
      <c r="J273" s="183">
        <f>ROUND(I273*H273,2)</f>
        <v>12520.87</v>
      </c>
      <c r="K273" s="179" t="s">
        <v>164</v>
      </c>
      <c r="L273" s="184"/>
      <c r="M273" s="185" t="s">
        <v>19</v>
      </c>
      <c r="N273" s="186" t="s">
        <v>41</v>
      </c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AR273" s="143" t="s">
        <v>178</v>
      </c>
      <c r="AT273" s="143" t="s">
        <v>530</v>
      </c>
      <c r="AU273" s="143" t="s">
        <v>80</v>
      </c>
      <c r="AY273" s="18" t="s">
        <v>158</v>
      </c>
      <c r="BE273" s="144">
        <f>IF(N273="základní",J273,0)</f>
        <v>12520.87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78</v>
      </c>
      <c r="BK273" s="144">
        <f>ROUND(I273*H273,2)</f>
        <v>12520.87</v>
      </c>
      <c r="BL273" s="18" t="s">
        <v>165</v>
      </c>
      <c r="BM273" s="143" t="s">
        <v>481</v>
      </c>
    </row>
    <row r="274" spans="2:65" s="13" customFormat="1" x14ac:dyDescent="0.2">
      <c r="B274" s="156"/>
      <c r="D274" s="150" t="s">
        <v>188</v>
      </c>
      <c r="E274" s="157" t="s">
        <v>19</v>
      </c>
      <c r="F274" s="158" t="s">
        <v>2904</v>
      </c>
      <c r="H274" s="159">
        <v>53.508000000000003</v>
      </c>
      <c r="I274" s="160"/>
      <c r="L274" s="156"/>
      <c r="M274" s="161"/>
      <c r="T274" s="162"/>
      <c r="AT274" s="157" t="s">
        <v>188</v>
      </c>
      <c r="AU274" s="157" t="s">
        <v>80</v>
      </c>
      <c r="AV274" s="13" t="s">
        <v>80</v>
      </c>
      <c r="AW274" s="13" t="s">
        <v>31</v>
      </c>
      <c r="AX274" s="13" t="s">
        <v>70</v>
      </c>
      <c r="AY274" s="157" t="s">
        <v>158</v>
      </c>
    </row>
    <row r="275" spans="2:65" s="14" customFormat="1" x14ac:dyDescent="0.2">
      <c r="B275" s="163"/>
      <c r="D275" s="150" t="s">
        <v>188</v>
      </c>
      <c r="E275" s="164" t="s">
        <v>19</v>
      </c>
      <c r="F275" s="165" t="s">
        <v>191</v>
      </c>
      <c r="H275" s="166">
        <v>53.508000000000003</v>
      </c>
      <c r="I275" s="167"/>
      <c r="L275" s="163"/>
      <c r="M275" s="168"/>
      <c r="T275" s="169"/>
      <c r="AT275" s="164" t="s">
        <v>188</v>
      </c>
      <c r="AU275" s="164" t="s">
        <v>80</v>
      </c>
      <c r="AV275" s="14" t="s">
        <v>165</v>
      </c>
      <c r="AW275" s="14" t="s">
        <v>31</v>
      </c>
      <c r="AX275" s="14" t="s">
        <v>78</v>
      </c>
      <c r="AY275" s="164" t="s">
        <v>158</v>
      </c>
    </row>
    <row r="276" spans="2:65" s="1" customFormat="1" ht="16.5" customHeight="1" x14ac:dyDescent="0.2">
      <c r="B276" s="33"/>
      <c r="C276" s="132" t="s">
        <v>303</v>
      </c>
      <c r="D276" s="132" t="s">
        <v>160</v>
      </c>
      <c r="E276" s="133" t="s">
        <v>2905</v>
      </c>
      <c r="F276" s="134" t="s">
        <v>2906</v>
      </c>
      <c r="G276" s="135" t="s">
        <v>292</v>
      </c>
      <c r="H276" s="136">
        <v>16.899999999999999</v>
      </c>
      <c r="I276" s="137">
        <v>162</v>
      </c>
      <c r="J276" s="138">
        <f>ROUND(I276*H276,2)</f>
        <v>2737.8</v>
      </c>
      <c r="K276" s="134" t="s">
        <v>164</v>
      </c>
      <c r="L276" s="33"/>
      <c r="M276" s="139" t="s">
        <v>19</v>
      </c>
      <c r="N276" s="140" t="s">
        <v>41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165</v>
      </c>
      <c r="AT276" s="143" t="s">
        <v>160</v>
      </c>
      <c r="AU276" s="143" t="s">
        <v>80</v>
      </c>
      <c r="AY276" s="18" t="s">
        <v>158</v>
      </c>
      <c r="BE276" s="144">
        <f>IF(N276="základní",J276,0)</f>
        <v>2737.8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78</v>
      </c>
      <c r="BK276" s="144">
        <f>ROUND(I276*H276,2)</f>
        <v>2737.8</v>
      </c>
      <c r="BL276" s="18" t="s">
        <v>165</v>
      </c>
      <c r="BM276" s="143" t="s">
        <v>485</v>
      </c>
    </row>
    <row r="277" spans="2:65" s="1" customFormat="1" x14ac:dyDescent="0.2">
      <c r="B277" s="33"/>
      <c r="D277" s="145" t="s">
        <v>166</v>
      </c>
      <c r="F277" s="146" t="s">
        <v>2907</v>
      </c>
      <c r="I277" s="147"/>
      <c r="L277" s="33"/>
      <c r="M277" s="148"/>
      <c r="T277" s="54"/>
      <c r="AT277" s="18" t="s">
        <v>166</v>
      </c>
      <c r="AU277" s="18" t="s">
        <v>80</v>
      </c>
    </row>
    <row r="278" spans="2:65" s="13" customFormat="1" x14ac:dyDescent="0.2">
      <c r="B278" s="156"/>
      <c r="D278" s="150" t="s">
        <v>188</v>
      </c>
      <c r="E278" s="157" t="s">
        <v>19</v>
      </c>
      <c r="F278" s="158" t="s">
        <v>2908</v>
      </c>
      <c r="H278" s="159">
        <v>18.399999999999999</v>
      </c>
      <c r="I278" s="160"/>
      <c r="L278" s="156"/>
      <c r="M278" s="161"/>
      <c r="T278" s="162"/>
      <c r="AT278" s="157" t="s">
        <v>188</v>
      </c>
      <c r="AU278" s="157" t="s">
        <v>80</v>
      </c>
      <c r="AV278" s="13" t="s">
        <v>80</v>
      </c>
      <c r="AW278" s="13" t="s">
        <v>31</v>
      </c>
      <c r="AX278" s="13" t="s">
        <v>70</v>
      </c>
      <c r="AY278" s="157" t="s">
        <v>158</v>
      </c>
    </row>
    <row r="279" spans="2:65" s="13" customFormat="1" x14ac:dyDescent="0.2">
      <c r="B279" s="156"/>
      <c r="D279" s="150" t="s">
        <v>188</v>
      </c>
      <c r="E279" s="157" t="s">
        <v>19</v>
      </c>
      <c r="F279" s="158" t="s">
        <v>2909</v>
      </c>
      <c r="H279" s="159">
        <v>-1.5</v>
      </c>
      <c r="I279" s="160"/>
      <c r="L279" s="156"/>
      <c r="M279" s="161"/>
      <c r="T279" s="162"/>
      <c r="AT279" s="157" t="s">
        <v>188</v>
      </c>
      <c r="AU279" s="157" t="s">
        <v>80</v>
      </c>
      <c r="AV279" s="13" t="s">
        <v>80</v>
      </c>
      <c r="AW279" s="13" t="s">
        <v>31</v>
      </c>
      <c r="AX279" s="13" t="s">
        <v>70</v>
      </c>
      <c r="AY279" s="157" t="s">
        <v>158</v>
      </c>
    </row>
    <row r="280" spans="2:65" s="14" customFormat="1" x14ac:dyDescent="0.2">
      <c r="B280" s="163"/>
      <c r="D280" s="150" t="s">
        <v>188</v>
      </c>
      <c r="E280" s="164" t="s">
        <v>19</v>
      </c>
      <c r="F280" s="165" t="s">
        <v>191</v>
      </c>
      <c r="H280" s="166">
        <v>16.899999999999999</v>
      </c>
      <c r="I280" s="167"/>
      <c r="L280" s="163"/>
      <c r="M280" s="168"/>
      <c r="T280" s="169"/>
      <c r="AT280" s="164" t="s">
        <v>188</v>
      </c>
      <c r="AU280" s="164" t="s">
        <v>80</v>
      </c>
      <c r="AV280" s="14" t="s">
        <v>165</v>
      </c>
      <c r="AW280" s="14" t="s">
        <v>31</v>
      </c>
      <c r="AX280" s="14" t="s">
        <v>78</v>
      </c>
      <c r="AY280" s="164" t="s">
        <v>158</v>
      </c>
    </row>
    <row r="281" spans="2:65" s="1" customFormat="1" ht="16.5" customHeight="1" x14ac:dyDescent="0.2">
      <c r="B281" s="33"/>
      <c r="C281" s="177" t="s">
        <v>478</v>
      </c>
      <c r="D281" s="177" t="s">
        <v>530</v>
      </c>
      <c r="E281" s="178" t="s">
        <v>2910</v>
      </c>
      <c r="F281" s="179" t="s">
        <v>2911</v>
      </c>
      <c r="G281" s="180" t="s">
        <v>292</v>
      </c>
      <c r="H281" s="181">
        <v>17.745000000000001</v>
      </c>
      <c r="I281" s="182">
        <v>108</v>
      </c>
      <c r="J281" s="183">
        <f>ROUND(I281*H281,2)</f>
        <v>1916.46</v>
      </c>
      <c r="K281" s="179" t="s">
        <v>164</v>
      </c>
      <c r="L281" s="184"/>
      <c r="M281" s="185" t="s">
        <v>19</v>
      </c>
      <c r="N281" s="186" t="s">
        <v>41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178</v>
      </c>
      <c r="AT281" s="143" t="s">
        <v>530</v>
      </c>
      <c r="AU281" s="143" t="s">
        <v>80</v>
      </c>
      <c r="AY281" s="18" t="s">
        <v>158</v>
      </c>
      <c r="BE281" s="144">
        <f>IF(N281="základní",J281,0)</f>
        <v>1916.46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8" t="s">
        <v>78</v>
      </c>
      <c r="BK281" s="144">
        <f>ROUND(I281*H281,2)</f>
        <v>1916.46</v>
      </c>
      <c r="BL281" s="18" t="s">
        <v>165</v>
      </c>
      <c r="BM281" s="143" t="s">
        <v>491</v>
      </c>
    </row>
    <row r="282" spans="2:65" s="13" customFormat="1" x14ac:dyDescent="0.2">
      <c r="B282" s="156"/>
      <c r="D282" s="150" t="s">
        <v>188</v>
      </c>
      <c r="E282" s="157" t="s">
        <v>19</v>
      </c>
      <c r="F282" s="158" t="s">
        <v>2912</v>
      </c>
      <c r="H282" s="159">
        <v>17.745000000000001</v>
      </c>
      <c r="I282" s="160"/>
      <c r="L282" s="156"/>
      <c r="M282" s="161"/>
      <c r="T282" s="162"/>
      <c r="AT282" s="157" t="s">
        <v>188</v>
      </c>
      <c r="AU282" s="157" t="s">
        <v>80</v>
      </c>
      <c r="AV282" s="13" t="s">
        <v>80</v>
      </c>
      <c r="AW282" s="13" t="s">
        <v>31</v>
      </c>
      <c r="AX282" s="13" t="s">
        <v>70</v>
      </c>
      <c r="AY282" s="157" t="s">
        <v>158</v>
      </c>
    </row>
    <row r="283" spans="2:65" s="14" customFormat="1" x14ac:dyDescent="0.2">
      <c r="B283" s="163"/>
      <c r="D283" s="150" t="s">
        <v>188</v>
      </c>
      <c r="E283" s="164" t="s">
        <v>19</v>
      </c>
      <c r="F283" s="165" t="s">
        <v>191</v>
      </c>
      <c r="H283" s="166">
        <v>17.745000000000001</v>
      </c>
      <c r="I283" s="167"/>
      <c r="L283" s="163"/>
      <c r="M283" s="168"/>
      <c r="T283" s="169"/>
      <c r="AT283" s="164" t="s">
        <v>188</v>
      </c>
      <c r="AU283" s="164" t="s">
        <v>80</v>
      </c>
      <c r="AV283" s="14" t="s">
        <v>165</v>
      </c>
      <c r="AW283" s="14" t="s">
        <v>31</v>
      </c>
      <c r="AX283" s="14" t="s">
        <v>78</v>
      </c>
      <c r="AY283" s="164" t="s">
        <v>158</v>
      </c>
    </row>
    <row r="284" spans="2:65" s="1" customFormat="1" ht="16.5" customHeight="1" x14ac:dyDescent="0.2">
      <c r="B284" s="33"/>
      <c r="C284" s="132" t="s">
        <v>309</v>
      </c>
      <c r="D284" s="132" t="s">
        <v>160</v>
      </c>
      <c r="E284" s="133" t="s">
        <v>2913</v>
      </c>
      <c r="F284" s="134" t="s">
        <v>2914</v>
      </c>
      <c r="G284" s="135" t="s">
        <v>292</v>
      </c>
      <c r="H284" s="136">
        <v>17.2</v>
      </c>
      <c r="I284" s="137">
        <v>74.3</v>
      </c>
      <c r="J284" s="138">
        <f>ROUND(I284*H284,2)</f>
        <v>1277.96</v>
      </c>
      <c r="K284" s="134" t="s">
        <v>164</v>
      </c>
      <c r="L284" s="33"/>
      <c r="M284" s="139" t="s">
        <v>19</v>
      </c>
      <c r="N284" s="140" t="s">
        <v>41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165</v>
      </c>
      <c r="AT284" s="143" t="s">
        <v>160</v>
      </c>
      <c r="AU284" s="143" t="s">
        <v>80</v>
      </c>
      <c r="AY284" s="18" t="s">
        <v>158</v>
      </c>
      <c r="BE284" s="144">
        <f>IF(N284="základní",J284,0)</f>
        <v>1277.96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78</v>
      </c>
      <c r="BK284" s="144">
        <f>ROUND(I284*H284,2)</f>
        <v>1277.96</v>
      </c>
      <c r="BL284" s="18" t="s">
        <v>165</v>
      </c>
      <c r="BM284" s="143" t="s">
        <v>495</v>
      </c>
    </row>
    <row r="285" spans="2:65" s="1" customFormat="1" x14ac:dyDescent="0.2">
      <c r="B285" s="33"/>
      <c r="D285" s="145" t="s">
        <v>166</v>
      </c>
      <c r="F285" s="146" t="s">
        <v>2915</v>
      </c>
      <c r="I285" s="147"/>
      <c r="L285" s="33"/>
      <c r="M285" s="148"/>
      <c r="T285" s="54"/>
      <c r="AT285" s="18" t="s">
        <v>166</v>
      </c>
      <c r="AU285" s="18" t="s">
        <v>80</v>
      </c>
    </row>
    <row r="286" spans="2:65" s="12" customFormat="1" x14ac:dyDescent="0.2">
      <c r="B286" s="149"/>
      <c r="D286" s="150" t="s">
        <v>188</v>
      </c>
      <c r="E286" s="151" t="s">
        <v>19</v>
      </c>
      <c r="F286" s="152" t="s">
        <v>2916</v>
      </c>
      <c r="H286" s="151" t="s">
        <v>19</v>
      </c>
      <c r="I286" s="153"/>
      <c r="L286" s="149"/>
      <c r="M286" s="154"/>
      <c r="T286" s="155"/>
      <c r="AT286" s="151" t="s">
        <v>188</v>
      </c>
      <c r="AU286" s="151" t="s">
        <v>80</v>
      </c>
      <c r="AV286" s="12" t="s">
        <v>78</v>
      </c>
      <c r="AW286" s="12" t="s">
        <v>31</v>
      </c>
      <c r="AX286" s="12" t="s">
        <v>70</v>
      </c>
      <c r="AY286" s="151" t="s">
        <v>158</v>
      </c>
    </row>
    <row r="287" spans="2:65" s="13" customFormat="1" x14ac:dyDescent="0.2">
      <c r="B287" s="156"/>
      <c r="D287" s="150" t="s">
        <v>188</v>
      </c>
      <c r="E287" s="157" t="s">
        <v>19</v>
      </c>
      <c r="F287" s="158" t="s">
        <v>2917</v>
      </c>
      <c r="H287" s="159">
        <v>6.8</v>
      </c>
      <c r="I287" s="160"/>
      <c r="L287" s="156"/>
      <c r="M287" s="161"/>
      <c r="T287" s="162"/>
      <c r="AT287" s="157" t="s">
        <v>188</v>
      </c>
      <c r="AU287" s="157" t="s">
        <v>80</v>
      </c>
      <c r="AV287" s="13" t="s">
        <v>80</v>
      </c>
      <c r="AW287" s="13" t="s">
        <v>31</v>
      </c>
      <c r="AX287" s="13" t="s">
        <v>70</v>
      </c>
      <c r="AY287" s="157" t="s">
        <v>158</v>
      </c>
    </row>
    <row r="288" spans="2:65" s="13" customFormat="1" x14ac:dyDescent="0.2">
      <c r="B288" s="156"/>
      <c r="D288" s="150" t="s">
        <v>188</v>
      </c>
      <c r="E288" s="157" t="s">
        <v>19</v>
      </c>
      <c r="F288" s="158" t="s">
        <v>2918</v>
      </c>
      <c r="H288" s="159">
        <v>6.4</v>
      </c>
      <c r="I288" s="160"/>
      <c r="L288" s="156"/>
      <c r="M288" s="161"/>
      <c r="T288" s="162"/>
      <c r="AT288" s="157" t="s">
        <v>188</v>
      </c>
      <c r="AU288" s="157" t="s">
        <v>80</v>
      </c>
      <c r="AV288" s="13" t="s">
        <v>80</v>
      </c>
      <c r="AW288" s="13" t="s">
        <v>31</v>
      </c>
      <c r="AX288" s="13" t="s">
        <v>70</v>
      </c>
      <c r="AY288" s="157" t="s">
        <v>158</v>
      </c>
    </row>
    <row r="289" spans="2:65" s="13" customFormat="1" x14ac:dyDescent="0.2">
      <c r="B289" s="156"/>
      <c r="D289" s="150" t="s">
        <v>188</v>
      </c>
      <c r="E289" s="157" t="s">
        <v>19</v>
      </c>
      <c r="F289" s="158" t="s">
        <v>2919</v>
      </c>
      <c r="H289" s="159">
        <v>4</v>
      </c>
      <c r="I289" s="160"/>
      <c r="L289" s="156"/>
      <c r="M289" s="161"/>
      <c r="T289" s="162"/>
      <c r="AT289" s="157" t="s">
        <v>188</v>
      </c>
      <c r="AU289" s="157" t="s">
        <v>80</v>
      </c>
      <c r="AV289" s="13" t="s">
        <v>80</v>
      </c>
      <c r="AW289" s="13" t="s">
        <v>31</v>
      </c>
      <c r="AX289" s="13" t="s">
        <v>70</v>
      </c>
      <c r="AY289" s="157" t="s">
        <v>158</v>
      </c>
    </row>
    <row r="290" spans="2:65" s="14" customFormat="1" x14ac:dyDescent="0.2">
      <c r="B290" s="163"/>
      <c r="D290" s="150" t="s">
        <v>188</v>
      </c>
      <c r="E290" s="164" t="s">
        <v>19</v>
      </c>
      <c r="F290" s="165" t="s">
        <v>191</v>
      </c>
      <c r="H290" s="166">
        <v>17.2</v>
      </c>
      <c r="I290" s="167"/>
      <c r="L290" s="163"/>
      <c r="M290" s="168"/>
      <c r="T290" s="169"/>
      <c r="AT290" s="164" t="s">
        <v>188</v>
      </c>
      <c r="AU290" s="164" t="s">
        <v>80</v>
      </c>
      <c r="AV290" s="14" t="s">
        <v>165</v>
      </c>
      <c r="AW290" s="14" t="s">
        <v>31</v>
      </c>
      <c r="AX290" s="14" t="s">
        <v>78</v>
      </c>
      <c r="AY290" s="164" t="s">
        <v>158</v>
      </c>
    </row>
    <row r="291" spans="2:65" s="1" customFormat="1" ht="16.5" customHeight="1" x14ac:dyDescent="0.2">
      <c r="B291" s="33"/>
      <c r="C291" s="177" t="s">
        <v>488</v>
      </c>
      <c r="D291" s="177" t="s">
        <v>530</v>
      </c>
      <c r="E291" s="178" t="s">
        <v>2920</v>
      </c>
      <c r="F291" s="179" t="s">
        <v>2921</v>
      </c>
      <c r="G291" s="180" t="s">
        <v>292</v>
      </c>
      <c r="H291" s="181">
        <v>18.059999999999999</v>
      </c>
      <c r="I291" s="182">
        <v>41.3</v>
      </c>
      <c r="J291" s="183">
        <f>ROUND(I291*H291,2)</f>
        <v>745.88</v>
      </c>
      <c r="K291" s="179" t="s">
        <v>164</v>
      </c>
      <c r="L291" s="184"/>
      <c r="M291" s="185" t="s">
        <v>19</v>
      </c>
      <c r="N291" s="186" t="s">
        <v>41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178</v>
      </c>
      <c r="AT291" s="143" t="s">
        <v>530</v>
      </c>
      <c r="AU291" s="143" t="s">
        <v>80</v>
      </c>
      <c r="AY291" s="18" t="s">
        <v>158</v>
      </c>
      <c r="BE291" s="144">
        <f>IF(N291="základní",J291,0)</f>
        <v>745.88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8" t="s">
        <v>78</v>
      </c>
      <c r="BK291" s="144">
        <f>ROUND(I291*H291,2)</f>
        <v>745.88</v>
      </c>
      <c r="BL291" s="18" t="s">
        <v>165</v>
      </c>
      <c r="BM291" s="143" t="s">
        <v>501</v>
      </c>
    </row>
    <row r="292" spans="2:65" s="13" customFormat="1" x14ac:dyDescent="0.2">
      <c r="B292" s="156"/>
      <c r="D292" s="150" t="s">
        <v>188</v>
      </c>
      <c r="E292" s="157" t="s">
        <v>19</v>
      </c>
      <c r="F292" s="158" t="s">
        <v>2922</v>
      </c>
      <c r="H292" s="159">
        <v>18.059999999999999</v>
      </c>
      <c r="I292" s="160"/>
      <c r="L292" s="156"/>
      <c r="M292" s="161"/>
      <c r="T292" s="162"/>
      <c r="AT292" s="157" t="s">
        <v>188</v>
      </c>
      <c r="AU292" s="157" t="s">
        <v>80</v>
      </c>
      <c r="AV292" s="13" t="s">
        <v>80</v>
      </c>
      <c r="AW292" s="13" t="s">
        <v>31</v>
      </c>
      <c r="AX292" s="13" t="s">
        <v>70</v>
      </c>
      <c r="AY292" s="157" t="s">
        <v>158</v>
      </c>
    </row>
    <row r="293" spans="2:65" s="14" customFormat="1" x14ac:dyDescent="0.2">
      <c r="B293" s="163"/>
      <c r="D293" s="150" t="s">
        <v>188</v>
      </c>
      <c r="E293" s="164" t="s">
        <v>19</v>
      </c>
      <c r="F293" s="165" t="s">
        <v>191</v>
      </c>
      <c r="H293" s="166">
        <v>18.059999999999999</v>
      </c>
      <c r="I293" s="167"/>
      <c r="L293" s="163"/>
      <c r="M293" s="168"/>
      <c r="T293" s="169"/>
      <c r="AT293" s="164" t="s">
        <v>188</v>
      </c>
      <c r="AU293" s="164" t="s">
        <v>80</v>
      </c>
      <c r="AV293" s="14" t="s">
        <v>165</v>
      </c>
      <c r="AW293" s="14" t="s">
        <v>31</v>
      </c>
      <c r="AX293" s="14" t="s">
        <v>78</v>
      </c>
      <c r="AY293" s="164" t="s">
        <v>158</v>
      </c>
    </row>
    <row r="294" spans="2:65" s="1" customFormat="1" ht="16.5" customHeight="1" x14ac:dyDescent="0.2">
      <c r="B294" s="33"/>
      <c r="C294" s="132" t="s">
        <v>321</v>
      </c>
      <c r="D294" s="132" t="s">
        <v>160</v>
      </c>
      <c r="E294" s="133" t="s">
        <v>2923</v>
      </c>
      <c r="F294" s="134" t="s">
        <v>2924</v>
      </c>
      <c r="G294" s="135" t="s">
        <v>195</v>
      </c>
      <c r="H294" s="136">
        <v>8.75</v>
      </c>
      <c r="I294" s="137">
        <v>718</v>
      </c>
      <c r="J294" s="138">
        <f>ROUND(I294*H294,2)</f>
        <v>6282.5</v>
      </c>
      <c r="K294" s="134" t="s">
        <v>164</v>
      </c>
      <c r="L294" s="33"/>
      <c r="M294" s="139" t="s">
        <v>19</v>
      </c>
      <c r="N294" s="140" t="s">
        <v>41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165</v>
      </c>
      <c r="AT294" s="143" t="s">
        <v>160</v>
      </c>
      <c r="AU294" s="143" t="s">
        <v>80</v>
      </c>
      <c r="AY294" s="18" t="s">
        <v>158</v>
      </c>
      <c r="BE294" s="144">
        <f>IF(N294="základní",J294,0)</f>
        <v>6282.5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8" t="s">
        <v>78</v>
      </c>
      <c r="BK294" s="144">
        <f>ROUND(I294*H294,2)</f>
        <v>6282.5</v>
      </c>
      <c r="BL294" s="18" t="s">
        <v>165</v>
      </c>
      <c r="BM294" s="143" t="s">
        <v>505</v>
      </c>
    </row>
    <row r="295" spans="2:65" s="1" customFormat="1" x14ac:dyDescent="0.2">
      <c r="B295" s="33"/>
      <c r="D295" s="145" t="s">
        <v>166</v>
      </c>
      <c r="F295" s="146" t="s">
        <v>2925</v>
      </c>
      <c r="I295" s="147"/>
      <c r="L295" s="33"/>
      <c r="M295" s="148"/>
      <c r="T295" s="54"/>
      <c r="AT295" s="18" t="s">
        <v>166</v>
      </c>
      <c r="AU295" s="18" t="s">
        <v>80</v>
      </c>
    </row>
    <row r="296" spans="2:65" s="13" customFormat="1" x14ac:dyDescent="0.2">
      <c r="B296" s="156"/>
      <c r="D296" s="150" t="s">
        <v>188</v>
      </c>
      <c r="E296" s="157" t="s">
        <v>19</v>
      </c>
      <c r="F296" s="158" t="s">
        <v>2926</v>
      </c>
      <c r="H296" s="159">
        <v>9.35</v>
      </c>
      <c r="I296" s="160"/>
      <c r="L296" s="156"/>
      <c r="M296" s="161"/>
      <c r="T296" s="162"/>
      <c r="AT296" s="157" t="s">
        <v>188</v>
      </c>
      <c r="AU296" s="157" t="s">
        <v>80</v>
      </c>
      <c r="AV296" s="13" t="s">
        <v>80</v>
      </c>
      <c r="AW296" s="13" t="s">
        <v>31</v>
      </c>
      <c r="AX296" s="13" t="s">
        <v>70</v>
      </c>
      <c r="AY296" s="157" t="s">
        <v>158</v>
      </c>
    </row>
    <row r="297" spans="2:65" s="13" customFormat="1" x14ac:dyDescent="0.2">
      <c r="B297" s="156"/>
      <c r="D297" s="150" t="s">
        <v>188</v>
      </c>
      <c r="E297" s="157" t="s">
        <v>19</v>
      </c>
      <c r="F297" s="158" t="s">
        <v>2897</v>
      </c>
      <c r="H297" s="159">
        <v>-0.6</v>
      </c>
      <c r="I297" s="160"/>
      <c r="L297" s="156"/>
      <c r="M297" s="161"/>
      <c r="T297" s="162"/>
      <c r="AT297" s="157" t="s">
        <v>188</v>
      </c>
      <c r="AU297" s="157" t="s">
        <v>80</v>
      </c>
      <c r="AV297" s="13" t="s">
        <v>80</v>
      </c>
      <c r="AW297" s="13" t="s">
        <v>31</v>
      </c>
      <c r="AX297" s="13" t="s">
        <v>70</v>
      </c>
      <c r="AY297" s="157" t="s">
        <v>158</v>
      </c>
    </row>
    <row r="298" spans="2:65" s="14" customFormat="1" x14ac:dyDescent="0.2">
      <c r="B298" s="163"/>
      <c r="D298" s="150" t="s">
        <v>188</v>
      </c>
      <c r="E298" s="164" t="s">
        <v>19</v>
      </c>
      <c r="F298" s="165" t="s">
        <v>191</v>
      </c>
      <c r="H298" s="166">
        <v>8.75</v>
      </c>
      <c r="I298" s="167"/>
      <c r="L298" s="163"/>
      <c r="M298" s="168"/>
      <c r="T298" s="169"/>
      <c r="AT298" s="164" t="s">
        <v>188</v>
      </c>
      <c r="AU298" s="164" t="s">
        <v>80</v>
      </c>
      <c r="AV298" s="14" t="s">
        <v>165</v>
      </c>
      <c r="AW298" s="14" t="s">
        <v>31</v>
      </c>
      <c r="AX298" s="14" t="s">
        <v>78</v>
      </c>
      <c r="AY298" s="164" t="s">
        <v>158</v>
      </c>
    </row>
    <row r="299" spans="2:65" s="1" customFormat="1" ht="16.5" customHeight="1" x14ac:dyDescent="0.2">
      <c r="B299" s="33"/>
      <c r="C299" s="132" t="s">
        <v>498</v>
      </c>
      <c r="D299" s="132" t="s">
        <v>160</v>
      </c>
      <c r="E299" s="133" t="s">
        <v>2927</v>
      </c>
      <c r="F299" s="134" t="s">
        <v>2928</v>
      </c>
      <c r="G299" s="135" t="s">
        <v>195</v>
      </c>
      <c r="H299" s="136">
        <v>51.12</v>
      </c>
      <c r="I299" s="137">
        <v>461</v>
      </c>
      <c r="J299" s="138">
        <f>ROUND(I299*H299,2)</f>
        <v>23566.32</v>
      </c>
      <c r="K299" s="134" t="s">
        <v>164</v>
      </c>
      <c r="L299" s="33"/>
      <c r="M299" s="139" t="s">
        <v>19</v>
      </c>
      <c r="N299" s="140" t="s">
        <v>41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165</v>
      </c>
      <c r="AT299" s="143" t="s">
        <v>160</v>
      </c>
      <c r="AU299" s="143" t="s">
        <v>80</v>
      </c>
      <c r="AY299" s="18" t="s">
        <v>158</v>
      </c>
      <c r="BE299" s="144">
        <f>IF(N299="základní",J299,0)</f>
        <v>23566.32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8" t="s">
        <v>78</v>
      </c>
      <c r="BK299" s="144">
        <f>ROUND(I299*H299,2)</f>
        <v>23566.32</v>
      </c>
      <c r="BL299" s="18" t="s">
        <v>165</v>
      </c>
      <c r="BM299" s="143" t="s">
        <v>510</v>
      </c>
    </row>
    <row r="300" spans="2:65" s="1" customFormat="1" x14ac:dyDescent="0.2">
      <c r="B300" s="33"/>
      <c r="D300" s="145" t="s">
        <v>166</v>
      </c>
      <c r="F300" s="146" t="s">
        <v>2929</v>
      </c>
      <c r="I300" s="147"/>
      <c r="L300" s="33"/>
      <c r="M300" s="148"/>
      <c r="T300" s="54"/>
      <c r="AT300" s="18" t="s">
        <v>166</v>
      </c>
      <c r="AU300" s="18" t="s">
        <v>80</v>
      </c>
    </row>
    <row r="301" spans="2:65" s="13" customFormat="1" x14ac:dyDescent="0.2">
      <c r="B301" s="156"/>
      <c r="D301" s="150" t="s">
        <v>188</v>
      </c>
      <c r="E301" s="157" t="s">
        <v>19</v>
      </c>
      <c r="F301" s="158" t="s">
        <v>2889</v>
      </c>
      <c r="H301" s="159">
        <v>53.36</v>
      </c>
      <c r="I301" s="160"/>
      <c r="L301" s="156"/>
      <c r="M301" s="161"/>
      <c r="T301" s="162"/>
      <c r="AT301" s="157" t="s">
        <v>188</v>
      </c>
      <c r="AU301" s="157" t="s">
        <v>80</v>
      </c>
      <c r="AV301" s="13" t="s">
        <v>80</v>
      </c>
      <c r="AW301" s="13" t="s">
        <v>31</v>
      </c>
      <c r="AX301" s="13" t="s">
        <v>70</v>
      </c>
      <c r="AY301" s="157" t="s">
        <v>158</v>
      </c>
    </row>
    <row r="302" spans="2:65" s="13" customFormat="1" x14ac:dyDescent="0.2">
      <c r="B302" s="156"/>
      <c r="D302" s="150" t="s">
        <v>188</v>
      </c>
      <c r="E302" s="157" t="s">
        <v>19</v>
      </c>
      <c r="F302" s="158" t="s">
        <v>2890</v>
      </c>
      <c r="H302" s="159">
        <v>0.16</v>
      </c>
      <c r="I302" s="160"/>
      <c r="L302" s="156"/>
      <c r="M302" s="161"/>
      <c r="T302" s="162"/>
      <c r="AT302" s="157" t="s">
        <v>188</v>
      </c>
      <c r="AU302" s="157" t="s">
        <v>80</v>
      </c>
      <c r="AV302" s="13" t="s">
        <v>80</v>
      </c>
      <c r="AW302" s="13" t="s">
        <v>31</v>
      </c>
      <c r="AX302" s="13" t="s">
        <v>70</v>
      </c>
      <c r="AY302" s="157" t="s">
        <v>158</v>
      </c>
    </row>
    <row r="303" spans="2:65" s="13" customFormat="1" x14ac:dyDescent="0.2">
      <c r="B303" s="156"/>
      <c r="D303" s="150" t="s">
        <v>188</v>
      </c>
      <c r="E303" s="157" t="s">
        <v>19</v>
      </c>
      <c r="F303" s="158" t="s">
        <v>2891</v>
      </c>
      <c r="H303" s="159">
        <v>-2.4</v>
      </c>
      <c r="I303" s="160"/>
      <c r="L303" s="156"/>
      <c r="M303" s="161"/>
      <c r="T303" s="162"/>
      <c r="AT303" s="157" t="s">
        <v>188</v>
      </c>
      <c r="AU303" s="157" t="s">
        <v>80</v>
      </c>
      <c r="AV303" s="13" t="s">
        <v>80</v>
      </c>
      <c r="AW303" s="13" t="s">
        <v>31</v>
      </c>
      <c r="AX303" s="13" t="s">
        <v>70</v>
      </c>
      <c r="AY303" s="157" t="s">
        <v>158</v>
      </c>
    </row>
    <row r="304" spans="2:65" s="14" customFormat="1" x14ac:dyDescent="0.2">
      <c r="B304" s="163"/>
      <c r="D304" s="150" t="s">
        <v>188</v>
      </c>
      <c r="E304" s="164" t="s">
        <v>19</v>
      </c>
      <c r="F304" s="165" t="s">
        <v>191</v>
      </c>
      <c r="H304" s="166">
        <v>51.12</v>
      </c>
      <c r="I304" s="167"/>
      <c r="L304" s="163"/>
      <c r="M304" s="168"/>
      <c r="T304" s="169"/>
      <c r="AT304" s="164" t="s">
        <v>188</v>
      </c>
      <c r="AU304" s="164" t="s">
        <v>80</v>
      </c>
      <c r="AV304" s="14" t="s">
        <v>165</v>
      </c>
      <c r="AW304" s="14" t="s">
        <v>31</v>
      </c>
      <c r="AX304" s="14" t="s">
        <v>78</v>
      </c>
      <c r="AY304" s="164" t="s">
        <v>158</v>
      </c>
    </row>
    <row r="305" spans="2:65" s="1" customFormat="1" ht="21.75" customHeight="1" x14ac:dyDescent="0.2">
      <c r="B305" s="33"/>
      <c r="C305" s="132" t="s">
        <v>328</v>
      </c>
      <c r="D305" s="132" t="s">
        <v>160</v>
      </c>
      <c r="E305" s="133" t="s">
        <v>2930</v>
      </c>
      <c r="F305" s="134" t="s">
        <v>2931</v>
      </c>
      <c r="G305" s="135" t="s">
        <v>308</v>
      </c>
      <c r="H305" s="136">
        <v>2.25</v>
      </c>
      <c r="I305" s="137">
        <v>5290</v>
      </c>
      <c r="J305" s="138">
        <f>ROUND(I305*H305,2)</f>
        <v>11902.5</v>
      </c>
      <c r="K305" s="134" t="s">
        <v>164</v>
      </c>
      <c r="L305" s="33"/>
      <c r="M305" s="139" t="s">
        <v>19</v>
      </c>
      <c r="N305" s="140" t="s">
        <v>41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165</v>
      </c>
      <c r="AT305" s="143" t="s">
        <v>160</v>
      </c>
      <c r="AU305" s="143" t="s">
        <v>80</v>
      </c>
      <c r="AY305" s="18" t="s">
        <v>158</v>
      </c>
      <c r="BE305" s="144">
        <f>IF(N305="základní",J305,0)</f>
        <v>11902.5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78</v>
      </c>
      <c r="BK305" s="144">
        <f>ROUND(I305*H305,2)</f>
        <v>11902.5</v>
      </c>
      <c r="BL305" s="18" t="s">
        <v>165</v>
      </c>
      <c r="BM305" s="143" t="s">
        <v>514</v>
      </c>
    </row>
    <row r="306" spans="2:65" s="1" customFormat="1" x14ac:dyDescent="0.2">
      <c r="B306" s="33"/>
      <c r="D306" s="145" t="s">
        <v>166</v>
      </c>
      <c r="F306" s="146" t="s">
        <v>2932</v>
      </c>
      <c r="I306" s="147"/>
      <c r="L306" s="33"/>
      <c r="M306" s="148"/>
      <c r="T306" s="54"/>
      <c r="AT306" s="18" t="s">
        <v>166</v>
      </c>
      <c r="AU306" s="18" t="s">
        <v>80</v>
      </c>
    </row>
    <row r="307" spans="2:65" s="12" customFormat="1" x14ac:dyDescent="0.2">
      <c r="B307" s="149"/>
      <c r="D307" s="150" t="s">
        <v>188</v>
      </c>
      <c r="E307" s="151" t="s">
        <v>19</v>
      </c>
      <c r="F307" s="152" t="s">
        <v>2933</v>
      </c>
      <c r="H307" s="151" t="s">
        <v>19</v>
      </c>
      <c r="I307" s="153"/>
      <c r="L307" s="149"/>
      <c r="M307" s="154"/>
      <c r="T307" s="155"/>
      <c r="AT307" s="151" t="s">
        <v>188</v>
      </c>
      <c r="AU307" s="151" t="s">
        <v>80</v>
      </c>
      <c r="AV307" s="12" t="s">
        <v>78</v>
      </c>
      <c r="AW307" s="12" t="s">
        <v>31</v>
      </c>
      <c r="AX307" s="12" t="s">
        <v>70</v>
      </c>
      <c r="AY307" s="151" t="s">
        <v>158</v>
      </c>
    </row>
    <row r="308" spans="2:65" s="12" customFormat="1" x14ac:dyDescent="0.2">
      <c r="B308" s="149"/>
      <c r="D308" s="150" t="s">
        <v>188</v>
      </c>
      <c r="E308" s="151" t="s">
        <v>19</v>
      </c>
      <c r="F308" s="152" t="s">
        <v>2934</v>
      </c>
      <c r="H308" s="151" t="s">
        <v>19</v>
      </c>
      <c r="I308" s="153"/>
      <c r="L308" s="149"/>
      <c r="M308" s="154"/>
      <c r="T308" s="155"/>
      <c r="AT308" s="151" t="s">
        <v>188</v>
      </c>
      <c r="AU308" s="151" t="s">
        <v>80</v>
      </c>
      <c r="AV308" s="12" t="s">
        <v>78</v>
      </c>
      <c r="AW308" s="12" t="s">
        <v>31</v>
      </c>
      <c r="AX308" s="12" t="s">
        <v>70</v>
      </c>
      <c r="AY308" s="151" t="s">
        <v>158</v>
      </c>
    </row>
    <row r="309" spans="2:65" s="13" customFormat="1" x14ac:dyDescent="0.2">
      <c r="B309" s="156"/>
      <c r="D309" s="150" t="s">
        <v>188</v>
      </c>
      <c r="E309" s="157" t="s">
        <v>19</v>
      </c>
      <c r="F309" s="158" t="s">
        <v>2935</v>
      </c>
      <c r="H309" s="159">
        <v>2.25</v>
      </c>
      <c r="I309" s="160"/>
      <c r="L309" s="156"/>
      <c r="M309" s="161"/>
      <c r="T309" s="162"/>
      <c r="AT309" s="157" t="s">
        <v>188</v>
      </c>
      <c r="AU309" s="157" t="s">
        <v>80</v>
      </c>
      <c r="AV309" s="13" t="s">
        <v>80</v>
      </c>
      <c r="AW309" s="13" t="s">
        <v>31</v>
      </c>
      <c r="AX309" s="13" t="s">
        <v>70</v>
      </c>
      <c r="AY309" s="157" t="s">
        <v>158</v>
      </c>
    </row>
    <row r="310" spans="2:65" s="14" customFormat="1" x14ac:dyDescent="0.2">
      <c r="B310" s="163"/>
      <c r="D310" s="150" t="s">
        <v>188</v>
      </c>
      <c r="E310" s="164" t="s">
        <v>19</v>
      </c>
      <c r="F310" s="165" t="s">
        <v>191</v>
      </c>
      <c r="H310" s="166">
        <v>2.25</v>
      </c>
      <c r="I310" s="167"/>
      <c r="L310" s="163"/>
      <c r="M310" s="168"/>
      <c r="T310" s="169"/>
      <c r="AT310" s="164" t="s">
        <v>188</v>
      </c>
      <c r="AU310" s="164" t="s">
        <v>80</v>
      </c>
      <c r="AV310" s="14" t="s">
        <v>165</v>
      </c>
      <c r="AW310" s="14" t="s">
        <v>31</v>
      </c>
      <c r="AX310" s="14" t="s">
        <v>78</v>
      </c>
      <c r="AY310" s="164" t="s">
        <v>158</v>
      </c>
    </row>
    <row r="311" spans="2:65" s="1" customFormat="1" ht="16.5" customHeight="1" x14ac:dyDescent="0.2">
      <c r="B311" s="33"/>
      <c r="C311" s="132" t="s">
        <v>507</v>
      </c>
      <c r="D311" s="132" t="s">
        <v>160</v>
      </c>
      <c r="E311" s="133" t="s">
        <v>2936</v>
      </c>
      <c r="F311" s="134" t="s">
        <v>2937</v>
      </c>
      <c r="G311" s="135" t="s">
        <v>308</v>
      </c>
      <c r="H311" s="136">
        <v>2.25</v>
      </c>
      <c r="I311" s="137">
        <v>358</v>
      </c>
      <c r="J311" s="138">
        <f>ROUND(I311*H311,2)</f>
        <v>805.5</v>
      </c>
      <c r="K311" s="134" t="s">
        <v>164</v>
      </c>
      <c r="L311" s="33"/>
      <c r="M311" s="139" t="s">
        <v>19</v>
      </c>
      <c r="N311" s="140" t="s">
        <v>41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165</v>
      </c>
      <c r="AT311" s="143" t="s">
        <v>160</v>
      </c>
      <c r="AU311" s="143" t="s">
        <v>80</v>
      </c>
      <c r="AY311" s="18" t="s">
        <v>158</v>
      </c>
      <c r="BE311" s="144">
        <f>IF(N311="základní",J311,0)</f>
        <v>805.5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8" t="s">
        <v>78</v>
      </c>
      <c r="BK311" s="144">
        <f>ROUND(I311*H311,2)</f>
        <v>805.5</v>
      </c>
      <c r="BL311" s="18" t="s">
        <v>165</v>
      </c>
      <c r="BM311" s="143" t="s">
        <v>520</v>
      </c>
    </row>
    <row r="312" spans="2:65" s="1" customFormat="1" x14ac:dyDescent="0.2">
      <c r="B312" s="33"/>
      <c r="D312" s="145" t="s">
        <v>166</v>
      </c>
      <c r="F312" s="146" t="s">
        <v>2938</v>
      </c>
      <c r="I312" s="147"/>
      <c r="L312" s="33"/>
      <c r="M312" s="148"/>
      <c r="T312" s="54"/>
      <c r="AT312" s="18" t="s">
        <v>166</v>
      </c>
      <c r="AU312" s="18" t="s">
        <v>80</v>
      </c>
    </row>
    <row r="313" spans="2:65" s="1" customFormat="1" ht="16.5" customHeight="1" x14ac:dyDescent="0.2">
      <c r="B313" s="33"/>
      <c r="C313" s="132" t="s">
        <v>336</v>
      </c>
      <c r="D313" s="132" t="s">
        <v>160</v>
      </c>
      <c r="E313" s="133" t="s">
        <v>2939</v>
      </c>
      <c r="F313" s="134" t="s">
        <v>2940</v>
      </c>
      <c r="G313" s="135" t="s">
        <v>195</v>
      </c>
      <c r="H313" s="136">
        <v>0.3</v>
      </c>
      <c r="I313" s="137">
        <v>629</v>
      </c>
      <c r="J313" s="138">
        <f>ROUND(I313*H313,2)</f>
        <v>188.7</v>
      </c>
      <c r="K313" s="134" t="s">
        <v>164</v>
      </c>
      <c r="L313" s="33"/>
      <c r="M313" s="139" t="s">
        <v>19</v>
      </c>
      <c r="N313" s="140" t="s">
        <v>41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165</v>
      </c>
      <c r="AT313" s="143" t="s">
        <v>160</v>
      </c>
      <c r="AU313" s="143" t="s">
        <v>80</v>
      </c>
      <c r="AY313" s="18" t="s">
        <v>158</v>
      </c>
      <c r="BE313" s="144">
        <f>IF(N313="základní",J313,0)</f>
        <v>188.7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8" t="s">
        <v>78</v>
      </c>
      <c r="BK313" s="144">
        <f>ROUND(I313*H313,2)</f>
        <v>188.7</v>
      </c>
      <c r="BL313" s="18" t="s">
        <v>165</v>
      </c>
      <c r="BM313" s="143" t="s">
        <v>527</v>
      </c>
    </row>
    <row r="314" spans="2:65" s="1" customFormat="1" x14ac:dyDescent="0.2">
      <c r="B314" s="33"/>
      <c r="D314" s="145" t="s">
        <v>166</v>
      </c>
      <c r="F314" s="146" t="s">
        <v>2941</v>
      </c>
      <c r="I314" s="147"/>
      <c r="L314" s="33"/>
      <c r="M314" s="148"/>
      <c r="T314" s="54"/>
      <c r="AT314" s="18" t="s">
        <v>166</v>
      </c>
      <c r="AU314" s="18" t="s">
        <v>80</v>
      </c>
    </row>
    <row r="315" spans="2:65" s="12" customFormat="1" x14ac:dyDescent="0.2">
      <c r="B315" s="149"/>
      <c r="D315" s="150" t="s">
        <v>188</v>
      </c>
      <c r="E315" s="151" t="s">
        <v>19</v>
      </c>
      <c r="F315" s="152" t="s">
        <v>2942</v>
      </c>
      <c r="H315" s="151" t="s">
        <v>19</v>
      </c>
      <c r="I315" s="153"/>
      <c r="L315" s="149"/>
      <c r="M315" s="154"/>
      <c r="T315" s="155"/>
      <c r="AT315" s="151" t="s">
        <v>188</v>
      </c>
      <c r="AU315" s="151" t="s">
        <v>80</v>
      </c>
      <c r="AV315" s="12" t="s">
        <v>78</v>
      </c>
      <c r="AW315" s="12" t="s">
        <v>31</v>
      </c>
      <c r="AX315" s="12" t="s">
        <v>70</v>
      </c>
      <c r="AY315" s="151" t="s">
        <v>158</v>
      </c>
    </row>
    <row r="316" spans="2:65" s="13" customFormat="1" x14ac:dyDescent="0.2">
      <c r="B316" s="156"/>
      <c r="D316" s="150" t="s">
        <v>188</v>
      </c>
      <c r="E316" s="157" t="s">
        <v>19</v>
      </c>
      <c r="F316" s="158" t="s">
        <v>2943</v>
      </c>
      <c r="H316" s="159">
        <v>0.3</v>
      </c>
      <c r="I316" s="160"/>
      <c r="L316" s="156"/>
      <c r="M316" s="161"/>
      <c r="T316" s="162"/>
      <c r="AT316" s="157" t="s">
        <v>188</v>
      </c>
      <c r="AU316" s="157" t="s">
        <v>80</v>
      </c>
      <c r="AV316" s="13" t="s">
        <v>80</v>
      </c>
      <c r="AW316" s="13" t="s">
        <v>31</v>
      </c>
      <c r="AX316" s="13" t="s">
        <v>70</v>
      </c>
      <c r="AY316" s="157" t="s">
        <v>158</v>
      </c>
    </row>
    <row r="317" spans="2:65" s="14" customFormat="1" x14ac:dyDescent="0.2">
      <c r="B317" s="163"/>
      <c r="D317" s="150" t="s">
        <v>188</v>
      </c>
      <c r="E317" s="164" t="s">
        <v>19</v>
      </c>
      <c r="F317" s="165" t="s">
        <v>191</v>
      </c>
      <c r="H317" s="166">
        <v>0.3</v>
      </c>
      <c r="I317" s="167"/>
      <c r="L317" s="163"/>
      <c r="M317" s="168"/>
      <c r="T317" s="169"/>
      <c r="AT317" s="164" t="s">
        <v>188</v>
      </c>
      <c r="AU317" s="164" t="s">
        <v>80</v>
      </c>
      <c r="AV317" s="14" t="s">
        <v>165</v>
      </c>
      <c r="AW317" s="14" t="s">
        <v>31</v>
      </c>
      <c r="AX317" s="14" t="s">
        <v>78</v>
      </c>
      <c r="AY317" s="164" t="s">
        <v>158</v>
      </c>
    </row>
    <row r="318" spans="2:65" s="1" customFormat="1" ht="16.5" customHeight="1" x14ac:dyDescent="0.2">
      <c r="B318" s="33"/>
      <c r="C318" s="132" t="s">
        <v>516</v>
      </c>
      <c r="D318" s="132" t="s">
        <v>160</v>
      </c>
      <c r="E318" s="133" t="s">
        <v>2944</v>
      </c>
      <c r="F318" s="134" t="s">
        <v>2945</v>
      </c>
      <c r="G318" s="135" t="s">
        <v>195</v>
      </c>
      <c r="H318" s="136">
        <v>0.3</v>
      </c>
      <c r="I318" s="137">
        <v>137</v>
      </c>
      <c r="J318" s="138">
        <f>ROUND(I318*H318,2)</f>
        <v>41.1</v>
      </c>
      <c r="K318" s="134" t="s">
        <v>164</v>
      </c>
      <c r="L318" s="33"/>
      <c r="M318" s="139" t="s">
        <v>19</v>
      </c>
      <c r="N318" s="140" t="s">
        <v>41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165</v>
      </c>
      <c r="AT318" s="143" t="s">
        <v>160</v>
      </c>
      <c r="AU318" s="143" t="s">
        <v>80</v>
      </c>
      <c r="AY318" s="18" t="s">
        <v>158</v>
      </c>
      <c r="BE318" s="144">
        <f>IF(N318="základní",J318,0)</f>
        <v>41.1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78</v>
      </c>
      <c r="BK318" s="144">
        <f>ROUND(I318*H318,2)</f>
        <v>41.1</v>
      </c>
      <c r="BL318" s="18" t="s">
        <v>165</v>
      </c>
      <c r="BM318" s="143" t="s">
        <v>533</v>
      </c>
    </row>
    <row r="319" spans="2:65" s="1" customFormat="1" x14ac:dyDescent="0.2">
      <c r="B319" s="33"/>
      <c r="D319" s="145" t="s">
        <v>166</v>
      </c>
      <c r="F319" s="146" t="s">
        <v>2946</v>
      </c>
      <c r="I319" s="147"/>
      <c r="L319" s="33"/>
      <c r="M319" s="148"/>
      <c r="T319" s="54"/>
      <c r="AT319" s="18" t="s">
        <v>166</v>
      </c>
      <c r="AU319" s="18" t="s">
        <v>80</v>
      </c>
    </row>
    <row r="320" spans="2:65" s="1" customFormat="1" ht="16.5" customHeight="1" x14ac:dyDescent="0.2">
      <c r="B320" s="33"/>
      <c r="C320" s="132" t="s">
        <v>343</v>
      </c>
      <c r="D320" s="132" t="s">
        <v>160</v>
      </c>
      <c r="E320" s="133" t="s">
        <v>2947</v>
      </c>
      <c r="F320" s="134" t="s">
        <v>2948</v>
      </c>
      <c r="G320" s="135" t="s">
        <v>195</v>
      </c>
      <c r="H320" s="136">
        <v>20.805</v>
      </c>
      <c r="I320" s="137">
        <v>20.2</v>
      </c>
      <c r="J320" s="138">
        <f>ROUND(I320*H320,2)</f>
        <v>420.26</v>
      </c>
      <c r="K320" s="134" t="s">
        <v>164</v>
      </c>
      <c r="L320" s="33"/>
      <c r="M320" s="139" t="s">
        <v>19</v>
      </c>
      <c r="N320" s="140" t="s">
        <v>41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165</v>
      </c>
      <c r="AT320" s="143" t="s">
        <v>160</v>
      </c>
      <c r="AU320" s="143" t="s">
        <v>80</v>
      </c>
      <c r="AY320" s="18" t="s">
        <v>158</v>
      </c>
      <c r="BE320" s="144">
        <f>IF(N320="základní",J320,0)</f>
        <v>420.26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78</v>
      </c>
      <c r="BK320" s="144">
        <f>ROUND(I320*H320,2)</f>
        <v>420.26</v>
      </c>
      <c r="BL320" s="18" t="s">
        <v>165</v>
      </c>
      <c r="BM320" s="143" t="s">
        <v>536</v>
      </c>
    </row>
    <row r="321" spans="2:65" s="1" customFormat="1" x14ac:dyDescent="0.2">
      <c r="B321" s="33"/>
      <c r="D321" s="145" t="s">
        <v>166</v>
      </c>
      <c r="F321" s="146" t="s">
        <v>2949</v>
      </c>
      <c r="I321" s="147"/>
      <c r="L321" s="33"/>
      <c r="M321" s="148"/>
      <c r="T321" s="54"/>
      <c r="AT321" s="18" t="s">
        <v>166</v>
      </c>
      <c r="AU321" s="18" t="s">
        <v>80</v>
      </c>
    </row>
    <row r="322" spans="2:65" s="13" customFormat="1" x14ac:dyDescent="0.2">
      <c r="B322" s="156"/>
      <c r="D322" s="150" t="s">
        <v>188</v>
      </c>
      <c r="E322" s="157" t="s">
        <v>19</v>
      </c>
      <c r="F322" s="158" t="s">
        <v>2756</v>
      </c>
      <c r="H322" s="159">
        <v>20.805</v>
      </c>
      <c r="I322" s="160"/>
      <c r="L322" s="156"/>
      <c r="M322" s="161"/>
      <c r="T322" s="162"/>
      <c r="AT322" s="157" t="s">
        <v>188</v>
      </c>
      <c r="AU322" s="157" t="s">
        <v>80</v>
      </c>
      <c r="AV322" s="13" t="s">
        <v>80</v>
      </c>
      <c r="AW322" s="13" t="s">
        <v>31</v>
      </c>
      <c r="AX322" s="13" t="s">
        <v>70</v>
      </c>
      <c r="AY322" s="157" t="s">
        <v>158</v>
      </c>
    </row>
    <row r="323" spans="2:65" s="14" customFormat="1" x14ac:dyDescent="0.2">
      <c r="B323" s="163"/>
      <c r="D323" s="150" t="s">
        <v>188</v>
      </c>
      <c r="E323" s="164" t="s">
        <v>19</v>
      </c>
      <c r="F323" s="165" t="s">
        <v>191</v>
      </c>
      <c r="H323" s="166">
        <v>20.805</v>
      </c>
      <c r="I323" s="167"/>
      <c r="L323" s="163"/>
      <c r="M323" s="168"/>
      <c r="T323" s="169"/>
      <c r="AT323" s="164" t="s">
        <v>188</v>
      </c>
      <c r="AU323" s="164" t="s">
        <v>80</v>
      </c>
      <c r="AV323" s="14" t="s">
        <v>165</v>
      </c>
      <c r="AW323" s="14" t="s">
        <v>31</v>
      </c>
      <c r="AX323" s="14" t="s">
        <v>78</v>
      </c>
      <c r="AY323" s="164" t="s">
        <v>158</v>
      </c>
    </row>
    <row r="324" spans="2:65" s="11" customFormat="1" ht="22.8" customHeight="1" x14ac:dyDescent="0.25">
      <c r="B324" s="120"/>
      <c r="D324" s="121" t="s">
        <v>69</v>
      </c>
      <c r="E324" s="130" t="s">
        <v>207</v>
      </c>
      <c r="F324" s="130" t="s">
        <v>1081</v>
      </c>
      <c r="I324" s="123"/>
      <c r="J324" s="131">
        <f>BK324</f>
        <v>13217.47</v>
      </c>
      <c r="L324" s="120"/>
      <c r="M324" s="125"/>
      <c r="P324" s="126">
        <f>SUM(P325:P344)</f>
        <v>0</v>
      </c>
      <c r="R324" s="126">
        <f>SUM(R325:R344)</f>
        <v>0</v>
      </c>
      <c r="T324" s="127">
        <f>SUM(T325:T344)</f>
        <v>0</v>
      </c>
      <c r="AR324" s="121" t="s">
        <v>78</v>
      </c>
      <c r="AT324" s="128" t="s">
        <v>69</v>
      </c>
      <c r="AU324" s="128" t="s">
        <v>78</v>
      </c>
      <c r="AY324" s="121" t="s">
        <v>158</v>
      </c>
      <c r="BK324" s="129">
        <f>SUM(BK325:BK344)</f>
        <v>13217.47</v>
      </c>
    </row>
    <row r="325" spans="2:65" s="1" customFormat="1" ht="16.5" customHeight="1" x14ac:dyDescent="0.2">
      <c r="B325" s="33"/>
      <c r="C325" s="132" t="s">
        <v>529</v>
      </c>
      <c r="D325" s="132" t="s">
        <v>160</v>
      </c>
      <c r="E325" s="133" t="s">
        <v>2950</v>
      </c>
      <c r="F325" s="134" t="s">
        <v>1639</v>
      </c>
      <c r="G325" s="135" t="s">
        <v>292</v>
      </c>
      <c r="H325" s="136">
        <v>25.2</v>
      </c>
      <c r="I325" s="137">
        <v>220</v>
      </c>
      <c r="J325" s="138">
        <f>ROUND(I325*H325,2)</f>
        <v>5544</v>
      </c>
      <c r="K325" s="134" t="s">
        <v>164</v>
      </c>
      <c r="L325" s="33"/>
      <c r="M325" s="139" t="s">
        <v>19</v>
      </c>
      <c r="N325" s="140" t="s">
        <v>41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165</v>
      </c>
      <c r="AT325" s="143" t="s">
        <v>160</v>
      </c>
      <c r="AU325" s="143" t="s">
        <v>80</v>
      </c>
      <c r="AY325" s="18" t="s">
        <v>158</v>
      </c>
      <c r="BE325" s="144">
        <f>IF(N325="základní",J325,0)</f>
        <v>5544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8" t="s">
        <v>78</v>
      </c>
      <c r="BK325" s="144">
        <f>ROUND(I325*H325,2)</f>
        <v>5544</v>
      </c>
      <c r="BL325" s="18" t="s">
        <v>165</v>
      </c>
      <c r="BM325" s="143" t="s">
        <v>541</v>
      </c>
    </row>
    <row r="326" spans="2:65" s="1" customFormat="1" x14ac:dyDescent="0.2">
      <c r="B326" s="33"/>
      <c r="D326" s="145" t="s">
        <v>166</v>
      </c>
      <c r="F326" s="146" t="s">
        <v>2951</v>
      </c>
      <c r="I326" s="147"/>
      <c r="L326" s="33"/>
      <c r="M326" s="148"/>
      <c r="T326" s="54"/>
      <c r="AT326" s="18" t="s">
        <v>166</v>
      </c>
      <c r="AU326" s="18" t="s">
        <v>80</v>
      </c>
    </row>
    <row r="327" spans="2:65" s="13" customFormat="1" x14ac:dyDescent="0.2">
      <c r="B327" s="156"/>
      <c r="D327" s="150" t="s">
        <v>188</v>
      </c>
      <c r="E327" s="157" t="s">
        <v>19</v>
      </c>
      <c r="F327" s="158" t="s">
        <v>2952</v>
      </c>
      <c r="H327" s="159">
        <v>25.2</v>
      </c>
      <c r="I327" s="160"/>
      <c r="L327" s="156"/>
      <c r="M327" s="161"/>
      <c r="T327" s="162"/>
      <c r="AT327" s="157" t="s">
        <v>188</v>
      </c>
      <c r="AU327" s="157" t="s">
        <v>80</v>
      </c>
      <c r="AV327" s="13" t="s">
        <v>80</v>
      </c>
      <c r="AW327" s="13" t="s">
        <v>31</v>
      </c>
      <c r="AX327" s="13" t="s">
        <v>70</v>
      </c>
      <c r="AY327" s="157" t="s">
        <v>158</v>
      </c>
    </row>
    <row r="328" spans="2:65" s="14" customFormat="1" x14ac:dyDescent="0.2">
      <c r="B328" s="163"/>
      <c r="D328" s="150" t="s">
        <v>188</v>
      </c>
      <c r="E328" s="164" t="s">
        <v>19</v>
      </c>
      <c r="F328" s="165" t="s">
        <v>191</v>
      </c>
      <c r="H328" s="166">
        <v>25.2</v>
      </c>
      <c r="I328" s="167"/>
      <c r="L328" s="163"/>
      <c r="M328" s="168"/>
      <c r="T328" s="169"/>
      <c r="AT328" s="164" t="s">
        <v>188</v>
      </c>
      <c r="AU328" s="164" t="s">
        <v>80</v>
      </c>
      <c r="AV328" s="14" t="s">
        <v>165</v>
      </c>
      <c r="AW328" s="14" t="s">
        <v>31</v>
      </c>
      <c r="AX328" s="14" t="s">
        <v>78</v>
      </c>
      <c r="AY328" s="164" t="s">
        <v>158</v>
      </c>
    </row>
    <row r="329" spans="2:65" s="1" customFormat="1" ht="16.5" customHeight="1" x14ac:dyDescent="0.2">
      <c r="B329" s="33"/>
      <c r="C329" s="177" t="s">
        <v>350</v>
      </c>
      <c r="D329" s="177" t="s">
        <v>530</v>
      </c>
      <c r="E329" s="178" t="s">
        <v>2953</v>
      </c>
      <c r="F329" s="179" t="s">
        <v>2954</v>
      </c>
      <c r="G329" s="180" t="s">
        <v>292</v>
      </c>
      <c r="H329" s="181">
        <v>25.452000000000002</v>
      </c>
      <c r="I329" s="182">
        <v>86.8</v>
      </c>
      <c r="J329" s="183">
        <f>ROUND(I329*H329,2)</f>
        <v>2209.23</v>
      </c>
      <c r="K329" s="179" t="s">
        <v>164</v>
      </c>
      <c r="L329" s="184"/>
      <c r="M329" s="185" t="s">
        <v>19</v>
      </c>
      <c r="N329" s="186" t="s">
        <v>41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178</v>
      </c>
      <c r="AT329" s="143" t="s">
        <v>530</v>
      </c>
      <c r="AU329" s="143" t="s">
        <v>80</v>
      </c>
      <c r="AY329" s="18" t="s">
        <v>158</v>
      </c>
      <c r="BE329" s="144">
        <f>IF(N329="základní",J329,0)</f>
        <v>2209.23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8" t="s">
        <v>78</v>
      </c>
      <c r="BK329" s="144">
        <f>ROUND(I329*H329,2)</f>
        <v>2209.23</v>
      </c>
      <c r="BL329" s="18" t="s">
        <v>165</v>
      </c>
      <c r="BM329" s="143" t="s">
        <v>545</v>
      </c>
    </row>
    <row r="330" spans="2:65" s="13" customFormat="1" x14ac:dyDescent="0.2">
      <c r="B330" s="156"/>
      <c r="D330" s="150" t="s">
        <v>188</v>
      </c>
      <c r="E330" s="157" t="s">
        <v>19</v>
      </c>
      <c r="F330" s="158" t="s">
        <v>2955</v>
      </c>
      <c r="H330" s="159">
        <v>25.452000000000002</v>
      </c>
      <c r="I330" s="160"/>
      <c r="L330" s="156"/>
      <c r="M330" s="161"/>
      <c r="T330" s="162"/>
      <c r="AT330" s="157" t="s">
        <v>188</v>
      </c>
      <c r="AU330" s="157" t="s">
        <v>80</v>
      </c>
      <c r="AV330" s="13" t="s">
        <v>80</v>
      </c>
      <c r="AW330" s="13" t="s">
        <v>31</v>
      </c>
      <c r="AX330" s="13" t="s">
        <v>70</v>
      </c>
      <c r="AY330" s="157" t="s">
        <v>158</v>
      </c>
    </row>
    <row r="331" spans="2:65" s="14" customFormat="1" x14ac:dyDescent="0.2">
      <c r="B331" s="163"/>
      <c r="D331" s="150" t="s">
        <v>188</v>
      </c>
      <c r="E331" s="164" t="s">
        <v>19</v>
      </c>
      <c r="F331" s="165" t="s">
        <v>191</v>
      </c>
      <c r="H331" s="166">
        <v>25.452000000000002</v>
      </c>
      <c r="I331" s="167"/>
      <c r="L331" s="163"/>
      <c r="M331" s="168"/>
      <c r="T331" s="169"/>
      <c r="AT331" s="164" t="s">
        <v>188</v>
      </c>
      <c r="AU331" s="164" t="s">
        <v>80</v>
      </c>
      <c r="AV331" s="14" t="s">
        <v>165</v>
      </c>
      <c r="AW331" s="14" t="s">
        <v>31</v>
      </c>
      <c r="AX331" s="14" t="s">
        <v>78</v>
      </c>
      <c r="AY331" s="164" t="s">
        <v>158</v>
      </c>
    </row>
    <row r="332" spans="2:65" s="1" customFormat="1" ht="21.75" customHeight="1" x14ac:dyDescent="0.2">
      <c r="B332" s="33"/>
      <c r="C332" s="132" t="s">
        <v>538</v>
      </c>
      <c r="D332" s="132" t="s">
        <v>160</v>
      </c>
      <c r="E332" s="133" t="s">
        <v>1685</v>
      </c>
      <c r="F332" s="134" t="s">
        <v>1686</v>
      </c>
      <c r="G332" s="135" t="s">
        <v>195</v>
      </c>
      <c r="H332" s="136">
        <v>15</v>
      </c>
      <c r="I332" s="137">
        <v>69</v>
      </c>
      <c r="J332" s="138">
        <f>ROUND(I332*H332,2)</f>
        <v>1035</v>
      </c>
      <c r="K332" s="134" t="s">
        <v>164</v>
      </c>
      <c r="L332" s="33"/>
      <c r="M332" s="139" t="s">
        <v>19</v>
      </c>
      <c r="N332" s="140" t="s">
        <v>41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165</v>
      </c>
      <c r="AT332" s="143" t="s">
        <v>160</v>
      </c>
      <c r="AU332" s="143" t="s">
        <v>80</v>
      </c>
      <c r="AY332" s="18" t="s">
        <v>158</v>
      </c>
      <c r="BE332" s="144">
        <f>IF(N332="základní",J332,0)</f>
        <v>1035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78</v>
      </c>
      <c r="BK332" s="144">
        <f>ROUND(I332*H332,2)</f>
        <v>1035</v>
      </c>
      <c r="BL332" s="18" t="s">
        <v>165</v>
      </c>
      <c r="BM332" s="143" t="s">
        <v>552</v>
      </c>
    </row>
    <row r="333" spans="2:65" s="1" customFormat="1" x14ac:dyDescent="0.2">
      <c r="B333" s="33"/>
      <c r="D333" s="145" t="s">
        <v>166</v>
      </c>
      <c r="F333" s="146" t="s">
        <v>1687</v>
      </c>
      <c r="I333" s="147"/>
      <c r="L333" s="33"/>
      <c r="M333" s="148"/>
      <c r="T333" s="54"/>
      <c r="AT333" s="18" t="s">
        <v>166</v>
      </c>
      <c r="AU333" s="18" t="s">
        <v>80</v>
      </c>
    </row>
    <row r="334" spans="2:65" s="13" customFormat="1" x14ac:dyDescent="0.2">
      <c r="B334" s="156"/>
      <c r="D334" s="150" t="s">
        <v>188</v>
      </c>
      <c r="E334" s="157" t="s">
        <v>19</v>
      </c>
      <c r="F334" s="158" t="s">
        <v>2874</v>
      </c>
      <c r="H334" s="159">
        <v>15</v>
      </c>
      <c r="I334" s="160"/>
      <c r="L334" s="156"/>
      <c r="M334" s="161"/>
      <c r="T334" s="162"/>
      <c r="AT334" s="157" t="s">
        <v>188</v>
      </c>
      <c r="AU334" s="157" t="s">
        <v>80</v>
      </c>
      <c r="AV334" s="13" t="s">
        <v>80</v>
      </c>
      <c r="AW334" s="13" t="s">
        <v>31</v>
      </c>
      <c r="AX334" s="13" t="s">
        <v>70</v>
      </c>
      <c r="AY334" s="157" t="s">
        <v>158</v>
      </c>
    </row>
    <row r="335" spans="2:65" s="14" customFormat="1" x14ac:dyDescent="0.2">
      <c r="B335" s="163"/>
      <c r="D335" s="150" t="s">
        <v>188</v>
      </c>
      <c r="E335" s="164" t="s">
        <v>19</v>
      </c>
      <c r="F335" s="165" t="s">
        <v>191</v>
      </c>
      <c r="H335" s="166">
        <v>15</v>
      </c>
      <c r="I335" s="167"/>
      <c r="L335" s="163"/>
      <c r="M335" s="168"/>
      <c r="T335" s="169"/>
      <c r="AT335" s="164" t="s">
        <v>188</v>
      </c>
      <c r="AU335" s="164" t="s">
        <v>80</v>
      </c>
      <c r="AV335" s="14" t="s">
        <v>165</v>
      </c>
      <c r="AW335" s="14" t="s">
        <v>31</v>
      </c>
      <c r="AX335" s="14" t="s">
        <v>78</v>
      </c>
      <c r="AY335" s="164" t="s">
        <v>158</v>
      </c>
    </row>
    <row r="336" spans="2:65" s="1" customFormat="1" ht="24.15" customHeight="1" x14ac:dyDescent="0.2">
      <c r="B336" s="33"/>
      <c r="C336" s="132" t="s">
        <v>370</v>
      </c>
      <c r="D336" s="132" t="s">
        <v>160</v>
      </c>
      <c r="E336" s="133" t="s">
        <v>2956</v>
      </c>
      <c r="F336" s="134" t="s">
        <v>2957</v>
      </c>
      <c r="G336" s="135" t="s">
        <v>195</v>
      </c>
      <c r="H336" s="136">
        <v>27.2</v>
      </c>
      <c r="I336" s="137">
        <v>91.7</v>
      </c>
      <c r="J336" s="138">
        <f>ROUND(I336*H336,2)</f>
        <v>2494.2399999999998</v>
      </c>
      <c r="K336" s="134" t="s">
        <v>164</v>
      </c>
      <c r="L336" s="33"/>
      <c r="M336" s="139" t="s">
        <v>19</v>
      </c>
      <c r="N336" s="140" t="s">
        <v>41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165</v>
      </c>
      <c r="AT336" s="143" t="s">
        <v>160</v>
      </c>
      <c r="AU336" s="143" t="s">
        <v>80</v>
      </c>
      <c r="AY336" s="18" t="s">
        <v>158</v>
      </c>
      <c r="BE336" s="144">
        <f>IF(N336="základní",J336,0)</f>
        <v>2494.2399999999998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8" t="s">
        <v>78</v>
      </c>
      <c r="BK336" s="144">
        <f>ROUND(I336*H336,2)</f>
        <v>2494.2399999999998</v>
      </c>
      <c r="BL336" s="18" t="s">
        <v>165</v>
      </c>
      <c r="BM336" s="143" t="s">
        <v>558</v>
      </c>
    </row>
    <row r="337" spans="2:65" s="1" customFormat="1" x14ac:dyDescent="0.2">
      <c r="B337" s="33"/>
      <c r="D337" s="145" t="s">
        <v>166</v>
      </c>
      <c r="F337" s="146" t="s">
        <v>2958</v>
      </c>
      <c r="I337" s="147"/>
      <c r="L337" s="33"/>
      <c r="M337" s="148"/>
      <c r="T337" s="54"/>
      <c r="AT337" s="18" t="s">
        <v>166</v>
      </c>
      <c r="AU337" s="18" t="s">
        <v>80</v>
      </c>
    </row>
    <row r="338" spans="2:65" s="12" customFormat="1" x14ac:dyDescent="0.2">
      <c r="B338" s="149"/>
      <c r="D338" s="150" t="s">
        <v>188</v>
      </c>
      <c r="E338" s="151" t="s">
        <v>19</v>
      </c>
      <c r="F338" s="152" t="s">
        <v>2959</v>
      </c>
      <c r="H338" s="151" t="s">
        <v>19</v>
      </c>
      <c r="I338" s="153"/>
      <c r="L338" s="149"/>
      <c r="M338" s="154"/>
      <c r="T338" s="155"/>
      <c r="AT338" s="151" t="s">
        <v>188</v>
      </c>
      <c r="AU338" s="151" t="s">
        <v>80</v>
      </c>
      <c r="AV338" s="12" t="s">
        <v>78</v>
      </c>
      <c r="AW338" s="12" t="s">
        <v>31</v>
      </c>
      <c r="AX338" s="12" t="s">
        <v>70</v>
      </c>
      <c r="AY338" s="151" t="s">
        <v>158</v>
      </c>
    </row>
    <row r="339" spans="2:65" s="13" customFormat="1" x14ac:dyDescent="0.2">
      <c r="B339" s="156"/>
      <c r="D339" s="150" t="s">
        <v>188</v>
      </c>
      <c r="E339" s="157" t="s">
        <v>19</v>
      </c>
      <c r="F339" s="158" t="s">
        <v>2960</v>
      </c>
      <c r="H339" s="159">
        <v>27.2</v>
      </c>
      <c r="I339" s="160"/>
      <c r="L339" s="156"/>
      <c r="M339" s="161"/>
      <c r="T339" s="162"/>
      <c r="AT339" s="157" t="s">
        <v>188</v>
      </c>
      <c r="AU339" s="157" t="s">
        <v>80</v>
      </c>
      <c r="AV339" s="13" t="s">
        <v>80</v>
      </c>
      <c r="AW339" s="13" t="s">
        <v>31</v>
      </c>
      <c r="AX339" s="13" t="s">
        <v>70</v>
      </c>
      <c r="AY339" s="157" t="s">
        <v>158</v>
      </c>
    </row>
    <row r="340" spans="2:65" s="14" customFormat="1" x14ac:dyDescent="0.2">
      <c r="B340" s="163"/>
      <c r="D340" s="150" t="s">
        <v>188</v>
      </c>
      <c r="E340" s="164" t="s">
        <v>19</v>
      </c>
      <c r="F340" s="165" t="s">
        <v>191</v>
      </c>
      <c r="H340" s="166">
        <v>27.2</v>
      </c>
      <c r="I340" s="167"/>
      <c r="L340" s="163"/>
      <c r="M340" s="168"/>
      <c r="T340" s="169"/>
      <c r="AT340" s="164" t="s">
        <v>188</v>
      </c>
      <c r="AU340" s="164" t="s">
        <v>80</v>
      </c>
      <c r="AV340" s="14" t="s">
        <v>165</v>
      </c>
      <c r="AW340" s="14" t="s">
        <v>31</v>
      </c>
      <c r="AX340" s="14" t="s">
        <v>78</v>
      </c>
      <c r="AY340" s="164" t="s">
        <v>158</v>
      </c>
    </row>
    <row r="341" spans="2:65" s="1" customFormat="1" ht="16.5" customHeight="1" x14ac:dyDescent="0.2">
      <c r="B341" s="33"/>
      <c r="C341" s="132" t="s">
        <v>549</v>
      </c>
      <c r="D341" s="132" t="s">
        <v>160</v>
      </c>
      <c r="E341" s="133" t="s">
        <v>2961</v>
      </c>
      <c r="F341" s="134" t="s">
        <v>2962</v>
      </c>
      <c r="G341" s="135" t="s">
        <v>195</v>
      </c>
      <c r="H341" s="136">
        <v>15</v>
      </c>
      <c r="I341" s="137">
        <v>129</v>
      </c>
      <c r="J341" s="138">
        <f>ROUND(I341*H341,2)</f>
        <v>1935</v>
      </c>
      <c r="K341" s="134" t="s">
        <v>164</v>
      </c>
      <c r="L341" s="33"/>
      <c r="M341" s="139" t="s">
        <v>19</v>
      </c>
      <c r="N341" s="140" t="s">
        <v>41</v>
      </c>
      <c r="P341" s="141">
        <f>O341*H341</f>
        <v>0</v>
      </c>
      <c r="Q341" s="141">
        <v>0</v>
      </c>
      <c r="R341" s="141">
        <f>Q341*H341</f>
        <v>0</v>
      </c>
      <c r="S341" s="141">
        <v>0</v>
      </c>
      <c r="T341" s="142">
        <f>S341*H341</f>
        <v>0</v>
      </c>
      <c r="AR341" s="143" t="s">
        <v>165</v>
      </c>
      <c r="AT341" s="143" t="s">
        <v>160</v>
      </c>
      <c r="AU341" s="143" t="s">
        <v>80</v>
      </c>
      <c r="AY341" s="18" t="s">
        <v>158</v>
      </c>
      <c r="BE341" s="144">
        <f>IF(N341="základní",J341,0)</f>
        <v>1935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78</v>
      </c>
      <c r="BK341" s="144">
        <f>ROUND(I341*H341,2)</f>
        <v>1935</v>
      </c>
      <c r="BL341" s="18" t="s">
        <v>165</v>
      </c>
      <c r="BM341" s="143" t="s">
        <v>564</v>
      </c>
    </row>
    <row r="342" spans="2:65" s="1" customFormat="1" x14ac:dyDescent="0.2">
      <c r="B342" s="33"/>
      <c r="D342" s="145" t="s">
        <v>166</v>
      </c>
      <c r="F342" s="146" t="s">
        <v>2963</v>
      </c>
      <c r="I342" s="147"/>
      <c r="L342" s="33"/>
      <c r="M342" s="148"/>
      <c r="T342" s="54"/>
      <c r="AT342" s="18" t="s">
        <v>166</v>
      </c>
      <c r="AU342" s="18" t="s">
        <v>80</v>
      </c>
    </row>
    <row r="343" spans="2:65" s="13" customFormat="1" x14ac:dyDescent="0.2">
      <c r="B343" s="156"/>
      <c r="D343" s="150" t="s">
        <v>188</v>
      </c>
      <c r="E343" s="157" t="s">
        <v>19</v>
      </c>
      <c r="F343" s="158" t="s">
        <v>2964</v>
      </c>
      <c r="H343" s="159">
        <v>15</v>
      </c>
      <c r="I343" s="160"/>
      <c r="L343" s="156"/>
      <c r="M343" s="161"/>
      <c r="T343" s="162"/>
      <c r="AT343" s="157" t="s">
        <v>188</v>
      </c>
      <c r="AU343" s="157" t="s">
        <v>80</v>
      </c>
      <c r="AV343" s="13" t="s">
        <v>80</v>
      </c>
      <c r="AW343" s="13" t="s">
        <v>31</v>
      </c>
      <c r="AX343" s="13" t="s">
        <v>70</v>
      </c>
      <c r="AY343" s="157" t="s">
        <v>158</v>
      </c>
    </row>
    <row r="344" spans="2:65" s="14" customFormat="1" x14ac:dyDescent="0.2">
      <c r="B344" s="163"/>
      <c r="D344" s="150" t="s">
        <v>188</v>
      </c>
      <c r="E344" s="164" t="s">
        <v>19</v>
      </c>
      <c r="F344" s="165" t="s">
        <v>191</v>
      </c>
      <c r="H344" s="166">
        <v>15</v>
      </c>
      <c r="I344" s="167"/>
      <c r="L344" s="163"/>
      <c r="M344" s="168"/>
      <c r="T344" s="169"/>
      <c r="AT344" s="164" t="s">
        <v>188</v>
      </c>
      <c r="AU344" s="164" t="s">
        <v>80</v>
      </c>
      <c r="AV344" s="14" t="s">
        <v>165</v>
      </c>
      <c r="AW344" s="14" t="s">
        <v>31</v>
      </c>
      <c r="AX344" s="14" t="s">
        <v>78</v>
      </c>
      <c r="AY344" s="164" t="s">
        <v>158</v>
      </c>
    </row>
    <row r="345" spans="2:65" s="11" customFormat="1" ht="22.8" customHeight="1" x14ac:dyDescent="0.25">
      <c r="B345" s="120"/>
      <c r="D345" s="121" t="s">
        <v>69</v>
      </c>
      <c r="E345" s="130" t="s">
        <v>1160</v>
      </c>
      <c r="F345" s="130" t="s">
        <v>1161</v>
      </c>
      <c r="I345" s="123"/>
      <c r="J345" s="131">
        <f>BK345</f>
        <v>39975.980000000003</v>
      </c>
      <c r="L345" s="120"/>
      <c r="M345" s="125"/>
      <c r="P345" s="126">
        <f>SUM(P346:P347)</f>
        <v>0</v>
      </c>
      <c r="R345" s="126">
        <f>SUM(R346:R347)</f>
        <v>0</v>
      </c>
      <c r="T345" s="127">
        <f>SUM(T346:T347)</f>
        <v>0</v>
      </c>
      <c r="AR345" s="121" t="s">
        <v>78</v>
      </c>
      <c r="AT345" s="128" t="s">
        <v>69</v>
      </c>
      <c r="AU345" s="128" t="s">
        <v>78</v>
      </c>
      <c r="AY345" s="121" t="s">
        <v>158</v>
      </c>
      <c r="BK345" s="129">
        <f>SUM(BK346:BK347)</f>
        <v>39975.980000000003</v>
      </c>
    </row>
    <row r="346" spans="2:65" s="1" customFormat="1" ht="16.5" customHeight="1" x14ac:dyDescent="0.2">
      <c r="B346" s="33"/>
      <c r="C346" s="132" t="s">
        <v>378</v>
      </c>
      <c r="D346" s="132" t="s">
        <v>160</v>
      </c>
      <c r="E346" s="133" t="s">
        <v>2965</v>
      </c>
      <c r="F346" s="134" t="s">
        <v>2966</v>
      </c>
      <c r="G346" s="135" t="s">
        <v>519</v>
      </c>
      <c r="H346" s="136">
        <v>92.537000000000006</v>
      </c>
      <c r="I346" s="137">
        <v>432</v>
      </c>
      <c r="J346" s="138">
        <f>ROUND(I346*H346,2)</f>
        <v>39975.980000000003</v>
      </c>
      <c r="K346" s="134" t="s">
        <v>164</v>
      </c>
      <c r="L346" s="33"/>
      <c r="M346" s="139" t="s">
        <v>19</v>
      </c>
      <c r="N346" s="140" t="s">
        <v>41</v>
      </c>
      <c r="P346" s="141">
        <f>O346*H346</f>
        <v>0</v>
      </c>
      <c r="Q346" s="141">
        <v>0</v>
      </c>
      <c r="R346" s="141">
        <f>Q346*H346</f>
        <v>0</v>
      </c>
      <c r="S346" s="141">
        <v>0</v>
      </c>
      <c r="T346" s="142">
        <f>S346*H346</f>
        <v>0</v>
      </c>
      <c r="AR346" s="143" t="s">
        <v>165</v>
      </c>
      <c r="AT346" s="143" t="s">
        <v>160</v>
      </c>
      <c r="AU346" s="143" t="s">
        <v>80</v>
      </c>
      <c r="AY346" s="18" t="s">
        <v>158</v>
      </c>
      <c r="BE346" s="144">
        <f>IF(N346="základní",J346,0)</f>
        <v>39975.980000000003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8" t="s">
        <v>78</v>
      </c>
      <c r="BK346" s="144">
        <f>ROUND(I346*H346,2)</f>
        <v>39975.980000000003</v>
      </c>
      <c r="BL346" s="18" t="s">
        <v>165</v>
      </c>
      <c r="BM346" s="143" t="s">
        <v>570</v>
      </c>
    </row>
    <row r="347" spans="2:65" s="1" customFormat="1" x14ac:dyDescent="0.2">
      <c r="B347" s="33"/>
      <c r="D347" s="145" t="s">
        <v>166</v>
      </c>
      <c r="F347" s="146" t="s">
        <v>2967</v>
      </c>
      <c r="I347" s="147"/>
      <c r="L347" s="33"/>
      <c r="M347" s="148"/>
      <c r="T347" s="54"/>
      <c r="AT347" s="18" t="s">
        <v>166</v>
      </c>
      <c r="AU347" s="18" t="s">
        <v>80</v>
      </c>
    </row>
    <row r="348" spans="2:65" s="11" customFormat="1" ht="25.95" customHeight="1" x14ac:dyDescent="0.25">
      <c r="B348" s="120"/>
      <c r="D348" s="121" t="s">
        <v>69</v>
      </c>
      <c r="E348" s="122" t="s">
        <v>1876</v>
      </c>
      <c r="F348" s="122" t="s">
        <v>1877</v>
      </c>
      <c r="I348" s="123"/>
      <c r="J348" s="124">
        <f>BK348</f>
        <v>134449.73000000001</v>
      </c>
      <c r="L348" s="120"/>
      <c r="M348" s="125"/>
      <c r="P348" s="126">
        <f>P349+P379+P397+P419+P434+P441+P448</f>
        <v>0</v>
      </c>
      <c r="R348" s="126">
        <f>R349+R379+R397+R419+R434+R441+R448</f>
        <v>0</v>
      </c>
      <c r="T348" s="127">
        <f>T349+T379+T397+T419+T434+T441+T448</f>
        <v>0</v>
      </c>
      <c r="AR348" s="121" t="s">
        <v>80</v>
      </c>
      <c r="AT348" s="128" t="s">
        <v>69</v>
      </c>
      <c r="AU348" s="128" t="s">
        <v>70</v>
      </c>
      <c r="AY348" s="121" t="s">
        <v>158</v>
      </c>
      <c r="BK348" s="129">
        <f>BK349+BK379+BK397+BK419+BK434+BK441+BK448</f>
        <v>134449.73000000001</v>
      </c>
    </row>
    <row r="349" spans="2:65" s="11" customFormat="1" ht="22.8" customHeight="1" x14ac:dyDescent="0.25">
      <c r="B349" s="120"/>
      <c r="D349" s="121" t="s">
        <v>69</v>
      </c>
      <c r="E349" s="130" t="s">
        <v>1878</v>
      </c>
      <c r="F349" s="130" t="s">
        <v>1879</v>
      </c>
      <c r="I349" s="123"/>
      <c r="J349" s="131">
        <f>BK349</f>
        <v>33657.32</v>
      </c>
      <c r="L349" s="120"/>
      <c r="M349" s="125"/>
      <c r="P349" s="126">
        <f>SUM(P350:P378)</f>
        <v>0</v>
      </c>
      <c r="R349" s="126">
        <f>SUM(R350:R378)</f>
        <v>0</v>
      </c>
      <c r="T349" s="127">
        <f>SUM(T350:T378)</f>
        <v>0</v>
      </c>
      <c r="AR349" s="121" t="s">
        <v>80</v>
      </c>
      <c r="AT349" s="128" t="s">
        <v>69</v>
      </c>
      <c r="AU349" s="128" t="s">
        <v>78</v>
      </c>
      <c r="AY349" s="121" t="s">
        <v>158</v>
      </c>
      <c r="BK349" s="129">
        <f>SUM(BK350:BK378)</f>
        <v>33657.32</v>
      </c>
    </row>
    <row r="350" spans="2:65" s="1" customFormat="1" ht="16.5" customHeight="1" x14ac:dyDescent="0.2">
      <c r="B350" s="33"/>
      <c r="C350" s="132" t="s">
        <v>561</v>
      </c>
      <c r="D350" s="132" t="s">
        <v>160</v>
      </c>
      <c r="E350" s="133" t="s">
        <v>1880</v>
      </c>
      <c r="F350" s="134" t="s">
        <v>1881</v>
      </c>
      <c r="G350" s="135" t="s">
        <v>195</v>
      </c>
      <c r="H350" s="136">
        <v>20.805</v>
      </c>
      <c r="I350" s="137">
        <v>13.8</v>
      </c>
      <c r="J350" s="138">
        <f>ROUND(I350*H350,2)</f>
        <v>287.11</v>
      </c>
      <c r="K350" s="134" t="s">
        <v>164</v>
      </c>
      <c r="L350" s="33"/>
      <c r="M350" s="139" t="s">
        <v>19</v>
      </c>
      <c r="N350" s="140" t="s">
        <v>41</v>
      </c>
      <c r="P350" s="141">
        <f>O350*H350</f>
        <v>0</v>
      </c>
      <c r="Q350" s="141">
        <v>0</v>
      </c>
      <c r="R350" s="141">
        <f>Q350*H350</f>
        <v>0</v>
      </c>
      <c r="S350" s="141">
        <v>0</v>
      </c>
      <c r="T350" s="142">
        <f>S350*H350</f>
        <v>0</v>
      </c>
      <c r="AR350" s="143" t="s">
        <v>204</v>
      </c>
      <c r="AT350" s="143" t="s">
        <v>160</v>
      </c>
      <c r="AU350" s="143" t="s">
        <v>80</v>
      </c>
      <c r="AY350" s="18" t="s">
        <v>158</v>
      </c>
      <c r="BE350" s="144">
        <f>IF(N350="základní",J350,0)</f>
        <v>287.11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8" t="s">
        <v>78</v>
      </c>
      <c r="BK350" s="144">
        <f>ROUND(I350*H350,2)</f>
        <v>287.11</v>
      </c>
      <c r="BL350" s="18" t="s">
        <v>204</v>
      </c>
      <c r="BM350" s="143" t="s">
        <v>431</v>
      </c>
    </row>
    <row r="351" spans="2:65" s="1" customFormat="1" x14ac:dyDescent="0.2">
      <c r="B351" s="33"/>
      <c r="D351" s="145" t="s">
        <v>166</v>
      </c>
      <c r="F351" s="146" t="s">
        <v>1882</v>
      </c>
      <c r="I351" s="147"/>
      <c r="L351" s="33"/>
      <c r="M351" s="148"/>
      <c r="T351" s="54"/>
      <c r="AT351" s="18" t="s">
        <v>166</v>
      </c>
      <c r="AU351" s="18" t="s">
        <v>80</v>
      </c>
    </row>
    <row r="352" spans="2:65" s="13" customFormat="1" x14ac:dyDescent="0.2">
      <c r="B352" s="156"/>
      <c r="D352" s="150" t="s">
        <v>188</v>
      </c>
      <c r="E352" s="157" t="s">
        <v>19</v>
      </c>
      <c r="F352" s="158" t="s">
        <v>2968</v>
      </c>
      <c r="H352" s="159">
        <v>20.805</v>
      </c>
      <c r="I352" s="160"/>
      <c r="L352" s="156"/>
      <c r="M352" s="161"/>
      <c r="T352" s="162"/>
      <c r="AT352" s="157" t="s">
        <v>188</v>
      </c>
      <c r="AU352" s="157" t="s">
        <v>80</v>
      </c>
      <c r="AV352" s="13" t="s">
        <v>80</v>
      </c>
      <c r="AW352" s="13" t="s">
        <v>31</v>
      </c>
      <c r="AX352" s="13" t="s">
        <v>70</v>
      </c>
      <c r="AY352" s="157" t="s">
        <v>158</v>
      </c>
    </row>
    <row r="353" spans="2:65" s="14" customFormat="1" x14ac:dyDescent="0.2">
      <c r="B353" s="163"/>
      <c r="D353" s="150" t="s">
        <v>188</v>
      </c>
      <c r="E353" s="164" t="s">
        <v>19</v>
      </c>
      <c r="F353" s="165" t="s">
        <v>191</v>
      </c>
      <c r="H353" s="166">
        <v>20.805</v>
      </c>
      <c r="I353" s="167"/>
      <c r="L353" s="163"/>
      <c r="M353" s="168"/>
      <c r="T353" s="169"/>
      <c r="AT353" s="164" t="s">
        <v>188</v>
      </c>
      <c r="AU353" s="164" t="s">
        <v>80</v>
      </c>
      <c r="AV353" s="14" t="s">
        <v>165</v>
      </c>
      <c r="AW353" s="14" t="s">
        <v>31</v>
      </c>
      <c r="AX353" s="14" t="s">
        <v>78</v>
      </c>
      <c r="AY353" s="164" t="s">
        <v>158</v>
      </c>
    </row>
    <row r="354" spans="2:65" s="1" customFormat="1" ht="16.5" customHeight="1" x14ac:dyDescent="0.2">
      <c r="B354" s="33"/>
      <c r="C354" s="177" t="s">
        <v>385</v>
      </c>
      <c r="D354" s="177" t="s">
        <v>530</v>
      </c>
      <c r="E354" s="178" t="s">
        <v>1885</v>
      </c>
      <c r="F354" s="179" t="s">
        <v>1886</v>
      </c>
      <c r="G354" s="180" t="s">
        <v>519</v>
      </c>
      <c r="H354" s="181">
        <v>6.0000000000000001E-3</v>
      </c>
      <c r="I354" s="182">
        <v>69200</v>
      </c>
      <c r="J354" s="183">
        <f>ROUND(I354*H354,2)</f>
        <v>415.2</v>
      </c>
      <c r="K354" s="179" t="s">
        <v>164</v>
      </c>
      <c r="L354" s="184"/>
      <c r="M354" s="185" t="s">
        <v>19</v>
      </c>
      <c r="N354" s="186" t="s">
        <v>41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272</v>
      </c>
      <c r="AT354" s="143" t="s">
        <v>530</v>
      </c>
      <c r="AU354" s="143" t="s">
        <v>80</v>
      </c>
      <c r="AY354" s="18" t="s">
        <v>158</v>
      </c>
      <c r="BE354" s="144">
        <f>IF(N354="základní",J354,0)</f>
        <v>415.2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8" t="s">
        <v>78</v>
      </c>
      <c r="BK354" s="144">
        <f>ROUND(I354*H354,2)</f>
        <v>415.2</v>
      </c>
      <c r="BL354" s="18" t="s">
        <v>204</v>
      </c>
      <c r="BM354" s="143" t="s">
        <v>580</v>
      </c>
    </row>
    <row r="355" spans="2:65" s="13" customFormat="1" x14ac:dyDescent="0.2">
      <c r="B355" s="156"/>
      <c r="D355" s="150" t="s">
        <v>188</v>
      </c>
      <c r="E355" s="157" t="s">
        <v>19</v>
      </c>
      <c r="F355" s="158" t="s">
        <v>2969</v>
      </c>
      <c r="H355" s="159">
        <v>6.0000000000000001E-3</v>
      </c>
      <c r="I355" s="160"/>
      <c r="L355" s="156"/>
      <c r="M355" s="161"/>
      <c r="T355" s="162"/>
      <c r="AT355" s="157" t="s">
        <v>188</v>
      </c>
      <c r="AU355" s="157" t="s">
        <v>80</v>
      </c>
      <c r="AV355" s="13" t="s">
        <v>80</v>
      </c>
      <c r="AW355" s="13" t="s">
        <v>31</v>
      </c>
      <c r="AX355" s="13" t="s">
        <v>70</v>
      </c>
      <c r="AY355" s="157" t="s">
        <v>158</v>
      </c>
    </row>
    <row r="356" spans="2:65" s="14" customFormat="1" x14ac:dyDescent="0.2">
      <c r="B356" s="163"/>
      <c r="D356" s="150" t="s">
        <v>188</v>
      </c>
      <c r="E356" s="164" t="s">
        <v>19</v>
      </c>
      <c r="F356" s="165" t="s">
        <v>191</v>
      </c>
      <c r="H356" s="166">
        <v>6.0000000000000001E-3</v>
      </c>
      <c r="I356" s="167"/>
      <c r="L356" s="163"/>
      <c r="M356" s="168"/>
      <c r="T356" s="169"/>
      <c r="AT356" s="164" t="s">
        <v>188</v>
      </c>
      <c r="AU356" s="164" t="s">
        <v>80</v>
      </c>
      <c r="AV356" s="14" t="s">
        <v>165</v>
      </c>
      <c r="AW356" s="14" t="s">
        <v>31</v>
      </c>
      <c r="AX356" s="14" t="s">
        <v>78</v>
      </c>
      <c r="AY356" s="164" t="s">
        <v>158</v>
      </c>
    </row>
    <row r="357" spans="2:65" s="1" customFormat="1" ht="16.5" customHeight="1" x14ac:dyDescent="0.2">
      <c r="B357" s="33"/>
      <c r="C357" s="132" t="s">
        <v>572</v>
      </c>
      <c r="D357" s="132" t="s">
        <v>160</v>
      </c>
      <c r="E357" s="133" t="s">
        <v>1890</v>
      </c>
      <c r="F357" s="134" t="s">
        <v>1891</v>
      </c>
      <c r="G357" s="135" t="s">
        <v>195</v>
      </c>
      <c r="H357" s="136">
        <v>14.96</v>
      </c>
      <c r="I357" s="137">
        <v>29.8</v>
      </c>
      <c r="J357" s="138">
        <f>ROUND(I357*H357,2)</f>
        <v>445.81</v>
      </c>
      <c r="K357" s="134" t="s">
        <v>164</v>
      </c>
      <c r="L357" s="33"/>
      <c r="M357" s="139" t="s">
        <v>19</v>
      </c>
      <c r="N357" s="140" t="s">
        <v>41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204</v>
      </c>
      <c r="AT357" s="143" t="s">
        <v>160</v>
      </c>
      <c r="AU357" s="143" t="s">
        <v>80</v>
      </c>
      <c r="AY357" s="18" t="s">
        <v>158</v>
      </c>
      <c r="BE357" s="144">
        <f>IF(N357="základní",J357,0)</f>
        <v>445.81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8" t="s">
        <v>78</v>
      </c>
      <c r="BK357" s="144">
        <f>ROUND(I357*H357,2)</f>
        <v>445.81</v>
      </c>
      <c r="BL357" s="18" t="s">
        <v>204</v>
      </c>
      <c r="BM357" s="143" t="s">
        <v>589</v>
      </c>
    </row>
    <row r="358" spans="2:65" s="1" customFormat="1" x14ac:dyDescent="0.2">
      <c r="B358" s="33"/>
      <c r="D358" s="145" t="s">
        <v>166</v>
      </c>
      <c r="F358" s="146" t="s">
        <v>1892</v>
      </c>
      <c r="I358" s="147"/>
      <c r="L358" s="33"/>
      <c r="M358" s="148"/>
      <c r="T358" s="54"/>
      <c r="AT358" s="18" t="s">
        <v>166</v>
      </c>
      <c r="AU358" s="18" t="s">
        <v>80</v>
      </c>
    </row>
    <row r="359" spans="2:65" s="13" customFormat="1" x14ac:dyDescent="0.2">
      <c r="B359" s="156"/>
      <c r="D359" s="150" t="s">
        <v>188</v>
      </c>
      <c r="E359" s="157" t="s">
        <v>19</v>
      </c>
      <c r="F359" s="158" t="s">
        <v>2970</v>
      </c>
      <c r="H359" s="159">
        <v>14.96</v>
      </c>
      <c r="I359" s="160"/>
      <c r="L359" s="156"/>
      <c r="M359" s="161"/>
      <c r="T359" s="162"/>
      <c r="AT359" s="157" t="s">
        <v>188</v>
      </c>
      <c r="AU359" s="157" t="s">
        <v>80</v>
      </c>
      <c r="AV359" s="13" t="s">
        <v>80</v>
      </c>
      <c r="AW359" s="13" t="s">
        <v>31</v>
      </c>
      <c r="AX359" s="13" t="s">
        <v>70</v>
      </c>
      <c r="AY359" s="157" t="s">
        <v>158</v>
      </c>
    </row>
    <row r="360" spans="2:65" s="14" customFormat="1" x14ac:dyDescent="0.2">
      <c r="B360" s="163"/>
      <c r="D360" s="150" t="s">
        <v>188</v>
      </c>
      <c r="E360" s="164" t="s">
        <v>19</v>
      </c>
      <c r="F360" s="165" t="s">
        <v>191</v>
      </c>
      <c r="H360" s="166">
        <v>14.96</v>
      </c>
      <c r="I360" s="167"/>
      <c r="L360" s="163"/>
      <c r="M360" s="168"/>
      <c r="T360" s="169"/>
      <c r="AT360" s="164" t="s">
        <v>188</v>
      </c>
      <c r="AU360" s="164" t="s">
        <v>80</v>
      </c>
      <c r="AV360" s="14" t="s">
        <v>165</v>
      </c>
      <c r="AW360" s="14" t="s">
        <v>31</v>
      </c>
      <c r="AX360" s="14" t="s">
        <v>78</v>
      </c>
      <c r="AY360" s="164" t="s">
        <v>158</v>
      </c>
    </row>
    <row r="361" spans="2:65" s="1" customFormat="1" ht="16.5" customHeight="1" x14ac:dyDescent="0.2">
      <c r="B361" s="33"/>
      <c r="C361" s="177" t="s">
        <v>393</v>
      </c>
      <c r="D361" s="177" t="s">
        <v>530</v>
      </c>
      <c r="E361" s="178" t="s">
        <v>1885</v>
      </c>
      <c r="F361" s="179" t="s">
        <v>1886</v>
      </c>
      <c r="G361" s="180" t="s">
        <v>519</v>
      </c>
      <c r="H361" s="181">
        <v>5.0000000000000001E-3</v>
      </c>
      <c r="I361" s="182">
        <v>69200</v>
      </c>
      <c r="J361" s="183">
        <f>ROUND(I361*H361,2)</f>
        <v>346</v>
      </c>
      <c r="K361" s="179" t="s">
        <v>164</v>
      </c>
      <c r="L361" s="184"/>
      <c r="M361" s="185" t="s">
        <v>19</v>
      </c>
      <c r="N361" s="186" t="s">
        <v>41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272</v>
      </c>
      <c r="AT361" s="143" t="s">
        <v>530</v>
      </c>
      <c r="AU361" s="143" t="s">
        <v>80</v>
      </c>
      <c r="AY361" s="18" t="s">
        <v>158</v>
      </c>
      <c r="BE361" s="144">
        <f>IF(N361="základní",J361,0)</f>
        <v>346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8" t="s">
        <v>78</v>
      </c>
      <c r="BK361" s="144">
        <f>ROUND(I361*H361,2)</f>
        <v>346</v>
      </c>
      <c r="BL361" s="18" t="s">
        <v>204</v>
      </c>
      <c r="BM361" s="143" t="s">
        <v>593</v>
      </c>
    </row>
    <row r="362" spans="2:65" s="13" customFormat="1" x14ac:dyDescent="0.2">
      <c r="B362" s="156"/>
      <c r="D362" s="150" t="s">
        <v>188</v>
      </c>
      <c r="E362" s="157" t="s">
        <v>19</v>
      </c>
      <c r="F362" s="158" t="s">
        <v>2971</v>
      </c>
      <c r="H362" s="159">
        <v>5.0000000000000001E-3</v>
      </c>
      <c r="I362" s="160"/>
      <c r="L362" s="156"/>
      <c r="M362" s="161"/>
      <c r="T362" s="162"/>
      <c r="AT362" s="157" t="s">
        <v>188</v>
      </c>
      <c r="AU362" s="157" t="s">
        <v>80</v>
      </c>
      <c r="AV362" s="13" t="s">
        <v>80</v>
      </c>
      <c r="AW362" s="13" t="s">
        <v>31</v>
      </c>
      <c r="AX362" s="13" t="s">
        <v>70</v>
      </c>
      <c r="AY362" s="157" t="s">
        <v>158</v>
      </c>
    </row>
    <row r="363" spans="2:65" s="14" customFormat="1" x14ac:dyDescent="0.2">
      <c r="B363" s="163"/>
      <c r="D363" s="150" t="s">
        <v>188</v>
      </c>
      <c r="E363" s="164" t="s">
        <v>19</v>
      </c>
      <c r="F363" s="165" t="s">
        <v>191</v>
      </c>
      <c r="H363" s="166">
        <v>5.0000000000000001E-3</v>
      </c>
      <c r="I363" s="167"/>
      <c r="L363" s="163"/>
      <c r="M363" s="168"/>
      <c r="T363" s="169"/>
      <c r="AT363" s="164" t="s">
        <v>188</v>
      </c>
      <c r="AU363" s="164" t="s">
        <v>80</v>
      </c>
      <c r="AV363" s="14" t="s">
        <v>165</v>
      </c>
      <c r="AW363" s="14" t="s">
        <v>31</v>
      </c>
      <c r="AX363" s="14" t="s">
        <v>78</v>
      </c>
      <c r="AY363" s="164" t="s">
        <v>158</v>
      </c>
    </row>
    <row r="364" spans="2:65" s="1" customFormat="1" ht="16.5" customHeight="1" x14ac:dyDescent="0.2">
      <c r="B364" s="33"/>
      <c r="C364" s="132" t="s">
        <v>586</v>
      </c>
      <c r="D364" s="132" t="s">
        <v>160</v>
      </c>
      <c r="E364" s="133" t="s">
        <v>1927</v>
      </c>
      <c r="F364" s="134" t="s">
        <v>1928</v>
      </c>
      <c r="G364" s="135" t="s">
        <v>195</v>
      </c>
      <c r="H364" s="136">
        <v>66.930000000000007</v>
      </c>
      <c r="I364" s="137">
        <v>141</v>
      </c>
      <c r="J364" s="138">
        <f>ROUND(I364*H364,2)</f>
        <v>9437.1299999999992</v>
      </c>
      <c r="K364" s="134" t="s">
        <v>164</v>
      </c>
      <c r="L364" s="33"/>
      <c r="M364" s="139" t="s">
        <v>19</v>
      </c>
      <c r="N364" s="140" t="s">
        <v>41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204</v>
      </c>
      <c r="AT364" s="143" t="s">
        <v>160</v>
      </c>
      <c r="AU364" s="143" t="s">
        <v>80</v>
      </c>
      <c r="AY364" s="18" t="s">
        <v>158</v>
      </c>
      <c r="BE364" s="144">
        <f>IF(N364="základní",J364,0)</f>
        <v>9437.1299999999992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78</v>
      </c>
      <c r="BK364" s="144">
        <f>ROUND(I364*H364,2)</f>
        <v>9437.1299999999992</v>
      </c>
      <c r="BL364" s="18" t="s">
        <v>204</v>
      </c>
      <c r="BM364" s="143" t="s">
        <v>619</v>
      </c>
    </row>
    <row r="365" spans="2:65" s="1" customFormat="1" x14ac:dyDescent="0.2">
      <c r="B365" s="33"/>
      <c r="D365" s="145" t="s">
        <v>166</v>
      </c>
      <c r="F365" s="146" t="s">
        <v>1929</v>
      </c>
      <c r="I365" s="147"/>
      <c r="L365" s="33"/>
      <c r="M365" s="148"/>
      <c r="T365" s="54"/>
      <c r="AT365" s="18" t="s">
        <v>166</v>
      </c>
      <c r="AU365" s="18" t="s">
        <v>80</v>
      </c>
    </row>
    <row r="366" spans="2:65" s="12" customFormat="1" x14ac:dyDescent="0.2">
      <c r="B366" s="149"/>
      <c r="D366" s="150" t="s">
        <v>188</v>
      </c>
      <c r="E366" s="151" t="s">
        <v>19</v>
      </c>
      <c r="F366" s="152" t="s">
        <v>2972</v>
      </c>
      <c r="H366" s="151" t="s">
        <v>19</v>
      </c>
      <c r="I366" s="153"/>
      <c r="L366" s="149"/>
      <c r="M366" s="154"/>
      <c r="T366" s="155"/>
      <c r="AT366" s="151" t="s">
        <v>188</v>
      </c>
      <c r="AU366" s="151" t="s">
        <v>80</v>
      </c>
      <c r="AV366" s="12" t="s">
        <v>78</v>
      </c>
      <c r="AW366" s="12" t="s">
        <v>31</v>
      </c>
      <c r="AX366" s="12" t="s">
        <v>70</v>
      </c>
      <c r="AY366" s="151" t="s">
        <v>158</v>
      </c>
    </row>
    <row r="367" spans="2:65" s="13" customFormat="1" x14ac:dyDescent="0.2">
      <c r="B367" s="156"/>
      <c r="D367" s="150" t="s">
        <v>188</v>
      </c>
      <c r="E367" s="157" t="s">
        <v>19</v>
      </c>
      <c r="F367" s="158" t="s">
        <v>2973</v>
      </c>
      <c r="H367" s="159">
        <v>66.930000000000007</v>
      </c>
      <c r="I367" s="160"/>
      <c r="L367" s="156"/>
      <c r="M367" s="161"/>
      <c r="T367" s="162"/>
      <c r="AT367" s="157" t="s">
        <v>188</v>
      </c>
      <c r="AU367" s="157" t="s">
        <v>80</v>
      </c>
      <c r="AV367" s="13" t="s">
        <v>80</v>
      </c>
      <c r="AW367" s="13" t="s">
        <v>31</v>
      </c>
      <c r="AX367" s="13" t="s">
        <v>70</v>
      </c>
      <c r="AY367" s="157" t="s">
        <v>158</v>
      </c>
    </row>
    <row r="368" spans="2:65" s="14" customFormat="1" x14ac:dyDescent="0.2">
      <c r="B368" s="163"/>
      <c r="D368" s="150" t="s">
        <v>188</v>
      </c>
      <c r="E368" s="164" t="s">
        <v>19</v>
      </c>
      <c r="F368" s="165" t="s">
        <v>191</v>
      </c>
      <c r="H368" s="166">
        <v>66.930000000000007</v>
      </c>
      <c r="I368" s="167"/>
      <c r="L368" s="163"/>
      <c r="M368" s="168"/>
      <c r="T368" s="169"/>
      <c r="AT368" s="164" t="s">
        <v>188</v>
      </c>
      <c r="AU368" s="164" t="s">
        <v>80</v>
      </c>
      <c r="AV368" s="14" t="s">
        <v>165</v>
      </c>
      <c r="AW368" s="14" t="s">
        <v>31</v>
      </c>
      <c r="AX368" s="14" t="s">
        <v>78</v>
      </c>
      <c r="AY368" s="164" t="s">
        <v>158</v>
      </c>
    </row>
    <row r="369" spans="2:65" s="1" customFormat="1" ht="24.15" customHeight="1" x14ac:dyDescent="0.2">
      <c r="B369" s="33"/>
      <c r="C369" s="177" t="s">
        <v>400</v>
      </c>
      <c r="D369" s="177" t="s">
        <v>530</v>
      </c>
      <c r="E369" s="178" t="s">
        <v>2974</v>
      </c>
      <c r="F369" s="179" t="s">
        <v>2975</v>
      </c>
      <c r="G369" s="180" t="s">
        <v>195</v>
      </c>
      <c r="H369" s="181">
        <v>78.007000000000005</v>
      </c>
      <c r="I369" s="182">
        <v>204</v>
      </c>
      <c r="J369" s="183">
        <f>ROUND(I369*H369,2)</f>
        <v>15913.43</v>
      </c>
      <c r="K369" s="179" t="s">
        <v>164</v>
      </c>
      <c r="L369" s="184"/>
      <c r="M369" s="185" t="s">
        <v>19</v>
      </c>
      <c r="N369" s="186" t="s">
        <v>41</v>
      </c>
      <c r="P369" s="141">
        <f>O369*H369</f>
        <v>0</v>
      </c>
      <c r="Q369" s="141">
        <v>0</v>
      </c>
      <c r="R369" s="141">
        <f>Q369*H369</f>
        <v>0</v>
      </c>
      <c r="S369" s="141">
        <v>0</v>
      </c>
      <c r="T369" s="142">
        <f>S369*H369</f>
        <v>0</v>
      </c>
      <c r="AR369" s="143" t="s">
        <v>272</v>
      </c>
      <c r="AT369" s="143" t="s">
        <v>530</v>
      </c>
      <c r="AU369" s="143" t="s">
        <v>80</v>
      </c>
      <c r="AY369" s="18" t="s">
        <v>158</v>
      </c>
      <c r="BE369" s="144">
        <f>IF(N369="základní",J369,0)</f>
        <v>15913.43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8" t="s">
        <v>78</v>
      </c>
      <c r="BK369" s="144">
        <f>ROUND(I369*H369,2)</f>
        <v>15913.43</v>
      </c>
      <c r="BL369" s="18" t="s">
        <v>204</v>
      </c>
      <c r="BM369" s="143" t="s">
        <v>628</v>
      </c>
    </row>
    <row r="370" spans="2:65" s="13" customFormat="1" x14ac:dyDescent="0.2">
      <c r="B370" s="156"/>
      <c r="D370" s="150" t="s">
        <v>188</v>
      </c>
      <c r="E370" s="157" t="s">
        <v>19</v>
      </c>
      <c r="F370" s="158" t="s">
        <v>2976</v>
      </c>
      <c r="H370" s="159">
        <v>78.007000000000005</v>
      </c>
      <c r="I370" s="160"/>
      <c r="L370" s="156"/>
      <c r="M370" s="161"/>
      <c r="T370" s="162"/>
      <c r="AT370" s="157" t="s">
        <v>188</v>
      </c>
      <c r="AU370" s="157" t="s">
        <v>80</v>
      </c>
      <c r="AV370" s="13" t="s">
        <v>80</v>
      </c>
      <c r="AW370" s="13" t="s">
        <v>31</v>
      </c>
      <c r="AX370" s="13" t="s">
        <v>70</v>
      </c>
      <c r="AY370" s="157" t="s">
        <v>158</v>
      </c>
    </row>
    <row r="371" spans="2:65" s="14" customFormat="1" x14ac:dyDescent="0.2">
      <c r="B371" s="163"/>
      <c r="D371" s="150" t="s">
        <v>188</v>
      </c>
      <c r="E371" s="164" t="s">
        <v>19</v>
      </c>
      <c r="F371" s="165" t="s">
        <v>191</v>
      </c>
      <c r="H371" s="166">
        <v>78.007000000000005</v>
      </c>
      <c r="I371" s="167"/>
      <c r="L371" s="163"/>
      <c r="M371" s="168"/>
      <c r="T371" s="169"/>
      <c r="AT371" s="164" t="s">
        <v>188</v>
      </c>
      <c r="AU371" s="164" t="s">
        <v>80</v>
      </c>
      <c r="AV371" s="14" t="s">
        <v>165</v>
      </c>
      <c r="AW371" s="14" t="s">
        <v>31</v>
      </c>
      <c r="AX371" s="14" t="s">
        <v>78</v>
      </c>
      <c r="AY371" s="164" t="s">
        <v>158</v>
      </c>
    </row>
    <row r="372" spans="2:65" s="1" customFormat="1" ht="16.5" customHeight="1" x14ac:dyDescent="0.2">
      <c r="B372" s="33"/>
      <c r="C372" s="132" t="s">
        <v>599</v>
      </c>
      <c r="D372" s="132" t="s">
        <v>160</v>
      </c>
      <c r="E372" s="133" t="s">
        <v>1933</v>
      </c>
      <c r="F372" s="134" t="s">
        <v>1934</v>
      </c>
      <c r="G372" s="135" t="s">
        <v>195</v>
      </c>
      <c r="H372" s="136">
        <v>14.96</v>
      </c>
      <c r="I372" s="137">
        <v>162</v>
      </c>
      <c r="J372" s="138">
        <f>ROUND(I372*H372,2)</f>
        <v>2423.52</v>
      </c>
      <c r="K372" s="134" t="s">
        <v>164</v>
      </c>
      <c r="L372" s="33"/>
      <c r="M372" s="139" t="s">
        <v>19</v>
      </c>
      <c r="N372" s="140" t="s">
        <v>41</v>
      </c>
      <c r="P372" s="141">
        <f>O372*H372</f>
        <v>0</v>
      </c>
      <c r="Q372" s="141">
        <v>0</v>
      </c>
      <c r="R372" s="141">
        <f>Q372*H372</f>
        <v>0</v>
      </c>
      <c r="S372" s="141">
        <v>0</v>
      </c>
      <c r="T372" s="142">
        <f>S372*H372</f>
        <v>0</v>
      </c>
      <c r="AR372" s="143" t="s">
        <v>204</v>
      </c>
      <c r="AT372" s="143" t="s">
        <v>160</v>
      </c>
      <c r="AU372" s="143" t="s">
        <v>80</v>
      </c>
      <c r="AY372" s="18" t="s">
        <v>158</v>
      </c>
      <c r="BE372" s="144">
        <f>IF(N372="základní",J372,0)</f>
        <v>2423.52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8" t="s">
        <v>78</v>
      </c>
      <c r="BK372" s="144">
        <f>ROUND(I372*H372,2)</f>
        <v>2423.52</v>
      </c>
      <c r="BL372" s="18" t="s">
        <v>204</v>
      </c>
      <c r="BM372" s="143" t="s">
        <v>636</v>
      </c>
    </row>
    <row r="373" spans="2:65" s="1" customFormat="1" x14ac:dyDescent="0.2">
      <c r="B373" s="33"/>
      <c r="D373" s="145" t="s">
        <v>166</v>
      </c>
      <c r="F373" s="146" t="s">
        <v>1935</v>
      </c>
      <c r="I373" s="147"/>
      <c r="L373" s="33"/>
      <c r="M373" s="148"/>
      <c r="T373" s="54"/>
      <c r="AT373" s="18" t="s">
        <v>166</v>
      </c>
      <c r="AU373" s="18" t="s">
        <v>80</v>
      </c>
    </row>
    <row r="374" spans="2:65" s="1" customFormat="1" ht="24.15" customHeight="1" x14ac:dyDescent="0.2">
      <c r="B374" s="33"/>
      <c r="C374" s="177" t="s">
        <v>406</v>
      </c>
      <c r="D374" s="177" t="s">
        <v>530</v>
      </c>
      <c r="E374" s="178" t="s">
        <v>2974</v>
      </c>
      <c r="F374" s="179" t="s">
        <v>2975</v>
      </c>
      <c r="G374" s="180" t="s">
        <v>195</v>
      </c>
      <c r="H374" s="181">
        <v>18.265999999999998</v>
      </c>
      <c r="I374" s="182">
        <v>204</v>
      </c>
      <c r="J374" s="183">
        <f>ROUND(I374*H374,2)</f>
        <v>3726.26</v>
      </c>
      <c r="K374" s="179" t="s">
        <v>164</v>
      </c>
      <c r="L374" s="184"/>
      <c r="M374" s="185" t="s">
        <v>19</v>
      </c>
      <c r="N374" s="186" t="s">
        <v>41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272</v>
      </c>
      <c r="AT374" s="143" t="s">
        <v>530</v>
      </c>
      <c r="AU374" s="143" t="s">
        <v>80</v>
      </c>
      <c r="AY374" s="18" t="s">
        <v>158</v>
      </c>
      <c r="BE374" s="144">
        <f>IF(N374="základní",J374,0)</f>
        <v>3726.26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8" t="s">
        <v>78</v>
      </c>
      <c r="BK374" s="144">
        <f>ROUND(I374*H374,2)</f>
        <v>3726.26</v>
      </c>
      <c r="BL374" s="18" t="s">
        <v>204</v>
      </c>
      <c r="BM374" s="143" t="s">
        <v>640</v>
      </c>
    </row>
    <row r="375" spans="2:65" s="13" customFormat="1" x14ac:dyDescent="0.2">
      <c r="B375" s="156"/>
      <c r="D375" s="150" t="s">
        <v>188</v>
      </c>
      <c r="E375" s="157" t="s">
        <v>19</v>
      </c>
      <c r="F375" s="158" t="s">
        <v>2977</v>
      </c>
      <c r="H375" s="159">
        <v>18.265999999999998</v>
      </c>
      <c r="I375" s="160"/>
      <c r="L375" s="156"/>
      <c r="M375" s="161"/>
      <c r="T375" s="162"/>
      <c r="AT375" s="157" t="s">
        <v>188</v>
      </c>
      <c r="AU375" s="157" t="s">
        <v>80</v>
      </c>
      <c r="AV375" s="13" t="s">
        <v>80</v>
      </c>
      <c r="AW375" s="13" t="s">
        <v>31</v>
      </c>
      <c r="AX375" s="13" t="s">
        <v>70</v>
      </c>
      <c r="AY375" s="157" t="s">
        <v>158</v>
      </c>
    </row>
    <row r="376" spans="2:65" s="14" customFormat="1" x14ac:dyDescent="0.2">
      <c r="B376" s="163"/>
      <c r="D376" s="150" t="s">
        <v>188</v>
      </c>
      <c r="E376" s="164" t="s">
        <v>19</v>
      </c>
      <c r="F376" s="165" t="s">
        <v>191</v>
      </c>
      <c r="H376" s="166">
        <v>18.265999999999998</v>
      </c>
      <c r="I376" s="167"/>
      <c r="L376" s="163"/>
      <c r="M376" s="168"/>
      <c r="T376" s="169"/>
      <c r="AT376" s="164" t="s">
        <v>188</v>
      </c>
      <c r="AU376" s="164" t="s">
        <v>80</v>
      </c>
      <c r="AV376" s="14" t="s">
        <v>165</v>
      </c>
      <c r="AW376" s="14" t="s">
        <v>31</v>
      </c>
      <c r="AX376" s="14" t="s">
        <v>78</v>
      </c>
      <c r="AY376" s="164" t="s">
        <v>158</v>
      </c>
    </row>
    <row r="377" spans="2:65" s="1" customFormat="1" ht="16.5" customHeight="1" x14ac:dyDescent="0.2">
      <c r="B377" s="33"/>
      <c r="C377" s="132" t="s">
        <v>611</v>
      </c>
      <c r="D377" s="132" t="s">
        <v>160</v>
      </c>
      <c r="E377" s="133" t="s">
        <v>2978</v>
      </c>
      <c r="F377" s="134" t="s">
        <v>2979</v>
      </c>
      <c r="G377" s="135" t="s">
        <v>519</v>
      </c>
      <c r="H377" s="136">
        <v>0.50600000000000001</v>
      </c>
      <c r="I377" s="137">
        <v>1310</v>
      </c>
      <c r="J377" s="138">
        <f>ROUND(I377*H377,2)</f>
        <v>662.86</v>
      </c>
      <c r="K377" s="134" t="s">
        <v>164</v>
      </c>
      <c r="L377" s="33"/>
      <c r="M377" s="139" t="s">
        <v>19</v>
      </c>
      <c r="N377" s="140" t="s">
        <v>41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204</v>
      </c>
      <c r="AT377" s="143" t="s">
        <v>160</v>
      </c>
      <c r="AU377" s="143" t="s">
        <v>80</v>
      </c>
      <c r="AY377" s="18" t="s">
        <v>158</v>
      </c>
      <c r="BE377" s="144">
        <f>IF(N377="základní",J377,0)</f>
        <v>662.86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8" t="s">
        <v>78</v>
      </c>
      <c r="BK377" s="144">
        <f>ROUND(I377*H377,2)</f>
        <v>662.86</v>
      </c>
      <c r="BL377" s="18" t="s">
        <v>204</v>
      </c>
      <c r="BM377" s="143" t="s">
        <v>643</v>
      </c>
    </row>
    <row r="378" spans="2:65" s="1" customFormat="1" x14ac:dyDescent="0.2">
      <c r="B378" s="33"/>
      <c r="D378" s="145" t="s">
        <v>166</v>
      </c>
      <c r="F378" s="146" t="s">
        <v>2980</v>
      </c>
      <c r="I378" s="147"/>
      <c r="L378" s="33"/>
      <c r="M378" s="148"/>
      <c r="T378" s="54"/>
      <c r="AT378" s="18" t="s">
        <v>166</v>
      </c>
      <c r="AU378" s="18" t="s">
        <v>80</v>
      </c>
    </row>
    <row r="379" spans="2:65" s="11" customFormat="1" ht="22.8" customHeight="1" x14ac:dyDescent="0.25">
      <c r="B379" s="120"/>
      <c r="D379" s="121" t="s">
        <v>69</v>
      </c>
      <c r="E379" s="130" t="s">
        <v>1985</v>
      </c>
      <c r="F379" s="130" t="s">
        <v>1986</v>
      </c>
      <c r="I379" s="123"/>
      <c r="J379" s="131">
        <f>BK379</f>
        <v>27793.65</v>
      </c>
      <c r="L379" s="120"/>
      <c r="M379" s="125"/>
      <c r="P379" s="126">
        <f>SUM(P380:P396)</f>
        <v>0</v>
      </c>
      <c r="R379" s="126">
        <f>SUM(R380:R396)</f>
        <v>0</v>
      </c>
      <c r="T379" s="127">
        <f>SUM(T380:T396)</f>
        <v>0</v>
      </c>
      <c r="AR379" s="121" t="s">
        <v>80</v>
      </c>
      <c r="AT379" s="128" t="s">
        <v>69</v>
      </c>
      <c r="AU379" s="128" t="s">
        <v>78</v>
      </c>
      <c r="AY379" s="121" t="s">
        <v>158</v>
      </c>
      <c r="BK379" s="129">
        <f>SUM(BK380:BK396)</f>
        <v>27793.65</v>
      </c>
    </row>
    <row r="380" spans="2:65" s="1" customFormat="1" ht="16.5" customHeight="1" x14ac:dyDescent="0.2">
      <c r="B380" s="33"/>
      <c r="C380" s="132" t="s">
        <v>419</v>
      </c>
      <c r="D380" s="132" t="s">
        <v>160</v>
      </c>
      <c r="E380" s="133" t="s">
        <v>2981</v>
      </c>
      <c r="F380" s="134" t="s">
        <v>2982</v>
      </c>
      <c r="G380" s="135" t="s">
        <v>195</v>
      </c>
      <c r="H380" s="136">
        <v>24.52</v>
      </c>
      <c r="I380" s="137">
        <v>16.600000000000001</v>
      </c>
      <c r="J380" s="138">
        <f>ROUND(I380*H380,2)</f>
        <v>407.03</v>
      </c>
      <c r="K380" s="134" t="s">
        <v>164</v>
      </c>
      <c r="L380" s="33"/>
      <c r="M380" s="139" t="s">
        <v>19</v>
      </c>
      <c r="N380" s="140" t="s">
        <v>41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204</v>
      </c>
      <c r="AT380" s="143" t="s">
        <v>160</v>
      </c>
      <c r="AU380" s="143" t="s">
        <v>80</v>
      </c>
      <c r="AY380" s="18" t="s">
        <v>158</v>
      </c>
      <c r="BE380" s="144">
        <f>IF(N380="základní",J380,0)</f>
        <v>407.03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78</v>
      </c>
      <c r="BK380" s="144">
        <f>ROUND(I380*H380,2)</f>
        <v>407.03</v>
      </c>
      <c r="BL380" s="18" t="s">
        <v>204</v>
      </c>
      <c r="BM380" s="143" t="s">
        <v>647</v>
      </c>
    </row>
    <row r="381" spans="2:65" s="1" customFormat="1" x14ac:dyDescent="0.2">
      <c r="B381" s="33"/>
      <c r="D381" s="145" t="s">
        <v>166</v>
      </c>
      <c r="F381" s="146" t="s">
        <v>2983</v>
      </c>
      <c r="I381" s="147"/>
      <c r="L381" s="33"/>
      <c r="M381" s="148"/>
      <c r="T381" s="54"/>
      <c r="AT381" s="18" t="s">
        <v>166</v>
      </c>
      <c r="AU381" s="18" t="s">
        <v>80</v>
      </c>
    </row>
    <row r="382" spans="2:65" s="1" customFormat="1" ht="16.5" customHeight="1" x14ac:dyDescent="0.2">
      <c r="B382" s="33"/>
      <c r="C382" s="177" t="s">
        <v>625</v>
      </c>
      <c r="D382" s="177" t="s">
        <v>530</v>
      </c>
      <c r="E382" s="178" t="s">
        <v>1885</v>
      </c>
      <c r="F382" s="179" t="s">
        <v>1886</v>
      </c>
      <c r="G382" s="180" t="s">
        <v>519</v>
      </c>
      <c r="H382" s="181">
        <v>7.0000000000000001E-3</v>
      </c>
      <c r="I382" s="182">
        <v>69200</v>
      </c>
      <c r="J382" s="183">
        <f>ROUND(I382*H382,2)</f>
        <v>484.4</v>
      </c>
      <c r="K382" s="179" t="s">
        <v>164</v>
      </c>
      <c r="L382" s="184"/>
      <c r="M382" s="185" t="s">
        <v>19</v>
      </c>
      <c r="N382" s="186" t="s">
        <v>41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272</v>
      </c>
      <c r="AT382" s="143" t="s">
        <v>530</v>
      </c>
      <c r="AU382" s="143" t="s">
        <v>80</v>
      </c>
      <c r="AY382" s="18" t="s">
        <v>158</v>
      </c>
      <c r="BE382" s="144">
        <f>IF(N382="základní",J382,0)</f>
        <v>484.4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8" t="s">
        <v>78</v>
      </c>
      <c r="BK382" s="144">
        <f>ROUND(I382*H382,2)</f>
        <v>484.4</v>
      </c>
      <c r="BL382" s="18" t="s">
        <v>204</v>
      </c>
      <c r="BM382" s="143" t="s">
        <v>650</v>
      </c>
    </row>
    <row r="383" spans="2:65" s="13" customFormat="1" x14ac:dyDescent="0.2">
      <c r="B383" s="156"/>
      <c r="D383" s="150" t="s">
        <v>188</v>
      </c>
      <c r="E383" s="157" t="s">
        <v>19</v>
      </c>
      <c r="F383" s="158" t="s">
        <v>2984</v>
      </c>
      <c r="H383" s="159">
        <v>7.0000000000000001E-3</v>
      </c>
      <c r="I383" s="160"/>
      <c r="L383" s="156"/>
      <c r="M383" s="161"/>
      <c r="T383" s="162"/>
      <c r="AT383" s="157" t="s">
        <v>188</v>
      </c>
      <c r="AU383" s="157" t="s">
        <v>80</v>
      </c>
      <c r="AV383" s="13" t="s">
        <v>80</v>
      </c>
      <c r="AW383" s="13" t="s">
        <v>31</v>
      </c>
      <c r="AX383" s="13" t="s">
        <v>70</v>
      </c>
      <c r="AY383" s="157" t="s">
        <v>158</v>
      </c>
    </row>
    <row r="384" spans="2:65" s="14" customFormat="1" x14ac:dyDescent="0.2">
      <c r="B384" s="163"/>
      <c r="D384" s="150" t="s">
        <v>188</v>
      </c>
      <c r="E384" s="164" t="s">
        <v>19</v>
      </c>
      <c r="F384" s="165" t="s">
        <v>191</v>
      </c>
      <c r="H384" s="166">
        <v>7.0000000000000001E-3</v>
      </c>
      <c r="I384" s="167"/>
      <c r="L384" s="163"/>
      <c r="M384" s="168"/>
      <c r="T384" s="169"/>
      <c r="AT384" s="164" t="s">
        <v>188</v>
      </c>
      <c r="AU384" s="164" t="s">
        <v>80</v>
      </c>
      <c r="AV384" s="14" t="s">
        <v>165</v>
      </c>
      <c r="AW384" s="14" t="s">
        <v>31</v>
      </c>
      <c r="AX384" s="14" t="s">
        <v>78</v>
      </c>
      <c r="AY384" s="164" t="s">
        <v>158</v>
      </c>
    </row>
    <row r="385" spans="2:65" s="1" customFormat="1" ht="16.5" customHeight="1" x14ac:dyDescent="0.2">
      <c r="B385" s="33"/>
      <c r="C385" s="132" t="s">
        <v>423</v>
      </c>
      <c r="D385" s="132" t="s">
        <v>160</v>
      </c>
      <c r="E385" s="133" t="s">
        <v>2985</v>
      </c>
      <c r="F385" s="134" t="s">
        <v>2986</v>
      </c>
      <c r="G385" s="135" t="s">
        <v>195</v>
      </c>
      <c r="H385" s="136">
        <v>24.52</v>
      </c>
      <c r="I385" s="137">
        <v>143</v>
      </c>
      <c r="J385" s="138">
        <f>ROUND(I385*H385,2)</f>
        <v>3506.36</v>
      </c>
      <c r="K385" s="134" t="s">
        <v>164</v>
      </c>
      <c r="L385" s="33"/>
      <c r="M385" s="139" t="s">
        <v>19</v>
      </c>
      <c r="N385" s="140" t="s">
        <v>41</v>
      </c>
      <c r="P385" s="141">
        <f>O385*H385</f>
        <v>0</v>
      </c>
      <c r="Q385" s="141">
        <v>0</v>
      </c>
      <c r="R385" s="141">
        <f>Q385*H385</f>
        <v>0</v>
      </c>
      <c r="S385" s="141">
        <v>0</v>
      </c>
      <c r="T385" s="142">
        <f>S385*H385</f>
        <v>0</v>
      </c>
      <c r="AR385" s="143" t="s">
        <v>204</v>
      </c>
      <c r="AT385" s="143" t="s">
        <v>160</v>
      </c>
      <c r="AU385" s="143" t="s">
        <v>80</v>
      </c>
      <c r="AY385" s="18" t="s">
        <v>158</v>
      </c>
      <c r="BE385" s="144">
        <f>IF(N385="základní",J385,0)</f>
        <v>3506.36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78</v>
      </c>
      <c r="BK385" s="144">
        <f>ROUND(I385*H385,2)</f>
        <v>3506.36</v>
      </c>
      <c r="BL385" s="18" t="s">
        <v>204</v>
      </c>
      <c r="BM385" s="143" t="s">
        <v>655</v>
      </c>
    </row>
    <row r="386" spans="2:65" s="1" customFormat="1" x14ac:dyDescent="0.2">
      <c r="B386" s="33"/>
      <c r="D386" s="145" t="s">
        <v>166</v>
      </c>
      <c r="F386" s="146" t="s">
        <v>2987</v>
      </c>
      <c r="I386" s="147"/>
      <c r="L386" s="33"/>
      <c r="M386" s="148"/>
      <c r="T386" s="54"/>
      <c r="AT386" s="18" t="s">
        <v>166</v>
      </c>
      <c r="AU386" s="18" t="s">
        <v>80</v>
      </c>
    </row>
    <row r="387" spans="2:65" s="1" customFormat="1" ht="24.15" customHeight="1" x14ac:dyDescent="0.2">
      <c r="B387" s="33"/>
      <c r="C387" s="177" t="s">
        <v>637</v>
      </c>
      <c r="D387" s="177" t="s">
        <v>530</v>
      </c>
      <c r="E387" s="178" t="s">
        <v>2988</v>
      </c>
      <c r="F387" s="179" t="s">
        <v>2989</v>
      </c>
      <c r="G387" s="180" t="s">
        <v>195</v>
      </c>
      <c r="H387" s="181">
        <v>28.577999999999999</v>
      </c>
      <c r="I387" s="182">
        <v>247</v>
      </c>
      <c r="J387" s="183">
        <f>ROUND(I387*H387,2)</f>
        <v>7058.77</v>
      </c>
      <c r="K387" s="179" t="s">
        <v>164</v>
      </c>
      <c r="L387" s="184"/>
      <c r="M387" s="185" t="s">
        <v>19</v>
      </c>
      <c r="N387" s="186" t="s">
        <v>41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272</v>
      </c>
      <c r="AT387" s="143" t="s">
        <v>530</v>
      </c>
      <c r="AU387" s="143" t="s">
        <v>80</v>
      </c>
      <c r="AY387" s="18" t="s">
        <v>158</v>
      </c>
      <c r="BE387" s="144">
        <f>IF(N387="základní",J387,0)</f>
        <v>7058.77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8" t="s">
        <v>78</v>
      </c>
      <c r="BK387" s="144">
        <f>ROUND(I387*H387,2)</f>
        <v>7058.77</v>
      </c>
      <c r="BL387" s="18" t="s">
        <v>204</v>
      </c>
      <c r="BM387" s="143" t="s">
        <v>658</v>
      </c>
    </row>
    <row r="388" spans="2:65" s="13" customFormat="1" x14ac:dyDescent="0.2">
      <c r="B388" s="156"/>
      <c r="D388" s="150" t="s">
        <v>188</v>
      </c>
      <c r="E388" s="157" t="s">
        <v>19</v>
      </c>
      <c r="F388" s="158" t="s">
        <v>2990</v>
      </c>
      <c r="H388" s="159">
        <v>28.577999999999999</v>
      </c>
      <c r="I388" s="160"/>
      <c r="L388" s="156"/>
      <c r="M388" s="161"/>
      <c r="T388" s="162"/>
      <c r="AT388" s="157" t="s">
        <v>188</v>
      </c>
      <c r="AU388" s="157" t="s">
        <v>80</v>
      </c>
      <c r="AV388" s="13" t="s">
        <v>80</v>
      </c>
      <c r="AW388" s="13" t="s">
        <v>31</v>
      </c>
      <c r="AX388" s="13" t="s">
        <v>70</v>
      </c>
      <c r="AY388" s="157" t="s">
        <v>158</v>
      </c>
    </row>
    <row r="389" spans="2:65" s="14" customFormat="1" x14ac:dyDescent="0.2">
      <c r="B389" s="163"/>
      <c r="D389" s="150" t="s">
        <v>188</v>
      </c>
      <c r="E389" s="164" t="s">
        <v>19</v>
      </c>
      <c r="F389" s="165" t="s">
        <v>191</v>
      </c>
      <c r="H389" s="166">
        <v>28.577999999999999</v>
      </c>
      <c r="I389" s="167"/>
      <c r="L389" s="163"/>
      <c r="M389" s="168"/>
      <c r="T389" s="169"/>
      <c r="AT389" s="164" t="s">
        <v>188</v>
      </c>
      <c r="AU389" s="164" t="s">
        <v>80</v>
      </c>
      <c r="AV389" s="14" t="s">
        <v>165</v>
      </c>
      <c r="AW389" s="14" t="s">
        <v>31</v>
      </c>
      <c r="AX389" s="14" t="s">
        <v>78</v>
      </c>
      <c r="AY389" s="164" t="s">
        <v>158</v>
      </c>
    </row>
    <row r="390" spans="2:65" s="1" customFormat="1" ht="16.5" customHeight="1" x14ac:dyDescent="0.2">
      <c r="B390" s="33"/>
      <c r="C390" s="132" t="s">
        <v>430</v>
      </c>
      <c r="D390" s="132" t="s">
        <v>160</v>
      </c>
      <c r="E390" s="133" t="s">
        <v>2991</v>
      </c>
      <c r="F390" s="134" t="s">
        <v>2992</v>
      </c>
      <c r="G390" s="135" t="s">
        <v>195</v>
      </c>
      <c r="H390" s="136">
        <v>24.52</v>
      </c>
      <c r="I390" s="137">
        <v>277</v>
      </c>
      <c r="J390" s="138">
        <f>ROUND(I390*H390,2)</f>
        <v>6792.04</v>
      </c>
      <c r="K390" s="134" t="s">
        <v>164</v>
      </c>
      <c r="L390" s="33"/>
      <c r="M390" s="139" t="s">
        <v>19</v>
      </c>
      <c r="N390" s="140" t="s">
        <v>41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204</v>
      </c>
      <c r="AT390" s="143" t="s">
        <v>160</v>
      </c>
      <c r="AU390" s="143" t="s">
        <v>80</v>
      </c>
      <c r="AY390" s="18" t="s">
        <v>158</v>
      </c>
      <c r="BE390" s="144">
        <f>IF(N390="základní",J390,0)</f>
        <v>6792.04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8" t="s">
        <v>78</v>
      </c>
      <c r="BK390" s="144">
        <f>ROUND(I390*H390,2)</f>
        <v>6792.04</v>
      </c>
      <c r="BL390" s="18" t="s">
        <v>204</v>
      </c>
      <c r="BM390" s="143" t="s">
        <v>663</v>
      </c>
    </row>
    <row r="391" spans="2:65" s="1" customFormat="1" x14ac:dyDescent="0.2">
      <c r="B391" s="33"/>
      <c r="D391" s="145" t="s">
        <v>166</v>
      </c>
      <c r="F391" s="146" t="s">
        <v>2993</v>
      </c>
      <c r="I391" s="147"/>
      <c r="L391" s="33"/>
      <c r="M391" s="148"/>
      <c r="T391" s="54"/>
      <c r="AT391" s="18" t="s">
        <v>166</v>
      </c>
      <c r="AU391" s="18" t="s">
        <v>80</v>
      </c>
    </row>
    <row r="392" spans="2:65" s="13" customFormat="1" x14ac:dyDescent="0.2">
      <c r="B392" s="156"/>
      <c r="D392" s="150" t="s">
        <v>188</v>
      </c>
      <c r="E392" s="157" t="s">
        <v>19</v>
      </c>
      <c r="F392" s="158" t="s">
        <v>2994</v>
      </c>
      <c r="H392" s="159">
        <v>24.52</v>
      </c>
      <c r="I392" s="160"/>
      <c r="L392" s="156"/>
      <c r="M392" s="161"/>
      <c r="T392" s="162"/>
      <c r="AT392" s="157" t="s">
        <v>188</v>
      </c>
      <c r="AU392" s="157" t="s">
        <v>80</v>
      </c>
      <c r="AV392" s="13" t="s">
        <v>80</v>
      </c>
      <c r="AW392" s="13" t="s">
        <v>31</v>
      </c>
      <c r="AX392" s="13" t="s">
        <v>70</v>
      </c>
      <c r="AY392" s="157" t="s">
        <v>158</v>
      </c>
    </row>
    <row r="393" spans="2:65" s="14" customFormat="1" x14ac:dyDescent="0.2">
      <c r="B393" s="163"/>
      <c r="D393" s="150" t="s">
        <v>188</v>
      </c>
      <c r="E393" s="164" t="s">
        <v>19</v>
      </c>
      <c r="F393" s="165" t="s">
        <v>191</v>
      </c>
      <c r="H393" s="166">
        <v>24.52</v>
      </c>
      <c r="I393" s="167"/>
      <c r="L393" s="163"/>
      <c r="M393" s="168"/>
      <c r="T393" s="169"/>
      <c r="AT393" s="164" t="s">
        <v>188</v>
      </c>
      <c r="AU393" s="164" t="s">
        <v>80</v>
      </c>
      <c r="AV393" s="14" t="s">
        <v>165</v>
      </c>
      <c r="AW393" s="14" t="s">
        <v>31</v>
      </c>
      <c r="AX393" s="14" t="s">
        <v>78</v>
      </c>
      <c r="AY393" s="164" t="s">
        <v>158</v>
      </c>
    </row>
    <row r="394" spans="2:65" s="1" customFormat="1" ht="16.5" customHeight="1" x14ac:dyDescent="0.2">
      <c r="B394" s="33"/>
      <c r="C394" s="177" t="s">
        <v>644</v>
      </c>
      <c r="D394" s="177" t="s">
        <v>530</v>
      </c>
      <c r="E394" s="178" t="s">
        <v>2995</v>
      </c>
      <c r="F394" s="179" t="s">
        <v>2996</v>
      </c>
      <c r="G394" s="180" t="s">
        <v>195</v>
      </c>
      <c r="H394" s="181">
        <v>28.577999999999999</v>
      </c>
      <c r="I394" s="182">
        <v>334</v>
      </c>
      <c r="J394" s="183">
        <f>ROUND(I394*H394,2)</f>
        <v>9545.0499999999993</v>
      </c>
      <c r="K394" s="179" t="s">
        <v>164</v>
      </c>
      <c r="L394" s="184"/>
      <c r="M394" s="185" t="s">
        <v>19</v>
      </c>
      <c r="N394" s="186" t="s">
        <v>41</v>
      </c>
      <c r="P394" s="141">
        <f>O394*H394</f>
        <v>0</v>
      </c>
      <c r="Q394" s="141">
        <v>0</v>
      </c>
      <c r="R394" s="141">
        <f>Q394*H394</f>
        <v>0</v>
      </c>
      <c r="S394" s="141">
        <v>0</v>
      </c>
      <c r="T394" s="142">
        <f>S394*H394</f>
        <v>0</v>
      </c>
      <c r="AR394" s="143" t="s">
        <v>272</v>
      </c>
      <c r="AT394" s="143" t="s">
        <v>530</v>
      </c>
      <c r="AU394" s="143" t="s">
        <v>80</v>
      </c>
      <c r="AY394" s="18" t="s">
        <v>158</v>
      </c>
      <c r="BE394" s="144">
        <f>IF(N394="základní",J394,0)</f>
        <v>9545.0499999999993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8" t="s">
        <v>78</v>
      </c>
      <c r="BK394" s="144">
        <f>ROUND(I394*H394,2)</f>
        <v>9545.0499999999993</v>
      </c>
      <c r="BL394" s="18" t="s">
        <v>204</v>
      </c>
      <c r="BM394" s="143" t="s">
        <v>667</v>
      </c>
    </row>
    <row r="395" spans="2:65" s="13" customFormat="1" x14ac:dyDescent="0.2">
      <c r="B395" s="156"/>
      <c r="D395" s="150" t="s">
        <v>188</v>
      </c>
      <c r="E395" s="157" t="s">
        <v>19</v>
      </c>
      <c r="F395" s="158" t="s">
        <v>2990</v>
      </c>
      <c r="H395" s="159">
        <v>28.577999999999999</v>
      </c>
      <c r="I395" s="160"/>
      <c r="L395" s="156"/>
      <c r="M395" s="161"/>
      <c r="T395" s="162"/>
      <c r="AT395" s="157" t="s">
        <v>188</v>
      </c>
      <c r="AU395" s="157" t="s">
        <v>80</v>
      </c>
      <c r="AV395" s="13" t="s">
        <v>80</v>
      </c>
      <c r="AW395" s="13" t="s">
        <v>31</v>
      </c>
      <c r="AX395" s="13" t="s">
        <v>70</v>
      </c>
      <c r="AY395" s="157" t="s">
        <v>158</v>
      </c>
    </row>
    <row r="396" spans="2:65" s="14" customFormat="1" x14ac:dyDescent="0.2">
      <c r="B396" s="163"/>
      <c r="D396" s="150" t="s">
        <v>188</v>
      </c>
      <c r="E396" s="164" t="s">
        <v>19</v>
      </c>
      <c r="F396" s="165" t="s">
        <v>191</v>
      </c>
      <c r="H396" s="166">
        <v>28.577999999999999</v>
      </c>
      <c r="I396" s="167"/>
      <c r="L396" s="163"/>
      <c r="M396" s="168"/>
      <c r="T396" s="169"/>
      <c r="AT396" s="164" t="s">
        <v>188</v>
      </c>
      <c r="AU396" s="164" t="s">
        <v>80</v>
      </c>
      <c r="AV396" s="14" t="s">
        <v>165</v>
      </c>
      <c r="AW396" s="14" t="s">
        <v>31</v>
      </c>
      <c r="AX396" s="14" t="s">
        <v>78</v>
      </c>
      <c r="AY396" s="164" t="s">
        <v>158</v>
      </c>
    </row>
    <row r="397" spans="2:65" s="11" customFormat="1" ht="22.8" customHeight="1" x14ac:dyDescent="0.25">
      <c r="B397" s="120"/>
      <c r="D397" s="121" t="s">
        <v>69</v>
      </c>
      <c r="E397" s="130" t="s">
        <v>2037</v>
      </c>
      <c r="F397" s="130" t="s">
        <v>2038</v>
      </c>
      <c r="I397" s="123"/>
      <c r="J397" s="131">
        <f>BK397</f>
        <v>26268.12</v>
      </c>
      <c r="L397" s="120"/>
      <c r="M397" s="125"/>
      <c r="P397" s="126">
        <f>SUM(P398:P418)</f>
        <v>0</v>
      </c>
      <c r="R397" s="126">
        <f>SUM(R398:R418)</f>
        <v>0</v>
      </c>
      <c r="T397" s="127">
        <f>SUM(T398:T418)</f>
        <v>0</v>
      </c>
      <c r="AR397" s="121" t="s">
        <v>80</v>
      </c>
      <c r="AT397" s="128" t="s">
        <v>69</v>
      </c>
      <c r="AU397" s="128" t="s">
        <v>78</v>
      </c>
      <c r="AY397" s="121" t="s">
        <v>158</v>
      </c>
      <c r="BK397" s="129">
        <f>SUM(BK398:BK418)</f>
        <v>26268.12</v>
      </c>
    </row>
    <row r="398" spans="2:65" s="1" customFormat="1" ht="16.5" customHeight="1" x14ac:dyDescent="0.2">
      <c r="B398" s="33"/>
      <c r="C398" s="132" t="s">
        <v>435</v>
      </c>
      <c r="D398" s="132" t="s">
        <v>160</v>
      </c>
      <c r="E398" s="133" t="s">
        <v>2039</v>
      </c>
      <c r="F398" s="134" t="s">
        <v>2040</v>
      </c>
      <c r="G398" s="135" t="s">
        <v>195</v>
      </c>
      <c r="H398" s="136">
        <v>22.44</v>
      </c>
      <c r="I398" s="137">
        <v>244</v>
      </c>
      <c r="J398" s="138">
        <f>ROUND(I398*H398,2)</f>
        <v>5475.36</v>
      </c>
      <c r="K398" s="134" t="s">
        <v>164</v>
      </c>
      <c r="L398" s="33"/>
      <c r="M398" s="139" t="s">
        <v>19</v>
      </c>
      <c r="N398" s="140" t="s">
        <v>41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204</v>
      </c>
      <c r="AT398" s="143" t="s">
        <v>160</v>
      </c>
      <c r="AU398" s="143" t="s">
        <v>80</v>
      </c>
      <c r="AY398" s="18" t="s">
        <v>158</v>
      </c>
      <c r="BE398" s="144">
        <f>IF(N398="základní",J398,0)</f>
        <v>5475.36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8" t="s">
        <v>78</v>
      </c>
      <c r="BK398" s="144">
        <f>ROUND(I398*H398,2)</f>
        <v>5475.36</v>
      </c>
      <c r="BL398" s="18" t="s">
        <v>204</v>
      </c>
      <c r="BM398" s="143" t="s">
        <v>674</v>
      </c>
    </row>
    <row r="399" spans="2:65" s="1" customFormat="1" x14ac:dyDescent="0.2">
      <c r="B399" s="33"/>
      <c r="D399" s="145" t="s">
        <v>166</v>
      </c>
      <c r="F399" s="146" t="s">
        <v>2041</v>
      </c>
      <c r="I399" s="147"/>
      <c r="L399" s="33"/>
      <c r="M399" s="148"/>
      <c r="T399" s="54"/>
      <c r="AT399" s="18" t="s">
        <v>166</v>
      </c>
      <c r="AU399" s="18" t="s">
        <v>80</v>
      </c>
    </row>
    <row r="400" spans="2:65" s="12" customFormat="1" x14ac:dyDescent="0.2">
      <c r="B400" s="149"/>
      <c r="D400" s="150" t="s">
        <v>188</v>
      </c>
      <c r="E400" s="151" t="s">
        <v>19</v>
      </c>
      <c r="F400" s="152" t="s">
        <v>2884</v>
      </c>
      <c r="H400" s="151" t="s">
        <v>19</v>
      </c>
      <c r="I400" s="153"/>
      <c r="L400" s="149"/>
      <c r="M400" s="154"/>
      <c r="T400" s="155"/>
      <c r="AT400" s="151" t="s">
        <v>188</v>
      </c>
      <c r="AU400" s="151" t="s">
        <v>80</v>
      </c>
      <c r="AV400" s="12" t="s">
        <v>78</v>
      </c>
      <c r="AW400" s="12" t="s">
        <v>31</v>
      </c>
      <c r="AX400" s="12" t="s">
        <v>70</v>
      </c>
      <c r="AY400" s="151" t="s">
        <v>158</v>
      </c>
    </row>
    <row r="401" spans="2:65" s="13" customFormat="1" x14ac:dyDescent="0.2">
      <c r="B401" s="156"/>
      <c r="D401" s="150" t="s">
        <v>188</v>
      </c>
      <c r="E401" s="157" t="s">
        <v>19</v>
      </c>
      <c r="F401" s="158" t="s">
        <v>2885</v>
      </c>
      <c r="H401" s="159">
        <v>22.44</v>
      </c>
      <c r="I401" s="160"/>
      <c r="L401" s="156"/>
      <c r="M401" s="161"/>
      <c r="T401" s="162"/>
      <c r="AT401" s="157" t="s">
        <v>188</v>
      </c>
      <c r="AU401" s="157" t="s">
        <v>80</v>
      </c>
      <c r="AV401" s="13" t="s">
        <v>80</v>
      </c>
      <c r="AW401" s="13" t="s">
        <v>31</v>
      </c>
      <c r="AX401" s="13" t="s">
        <v>70</v>
      </c>
      <c r="AY401" s="157" t="s">
        <v>158</v>
      </c>
    </row>
    <row r="402" spans="2:65" s="14" customFormat="1" x14ac:dyDescent="0.2">
      <c r="B402" s="163"/>
      <c r="D402" s="150" t="s">
        <v>188</v>
      </c>
      <c r="E402" s="164" t="s">
        <v>19</v>
      </c>
      <c r="F402" s="165" t="s">
        <v>191</v>
      </c>
      <c r="H402" s="166">
        <v>22.44</v>
      </c>
      <c r="I402" s="167"/>
      <c r="L402" s="163"/>
      <c r="M402" s="168"/>
      <c r="T402" s="169"/>
      <c r="AT402" s="164" t="s">
        <v>188</v>
      </c>
      <c r="AU402" s="164" t="s">
        <v>80</v>
      </c>
      <c r="AV402" s="14" t="s">
        <v>165</v>
      </c>
      <c r="AW402" s="14" t="s">
        <v>31</v>
      </c>
      <c r="AX402" s="14" t="s">
        <v>78</v>
      </c>
      <c r="AY402" s="164" t="s">
        <v>158</v>
      </c>
    </row>
    <row r="403" spans="2:65" s="1" customFormat="1" ht="16.5" customHeight="1" x14ac:dyDescent="0.2">
      <c r="B403" s="33"/>
      <c r="C403" s="177" t="s">
        <v>652</v>
      </c>
      <c r="D403" s="177" t="s">
        <v>530</v>
      </c>
      <c r="E403" s="178" t="s">
        <v>2997</v>
      </c>
      <c r="F403" s="179" t="s">
        <v>2998</v>
      </c>
      <c r="G403" s="180" t="s">
        <v>195</v>
      </c>
      <c r="H403" s="181">
        <v>23.562000000000001</v>
      </c>
      <c r="I403" s="182">
        <v>252</v>
      </c>
      <c r="J403" s="183">
        <f>ROUND(I403*H403,2)</f>
        <v>5937.62</v>
      </c>
      <c r="K403" s="179" t="s">
        <v>164</v>
      </c>
      <c r="L403" s="184"/>
      <c r="M403" s="185" t="s">
        <v>19</v>
      </c>
      <c r="N403" s="186" t="s">
        <v>41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272</v>
      </c>
      <c r="AT403" s="143" t="s">
        <v>530</v>
      </c>
      <c r="AU403" s="143" t="s">
        <v>80</v>
      </c>
      <c r="AY403" s="18" t="s">
        <v>158</v>
      </c>
      <c r="BE403" s="144">
        <f>IF(N403="základní",J403,0)</f>
        <v>5937.62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8" t="s">
        <v>78</v>
      </c>
      <c r="BK403" s="144">
        <f>ROUND(I403*H403,2)</f>
        <v>5937.62</v>
      </c>
      <c r="BL403" s="18" t="s">
        <v>204</v>
      </c>
      <c r="BM403" s="143" t="s">
        <v>679</v>
      </c>
    </row>
    <row r="404" spans="2:65" s="13" customFormat="1" x14ac:dyDescent="0.2">
      <c r="B404" s="156"/>
      <c r="D404" s="150" t="s">
        <v>188</v>
      </c>
      <c r="E404" s="157" t="s">
        <v>19</v>
      </c>
      <c r="F404" s="158" t="s">
        <v>2999</v>
      </c>
      <c r="H404" s="159">
        <v>23.562000000000001</v>
      </c>
      <c r="I404" s="160"/>
      <c r="L404" s="156"/>
      <c r="M404" s="161"/>
      <c r="T404" s="162"/>
      <c r="AT404" s="157" t="s">
        <v>188</v>
      </c>
      <c r="AU404" s="157" t="s">
        <v>80</v>
      </c>
      <c r="AV404" s="13" t="s">
        <v>80</v>
      </c>
      <c r="AW404" s="13" t="s">
        <v>31</v>
      </c>
      <c r="AX404" s="13" t="s">
        <v>70</v>
      </c>
      <c r="AY404" s="157" t="s">
        <v>158</v>
      </c>
    </row>
    <row r="405" spans="2:65" s="14" customFormat="1" x14ac:dyDescent="0.2">
      <c r="B405" s="163"/>
      <c r="D405" s="150" t="s">
        <v>188</v>
      </c>
      <c r="E405" s="164" t="s">
        <v>19</v>
      </c>
      <c r="F405" s="165" t="s">
        <v>191</v>
      </c>
      <c r="H405" s="166">
        <v>23.562000000000001</v>
      </c>
      <c r="I405" s="167"/>
      <c r="L405" s="163"/>
      <c r="M405" s="168"/>
      <c r="T405" s="169"/>
      <c r="AT405" s="164" t="s">
        <v>188</v>
      </c>
      <c r="AU405" s="164" t="s">
        <v>80</v>
      </c>
      <c r="AV405" s="14" t="s">
        <v>165</v>
      </c>
      <c r="AW405" s="14" t="s">
        <v>31</v>
      </c>
      <c r="AX405" s="14" t="s">
        <v>78</v>
      </c>
      <c r="AY405" s="164" t="s">
        <v>158</v>
      </c>
    </row>
    <row r="406" spans="2:65" s="1" customFormat="1" ht="16.5" customHeight="1" x14ac:dyDescent="0.2">
      <c r="B406" s="33"/>
      <c r="C406" s="132" t="s">
        <v>439</v>
      </c>
      <c r="D406" s="132" t="s">
        <v>160</v>
      </c>
      <c r="E406" s="133" t="s">
        <v>3000</v>
      </c>
      <c r="F406" s="134" t="s">
        <v>3001</v>
      </c>
      <c r="G406" s="135" t="s">
        <v>195</v>
      </c>
      <c r="H406" s="136">
        <v>24.52</v>
      </c>
      <c r="I406" s="137">
        <v>51.6</v>
      </c>
      <c r="J406" s="138">
        <f>ROUND(I406*H406,2)</f>
        <v>1265.23</v>
      </c>
      <c r="K406" s="134" t="s">
        <v>164</v>
      </c>
      <c r="L406" s="33"/>
      <c r="M406" s="139" t="s">
        <v>19</v>
      </c>
      <c r="N406" s="140" t="s">
        <v>41</v>
      </c>
      <c r="P406" s="141">
        <f>O406*H406</f>
        <v>0</v>
      </c>
      <c r="Q406" s="141">
        <v>0</v>
      </c>
      <c r="R406" s="141">
        <f>Q406*H406</f>
        <v>0</v>
      </c>
      <c r="S406" s="141">
        <v>0</v>
      </c>
      <c r="T406" s="142">
        <f>S406*H406</f>
        <v>0</v>
      </c>
      <c r="AR406" s="143" t="s">
        <v>204</v>
      </c>
      <c r="AT406" s="143" t="s">
        <v>160</v>
      </c>
      <c r="AU406" s="143" t="s">
        <v>80</v>
      </c>
      <c r="AY406" s="18" t="s">
        <v>158</v>
      </c>
      <c r="BE406" s="144">
        <f>IF(N406="základní",J406,0)</f>
        <v>1265.23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8" t="s">
        <v>78</v>
      </c>
      <c r="BK406" s="144">
        <f>ROUND(I406*H406,2)</f>
        <v>1265.23</v>
      </c>
      <c r="BL406" s="18" t="s">
        <v>204</v>
      </c>
      <c r="BM406" s="143" t="s">
        <v>686</v>
      </c>
    </row>
    <row r="407" spans="2:65" s="1" customFormat="1" x14ac:dyDescent="0.2">
      <c r="B407" s="33"/>
      <c r="D407" s="145" t="s">
        <v>166</v>
      </c>
      <c r="F407" s="146" t="s">
        <v>3002</v>
      </c>
      <c r="I407" s="147"/>
      <c r="L407" s="33"/>
      <c r="M407" s="148"/>
      <c r="T407" s="54"/>
      <c r="AT407" s="18" t="s">
        <v>166</v>
      </c>
      <c r="AU407" s="18" t="s">
        <v>80</v>
      </c>
    </row>
    <row r="408" spans="2:65" s="12" customFormat="1" x14ac:dyDescent="0.2">
      <c r="B408" s="149"/>
      <c r="D408" s="150" t="s">
        <v>188</v>
      </c>
      <c r="E408" s="151" t="s">
        <v>19</v>
      </c>
      <c r="F408" s="152" t="s">
        <v>3003</v>
      </c>
      <c r="H408" s="151" t="s">
        <v>19</v>
      </c>
      <c r="I408" s="153"/>
      <c r="L408" s="149"/>
      <c r="M408" s="154"/>
      <c r="T408" s="155"/>
      <c r="AT408" s="151" t="s">
        <v>188</v>
      </c>
      <c r="AU408" s="151" t="s">
        <v>80</v>
      </c>
      <c r="AV408" s="12" t="s">
        <v>78</v>
      </c>
      <c r="AW408" s="12" t="s">
        <v>31</v>
      </c>
      <c r="AX408" s="12" t="s">
        <v>70</v>
      </c>
      <c r="AY408" s="151" t="s">
        <v>158</v>
      </c>
    </row>
    <row r="409" spans="2:65" s="12" customFormat="1" x14ac:dyDescent="0.2">
      <c r="B409" s="149"/>
      <c r="D409" s="150" t="s">
        <v>188</v>
      </c>
      <c r="E409" s="151" t="s">
        <v>19</v>
      </c>
      <c r="F409" s="152" t="s">
        <v>3004</v>
      </c>
      <c r="H409" s="151" t="s">
        <v>19</v>
      </c>
      <c r="I409" s="153"/>
      <c r="L409" s="149"/>
      <c r="M409" s="154"/>
      <c r="T409" s="155"/>
      <c r="AT409" s="151" t="s">
        <v>188</v>
      </c>
      <c r="AU409" s="151" t="s">
        <v>80</v>
      </c>
      <c r="AV409" s="12" t="s">
        <v>78</v>
      </c>
      <c r="AW409" s="12" t="s">
        <v>31</v>
      </c>
      <c r="AX409" s="12" t="s">
        <v>70</v>
      </c>
      <c r="AY409" s="151" t="s">
        <v>158</v>
      </c>
    </row>
    <row r="410" spans="2:65" s="13" customFormat="1" x14ac:dyDescent="0.2">
      <c r="B410" s="156"/>
      <c r="D410" s="150" t="s">
        <v>188</v>
      </c>
      <c r="E410" s="157" t="s">
        <v>19</v>
      </c>
      <c r="F410" s="158" t="s">
        <v>3005</v>
      </c>
      <c r="H410" s="159">
        <v>22.04</v>
      </c>
      <c r="I410" s="160"/>
      <c r="L410" s="156"/>
      <c r="M410" s="161"/>
      <c r="T410" s="162"/>
      <c r="AT410" s="157" t="s">
        <v>188</v>
      </c>
      <c r="AU410" s="157" t="s">
        <v>80</v>
      </c>
      <c r="AV410" s="13" t="s">
        <v>80</v>
      </c>
      <c r="AW410" s="13" t="s">
        <v>31</v>
      </c>
      <c r="AX410" s="13" t="s">
        <v>70</v>
      </c>
      <c r="AY410" s="157" t="s">
        <v>158</v>
      </c>
    </row>
    <row r="411" spans="2:65" s="12" customFormat="1" x14ac:dyDescent="0.2">
      <c r="B411" s="149"/>
      <c r="D411" s="150" t="s">
        <v>188</v>
      </c>
      <c r="E411" s="151" t="s">
        <v>19</v>
      </c>
      <c r="F411" s="152" t="s">
        <v>3006</v>
      </c>
      <c r="H411" s="151" t="s">
        <v>19</v>
      </c>
      <c r="I411" s="153"/>
      <c r="L411" s="149"/>
      <c r="M411" s="154"/>
      <c r="T411" s="155"/>
      <c r="AT411" s="151" t="s">
        <v>188</v>
      </c>
      <c r="AU411" s="151" t="s">
        <v>80</v>
      </c>
      <c r="AV411" s="12" t="s">
        <v>78</v>
      </c>
      <c r="AW411" s="12" t="s">
        <v>31</v>
      </c>
      <c r="AX411" s="12" t="s">
        <v>70</v>
      </c>
      <c r="AY411" s="151" t="s">
        <v>158</v>
      </c>
    </row>
    <row r="412" spans="2:65" s="13" customFormat="1" x14ac:dyDescent="0.2">
      <c r="B412" s="156"/>
      <c r="D412" s="150" t="s">
        <v>188</v>
      </c>
      <c r="E412" s="157" t="s">
        <v>19</v>
      </c>
      <c r="F412" s="158" t="s">
        <v>3007</v>
      </c>
      <c r="H412" s="159">
        <v>2.48</v>
      </c>
      <c r="I412" s="160"/>
      <c r="L412" s="156"/>
      <c r="M412" s="161"/>
      <c r="T412" s="162"/>
      <c r="AT412" s="157" t="s">
        <v>188</v>
      </c>
      <c r="AU412" s="157" t="s">
        <v>80</v>
      </c>
      <c r="AV412" s="13" t="s">
        <v>80</v>
      </c>
      <c r="AW412" s="13" t="s">
        <v>31</v>
      </c>
      <c r="AX412" s="13" t="s">
        <v>70</v>
      </c>
      <c r="AY412" s="157" t="s">
        <v>158</v>
      </c>
    </row>
    <row r="413" spans="2:65" s="14" customFormat="1" x14ac:dyDescent="0.2">
      <c r="B413" s="163"/>
      <c r="D413" s="150" t="s">
        <v>188</v>
      </c>
      <c r="E413" s="164" t="s">
        <v>19</v>
      </c>
      <c r="F413" s="165" t="s">
        <v>191</v>
      </c>
      <c r="H413" s="166">
        <v>24.52</v>
      </c>
      <c r="I413" s="167"/>
      <c r="L413" s="163"/>
      <c r="M413" s="168"/>
      <c r="T413" s="169"/>
      <c r="AT413" s="164" t="s">
        <v>188</v>
      </c>
      <c r="AU413" s="164" t="s">
        <v>80</v>
      </c>
      <c r="AV413" s="14" t="s">
        <v>165</v>
      </c>
      <c r="AW413" s="14" t="s">
        <v>31</v>
      </c>
      <c r="AX413" s="14" t="s">
        <v>78</v>
      </c>
      <c r="AY413" s="164" t="s">
        <v>158</v>
      </c>
    </row>
    <row r="414" spans="2:65" s="1" customFormat="1" ht="16.5" customHeight="1" x14ac:dyDescent="0.2">
      <c r="B414" s="33"/>
      <c r="C414" s="177" t="s">
        <v>660</v>
      </c>
      <c r="D414" s="177" t="s">
        <v>530</v>
      </c>
      <c r="E414" s="178" t="s">
        <v>3008</v>
      </c>
      <c r="F414" s="179" t="s">
        <v>3009</v>
      </c>
      <c r="G414" s="180" t="s">
        <v>195</v>
      </c>
      <c r="H414" s="181">
        <v>25.745999999999999</v>
      </c>
      <c r="I414" s="182">
        <v>501</v>
      </c>
      <c r="J414" s="183">
        <f>ROUND(I414*H414,2)</f>
        <v>12898.75</v>
      </c>
      <c r="K414" s="179" t="s">
        <v>164</v>
      </c>
      <c r="L414" s="184"/>
      <c r="M414" s="185" t="s">
        <v>19</v>
      </c>
      <c r="N414" s="186" t="s">
        <v>41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272</v>
      </c>
      <c r="AT414" s="143" t="s">
        <v>530</v>
      </c>
      <c r="AU414" s="143" t="s">
        <v>80</v>
      </c>
      <c r="AY414" s="18" t="s">
        <v>158</v>
      </c>
      <c r="BE414" s="144">
        <f>IF(N414="základní",J414,0)</f>
        <v>12898.75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78</v>
      </c>
      <c r="BK414" s="144">
        <f>ROUND(I414*H414,2)</f>
        <v>12898.75</v>
      </c>
      <c r="BL414" s="18" t="s">
        <v>204</v>
      </c>
      <c r="BM414" s="143" t="s">
        <v>690</v>
      </c>
    </row>
    <row r="415" spans="2:65" s="13" customFormat="1" x14ac:dyDescent="0.2">
      <c r="B415" s="156"/>
      <c r="D415" s="150" t="s">
        <v>188</v>
      </c>
      <c r="E415" s="157" t="s">
        <v>19</v>
      </c>
      <c r="F415" s="158" t="s">
        <v>3010</v>
      </c>
      <c r="H415" s="159">
        <v>25.745999999999999</v>
      </c>
      <c r="I415" s="160"/>
      <c r="L415" s="156"/>
      <c r="M415" s="161"/>
      <c r="T415" s="162"/>
      <c r="AT415" s="157" t="s">
        <v>188</v>
      </c>
      <c r="AU415" s="157" t="s">
        <v>80</v>
      </c>
      <c r="AV415" s="13" t="s">
        <v>80</v>
      </c>
      <c r="AW415" s="13" t="s">
        <v>31</v>
      </c>
      <c r="AX415" s="13" t="s">
        <v>70</v>
      </c>
      <c r="AY415" s="157" t="s">
        <v>158</v>
      </c>
    </row>
    <row r="416" spans="2:65" s="14" customFormat="1" x14ac:dyDescent="0.2">
      <c r="B416" s="163"/>
      <c r="D416" s="150" t="s">
        <v>188</v>
      </c>
      <c r="E416" s="164" t="s">
        <v>19</v>
      </c>
      <c r="F416" s="165" t="s">
        <v>191</v>
      </c>
      <c r="H416" s="166">
        <v>25.745999999999999</v>
      </c>
      <c r="I416" s="167"/>
      <c r="L416" s="163"/>
      <c r="M416" s="168"/>
      <c r="T416" s="169"/>
      <c r="AT416" s="164" t="s">
        <v>188</v>
      </c>
      <c r="AU416" s="164" t="s">
        <v>80</v>
      </c>
      <c r="AV416" s="14" t="s">
        <v>165</v>
      </c>
      <c r="AW416" s="14" t="s">
        <v>31</v>
      </c>
      <c r="AX416" s="14" t="s">
        <v>78</v>
      </c>
      <c r="AY416" s="164" t="s">
        <v>158</v>
      </c>
    </row>
    <row r="417" spans="2:65" s="1" customFormat="1" ht="16.5" customHeight="1" x14ac:dyDescent="0.2">
      <c r="B417" s="33"/>
      <c r="C417" s="132" t="s">
        <v>458</v>
      </c>
      <c r="D417" s="132" t="s">
        <v>160</v>
      </c>
      <c r="E417" s="133" t="s">
        <v>3011</v>
      </c>
      <c r="F417" s="134" t="s">
        <v>3012</v>
      </c>
      <c r="G417" s="135" t="s">
        <v>519</v>
      </c>
      <c r="H417" s="136">
        <v>0.46700000000000003</v>
      </c>
      <c r="I417" s="137">
        <v>1480</v>
      </c>
      <c r="J417" s="138">
        <f>ROUND(I417*H417,2)</f>
        <v>691.16</v>
      </c>
      <c r="K417" s="134" t="s">
        <v>164</v>
      </c>
      <c r="L417" s="33"/>
      <c r="M417" s="139" t="s">
        <v>19</v>
      </c>
      <c r="N417" s="140" t="s">
        <v>41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204</v>
      </c>
      <c r="AT417" s="143" t="s">
        <v>160</v>
      </c>
      <c r="AU417" s="143" t="s">
        <v>80</v>
      </c>
      <c r="AY417" s="18" t="s">
        <v>158</v>
      </c>
      <c r="BE417" s="144">
        <f>IF(N417="základní",J417,0)</f>
        <v>691.16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78</v>
      </c>
      <c r="BK417" s="144">
        <f>ROUND(I417*H417,2)</f>
        <v>691.16</v>
      </c>
      <c r="BL417" s="18" t="s">
        <v>204</v>
      </c>
      <c r="BM417" s="143" t="s">
        <v>695</v>
      </c>
    </row>
    <row r="418" spans="2:65" s="1" customFormat="1" x14ac:dyDescent="0.2">
      <c r="B418" s="33"/>
      <c r="D418" s="145" t="s">
        <v>166</v>
      </c>
      <c r="F418" s="146" t="s">
        <v>3013</v>
      </c>
      <c r="I418" s="147"/>
      <c r="L418" s="33"/>
      <c r="M418" s="148"/>
      <c r="T418" s="54"/>
      <c r="AT418" s="18" t="s">
        <v>166</v>
      </c>
      <c r="AU418" s="18" t="s">
        <v>80</v>
      </c>
    </row>
    <row r="419" spans="2:65" s="11" customFormat="1" ht="22.8" customHeight="1" x14ac:dyDescent="0.25">
      <c r="B419" s="120"/>
      <c r="D419" s="121" t="s">
        <v>69</v>
      </c>
      <c r="E419" s="130" t="s">
        <v>3014</v>
      </c>
      <c r="F419" s="130" t="s">
        <v>3015</v>
      </c>
      <c r="I419" s="123"/>
      <c r="J419" s="131">
        <f>BK419</f>
        <v>22331.88</v>
      </c>
      <c r="L419" s="120"/>
      <c r="M419" s="125"/>
      <c r="P419" s="126">
        <f>SUM(P420:P433)</f>
        <v>0</v>
      </c>
      <c r="R419" s="126">
        <f>SUM(R420:R433)</f>
        <v>0</v>
      </c>
      <c r="T419" s="127">
        <f>SUM(T420:T433)</f>
        <v>0</v>
      </c>
      <c r="AR419" s="121" t="s">
        <v>80</v>
      </c>
      <c r="AT419" s="128" t="s">
        <v>69</v>
      </c>
      <c r="AU419" s="128" t="s">
        <v>78</v>
      </c>
      <c r="AY419" s="121" t="s">
        <v>158</v>
      </c>
      <c r="BK419" s="129">
        <f>SUM(BK420:BK433)</f>
        <v>22331.88</v>
      </c>
    </row>
    <row r="420" spans="2:65" s="1" customFormat="1" ht="16.5" customHeight="1" x14ac:dyDescent="0.2">
      <c r="B420" s="33"/>
      <c r="C420" s="132" t="s">
        <v>671</v>
      </c>
      <c r="D420" s="132" t="s">
        <v>160</v>
      </c>
      <c r="E420" s="133" t="s">
        <v>3016</v>
      </c>
      <c r="F420" s="134" t="s">
        <v>3017</v>
      </c>
      <c r="G420" s="135" t="s">
        <v>292</v>
      </c>
      <c r="H420" s="136">
        <v>5.8</v>
      </c>
      <c r="I420" s="137">
        <v>312</v>
      </c>
      <c r="J420" s="138">
        <f>ROUND(I420*H420,2)</f>
        <v>1809.6</v>
      </c>
      <c r="K420" s="134" t="s">
        <v>164</v>
      </c>
      <c r="L420" s="33"/>
      <c r="M420" s="139" t="s">
        <v>19</v>
      </c>
      <c r="N420" s="140" t="s">
        <v>41</v>
      </c>
      <c r="P420" s="141">
        <f>O420*H420</f>
        <v>0</v>
      </c>
      <c r="Q420" s="141">
        <v>0</v>
      </c>
      <c r="R420" s="141">
        <f>Q420*H420</f>
        <v>0</v>
      </c>
      <c r="S420" s="141">
        <v>0</v>
      </c>
      <c r="T420" s="142">
        <f>S420*H420</f>
        <v>0</v>
      </c>
      <c r="AR420" s="143" t="s">
        <v>204</v>
      </c>
      <c r="AT420" s="143" t="s">
        <v>160</v>
      </c>
      <c r="AU420" s="143" t="s">
        <v>80</v>
      </c>
      <c r="AY420" s="18" t="s">
        <v>158</v>
      </c>
      <c r="BE420" s="144">
        <f>IF(N420="základní",J420,0)</f>
        <v>1809.6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8" t="s">
        <v>78</v>
      </c>
      <c r="BK420" s="144">
        <f>ROUND(I420*H420,2)</f>
        <v>1809.6</v>
      </c>
      <c r="BL420" s="18" t="s">
        <v>204</v>
      </c>
      <c r="BM420" s="143" t="s">
        <v>704</v>
      </c>
    </row>
    <row r="421" spans="2:65" s="1" customFormat="1" x14ac:dyDescent="0.2">
      <c r="B421" s="33"/>
      <c r="D421" s="145" t="s">
        <v>166</v>
      </c>
      <c r="F421" s="146" t="s">
        <v>3018</v>
      </c>
      <c r="I421" s="147"/>
      <c r="L421" s="33"/>
      <c r="M421" s="148"/>
      <c r="T421" s="54"/>
      <c r="AT421" s="18" t="s">
        <v>166</v>
      </c>
      <c r="AU421" s="18" t="s">
        <v>80</v>
      </c>
    </row>
    <row r="422" spans="2:65" s="1" customFormat="1" ht="21.75" customHeight="1" x14ac:dyDescent="0.2">
      <c r="B422" s="33"/>
      <c r="C422" s="132" t="s">
        <v>476</v>
      </c>
      <c r="D422" s="132" t="s">
        <v>160</v>
      </c>
      <c r="E422" s="133" t="s">
        <v>3019</v>
      </c>
      <c r="F422" s="134" t="s">
        <v>3020</v>
      </c>
      <c r="G422" s="135" t="s">
        <v>292</v>
      </c>
      <c r="H422" s="136">
        <v>13.4</v>
      </c>
      <c r="I422" s="137">
        <v>982</v>
      </c>
      <c r="J422" s="138">
        <f>ROUND(I422*H422,2)</f>
        <v>13158.8</v>
      </c>
      <c r="K422" s="134" t="s">
        <v>164</v>
      </c>
      <c r="L422" s="33"/>
      <c r="M422" s="139" t="s">
        <v>19</v>
      </c>
      <c r="N422" s="140" t="s">
        <v>41</v>
      </c>
      <c r="P422" s="141">
        <f>O422*H422</f>
        <v>0</v>
      </c>
      <c r="Q422" s="141">
        <v>0</v>
      </c>
      <c r="R422" s="141">
        <f>Q422*H422</f>
        <v>0</v>
      </c>
      <c r="S422" s="141">
        <v>0</v>
      </c>
      <c r="T422" s="142">
        <f>S422*H422</f>
        <v>0</v>
      </c>
      <c r="AR422" s="143" t="s">
        <v>204</v>
      </c>
      <c r="AT422" s="143" t="s">
        <v>160</v>
      </c>
      <c r="AU422" s="143" t="s">
        <v>80</v>
      </c>
      <c r="AY422" s="18" t="s">
        <v>158</v>
      </c>
      <c r="BE422" s="144">
        <f>IF(N422="základní",J422,0)</f>
        <v>13158.8</v>
      </c>
      <c r="BF422" s="144">
        <f>IF(N422="snížená",J422,0)</f>
        <v>0</v>
      </c>
      <c r="BG422" s="144">
        <f>IF(N422="zákl. přenesená",J422,0)</f>
        <v>0</v>
      </c>
      <c r="BH422" s="144">
        <f>IF(N422="sníž. přenesená",J422,0)</f>
        <v>0</v>
      </c>
      <c r="BI422" s="144">
        <f>IF(N422="nulová",J422,0)</f>
        <v>0</v>
      </c>
      <c r="BJ422" s="18" t="s">
        <v>78</v>
      </c>
      <c r="BK422" s="144">
        <f>ROUND(I422*H422,2)</f>
        <v>13158.8</v>
      </c>
      <c r="BL422" s="18" t="s">
        <v>204</v>
      </c>
      <c r="BM422" s="143" t="s">
        <v>711</v>
      </c>
    </row>
    <row r="423" spans="2:65" s="1" customFormat="1" x14ac:dyDescent="0.2">
      <c r="B423" s="33"/>
      <c r="D423" s="145" t="s">
        <v>166</v>
      </c>
      <c r="F423" s="146" t="s">
        <v>3021</v>
      </c>
      <c r="I423" s="147"/>
      <c r="L423" s="33"/>
      <c r="M423" s="148"/>
      <c r="T423" s="54"/>
      <c r="AT423" s="18" t="s">
        <v>166</v>
      </c>
      <c r="AU423" s="18" t="s">
        <v>80</v>
      </c>
    </row>
    <row r="424" spans="2:65" s="13" customFormat="1" x14ac:dyDescent="0.2">
      <c r="B424" s="156"/>
      <c r="D424" s="150" t="s">
        <v>188</v>
      </c>
      <c r="E424" s="157" t="s">
        <v>19</v>
      </c>
      <c r="F424" s="158" t="s">
        <v>3022</v>
      </c>
      <c r="H424" s="159">
        <v>13.4</v>
      </c>
      <c r="I424" s="160"/>
      <c r="L424" s="156"/>
      <c r="M424" s="161"/>
      <c r="T424" s="162"/>
      <c r="AT424" s="157" t="s">
        <v>188</v>
      </c>
      <c r="AU424" s="157" t="s">
        <v>80</v>
      </c>
      <c r="AV424" s="13" t="s">
        <v>80</v>
      </c>
      <c r="AW424" s="13" t="s">
        <v>31</v>
      </c>
      <c r="AX424" s="13" t="s">
        <v>70</v>
      </c>
      <c r="AY424" s="157" t="s">
        <v>158</v>
      </c>
    </row>
    <row r="425" spans="2:65" s="14" customFormat="1" x14ac:dyDescent="0.2">
      <c r="B425" s="163"/>
      <c r="D425" s="150" t="s">
        <v>188</v>
      </c>
      <c r="E425" s="164" t="s">
        <v>19</v>
      </c>
      <c r="F425" s="165" t="s">
        <v>191</v>
      </c>
      <c r="H425" s="166">
        <v>13.4</v>
      </c>
      <c r="I425" s="167"/>
      <c r="L425" s="163"/>
      <c r="M425" s="168"/>
      <c r="T425" s="169"/>
      <c r="AT425" s="164" t="s">
        <v>188</v>
      </c>
      <c r="AU425" s="164" t="s">
        <v>80</v>
      </c>
      <c r="AV425" s="14" t="s">
        <v>165</v>
      </c>
      <c r="AW425" s="14" t="s">
        <v>31</v>
      </c>
      <c r="AX425" s="14" t="s">
        <v>78</v>
      </c>
      <c r="AY425" s="164" t="s">
        <v>158</v>
      </c>
    </row>
    <row r="426" spans="2:65" s="1" customFormat="1" ht="16.5" customHeight="1" x14ac:dyDescent="0.2">
      <c r="B426" s="33"/>
      <c r="C426" s="132" t="s">
        <v>683</v>
      </c>
      <c r="D426" s="132" t="s">
        <v>160</v>
      </c>
      <c r="E426" s="133" t="s">
        <v>3023</v>
      </c>
      <c r="F426" s="134" t="s">
        <v>3024</v>
      </c>
      <c r="G426" s="135" t="s">
        <v>292</v>
      </c>
      <c r="H426" s="136">
        <v>5.8</v>
      </c>
      <c r="I426" s="137">
        <v>612</v>
      </c>
      <c r="J426" s="138">
        <f>ROUND(I426*H426,2)</f>
        <v>3549.6</v>
      </c>
      <c r="K426" s="134" t="s">
        <v>164</v>
      </c>
      <c r="L426" s="33"/>
      <c r="M426" s="139" t="s">
        <v>19</v>
      </c>
      <c r="N426" s="140" t="s">
        <v>41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204</v>
      </c>
      <c r="AT426" s="143" t="s">
        <v>160</v>
      </c>
      <c r="AU426" s="143" t="s">
        <v>80</v>
      </c>
      <c r="AY426" s="18" t="s">
        <v>158</v>
      </c>
      <c r="BE426" s="144">
        <f>IF(N426="základní",J426,0)</f>
        <v>3549.6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8" t="s">
        <v>78</v>
      </c>
      <c r="BK426" s="144">
        <f>ROUND(I426*H426,2)</f>
        <v>3549.6</v>
      </c>
      <c r="BL426" s="18" t="s">
        <v>204</v>
      </c>
      <c r="BM426" s="143" t="s">
        <v>717</v>
      </c>
    </row>
    <row r="427" spans="2:65" s="1" customFormat="1" x14ac:dyDescent="0.2">
      <c r="B427" s="33"/>
      <c r="D427" s="145" t="s">
        <v>166</v>
      </c>
      <c r="F427" s="146" t="s">
        <v>3025</v>
      </c>
      <c r="I427" s="147"/>
      <c r="L427" s="33"/>
      <c r="M427" s="148"/>
      <c r="T427" s="54"/>
      <c r="AT427" s="18" t="s">
        <v>166</v>
      </c>
      <c r="AU427" s="18" t="s">
        <v>80</v>
      </c>
    </row>
    <row r="428" spans="2:65" s="1" customFormat="1" ht="16.5" customHeight="1" x14ac:dyDescent="0.2">
      <c r="B428" s="33"/>
      <c r="C428" s="132" t="s">
        <v>481</v>
      </c>
      <c r="D428" s="132" t="s">
        <v>160</v>
      </c>
      <c r="E428" s="133" t="s">
        <v>3026</v>
      </c>
      <c r="F428" s="134" t="s">
        <v>3027</v>
      </c>
      <c r="G428" s="135" t="s">
        <v>163</v>
      </c>
      <c r="H428" s="136">
        <v>1</v>
      </c>
      <c r="I428" s="137">
        <v>681</v>
      </c>
      <c r="J428" s="138">
        <f>ROUND(I428*H428,2)</f>
        <v>681</v>
      </c>
      <c r="K428" s="134" t="s">
        <v>164</v>
      </c>
      <c r="L428" s="33"/>
      <c r="M428" s="139" t="s">
        <v>19</v>
      </c>
      <c r="N428" s="140" t="s">
        <v>41</v>
      </c>
      <c r="P428" s="141">
        <f>O428*H428</f>
        <v>0</v>
      </c>
      <c r="Q428" s="141">
        <v>0</v>
      </c>
      <c r="R428" s="141">
        <f>Q428*H428</f>
        <v>0</v>
      </c>
      <c r="S428" s="141">
        <v>0</v>
      </c>
      <c r="T428" s="142">
        <f>S428*H428</f>
        <v>0</v>
      </c>
      <c r="AR428" s="143" t="s">
        <v>204</v>
      </c>
      <c r="AT428" s="143" t="s">
        <v>160</v>
      </c>
      <c r="AU428" s="143" t="s">
        <v>80</v>
      </c>
      <c r="AY428" s="18" t="s">
        <v>158</v>
      </c>
      <c r="BE428" s="144">
        <f>IF(N428="základní",J428,0)</f>
        <v>681</v>
      </c>
      <c r="BF428" s="144">
        <f>IF(N428="snížená",J428,0)</f>
        <v>0</v>
      </c>
      <c r="BG428" s="144">
        <f>IF(N428="zákl. přenesená",J428,0)</f>
        <v>0</v>
      </c>
      <c r="BH428" s="144">
        <f>IF(N428="sníž. přenesená",J428,0)</f>
        <v>0</v>
      </c>
      <c r="BI428" s="144">
        <f>IF(N428="nulová",J428,0)</f>
        <v>0</v>
      </c>
      <c r="BJ428" s="18" t="s">
        <v>78</v>
      </c>
      <c r="BK428" s="144">
        <f>ROUND(I428*H428,2)</f>
        <v>681</v>
      </c>
      <c r="BL428" s="18" t="s">
        <v>204</v>
      </c>
      <c r="BM428" s="143" t="s">
        <v>726</v>
      </c>
    </row>
    <row r="429" spans="2:65" s="1" customFormat="1" x14ac:dyDescent="0.2">
      <c r="B429" s="33"/>
      <c r="D429" s="145" t="s">
        <v>166</v>
      </c>
      <c r="F429" s="146" t="s">
        <v>3028</v>
      </c>
      <c r="I429" s="147"/>
      <c r="L429" s="33"/>
      <c r="M429" s="148"/>
      <c r="T429" s="54"/>
      <c r="AT429" s="18" t="s">
        <v>166</v>
      </c>
      <c r="AU429" s="18" t="s">
        <v>80</v>
      </c>
    </row>
    <row r="430" spans="2:65" s="1" customFormat="1" ht="16.5" customHeight="1" x14ac:dyDescent="0.2">
      <c r="B430" s="33"/>
      <c r="C430" s="132" t="s">
        <v>692</v>
      </c>
      <c r="D430" s="132" t="s">
        <v>160</v>
      </c>
      <c r="E430" s="133" t="s">
        <v>3029</v>
      </c>
      <c r="F430" s="134" t="s">
        <v>3030</v>
      </c>
      <c r="G430" s="135" t="s">
        <v>292</v>
      </c>
      <c r="H430" s="136">
        <v>4</v>
      </c>
      <c r="I430" s="137">
        <v>728</v>
      </c>
      <c r="J430" s="138">
        <f>ROUND(I430*H430,2)</f>
        <v>2912</v>
      </c>
      <c r="K430" s="134" t="s">
        <v>164</v>
      </c>
      <c r="L430" s="33"/>
      <c r="M430" s="139" t="s">
        <v>19</v>
      </c>
      <c r="N430" s="140" t="s">
        <v>41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204</v>
      </c>
      <c r="AT430" s="143" t="s">
        <v>160</v>
      </c>
      <c r="AU430" s="143" t="s">
        <v>80</v>
      </c>
      <c r="AY430" s="18" t="s">
        <v>158</v>
      </c>
      <c r="BE430" s="144">
        <f>IF(N430="základní",J430,0)</f>
        <v>2912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78</v>
      </c>
      <c r="BK430" s="144">
        <f>ROUND(I430*H430,2)</f>
        <v>2912</v>
      </c>
      <c r="BL430" s="18" t="s">
        <v>204</v>
      </c>
      <c r="BM430" s="143" t="s">
        <v>730</v>
      </c>
    </row>
    <row r="431" spans="2:65" s="1" customFormat="1" x14ac:dyDescent="0.2">
      <c r="B431" s="33"/>
      <c r="D431" s="145" t="s">
        <v>166</v>
      </c>
      <c r="F431" s="146" t="s">
        <v>3031</v>
      </c>
      <c r="I431" s="147"/>
      <c r="L431" s="33"/>
      <c r="M431" s="148"/>
      <c r="T431" s="54"/>
      <c r="AT431" s="18" t="s">
        <v>166</v>
      </c>
      <c r="AU431" s="18" t="s">
        <v>80</v>
      </c>
    </row>
    <row r="432" spans="2:65" s="1" customFormat="1" ht="16.5" customHeight="1" x14ac:dyDescent="0.2">
      <c r="B432" s="33"/>
      <c r="C432" s="132" t="s">
        <v>485</v>
      </c>
      <c r="D432" s="132" t="s">
        <v>160</v>
      </c>
      <c r="E432" s="133" t="s">
        <v>3032</v>
      </c>
      <c r="F432" s="134" t="s">
        <v>3033</v>
      </c>
      <c r="G432" s="135" t="s">
        <v>519</v>
      </c>
      <c r="H432" s="136">
        <v>8.7999999999999995E-2</v>
      </c>
      <c r="I432" s="137">
        <v>2510</v>
      </c>
      <c r="J432" s="138">
        <f>ROUND(I432*H432,2)</f>
        <v>220.88</v>
      </c>
      <c r="K432" s="134" t="s">
        <v>164</v>
      </c>
      <c r="L432" s="33"/>
      <c r="M432" s="139" t="s">
        <v>19</v>
      </c>
      <c r="N432" s="140" t="s">
        <v>41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204</v>
      </c>
      <c r="AT432" s="143" t="s">
        <v>160</v>
      </c>
      <c r="AU432" s="143" t="s">
        <v>80</v>
      </c>
      <c r="AY432" s="18" t="s">
        <v>158</v>
      </c>
      <c r="BE432" s="144">
        <f>IF(N432="základní",J432,0)</f>
        <v>220.88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8" t="s">
        <v>78</v>
      </c>
      <c r="BK432" s="144">
        <f>ROUND(I432*H432,2)</f>
        <v>220.88</v>
      </c>
      <c r="BL432" s="18" t="s">
        <v>204</v>
      </c>
      <c r="BM432" s="143" t="s">
        <v>736</v>
      </c>
    </row>
    <row r="433" spans="2:65" s="1" customFormat="1" x14ac:dyDescent="0.2">
      <c r="B433" s="33"/>
      <c r="D433" s="145" t="s">
        <v>166</v>
      </c>
      <c r="F433" s="146" t="s">
        <v>3034</v>
      </c>
      <c r="I433" s="147"/>
      <c r="L433" s="33"/>
      <c r="M433" s="148"/>
      <c r="T433" s="54"/>
      <c r="AT433" s="18" t="s">
        <v>166</v>
      </c>
      <c r="AU433" s="18" t="s">
        <v>80</v>
      </c>
    </row>
    <row r="434" spans="2:65" s="11" customFormat="1" ht="22.8" customHeight="1" x14ac:dyDescent="0.25">
      <c r="B434" s="120"/>
      <c r="D434" s="121" t="s">
        <v>69</v>
      </c>
      <c r="E434" s="130" t="s">
        <v>3035</v>
      </c>
      <c r="F434" s="130" t="s">
        <v>3036</v>
      </c>
      <c r="I434" s="123"/>
      <c r="J434" s="131">
        <f>BK434</f>
        <v>11970</v>
      </c>
      <c r="L434" s="120"/>
      <c r="M434" s="125"/>
      <c r="P434" s="126">
        <f>SUM(P435:P440)</f>
        <v>0</v>
      </c>
      <c r="R434" s="126">
        <f>SUM(R435:R440)</f>
        <v>0</v>
      </c>
      <c r="T434" s="127">
        <f>SUM(T435:T440)</f>
        <v>0</v>
      </c>
      <c r="AR434" s="121" t="s">
        <v>80</v>
      </c>
      <c r="AT434" s="128" t="s">
        <v>69</v>
      </c>
      <c r="AU434" s="128" t="s">
        <v>78</v>
      </c>
      <c r="AY434" s="121" t="s">
        <v>158</v>
      </c>
      <c r="BK434" s="129">
        <f>SUM(BK435:BK440)</f>
        <v>11970</v>
      </c>
    </row>
    <row r="435" spans="2:65" s="1" customFormat="1" ht="16.5" customHeight="1" x14ac:dyDescent="0.2">
      <c r="B435" s="33"/>
      <c r="C435" s="132" t="s">
        <v>708</v>
      </c>
      <c r="D435" s="132" t="s">
        <v>160</v>
      </c>
      <c r="E435" s="133" t="s">
        <v>3037</v>
      </c>
      <c r="F435" s="134" t="s">
        <v>3038</v>
      </c>
      <c r="G435" s="135" t="s">
        <v>163</v>
      </c>
      <c r="H435" s="136">
        <v>1</v>
      </c>
      <c r="I435" s="137">
        <v>1170</v>
      </c>
      <c r="J435" s="138">
        <f>ROUND(I435*H435,2)</f>
        <v>1170</v>
      </c>
      <c r="K435" s="134" t="s">
        <v>164</v>
      </c>
      <c r="L435" s="33"/>
      <c r="M435" s="139" t="s">
        <v>19</v>
      </c>
      <c r="N435" s="140" t="s">
        <v>41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204</v>
      </c>
      <c r="AT435" s="143" t="s">
        <v>160</v>
      </c>
      <c r="AU435" s="143" t="s">
        <v>80</v>
      </c>
      <c r="AY435" s="18" t="s">
        <v>158</v>
      </c>
      <c r="BE435" s="144">
        <f>IF(N435="základní",J435,0)</f>
        <v>1170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8" t="s">
        <v>78</v>
      </c>
      <c r="BK435" s="144">
        <f>ROUND(I435*H435,2)</f>
        <v>1170</v>
      </c>
      <c r="BL435" s="18" t="s">
        <v>204</v>
      </c>
      <c r="BM435" s="143" t="s">
        <v>741</v>
      </c>
    </row>
    <row r="436" spans="2:65" s="1" customFormat="1" x14ac:dyDescent="0.2">
      <c r="B436" s="33"/>
      <c r="D436" s="145" t="s">
        <v>166</v>
      </c>
      <c r="F436" s="146" t="s">
        <v>3039</v>
      </c>
      <c r="I436" s="147"/>
      <c r="L436" s="33"/>
      <c r="M436" s="148"/>
      <c r="T436" s="54"/>
      <c r="AT436" s="18" t="s">
        <v>166</v>
      </c>
      <c r="AU436" s="18" t="s">
        <v>80</v>
      </c>
    </row>
    <row r="437" spans="2:65" s="1" customFormat="1" ht="24.15" customHeight="1" x14ac:dyDescent="0.2">
      <c r="B437" s="33"/>
      <c r="C437" s="177" t="s">
        <v>491</v>
      </c>
      <c r="D437" s="177" t="s">
        <v>530</v>
      </c>
      <c r="E437" s="178" t="s">
        <v>3040</v>
      </c>
      <c r="F437" s="179" t="s">
        <v>3041</v>
      </c>
      <c r="G437" s="180" t="s">
        <v>163</v>
      </c>
      <c r="H437" s="181">
        <v>1</v>
      </c>
      <c r="I437" s="182">
        <v>10800</v>
      </c>
      <c r="J437" s="183">
        <f>ROUND(I437*H437,2)</f>
        <v>10800</v>
      </c>
      <c r="K437" s="179" t="s">
        <v>164</v>
      </c>
      <c r="L437" s="184"/>
      <c r="M437" s="185" t="s">
        <v>19</v>
      </c>
      <c r="N437" s="186" t="s">
        <v>41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272</v>
      </c>
      <c r="AT437" s="143" t="s">
        <v>530</v>
      </c>
      <c r="AU437" s="143" t="s">
        <v>80</v>
      </c>
      <c r="AY437" s="18" t="s">
        <v>158</v>
      </c>
      <c r="BE437" s="144">
        <f>IF(N437="základní",J437,0)</f>
        <v>10800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8" t="s">
        <v>78</v>
      </c>
      <c r="BK437" s="144">
        <f>ROUND(I437*H437,2)</f>
        <v>10800</v>
      </c>
      <c r="BL437" s="18" t="s">
        <v>204</v>
      </c>
      <c r="BM437" s="143" t="s">
        <v>746</v>
      </c>
    </row>
    <row r="438" spans="2:65" s="12" customFormat="1" x14ac:dyDescent="0.2">
      <c r="B438" s="149"/>
      <c r="D438" s="150" t="s">
        <v>188</v>
      </c>
      <c r="E438" s="151" t="s">
        <v>19</v>
      </c>
      <c r="F438" s="152" t="s">
        <v>3042</v>
      </c>
      <c r="H438" s="151" t="s">
        <v>19</v>
      </c>
      <c r="I438" s="153"/>
      <c r="L438" s="149"/>
      <c r="M438" s="154"/>
      <c r="T438" s="155"/>
      <c r="AT438" s="151" t="s">
        <v>188</v>
      </c>
      <c r="AU438" s="151" t="s">
        <v>80</v>
      </c>
      <c r="AV438" s="12" t="s">
        <v>78</v>
      </c>
      <c r="AW438" s="12" t="s">
        <v>31</v>
      </c>
      <c r="AX438" s="12" t="s">
        <v>70</v>
      </c>
      <c r="AY438" s="151" t="s">
        <v>158</v>
      </c>
    </row>
    <row r="439" spans="2:65" s="13" customFormat="1" x14ac:dyDescent="0.2">
      <c r="B439" s="156"/>
      <c r="D439" s="150" t="s">
        <v>188</v>
      </c>
      <c r="E439" s="157" t="s">
        <v>19</v>
      </c>
      <c r="F439" s="158" t="s">
        <v>78</v>
      </c>
      <c r="H439" s="159">
        <v>1</v>
      </c>
      <c r="I439" s="160"/>
      <c r="L439" s="156"/>
      <c r="M439" s="161"/>
      <c r="T439" s="162"/>
      <c r="AT439" s="157" t="s">
        <v>188</v>
      </c>
      <c r="AU439" s="157" t="s">
        <v>80</v>
      </c>
      <c r="AV439" s="13" t="s">
        <v>80</v>
      </c>
      <c r="AW439" s="13" t="s">
        <v>31</v>
      </c>
      <c r="AX439" s="13" t="s">
        <v>70</v>
      </c>
      <c r="AY439" s="157" t="s">
        <v>158</v>
      </c>
    </row>
    <row r="440" spans="2:65" s="14" customFormat="1" x14ac:dyDescent="0.2">
      <c r="B440" s="163"/>
      <c r="D440" s="150" t="s">
        <v>188</v>
      </c>
      <c r="E440" s="164" t="s">
        <v>19</v>
      </c>
      <c r="F440" s="165" t="s">
        <v>191</v>
      </c>
      <c r="H440" s="166">
        <v>1</v>
      </c>
      <c r="I440" s="167"/>
      <c r="L440" s="163"/>
      <c r="M440" s="168"/>
      <c r="T440" s="169"/>
      <c r="AT440" s="164" t="s">
        <v>188</v>
      </c>
      <c r="AU440" s="164" t="s">
        <v>80</v>
      </c>
      <c r="AV440" s="14" t="s">
        <v>165</v>
      </c>
      <c r="AW440" s="14" t="s">
        <v>31</v>
      </c>
      <c r="AX440" s="14" t="s">
        <v>78</v>
      </c>
      <c r="AY440" s="164" t="s">
        <v>158</v>
      </c>
    </row>
    <row r="441" spans="2:65" s="11" customFormat="1" ht="22.8" customHeight="1" x14ac:dyDescent="0.25">
      <c r="B441" s="120"/>
      <c r="D441" s="121" t="s">
        <v>69</v>
      </c>
      <c r="E441" s="130" t="s">
        <v>2260</v>
      </c>
      <c r="F441" s="130" t="s">
        <v>2261</v>
      </c>
      <c r="I441" s="123"/>
      <c r="J441" s="131">
        <f>BK441</f>
        <v>7905</v>
      </c>
      <c r="L441" s="120"/>
      <c r="M441" s="125"/>
      <c r="P441" s="126">
        <f>SUM(P442:P447)</f>
        <v>0</v>
      </c>
      <c r="R441" s="126">
        <f>SUM(R442:R447)</f>
        <v>0</v>
      </c>
      <c r="T441" s="127">
        <f>SUM(T442:T447)</f>
        <v>0</v>
      </c>
      <c r="AR441" s="121" t="s">
        <v>80</v>
      </c>
      <c r="AT441" s="128" t="s">
        <v>69</v>
      </c>
      <c r="AU441" s="128" t="s">
        <v>78</v>
      </c>
      <c r="AY441" s="121" t="s">
        <v>158</v>
      </c>
      <c r="BK441" s="129">
        <f>SUM(BK442:BK447)</f>
        <v>7905</v>
      </c>
    </row>
    <row r="442" spans="2:65" s="1" customFormat="1" ht="16.5" customHeight="1" x14ac:dyDescent="0.2">
      <c r="B442" s="33"/>
      <c r="C442" s="132" t="s">
        <v>723</v>
      </c>
      <c r="D442" s="132" t="s">
        <v>160</v>
      </c>
      <c r="E442" s="133" t="s">
        <v>3043</v>
      </c>
      <c r="F442" s="134" t="s">
        <v>3044</v>
      </c>
      <c r="G442" s="135" t="s">
        <v>195</v>
      </c>
      <c r="H442" s="136">
        <v>15</v>
      </c>
      <c r="I442" s="137">
        <v>164</v>
      </c>
      <c r="J442" s="138">
        <f>ROUND(I442*H442,2)</f>
        <v>2460</v>
      </c>
      <c r="K442" s="134" t="s">
        <v>164</v>
      </c>
      <c r="L442" s="33"/>
      <c r="M442" s="139" t="s">
        <v>19</v>
      </c>
      <c r="N442" s="140" t="s">
        <v>41</v>
      </c>
      <c r="P442" s="141">
        <f>O442*H442</f>
        <v>0</v>
      </c>
      <c r="Q442" s="141">
        <v>0</v>
      </c>
      <c r="R442" s="141">
        <f>Q442*H442</f>
        <v>0</v>
      </c>
      <c r="S442" s="141">
        <v>0</v>
      </c>
      <c r="T442" s="142">
        <f>S442*H442</f>
        <v>0</v>
      </c>
      <c r="AR442" s="143" t="s">
        <v>204</v>
      </c>
      <c r="AT442" s="143" t="s">
        <v>160</v>
      </c>
      <c r="AU442" s="143" t="s">
        <v>80</v>
      </c>
      <c r="AY442" s="18" t="s">
        <v>158</v>
      </c>
      <c r="BE442" s="144">
        <f>IF(N442="základní",J442,0)</f>
        <v>2460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8" t="s">
        <v>78</v>
      </c>
      <c r="BK442" s="144">
        <f>ROUND(I442*H442,2)</f>
        <v>2460</v>
      </c>
      <c r="BL442" s="18" t="s">
        <v>204</v>
      </c>
      <c r="BM442" s="143" t="s">
        <v>756</v>
      </c>
    </row>
    <row r="443" spans="2:65" s="1" customFormat="1" x14ac:dyDescent="0.2">
      <c r="B443" s="33"/>
      <c r="D443" s="145" t="s">
        <v>166</v>
      </c>
      <c r="F443" s="146" t="s">
        <v>3045</v>
      </c>
      <c r="I443" s="147"/>
      <c r="L443" s="33"/>
      <c r="M443" s="148"/>
      <c r="T443" s="54"/>
      <c r="AT443" s="18" t="s">
        <v>166</v>
      </c>
      <c r="AU443" s="18" t="s">
        <v>80</v>
      </c>
    </row>
    <row r="444" spans="2:65" s="13" customFormat="1" x14ac:dyDescent="0.2">
      <c r="B444" s="156"/>
      <c r="D444" s="150" t="s">
        <v>188</v>
      </c>
      <c r="E444" s="157" t="s">
        <v>19</v>
      </c>
      <c r="F444" s="158" t="s">
        <v>2964</v>
      </c>
      <c r="H444" s="159">
        <v>15</v>
      </c>
      <c r="I444" s="160"/>
      <c r="L444" s="156"/>
      <c r="M444" s="161"/>
      <c r="T444" s="162"/>
      <c r="AT444" s="157" t="s">
        <v>188</v>
      </c>
      <c r="AU444" s="157" t="s">
        <v>80</v>
      </c>
      <c r="AV444" s="13" t="s">
        <v>80</v>
      </c>
      <c r="AW444" s="13" t="s">
        <v>31</v>
      </c>
      <c r="AX444" s="13" t="s">
        <v>70</v>
      </c>
      <c r="AY444" s="157" t="s">
        <v>158</v>
      </c>
    </row>
    <row r="445" spans="2:65" s="14" customFormat="1" x14ac:dyDescent="0.2">
      <c r="B445" s="163"/>
      <c r="D445" s="150" t="s">
        <v>188</v>
      </c>
      <c r="E445" s="164" t="s">
        <v>19</v>
      </c>
      <c r="F445" s="165" t="s">
        <v>191</v>
      </c>
      <c r="H445" s="166">
        <v>15</v>
      </c>
      <c r="I445" s="167"/>
      <c r="L445" s="163"/>
      <c r="M445" s="168"/>
      <c r="T445" s="169"/>
      <c r="AT445" s="164" t="s">
        <v>188</v>
      </c>
      <c r="AU445" s="164" t="s">
        <v>80</v>
      </c>
      <c r="AV445" s="14" t="s">
        <v>165</v>
      </c>
      <c r="AW445" s="14" t="s">
        <v>31</v>
      </c>
      <c r="AX445" s="14" t="s">
        <v>78</v>
      </c>
      <c r="AY445" s="164" t="s">
        <v>158</v>
      </c>
    </row>
    <row r="446" spans="2:65" s="1" customFormat="1" ht="16.5" customHeight="1" x14ac:dyDescent="0.2">
      <c r="B446" s="33"/>
      <c r="C446" s="132" t="s">
        <v>495</v>
      </c>
      <c r="D446" s="132" t="s">
        <v>160</v>
      </c>
      <c r="E446" s="133" t="s">
        <v>3046</v>
      </c>
      <c r="F446" s="134" t="s">
        <v>3047</v>
      </c>
      <c r="G446" s="135" t="s">
        <v>195</v>
      </c>
      <c r="H446" s="136">
        <v>15</v>
      </c>
      <c r="I446" s="137">
        <v>363</v>
      </c>
      <c r="J446" s="138">
        <f>ROUND(I446*H446,2)</f>
        <v>5445</v>
      </c>
      <c r="K446" s="134" t="s">
        <v>164</v>
      </c>
      <c r="L446" s="33"/>
      <c r="M446" s="139" t="s">
        <v>19</v>
      </c>
      <c r="N446" s="140" t="s">
        <v>41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204</v>
      </c>
      <c r="AT446" s="143" t="s">
        <v>160</v>
      </c>
      <c r="AU446" s="143" t="s">
        <v>80</v>
      </c>
      <c r="AY446" s="18" t="s">
        <v>158</v>
      </c>
      <c r="BE446" s="144">
        <f>IF(N446="základní",J446,0)</f>
        <v>5445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8" t="s">
        <v>78</v>
      </c>
      <c r="BK446" s="144">
        <f>ROUND(I446*H446,2)</f>
        <v>5445</v>
      </c>
      <c r="BL446" s="18" t="s">
        <v>204</v>
      </c>
      <c r="BM446" s="143" t="s">
        <v>764</v>
      </c>
    </row>
    <row r="447" spans="2:65" s="1" customFormat="1" x14ac:dyDescent="0.2">
      <c r="B447" s="33"/>
      <c r="D447" s="145" t="s">
        <v>166</v>
      </c>
      <c r="F447" s="146" t="s">
        <v>3048</v>
      </c>
      <c r="I447" s="147"/>
      <c r="L447" s="33"/>
      <c r="M447" s="148"/>
      <c r="T447" s="54"/>
      <c r="AT447" s="18" t="s">
        <v>166</v>
      </c>
      <c r="AU447" s="18" t="s">
        <v>80</v>
      </c>
    </row>
    <row r="448" spans="2:65" s="11" customFormat="1" ht="22.8" customHeight="1" x14ac:dyDescent="0.25">
      <c r="B448" s="120"/>
      <c r="D448" s="121" t="s">
        <v>69</v>
      </c>
      <c r="E448" s="130" t="s">
        <v>3049</v>
      </c>
      <c r="F448" s="130" t="s">
        <v>3050</v>
      </c>
      <c r="I448" s="123"/>
      <c r="J448" s="131">
        <f>BK448</f>
        <v>4523.76</v>
      </c>
      <c r="L448" s="120"/>
      <c r="M448" s="125"/>
      <c r="P448" s="126">
        <f>SUM(P449:P454)</f>
        <v>0</v>
      </c>
      <c r="R448" s="126">
        <f>SUM(R449:R454)</f>
        <v>0</v>
      </c>
      <c r="T448" s="127">
        <f>SUM(T449:T454)</f>
        <v>0</v>
      </c>
      <c r="AR448" s="121" t="s">
        <v>80</v>
      </c>
      <c r="AT448" s="128" t="s">
        <v>69</v>
      </c>
      <c r="AU448" s="128" t="s">
        <v>78</v>
      </c>
      <c r="AY448" s="121" t="s">
        <v>158</v>
      </c>
      <c r="BK448" s="129">
        <f>SUM(BK449:BK454)</f>
        <v>4523.76</v>
      </c>
    </row>
    <row r="449" spans="2:65" s="1" customFormat="1" ht="16.5" customHeight="1" x14ac:dyDescent="0.2">
      <c r="B449" s="33"/>
      <c r="C449" s="132" t="s">
        <v>733</v>
      </c>
      <c r="D449" s="132" t="s">
        <v>160</v>
      </c>
      <c r="E449" s="133" t="s">
        <v>3051</v>
      </c>
      <c r="F449" s="134" t="s">
        <v>3052</v>
      </c>
      <c r="G449" s="135" t="s">
        <v>195</v>
      </c>
      <c r="H449" s="136">
        <v>43.92</v>
      </c>
      <c r="I449" s="137">
        <v>103</v>
      </c>
      <c r="J449" s="138">
        <f>ROUND(I449*H449,2)</f>
        <v>4523.76</v>
      </c>
      <c r="K449" s="134" t="s">
        <v>164</v>
      </c>
      <c r="L449" s="33"/>
      <c r="M449" s="139" t="s">
        <v>19</v>
      </c>
      <c r="N449" s="140" t="s">
        <v>41</v>
      </c>
      <c r="P449" s="141">
        <f>O449*H449</f>
        <v>0</v>
      </c>
      <c r="Q449" s="141">
        <v>0</v>
      </c>
      <c r="R449" s="141">
        <f>Q449*H449</f>
        <v>0</v>
      </c>
      <c r="S449" s="141">
        <v>0</v>
      </c>
      <c r="T449" s="142">
        <f>S449*H449</f>
        <v>0</v>
      </c>
      <c r="AR449" s="143" t="s">
        <v>204</v>
      </c>
      <c r="AT449" s="143" t="s">
        <v>160</v>
      </c>
      <c r="AU449" s="143" t="s">
        <v>80</v>
      </c>
      <c r="AY449" s="18" t="s">
        <v>158</v>
      </c>
      <c r="BE449" s="144">
        <f>IF(N449="základní",J449,0)</f>
        <v>4523.76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8" t="s">
        <v>78</v>
      </c>
      <c r="BK449" s="144">
        <f>ROUND(I449*H449,2)</f>
        <v>4523.76</v>
      </c>
      <c r="BL449" s="18" t="s">
        <v>204</v>
      </c>
      <c r="BM449" s="143" t="s">
        <v>768</v>
      </c>
    </row>
    <row r="450" spans="2:65" s="1" customFormat="1" x14ac:dyDescent="0.2">
      <c r="B450" s="33"/>
      <c r="D450" s="145" t="s">
        <v>166</v>
      </c>
      <c r="F450" s="146" t="s">
        <v>3053</v>
      </c>
      <c r="I450" s="147"/>
      <c r="L450" s="33"/>
      <c r="M450" s="148"/>
      <c r="T450" s="54"/>
      <c r="AT450" s="18" t="s">
        <v>166</v>
      </c>
      <c r="AU450" s="18" t="s">
        <v>80</v>
      </c>
    </row>
    <row r="451" spans="2:65" s="13" customFormat="1" x14ac:dyDescent="0.2">
      <c r="B451" s="156"/>
      <c r="D451" s="150" t="s">
        <v>188</v>
      </c>
      <c r="E451" s="157" t="s">
        <v>19</v>
      </c>
      <c r="F451" s="158" t="s">
        <v>2879</v>
      </c>
      <c r="H451" s="159">
        <v>46.28</v>
      </c>
      <c r="I451" s="160"/>
      <c r="L451" s="156"/>
      <c r="M451" s="161"/>
      <c r="T451" s="162"/>
      <c r="AT451" s="157" t="s">
        <v>188</v>
      </c>
      <c r="AU451" s="157" t="s">
        <v>80</v>
      </c>
      <c r="AV451" s="13" t="s">
        <v>80</v>
      </c>
      <c r="AW451" s="13" t="s">
        <v>31</v>
      </c>
      <c r="AX451" s="13" t="s">
        <v>70</v>
      </c>
      <c r="AY451" s="157" t="s">
        <v>158</v>
      </c>
    </row>
    <row r="452" spans="2:65" s="13" customFormat="1" x14ac:dyDescent="0.2">
      <c r="B452" s="156"/>
      <c r="D452" s="150" t="s">
        <v>188</v>
      </c>
      <c r="E452" s="157" t="s">
        <v>19</v>
      </c>
      <c r="F452" s="158" t="s">
        <v>2880</v>
      </c>
      <c r="H452" s="159">
        <v>0.64</v>
      </c>
      <c r="I452" s="160"/>
      <c r="L452" s="156"/>
      <c r="M452" s="161"/>
      <c r="T452" s="162"/>
      <c r="AT452" s="157" t="s">
        <v>188</v>
      </c>
      <c r="AU452" s="157" t="s">
        <v>80</v>
      </c>
      <c r="AV452" s="13" t="s">
        <v>80</v>
      </c>
      <c r="AW452" s="13" t="s">
        <v>31</v>
      </c>
      <c r="AX452" s="13" t="s">
        <v>70</v>
      </c>
      <c r="AY452" s="157" t="s">
        <v>158</v>
      </c>
    </row>
    <row r="453" spans="2:65" s="13" customFormat="1" x14ac:dyDescent="0.2">
      <c r="B453" s="156"/>
      <c r="D453" s="150" t="s">
        <v>188</v>
      </c>
      <c r="E453" s="157" t="s">
        <v>19</v>
      </c>
      <c r="F453" s="158" t="s">
        <v>2792</v>
      </c>
      <c r="H453" s="159">
        <v>-3</v>
      </c>
      <c r="I453" s="160"/>
      <c r="L453" s="156"/>
      <c r="M453" s="161"/>
      <c r="T453" s="162"/>
      <c r="AT453" s="157" t="s">
        <v>188</v>
      </c>
      <c r="AU453" s="157" t="s">
        <v>80</v>
      </c>
      <c r="AV453" s="13" t="s">
        <v>80</v>
      </c>
      <c r="AW453" s="13" t="s">
        <v>31</v>
      </c>
      <c r="AX453" s="13" t="s">
        <v>70</v>
      </c>
      <c r="AY453" s="157" t="s">
        <v>158</v>
      </c>
    </row>
    <row r="454" spans="2:65" s="14" customFormat="1" x14ac:dyDescent="0.2">
      <c r="B454" s="163"/>
      <c r="D454" s="150" t="s">
        <v>188</v>
      </c>
      <c r="E454" s="164" t="s">
        <v>19</v>
      </c>
      <c r="F454" s="165" t="s">
        <v>191</v>
      </c>
      <c r="H454" s="166">
        <v>43.92</v>
      </c>
      <c r="I454" s="167"/>
      <c r="L454" s="163"/>
      <c r="M454" s="190"/>
      <c r="N454" s="191"/>
      <c r="O454" s="191"/>
      <c r="P454" s="191"/>
      <c r="Q454" s="191"/>
      <c r="R454" s="191"/>
      <c r="S454" s="191"/>
      <c r="T454" s="192"/>
      <c r="AT454" s="164" t="s">
        <v>188</v>
      </c>
      <c r="AU454" s="164" t="s">
        <v>80</v>
      </c>
      <c r="AV454" s="14" t="s">
        <v>165</v>
      </c>
      <c r="AW454" s="14" t="s">
        <v>31</v>
      </c>
      <c r="AX454" s="14" t="s">
        <v>78</v>
      </c>
      <c r="AY454" s="164" t="s">
        <v>158</v>
      </c>
    </row>
    <row r="455" spans="2:65" s="1" customFormat="1" ht="6.9" customHeight="1" x14ac:dyDescent="0.2">
      <c r="B455" s="42"/>
      <c r="C455" s="43"/>
      <c r="D455" s="43"/>
      <c r="E455" s="43"/>
      <c r="F455" s="43"/>
      <c r="G455" s="43"/>
      <c r="H455" s="43"/>
      <c r="I455" s="43"/>
      <c r="J455" s="43"/>
      <c r="K455" s="43"/>
      <c r="L455" s="33"/>
    </row>
  </sheetData>
  <sheetProtection algorithmName="SHA-512" hashValue="9g8SYJUMKr5hR7YRtpgMX+piagkXwCAknAxAx0K3n58HW2kXr0mIfmxJ816+Y7olrj62IJzp9VEsMuQ7A6t/wQ==" saltValue="9Ea0CnYpMEm41nj/ukKkK0dALcPX62IHByHgE13oqo4jBiSkYaxB5W2dtl4LxtqcFZlIBzaMgR0Mb+9EGnj54Q==" spinCount="100000" sheet="1" objects="1" scenarios="1" formatColumns="0" formatRows="0" autoFilter="0"/>
  <autoFilter ref="C101:K454" xr:uid="{00000000-0009-0000-0000-000006000000}"/>
  <mergeCells count="12">
    <mergeCell ref="E94:H94"/>
    <mergeCell ref="L2:V2"/>
    <mergeCell ref="E50:H50"/>
    <mergeCell ref="E52:H52"/>
    <mergeCell ref="E54:H54"/>
    <mergeCell ref="E90:H90"/>
    <mergeCell ref="E92:H92"/>
    <mergeCell ref="E7:H7"/>
    <mergeCell ref="E9:H9"/>
    <mergeCell ref="E11:H11"/>
    <mergeCell ref="E20:H20"/>
    <mergeCell ref="E29:H29"/>
  </mergeCells>
  <hyperlinks>
    <hyperlink ref="F106" r:id="rId1" xr:uid="{00000000-0004-0000-0600-000000000000}"/>
    <hyperlink ref="F108" r:id="rId2" xr:uid="{00000000-0004-0000-0600-000001000000}"/>
    <hyperlink ref="F113" r:id="rId3" xr:uid="{00000000-0004-0000-0600-000002000000}"/>
    <hyperlink ref="F117" r:id="rId4" xr:uid="{00000000-0004-0000-0600-000003000000}"/>
    <hyperlink ref="F121" r:id="rId5" xr:uid="{00000000-0004-0000-0600-000004000000}"/>
    <hyperlink ref="F123" r:id="rId6" xr:uid="{00000000-0004-0000-0600-000005000000}"/>
    <hyperlink ref="F129" r:id="rId7" xr:uid="{00000000-0004-0000-0600-000006000000}"/>
    <hyperlink ref="F134" r:id="rId8" xr:uid="{00000000-0004-0000-0600-000007000000}"/>
    <hyperlink ref="F138" r:id="rId9" xr:uid="{00000000-0004-0000-0600-000008000000}"/>
    <hyperlink ref="F143" r:id="rId10" xr:uid="{00000000-0004-0000-0600-000009000000}"/>
    <hyperlink ref="F147" r:id="rId11" xr:uid="{00000000-0004-0000-0600-00000A000000}"/>
    <hyperlink ref="F152" r:id="rId12" xr:uid="{00000000-0004-0000-0600-00000B000000}"/>
    <hyperlink ref="F156" r:id="rId13" xr:uid="{00000000-0004-0000-0600-00000C000000}"/>
    <hyperlink ref="F163" r:id="rId14" xr:uid="{00000000-0004-0000-0600-00000D000000}"/>
    <hyperlink ref="F170" r:id="rId15" xr:uid="{00000000-0004-0000-0600-00000E000000}"/>
    <hyperlink ref="F175" r:id="rId16" xr:uid="{00000000-0004-0000-0600-00000F000000}"/>
    <hyperlink ref="F177" r:id="rId17" xr:uid="{00000000-0004-0000-0600-000010000000}"/>
    <hyperlink ref="F182" r:id="rId18" xr:uid="{00000000-0004-0000-0600-000011000000}"/>
    <hyperlink ref="F184" r:id="rId19" xr:uid="{00000000-0004-0000-0600-000012000000}"/>
    <hyperlink ref="F188" r:id="rId20" xr:uid="{00000000-0004-0000-0600-000013000000}"/>
    <hyperlink ref="F190" r:id="rId21" xr:uid="{00000000-0004-0000-0600-000014000000}"/>
    <hyperlink ref="F196" r:id="rId22" xr:uid="{00000000-0004-0000-0600-000015000000}"/>
    <hyperlink ref="F200" r:id="rId23" xr:uid="{00000000-0004-0000-0600-000016000000}"/>
    <hyperlink ref="F202" r:id="rId24" xr:uid="{00000000-0004-0000-0600-000017000000}"/>
    <hyperlink ref="F207" r:id="rId25" xr:uid="{00000000-0004-0000-0600-000018000000}"/>
    <hyperlink ref="F210" r:id="rId26" xr:uid="{00000000-0004-0000-0600-000019000000}"/>
    <hyperlink ref="F215" r:id="rId27" xr:uid="{00000000-0004-0000-0600-00001A000000}"/>
    <hyperlink ref="F220" r:id="rId28" xr:uid="{00000000-0004-0000-0600-00001B000000}"/>
    <hyperlink ref="F222" r:id="rId29" xr:uid="{00000000-0004-0000-0600-00001C000000}"/>
    <hyperlink ref="F226" r:id="rId30" xr:uid="{00000000-0004-0000-0600-00001D000000}"/>
    <hyperlink ref="F229" r:id="rId31" xr:uid="{00000000-0004-0000-0600-00001E000000}"/>
    <hyperlink ref="F240" r:id="rId32" xr:uid="{00000000-0004-0000-0600-00001F000000}"/>
    <hyperlink ref="F245" r:id="rId33" xr:uid="{00000000-0004-0000-0600-000020000000}"/>
    <hyperlink ref="F251" r:id="rId34" xr:uid="{00000000-0004-0000-0600-000021000000}"/>
    <hyperlink ref="F256" r:id="rId35" xr:uid="{00000000-0004-0000-0600-000022000000}"/>
    <hyperlink ref="F262" r:id="rId36" xr:uid="{00000000-0004-0000-0600-000023000000}"/>
    <hyperlink ref="F268" r:id="rId37" xr:uid="{00000000-0004-0000-0600-000024000000}"/>
    <hyperlink ref="F277" r:id="rId38" xr:uid="{00000000-0004-0000-0600-000025000000}"/>
    <hyperlink ref="F285" r:id="rId39" xr:uid="{00000000-0004-0000-0600-000026000000}"/>
    <hyperlink ref="F295" r:id="rId40" xr:uid="{00000000-0004-0000-0600-000027000000}"/>
    <hyperlink ref="F300" r:id="rId41" xr:uid="{00000000-0004-0000-0600-000028000000}"/>
    <hyperlink ref="F306" r:id="rId42" xr:uid="{00000000-0004-0000-0600-000029000000}"/>
    <hyperlink ref="F312" r:id="rId43" xr:uid="{00000000-0004-0000-0600-00002A000000}"/>
    <hyperlink ref="F314" r:id="rId44" xr:uid="{00000000-0004-0000-0600-00002B000000}"/>
    <hyperlink ref="F319" r:id="rId45" xr:uid="{00000000-0004-0000-0600-00002C000000}"/>
    <hyperlink ref="F321" r:id="rId46" xr:uid="{00000000-0004-0000-0600-00002D000000}"/>
    <hyperlink ref="F326" r:id="rId47" xr:uid="{00000000-0004-0000-0600-00002E000000}"/>
    <hyperlink ref="F333" r:id="rId48" xr:uid="{00000000-0004-0000-0600-00002F000000}"/>
    <hyperlink ref="F337" r:id="rId49" xr:uid="{00000000-0004-0000-0600-000030000000}"/>
    <hyperlink ref="F342" r:id="rId50" xr:uid="{00000000-0004-0000-0600-000031000000}"/>
    <hyperlink ref="F347" r:id="rId51" xr:uid="{00000000-0004-0000-0600-000032000000}"/>
    <hyperlink ref="F351" r:id="rId52" xr:uid="{00000000-0004-0000-0600-000033000000}"/>
    <hyperlink ref="F358" r:id="rId53" xr:uid="{00000000-0004-0000-0600-000034000000}"/>
    <hyperlink ref="F365" r:id="rId54" xr:uid="{00000000-0004-0000-0600-000035000000}"/>
    <hyperlink ref="F373" r:id="rId55" xr:uid="{00000000-0004-0000-0600-000036000000}"/>
    <hyperlink ref="F378" r:id="rId56" xr:uid="{00000000-0004-0000-0600-000037000000}"/>
    <hyperlink ref="F381" r:id="rId57" xr:uid="{00000000-0004-0000-0600-000038000000}"/>
    <hyperlink ref="F386" r:id="rId58" xr:uid="{00000000-0004-0000-0600-000039000000}"/>
    <hyperlink ref="F391" r:id="rId59" xr:uid="{00000000-0004-0000-0600-00003A000000}"/>
    <hyperlink ref="F399" r:id="rId60" xr:uid="{00000000-0004-0000-0600-00003B000000}"/>
    <hyperlink ref="F407" r:id="rId61" xr:uid="{00000000-0004-0000-0600-00003C000000}"/>
    <hyperlink ref="F418" r:id="rId62" xr:uid="{00000000-0004-0000-0600-00003D000000}"/>
    <hyperlink ref="F421" r:id="rId63" xr:uid="{00000000-0004-0000-0600-00003E000000}"/>
    <hyperlink ref="F423" r:id="rId64" xr:uid="{00000000-0004-0000-0600-00003F000000}"/>
    <hyperlink ref="F427" r:id="rId65" xr:uid="{00000000-0004-0000-0600-000040000000}"/>
    <hyperlink ref="F429" r:id="rId66" xr:uid="{00000000-0004-0000-0600-000041000000}"/>
    <hyperlink ref="F431" r:id="rId67" xr:uid="{00000000-0004-0000-0600-000042000000}"/>
    <hyperlink ref="F433" r:id="rId68" xr:uid="{00000000-0004-0000-0600-000043000000}"/>
    <hyperlink ref="F436" r:id="rId69" xr:uid="{00000000-0004-0000-0600-000044000000}"/>
    <hyperlink ref="F443" r:id="rId70" xr:uid="{00000000-0004-0000-0600-000045000000}"/>
    <hyperlink ref="F447" r:id="rId71" xr:uid="{00000000-0004-0000-0600-000046000000}"/>
    <hyperlink ref="F450" r:id="rId72" xr:uid="{00000000-0004-0000-0600-000047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73"/>
  <headerFooter>
    <oddFooter>&amp;CStrana &amp;P z &amp;N</oddFooter>
  </headerFooter>
  <drawing r:id="rId7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3"/>
  <sheetViews>
    <sheetView showGridLines="0" topLeftCell="A90" workbookViewId="0">
      <selection activeCell="C89" sqref="C89:J14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104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ht="12" customHeight="1" x14ac:dyDescent="0.2">
      <c r="B8" s="21"/>
      <c r="D8" s="28" t="s">
        <v>125</v>
      </c>
      <c r="L8" s="21"/>
    </row>
    <row r="9" spans="2:46" s="1" customFormat="1" ht="16.5" customHeight="1" x14ac:dyDescent="0.2">
      <c r="B9" s="33"/>
      <c r="E9" s="319" t="s">
        <v>2746</v>
      </c>
      <c r="F9" s="318"/>
      <c r="G9" s="318"/>
      <c r="H9" s="318"/>
      <c r="L9" s="33"/>
    </row>
    <row r="10" spans="2:46" s="1" customFormat="1" ht="12" customHeight="1" x14ac:dyDescent="0.2">
      <c r="B10" s="33"/>
      <c r="D10" s="28" t="s">
        <v>1201</v>
      </c>
      <c r="L10" s="33"/>
    </row>
    <row r="11" spans="2:46" s="1" customFormat="1" ht="16.5" customHeight="1" x14ac:dyDescent="0.2">
      <c r="B11" s="33"/>
      <c r="E11" s="304" t="s">
        <v>3054</v>
      </c>
      <c r="F11" s="318"/>
      <c r="G11" s="318"/>
      <c r="H11" s="318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>
        <f>'Rekapitulace stavby'!AN8</f>
        <v>46008</v>
      </c>
      <c r="L14" s="33"/>
    </row>
    <row r="15" spans="2:46" s="1" customFormat="1" ht="10.8" customHeight="1" x14ac:dyDescent="0.2">
      <c r="B15" s="33"/>
      <c r="L15" s="33"/>
    </row>
    <row r="16" spans="2:46" s="1" customFormat="1" ht="12" customHeight="1" x14ac:dyDescent="0.2">
      <c r="B16" s="33"/>
      <c r="D16" s="28" t="s">
        <v>24</v>
      </c>
      <c r="I16" s="28" t="s">
        <v>25</v>
      </c>
      <c r="J16" s="26" t="s">
        <v>19</v>
      </c>
      <c r="L16" s="33"/>
    </row>
    <row r="17" spans="2:12" s="1" customFormat="1" ht="18" customHeight="1" x14ac:dyDescent="0.2">
      <c r="B17" s="33"/>
      <c r="E17" s="26" t="s">
        <v>26</v>
      </c>
      <c r="I17" s="28" t="s">
        <v>27</v>
      </c>
      <c r="J17" s="26" t="s">
        <v>19</v>
      </c>
      <c r="L17" s="33"/>
    </row>
    <row r="18" spans="2:12" s="1" customFormat="1" ht="6.9" customHeight="1" x14ac:dyDescent="0.2">
      <c r="B18" s="33"/>
      <c r="L18" s="33"/>
    </row>
    <row r="19" spans="2:12" s="1" customFormat="1" ht="12" customHeight="1" x14ac:dyDescent="0.2">
      <c r="B19" s="33"/>
      <c r="D19" s="28" t="s">
        <v>28</v>
      </c>
      <c r="I19" s="28" t="s">
        <v>25</v>
      </c>
      <c r="J19" s="29" t="str">
        <f>'Rekapitulace stavby'!AN13</f>
        <v>25117947</v>
      </c>
      <c r="L19" s="33"/>
    </row>
    <row r="20" spans="2:12" s="1" customFormat="1" ht="18" customHeight="1" x14ac:dyDescent="0.2">
      <c r="B20" s="33"/>
      <c r="E20" s="321" t="str">
        <f>'Rekapitulace stavby'!E14</f>
        <v>ZEPRIS  s.r.o.</v>
      </c>
      <c r="F20" s="286"/>
      <c r="G20" s="286"/>
      <c r="H20" s="286"/>
      <c r="I20" s="28" t="s">
        <v>27</v>
      </c>
      <c r="J20" s="29" t="str">
        <f>'Rekapitulace stavby'!AN14</f>
        <v>CZ699004936</v>
      </c>
      <c r="L20" s="33"/>
    </row>
    <row r="21" spans="2:12" s="1" customFormat="1" ht="6.9" customHeight="1" x14ac:dyDescent="0.2">
      <c r="B21" s="33"/>
      <c r="L21" s="33"/>
    </row>
    <row r="22" spans="2:12" s="1" customFormat="1" ht="12" customHeight="1" x14ac:dyDescent="0.2">
      <c r="B22" s="33"/>
      <c r="D22" s="28" t="s">
        <v>29</v>
      </c>
      <c r="I22" s="28" t="s">
        <v>25</v>
      </c>
      <c r="J22" s="26" t="s">
        <v>19</v>
      </c>
      <c r="L22" s="33"/>
    </row>
    <row r="23" spans="2:12" s="1" customFormat="1" ht="18" customHeight="1" x14ac:dyDescent="0.2">
      <c r="B23" s="33"/>
      <c r="E23" s="26" t="s">
        <v>30</v>
      </c>
      <c r="I23" s="28" t="s">
        <v>27</v>
      </c>
      <c r="J23" s="26" t="s">
        <v>19</v>
      </c>
      <c r="L23" s="33"/>
    </row>
    <row r="24" spans="2:12" s="1" customFormat="1" ht="6.9" customHeight="1" x14ac:dyDescent="0.2">
      <c r="B24" s="33"/>
      <c r="L24" s="33"/>
    </row>
    <row r="25" spans="2:12" s="1" customFormat="1" ht="12" customHeight="1" x14ac:dyDescent="0.2">
      <c r="B25" s="33"/>
      <c r="D25" s="28" t="s">
        <v>32</v>
      </c>
      <c r="I25" s="28" t="s">
        <v>25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33</v>
      </c>
      <c r="I26" s="28" t="s">
        <v>27</v>
      </c>
      <c r="J26" s="26" t="s">
        <v>19</v>
      </c>
      <c r="L26" s="33"/>
    </row>
    <row r="27" spans="2:12" s="1" customFormat="1" ht="6.9" customHeight="1" x14ac:dyDescent="0.2">
      <c r="B27" s="33"/>
      <c r="L27" s="33"/>
    </row>
    <row r="28" spans="2:12" s="1" customFormat="1" ht="12" customHeight="1" x14ac:dyDescent="0.2">
      <c r="B28" s="33"/>
      <c r="D28" s="28" t="s">
        <v>34</v>
      </c>
      <c r="L28" s="33"/>
    </row>
    <row r="29" spans="2:12" s="7" customFormat="1" ht="16.5" customHeight="1" x14ac:dyDescent="0.2">
      <c r="B29" s="92"/>
      <c r="E29" s="290" t="s">
        <v>19</v>
      </c>
      <c r="F29" s="290"/>
      <c r="G29" s="290"/>
      <c r="H29" s="290"/>
      <c r="L29" s="92"/>
    </row>
    <row r="30" spans="2:12" s="1" customFormat="1" ht="6.9" customHeight="1" x14ac:dyDescent="0.2">
      <c r="B30" s="33"/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36</v>
      </c>
      <c r="J32" s="64">
        <f>ROUND(J89, 2)</f>
        <v>626522.9</v>
      </c>
      <c r="L32" s="33"/>
    </row>
    <row r="33" spans="2:12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 x14ac:dyDescent="0.2">
      <c r="B34" s="33"/>
      <c r="F34" s="36" t="s">
        <v>38</v>
      </c>
      <c r="I34" s="36" t="s">
        <v>37</v>
      </c>
      <c r="J34" s="36" t="s">
        <v>39</v>
      </c>
      <c r="L34" s="33"/>
    </row>
    <row r="35" spans="2:12" s="1" customFormat="1" ht="14.4" customHeight="1" x14ac:dyDescent="0.2">
      <c r="B35" s="33"/>
      <c r="D35" s="53" t="s">
        <v>40</v>
      </c>
      <c r="E35" s="28" t="s">
        <v>41</v>
      </c>
      <c r="F35" s="84">
        <f>ROUND((SUM(BE89:BE142)),  2)</f>
        <v>626522.9</v>
      </c>
      <c r="I35" s="94">
        <v>0.21</v>
      </c>
      <c r="J35" s="84">
        <f>ROUND(((SUM(BE89:BE142))*I35),  2)</f>
        <v>131569.81</v>
      </c>
      <c r="L35" s="33"/>
    </row>
    <row r="36" spans="2:12" s="1" customFormat="1" ht="14.4" customHeight="1" x14ac:dyDescent="0.2">
      <c r="B36" s="33"/>
      <c r="E36" s="28" t="s">
        <v>42</v>
      </c>
      <c r="F36" s="84">
        <f>ROUND((SUM(BF89:BF142)),  2)</f>
        <v>0</v>
      </c>
      <c r="I36" s="94">
        <v>0.12</v>
      </c>
      <c r="J36" s="84">
        <f>ROUND(((SUM(BF89:BF142))*I36),  2)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4">
        <f>ROUND((SUM(BG89:BG142)),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 x14ac:dyDescent="0.2">
      <c r="B38" s="33"/>
      <c r="E38" s="28" t="s">
        <v>44</v>
      </c>
      <c r="F38" s="84">
        <f>ROUND((SUM(BH89:BH142)),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 x14ac:dyDescent="0.2">
      <c r="B39" s="33"/>
      <c r="E39" s="28" t="s">
        <v>45</v>
      </c>
      <c r="F39" s="84">
        <f>ROUND((SUM(BI89:BI142)),  2)</f>
        <v>0</v>
      </c>
      <c r="I39" s="94">
        <v>0</v>
      </c>
      <c r="J39" s="84">
        <f>0</f>
        <v>0</v>
      </c>
      <c r="L39" s="33"/>
    </row>
    <row r="40" spans="2:12" s="1" customFormat="1" ht="6.9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758092.71</v>
      </c>
      <c r="K41" s="100"/>
      <c r="L41" s="33"/>
    </row>
    <row r="42" spans="2:12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 x14ac:dyDescent="0.2">
      <c r="B47" s="33"/>
      <c r="C47" s="22" t="s">
        <v>127</v>
      </c>
      <c r="L47" s="33"/>
    </row>
    <row r="48" spans="2:12" s="1" customFormat="1" ht="6.9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19" t="str">
        <f>E7</f>
        <v>Vodovod Hrusice- připojení na VDJ Peleška</v>
      </c>
      <c r="F50" s="320"/>
      <c r="G50" s="320"/>
      <c r="H50" s="320"/>
      <c r="L50" s="33"/>
    </row>
    <row r="51" spans="2:47" ht="12" customHeight="1" x14ac:dyDescent="0.2">
      <c r="B51" s="21"/>
      <c r="C51" s="28" t="s">
        <v>125</v>
      </c>
      <c r="L51" s="21"/>
    </row>
    <row r="52" spans="2:47" s="1" customFormat="1" ht="16.5" customHeight="1" x14ac:dyDescent="0.2">
      <c r="B52" s="33"/>
      <c r="E52" s="319" t="s">
        <v>2746</v>
      </c>
      <c r="F52" s="318"/>
      <c r="G52" s="318"/>
      <c r="H52" s="318"/>
      <c r="L52" s="33"/>
    </row>
    <row r="53" spans="2:47" s="1" customFormat="1" ht="12" customHeight="1" x14ac:dyDescent="0.2">
      <c r="B53" s="33"/>
      <c r="C53" s="28" t="s">
        <v>1201</v>
      </c>
      <c r="L53" s="33"/>
    </row>
    <row r="54" spans="2:47" s="1" customFormat="1" ht="16.5" customHeight="1" x14ac:dyDescent="0.2">
      <c r="B54" s="33"/>
      <c r="E54" s="304" t="str">
        <f>E11</f>
        <v>DSO 03-2 - Strojně-technologiské vystrojení</v>
      </c>
      <c r="F54" s="318"/>
      <c r="G54" s="318"/>
      <c r="H54" s="318"/>
      <c r="L54" s="33"/>
    </row>
    <row r="55" spans="2:47" s="1" customFormat="1" ht="6.9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Hrusice</v>
      </c>
      <c r="I56" s="28" t="s">
        <v>23</v>
      </c>
      <c r="J56" s="50">
        <f>IF(J14="","",J14)</f>
        <v>46008</v>
      </c>
      <c r="L56" s="33"/>
    </row>
    <row r="57" spans="2:47" s="1" customFormat="1" ht="6.9" customHeight="1" x14ac:dyDescent="0.2">
      <c r="B57" s="33"/>
      <c r="L57" s="33"/>
    </row>
    <row r="58" spans="2:47" s="1" customFormat="1" ht="40.049999999999997" customHeight="1" x14ac:dyDescent="0.2">
      <c r="B58" s="33"/>
      <c r="C58" s="28" t="s">
        <v>24</v>
      </c>
      <c r="F58" s="26" t="str">
        <f>E17</f>
        <v>Obec Hrusice</v>
      </c>
      <c r="I58" s="28" t="s">
        <v>29</v>
      </c>
      <c r="J58" s="31" t="str">
        <f>E23</f>
        <v>Vodohospodářský rozvoj a výstavba a.s., Praha</v>
      </c>
      <c r="L58" s="33"/>
    </row>
    <row r="59" spans="2:47" s="1" customFormat="1" ht="15.15" customHeight="1" x14ac:dyDescent="0.2">
      <c r="B59" s="33"/>
      <c r="C59" s="28" t="s">
        <v>28</v>
      </c>
      <c r="F59" s="26" t="str">
        <f>IF(E20="","",E20)</f>
        <v>ZEPRIS  s.r.o.</v>
      </c>
      <c r="I59" s="28" t="s">
        <v>32</v>
      </c>
      <c r="J59" s="31" t="str">
        <f>E26</f>
        <v>VRV a.s.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128</v>
      </c>
      <c r="D61" s="95"/>
      <c r="E61" s="95"/>
      <c r="F61" s="95"/>
      <c r="G61" s="95"/>
      <c r="H61" s="95"/>
      <c r="I61" s="95"/>
      <c r="J61" s="102" t="s">
        <v>129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8" customHeight="1" x14ac:dyDescent="0.2">
      <c r="B63" s="33"/>
      <c r="C63" s="103" t="s">
        <v>68</v>
      </c>
      <c r="J63" s="64">
        <f>J89</f>
        <v>626522.9</v>
      </c>
      <c r="L63" s="33"/>
      <c r="AU63" s="18" t="s">
        <v>130</v>
      </c>
    </row>
    <row r="64" spans="2:47" s="8" customFormat="1" ht="24.9" customHeight="1" x14ac:dyDescent="0.2">
      <c r="B64" s="104"/>
      <c r="D64" s="105" t="s">
        <v>131</v>
      </c>
      <c r="E64" s="106"/>
      <c r="F64" s="106"/>
      <c r="G64" s="106"/>
      <c r="H64" s="106"/>
      <c r="I64" s="106"/>
      <c r="J64" s="107">
        <f>J90</f>
        <v>609772.9</v>
      </c>
      <c r="L64" s="104"/>
    </row>
    <row r="65" spans="2:12" s="9" customFormat="1" ht="19.95" customHeight="1" x14ac:dyDescent="0.2">
      <c r="B65" s="108"/>
      <c r="D65" s="109" t="s">
        <v>137</v>
      </c>
      <c r="E65" s="110"/>
      <c r="F65" s="110"/>
      <c r="G65" s="110"/>
      <c r="H65" s="110"/>
      <c r="I65" s="110"/>
      <c r="J65" s="111">
        <f>J91</f>
        <v>609772.9</v>
      </c>
      <c r="L65" s="108"/>
    </row>
    <row r="66" spans="2:12" s="8" customFormat="1" ht="24.9" customHeight="1" x14ac:dyDescent="0.2">
      <c r="B66" s="104"/>
      <c r="D66" s="105" t="s">
        <v>1204</v>
      </c>
      <c r="E66" s="106"/>
      <c r="F66" s="106"/>
      <c r="G66" s="106"/>
      <c r="H66" s="106"/>
      <c r="I66" s="106"/>
      <c r="J66" s="107">
        <f>J137</f>
        <v>16750</v>
      </c>
      <c r="L66" s="104"/>
    </row>
    <row r="67" spans="2:12" s="9" customFormat="1" ht="19.95" customHeight="1" x14ac:dyDescent="0.2">
      <c r="B67" s="108"/>
      <c r="D67" s="109" t="s">
        <v>1209</v>
      </c>
      <c r="E67" s="110"/>
      <c r="F67" s="110"/>
      <c r="G67" s="110"/>
      <c r="H67" s="110"/>
      <c r="I67" s="110"/>
      <c r="J67" s="111">
        <f>J138</f>
        <v>16750</v>
      </c>
      <c r="L67" s="108"/>
    </row>
    <row r="68" spans="2:12" s="1" customFormat="1" ht="21.75" customHeight="1" x14ac:dyDescent="0.2">
      <c r="B68" s="33"/>
      <c r="L68" s="33"/>
    </row>
    <row r="69" spans="2:12" s="1" customFormat="1" ht="6.9" customHeight="1" x14ac:dyDescent="0.2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" customHeight="1" x14ac:dyDescent="0.2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" customHeight="1" x14ac:dyDescent="0.2">
      <c r="B74" s="33"/>
      <c r="C74" s="22" t="s">
        <v>143</v>
      </c>
      <c r="L74" s="33"/>
    </row>
    <row r="75" spans="2:12" s="1" customFormat="1" ht="6.9" customHeight="1" x14ac:dyDescent="0.2">
      <c r="B75" s="33"/>
      <c r="L75" s="33"/>
    </row>
    <row r="76" spans="2:12" s="1" customFormat="1" ht="12" customHeight="1" x14ac:dyDescent="0.2">
      <c r="B76" s="33"/>
      <c r="C76" s="28" t="s">
        <v>16</v>
      </c>
      <c r="L76" s="33"/>
    </row>
    <row r="77" spans="2:12" s="1" customFormat="1" ht="16.5" customHeight="1" x14ac:dyDescent="0.2">
      <c r="B77" s="33"/>
      <c r="E77" s="319" t="str">
        <f>E7</f>
        <v>Vodovod Hrusice- připojení na VDJ Peleška</v>
      </c>
      <c r="F77" s="320"/>
      <c r="G77" s="320"/>
      <c r="H77" s="320"/>
      <c r="L77" s="33"/>
    </row>
    <row r="78" spans="2:12" ht="12" customHeight="1" x14ac:dyDescent="0.2">
      <c r="B78" s="21"/>
      <c r="C78" s="28" t="s">
        <v>125</v>
      </c>
      <c r="L78" s="21"/>
    </row>
    <row r="79" spans="2:12" s="1" customFormat="1" ht="16.5" customHeight="1" x14ac:dyDescent="0.2">
      <c r="B79" s="33"/>
      <c r="E79" s="319" t="s">
        <v>2746</v>
      </c>
      <c r="F79" s="318"/>
      <c r="G79" s="318"/>
      <c r="H79" s="318"/>
      <c r="L79" s="33"/>
    </row>
    <row r="80" spans="2:12" s="1" customFormat="1" ht="12" customHeight="1" x14ac:dyDescent="0.2">
      <c r="B80" s="33"/>
      <c r="C80" s="28" t="s">
        <v>1201</v>
      </c>
      <c r="L80" s="33"/>
    </row>
    <row r="81" spans="2:65" s="1" customFormat="1" ht="16.5" customHeight="1" x14ac:dyDescent="0.2">
      <c r="B81" s="33"/>
      <c r="E81" s="304" t="str">
        <f>E11</f>
        <v>DSO 03-2 - Strojně-technologiské vystrojení</v>
      </c>
      <c r="F81" s="318"/>
      <c r="G81" s="318"/>
      <c r="H81" s="318"/>
      <c r="L81" s="33"/>
    </row>
    <row r="82" spans="2:65" s="1" customFormat="1" ht="6.9" customHeight="1" x14ac:dyDescent="0.2">
      <c r="B82" s="33"/>
      <c r="L82" s="33"/>
    </row>
    <row r="83" spans="2:65" s="1" customFormat="1" ht="12" customHeight="1" x14ac:dyDescent="0.2">
      <c r="B83" s="33"/>
      <c r="C83" s="28" t="s">
        <v>21</v>
      </c>
      <c r="F83" s="26" t="str">
        <f>F14</f>
        <v>Hrusice</v>
      </c>
      <c r="I83" s="28" t="s">
        <v>23</v>
      </c>
      <c r="J83" s="50">
        <f>IF(J14="","",J14)</f>
        <v>46008</v>
      </c>
      <c r="L83" s="33"/>
    </row>
    <row r="84" spans="2:65" s="1" customFormat="1" ht="6.9" customHeight="1" x14ac:dyDescent="0.2">
      <c r="B84" s="33"/>
      <c r="L84" s="33"/>
    </row>
    <row r="85" spans="2:65" s="1" customFormat="1" ht="40.049999999999997" customHeight="1" x14ac:dyDescent="0.2">
      <c r="B85" s="33"/>
      <c r="C85" s="28" t="s">
        <v>24</v>
      </c>
      <c r="F85" s="26" t="str">
        <f>E17</f>
        <v>Obec Hrusice</v>
      </c>
      <c r="I85" s="28" t="s">
        <v>29</v>
      </c>
      <c r="J85" s="31" t="str">
        <f>E23</f>
        <v>Vodohospodářský rozvoj a výstavba a.s., Praha</v>
      </c>
      <c r="L85" s="33"/>
    </row>
    <row r="86" spans="2:65" s="1" customFormat="1" ht="15.15" customHeight="1" x14ac:dyDescent="0.2">
      <c r="B86" s="33"/>
      <c r="C86" s="28" t="s">
        <v>28</v>
      </c>
      <c r="F86" s="26" t="str">
        <f>IF(E20="","",E20)</f>
        <v>ZEPRIS  s.r.o.</v>
      </c>
      <c r="I86" s="28" t="s">
        <v>32</v>
      </c>
      <c r="J86" s="31" t="str">
        <f>E26</f>
        <v>VRV a.s.</v>
      </c>
      <c r="L86" s="33"/>
    </row>
    <row r="87" spans="2:65" s="1" customFormat="1" ht="10.35" customHeight="1" x14ac:dyDescent="0.2">
      <c r="B87" s="33"/>
      <c r="L87" s="33"/>
    </row>
    <row r="88" spans="2:65" s="10" customFormat="1" ht="29.25" customHeight="1" x14ac:dyDescent="0.2">
      <c r="B88" s="112"/>
      <c r="C88" s="113" t="s">
        <v>144</v>
      </c>
      <c r="D88" s="114" t="s">
        <v>55</v>
      </c>
      <c r="E88" s="114" t="s">
        <v>51</v>
      </c>
      <c r="F88" s="114" t="s">
        <v>52</v>
      </c>
      <c r="G88" s="114" t="s">
        <v>145</v>
      </c>
      <c r="H88" s="114" t="s">
        <v>146</v>
      </c>
      <c r="I88" s="114" t="s">
        <v>147</v>
      </c>
      <c r="J88" s="114" t="s">
        <v>129</v>
      </c>
      <c r="K88" s="115" t="s">
        <v>148</v>
      </c>
      <c r="L88" s="112"/>
      <c r="M88" s="57" t="s">
        <v>19</v>
      </c>
      <c r="N88" s="58" t="s">
        <v>40</v>
      </c>
      <c r="O88" s="58" t="s">
        <v>149</v>
      </c>
      <c r="P88" s="58" t="s">
        <v>150</v>
      </c>
      <c r="Q88" s="58" t="s">
        <v>151</v>
      </c>
      <c r="R88" s="58" t="s">
        <v>152</v>
      </c>
      <c r="S88" s="58" t="s">
        <v>153</v>
      </c>
      <c r="T88" s="59" t="s">
        <v>154</v>
      </c>
    </row>
    <row r="89" spans="2:65" s="1" customFormat="1" ht="22.8" customHeight="1" x14ac:dyDescent="0.3">
      <c r="B89" s="33"/>
      <c r="C89" s="62" t="s">
        <v>155</v>
      </c>
      <c r="J89" s="116">
        <f>BK89</f>
        <v>626522.9</v>
      </c>
      <c r="L89" s="33"/>
      <c r="M89" s="60"/>
      <c r="N89" s="51"/>
      <c r="O89" s="51"/>
      <c r="P89" s="117">
        <f>P90+P137</f>
        <v>0</v>
      </c>
      <c r="Q89" s="51"/>
      <c r="R89" s="117">
        <f>R90+R137</f>
        <v>0</v>
      </c>
      <c r="S89" s="51"/>
      <c r="T89" s="118">
        <f>T90+T137</f>
        <v>0</v>
      </c>
      <c r="AT89" s="18" t="s">
        <v>69</v>
      </c>
      <c r="AU89" s="18" t="s">
        <v>130</v>
      </c>
      <c r="BK89" s="119">
        <f>BK90+BK137</f>
        <v>626522.9</v>
      </c>
    </row>
    <row r="90" spans="2:65" s="11" customFormat="1" ht="25.95" customHeight="1" x14ac:dyDescent="0.25">
      <c r="B90" s="120"/>
      <c r="D90" s="121" t="s">
        <v>69</v>
      </c>
      <c r="E90" s="122" t="s">
        <v>156</v>
      </c>
      <c r="F90" s="122" t="s">
        <v>157</v>
      </c>
      <c r="I90" s="123"/>
      <c r="J90" s="124">
        <f>BK90</f>
        <v>609772.9</v>
      </c>
      <c r="L90" s="120"/>
      <c r="M90" s="125"/>
      <c r="P90" s="126">
        <f>P91</f>
        <v>0</v>
      </c>
      <c r="R90" s="126">
        <f>R91</f>
        <v>0</v>
      </c>
      <c r="T90" s="127">
        <f>T91</f>
        <v>0</v>
      </c>
      <c r="AR90" s="121" t="s">
        <v>78</v>
      </c>
      <c r="AT90" s="128" t="s">
        <v>69</v>
      </c>
      <c r="AU90" s="128" t="s">
        <v>70</v>
      </c>
      <c r="AY90" s="121" t="s">
        <v>158</v>
      </c>
      <c r="BK90" s="129">
        <f>BK91</f>
        <v>609772.9</v>
      </c>
    </row>
    <row r="91" spans="2:65" s="11" customFormat="1" ht="22.8" customHeight="1" x14ac:dyDescent="0.25">
      <c r="B91" s="120"/>
      <c r="D91" s="121" t="s">
        <v>69</v>
      </c>
      <c r="E91" s="130" t="s">
        <v>178</v>
      </c>
      <c r="F91" s="130" t="s">
        <v>793</v>
      </c>
      <c r="I91" s="123"/>
      <c r="J91" s="131">
        <f>BK91</f>
        <v>609772.9</v>
      </c>
      <c r="L91" s="120"/>
      <c r="M91" s="125"/>
      <c r="P91" s="126">
        <f>SUM(P92:P136)</f>
        <v>0</v>
      </c>
      <c r="R91" s="126">
        <f>SUM(R92:R136)</f>
        <v>0</v>
      </c>
      <c r="T91" s="127">
        <f>SUM(T92:T136)</f>
        <v>0</v>
      </c>
      <c r="AR91" s="121" t="s">
        <v>78</v>
      </c>
      <c r="AT91" s="128" t="s">
        <v>69</v>
      </c>
      <c r="AU91" s="128" t="s">
        <v>78</v>
      </c>
      <c r="AY91" s="121" t="s">
        <v>158</v>
      </c>
      <c r="BK91" s="129">
        <f>SUM(BK92:BK136)</f>
        <v>609772.9</v>
      </c>
    </row>
    <row r="92" spans="2:65" s="1" customFormat="1" ht="16.5" customHeight="1" x14ac:dyDescent="0.2">
      <c r="B92" s="33"/>
      <c r="C92" s="132" t="s">
        <v>78</v>
      </c>
      <c r="D92" s="132" t="s">
        <v>160</v>
      </c>
      <c r="E92" s="133" t="s">
        <v>3055</v>
      </c>
      <c r="F92" s="134" t="s">
        <v>3056</v>
      </c>
      <c r="G92" s="135" t="s">
        <v>292</v>
      </c>
      <c r="H92" s="136">
        <v>5.1349999999999998</v>
      </c>
      <c r="I92" s="137">
        <v>8360</v>
      </c>
      <c r="J92" s="138">
        <f>ROUND(I92*H92,2)</f>
        <v>42928.6</v>
      </c>
      <c r="K92" s="134" t="s">
        <v>19</v>
      </c>
      <c r="L92" s="33"/>
      <c r="M92" s="139" t="s">
        <v>19</v>
      </c>
      <c r="N92" s="140" t="s">
        <v>41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165</v>
      </c>
      <c r="AT92" s="143" t="s">
        <v>160</v>
      </c>
      <c r="AU92" s="143" t="s">
        <v>80</v>
      </c>
      <c r="AY92" s="18" t="s">
        <v>158</v>
      </c>
      <c r="BE92" s="144">
        <f>IF(N92="základní",J92,0)</f>
        <v>42928.6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78</v>
      </c>
      <c r="BK92" s="144">
        <f>ROUND(I92*H92,2)</f>
        <v>42928.6</v>
      </c>
      <c r="BL92" s="18" t="s">
        <v>165</v>
      </c>
      <c r="BM92" s="143" t="s">
        <v>80</v>
      </c>
    </row>
    <row r="93" spans="2:65" s="13" customFormat="1" x14ac:dyDescent="0.2">
      <c r="B93" s="156"/>
      <c r="D93" s="150" t="s">
        <v>188</v>
      </c>
      <c r="E93" s="157" t="s">
        <v>19</v>
      </c>
      <c r="F93" s="158" t="s">
        <v>3057</v>
      </c>
      <c r="H93" s="159">
        <v>5.1349999999999998</v>
      </c>
      <c r="I93" s="160"/>
      <c r="L93" s="156"/>
      <c r="M93" s="161"/>
      <c r="T93" s="162"/>
      <c r="AT93" s="157" t="s">
        <v>188</v>
      </c>
      <c r="AU93" s="157" t="s">
        <v>80</v>
      </c>
      <c r="AV93" s="13" t="s">
        <v>80</v>
      </c>
      <c r="AW93" s="13" t="s">
        <v>31</v>
      </c>
      <c r="AX93" s="13" t="s">
        <v>70</v>
      </c>
      <c r="AY93" s="157" t="s">
        <v>158</v>
      </c>
    </row>
    <row r="94" spans="2:65" s="14" customFormat="1" x14ac:dyDescent="0.2">
      <c r="B94" s="163"/>
      <c r="D94" s="150" t="s">
        <v>188</v>
      </c>
      <c r="E94" s="164" t="s">
        <v>19</v>
      </c>
      <c r="F94" s="165" t="s">
        <v>191</v>
      </c>
      <c r="H94" s="166">
        <v>5.1349999999999998</v>
      </c>
      <c r="I94" s="167"/>
      <c r="L94" s="163"/>
      <c r="M94" s="168"/>
      <c r="T94" s="169"/>
      <c r="AT94" s="164" t="s">
        <v>188</v>
      </c>
      <c r="AU94" s="164" t="s">
        <v>80</v>
      </c>
      <c r="AV94" s="14" t="s">
        <v>165</v>
      </c>
      <c r="AW94" s="14" t="s">
        <v>31</v>
      </c>
      <c r="AX94" s="14" t="s">
        <v>78</v>
      </c>
      <c r="AY94" s="164" t="s">
        <v>158</v>
      </c>
    </row>
    <row r="95" spans="2:65" s="1" customFormat="1" ht="16.5" customHeight="1" x14ac:dyDescent="0.2">
      <c r="B95" s="33"/>
      <c r="C95" s="177" t="s">
        <v>80</v>
      </c>
      <c r="D95" s="177" t="s">
        <v>530</v>
      </c>
      <c r="E95" s="178" t="s">
        <v>3058</v>
      </c>
      <c r="F95" s="179" t="s">
        <v>3059</v>
      </c>
      <c r="G95" s="180" t="s">
        <v>163</v>
      </c>
      <c r="H95" s="181">
        <v>6</v>
      </c>
      <c r="I95" s="182">
        <v>1870</v>
      </c>
      <c r="J95" s="183">
        <f>ROUND(I95*H95,2)</f>
        <v>11220</v>
      </c>
      <c r="K95" s="179" t="s">
        <v>19</v>
      </c>
      <c r="L95" s="184"/>
      <c r="M95" s="185" t="s">
        <v>19</v>
      </c>
      <c r="N95" s="186" t="s">
        <v>41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178</v>
      </c>
      <c r="AT95" s="143" t="s">
        <v>530</v>
      </c>
      <c r="AU95" s="143" t="s">
        <v>80</v>
      </c>
      <c r="AY95" s="18" t="s">
        <v>158</v>
      </c>
      <c r="BE95" s="144">
        <f>IF(N95="základní",J95,0)</f>
        <v>11220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78</v>
      </c>
      <c r="BK95" s="144">
        <f>ROUND(I95*H95,2)</f>
        <v>11220</v>
      </c>
      <c r="BL95" s="18" t="s">
        <v>165</v>
      </c>
      <c r="BM95" s="143" t="s">
        <v>165</v>
      </c>
    </row>
    <row r="96" spans="2:65" s="1" customFormat="1" ht="16.5" customHeight="1" x14ac:dyDescent="0.2">
      <c r="B96" s="33"/>
      <c r="C96" s="177" t="s">
        <v>171</v>
      </c>
      <c r="D96" s="177" t="s">
        <v>530</v>
      </c>
      <c r="E96" s="178" t="s">
        <v>3060</v>
      </c>
      <c r="F96" s="179" t="s">
        <v>3061</v>
      </c>
      <c r="G96" s="180" t="s">
        <v>163</v>
      </c>
      <c r="H96" s="181">
        <v>2</v>
      </c>
      <c r="I96" s="182">
        <v>1780</v>
      </c>
      <c r="J96" s="183">
        <f>ROUND(I96*H96,2)</f>
        <v>3560</v>
      </c>
      <c r="K96" s="179" t="s">
        <v>19</v>
      </c>
      <c r="L96" s="184"/>
      <c r="M96" s="185" t="s">
        <v>19</v>
      </c>
      <c r="N96" s="186" t="s">
        <v>41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178</v>
      </c>
      <c r="AT96" s="143" t="s">
        <v>530</v>
      </c>
      <c r="AU96" s="143" t="s">
        <v>80</v>
      </c>
      <c r="AY96" s="18" t="s">
        <v>158</v>
      </c>
      <c r="BE96" s="144">
        <f>IF(N96="základní",J96,0)</f>
        <v>3560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78</v>
      </c>
      <c r="BK96" s="144">
        <f>ROUND(I96*H96,2)</f>
        <v>3560</v>
      </c>
      <c r="BL96" s="18" t="s">
        <v>165</v>
      </c>
      <c r="BM96" s="143" t="s">
        <v>174</v>
      </c>
    </row>
    <row r="97" spans="2:65" s="1" customFormat="1" ht="24.15" customHeight="1" x14ac:dyDescent="0.2">
      <c r="B97" s="33"/>
      <c r="C97" s="177" t="s">
        <v>165</v>
      </c>
      <c r="D97" s="177" t="s">
        <v>530</v>
      </c>
      <c r="E97" s="178" t="s">
        <v>3062</v>
      </c>
      <c r="F97" s="179" t="s">
        <v>3063</v>
      </c>
      <c r="G97" s="180" t="s">
        <v>163</v>
      </c>
      <c r="H97" s="181">
        <v>1</v>
      </c>
      <c r="I97" s="182">
        <v>385000</v>
      </c>
      <c r="J97" s="183">
        <f>ROUND(I97*H97,2)</f>
        <v>385000</v>
      </c>
      <c r="K97" s="179" t="s">
        <v>19</v>
      </c>
      <c r="L97" s="184"/>
      <c r="M97" s="185" t="s">
        <v>19</v>
      </c>
      <c r="N97" s="186" t="s">
        <v>41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178</v>
      </c>
      <c r="AT97" s="143" t="s">
        <v>530</v>
      </c>
      <c r="AU97" s="143" t="s">
        <v>80</v>
      </c>
      <c r="AY97" s="18" t="s">
        <v>158</v>
      </c>
      <c r="BE97" s="144">
        <f>IF(N97="základní",J97,0)</f>
        <v>385000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78</v>
      </c>
      <c r="BK97" s="144">
        <f>ROUND(I97*H97,2)</f>
        <v>385000</v>
      </c>
      <c r="BL97" s="18" t="s">
        <v>165</v>
      </c>
      <c r="BM97" s="143" t="s">
        <v>178</v>
      </c>
    </row>
    <row r="98" spans="2:65" s="1" customFormat="1" ht="16.5" customHeight="1" x14ac:dyDescent="0.2">
      <c r="B98" s="33"/>
      <c r="C98" s="177" t="s">
        <v>180</v>
      </c>
      <c r="D98" s="177" t="s">
        <v>530</v>
      </c>
      <c r="E98" s="178" t="s">
        <v>3064</v>
      </c>
      <c r="F98" s="179" t="s">
        <v>3065</v>
      </c>
      <c r="G98" s="180" t="s">
        <v>163</v>
      </c>
      <c r="H98" s="181">
        <v>8</v>
      </c>
      <c r="I98" s="182">
        <v>1540</v>
      </c>
      <c r="J98" s="183">
        <f>ROUND(I98*H98,2)</f>
        <v>12320</v>
      </c>
      <c r="K98" s="179" t="s">
        <v>19</v>
      </c>
      <c r="L98" s="184"/>
      <c r="M98" s="185" t="s">
        <v>19</v>
      </c>
      <c r="N98" s="186" t="s">
        <v>41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178</v>
      </c>
      <c r="AT98" s="143" t="s">
        <v>530</v>
      </c>
      <c r="AU98" s="143" t="s">
        <v>80</v>
      </c>
      <c r="AY98" s="18" t="s">
        <v>158</v>
      </c>
      <c r="BE98" s="144">
        <f>IF(N98="základní",J98,0)</f>
        <v>12320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78</v>
      </c>
      <c r="BK98" s="144">
        <f>ROUND(I98*H98,2)</f>
        <v>12320</v>
      </c>
      <c r="BL98" s="18" t="s">
        <v>165</v>
      </c>
      <c r="BM98" s="143" t="s">
        <v>183</v>
      </c>
    </row>
    <row r="99" spans="2:65" s="1" customFormat="1" ht="16.5" customHeight="1" x14ac:dyDescent="0.2">
      <c r="B99" s="33"/>
      <c r="C99" s="177" t="s">
        <v>174</v>
      </c>
      <c r="D99" s="177" t="s">
        <v>530</v>
      </c>
      <c r="E99" s="178" t="s">
        <v>3066</v>
      </c>
      <c r="F99" s="179" t="s">
        <v>3067</v>
      </c>
      <c r="G99" s="180" t="s">
        <v>292</v>
      </c>
      <c r="H99" s="181">
        <v>0.4</v>
      </c>
      <c r="I99" s="182">
        <v>1990</v>
      </c>
      <c r="J99" s="183">
        <f>ROUND(I99*H99,2)</f>
        <v>796</v>
      </c>
      <c r="K99" s="179" t="s">
        <v>19</v>
      </c>
      <c r="L99" s="184"/>
      <c r="M99" s="185" t="s">
        <v>19</v>
      </c>
      <c r="N99" s="186" t="s">
        <v>41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178</v>
      </c>
      <c r="AT99" s="143" t="s">
        <v>530</v>
      </c>
      <c r="AU99" s="143" t="s">
        <v>80</v>
      </c>
      <c r="AY99" s="18" t="s">
        <v>158</v>
      </c>
      <c r="BE99" s="144">
        <f>IF(N99="základní",J99,0)</f>
        <v>796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78</v>
      </c>
      <c r="BK99" s="144">
        <f>ROUND(I99*H99,2)</f>
        <v>796</v>
      </c>
      <c r="BL99" s="18" t="s">
        <v>165</v>
      </c>
      <c r="BM99" s="143" t="s">
        <v>8</v>
      </c>
    </row>
    <row r="100" spans="2:65" s="13" customFormat="1" x14ac:dyDescent="0.2">
      <c r="B100" s="156"/>
      <c r="D100" s="150" t="s">
        <v>188</v>
      </c>
      <c r="E100" s="157" t="s">
        <v>19</v>
      </c>
      <c r="F100" s="158" t="s">
        <v>3068</v>
      </c>
      <c r="H100" s="159">
        <v>0.4</v>
      </c>
      <c r="I100" s="160"/>
      <c r="L100" s="156"/>
      <c r="M100" s="161"/>
      <c r="T100" s="162"/>
      <c r="AT100" s="157" t="s">
        <v>188</v>
      </c>
      <c r="AU100" s="157" t="s">
        <v>80</v>
      </c>
      <c r="AV100" s="13" t="s">
        <v>80</v>
      </c>
      <c r="AW100" s="13" t="s">
        <v>31</v>
      </c>
      <c r="AX100" s="13" t="s">
        <v>70</v>
      </c>
      <c r="AY100" s="157" t="s">
        <v>158</v>
      </c>
    </row>
    <row r="101" spans="2:65" s="14" customFormat="1" x14ac:dyDescent="0.2">
      <c r="B101" s="163"/>
      <c r="D101" s="150" t="s">
        <v>188</v>
      </c>
      <c r="E101" s="164" t="s">
        <v>19</v>
      </c>
      <c r="F101" s="165" t="s">
        <v>191</v>
      </c>
      <c r="H101" s="166">
        <v>0.4</v>
      </c>
      <c r="I101" s="167"/>
      <c r="L101" s="163"/>
      <c r="M101" s="168"/>
      <c r="T101" s="169"/>
      <c r="AT101" s="164" t="s">
        <v>188</v>
      </c>
      <c r="AU101" s="164" t="s">
        <v>80</v>
      </c>
      <c r="AV101" s="14" t="s">
        <v>165</v>
      </c>
      <c r="AW101" s="14" t="s">
        <v>31</v>
      </c>
      <c r="AX101" s="14" t="s">
        <v>78</v>
      </c>
      <c r="AY101" s="164" t="s">
        <v>158</v>
      </c>
    </row>
    <row r="102" spans="2:65" s="1" customFormat="1" ht="16.5" customHeight="1" x14ac:dyDescent="0.2">
      <c r="B102" s="33"/>
      <c r="C102" s="177" t="s">
        <v>192</v>
      </c>
      <c r="D102" s="177" t="s">
        <v>530</v>
      </c>
      <c r="E102" s="178" t="s">
        <v>3069</v>
      </c>
      <c r="F102" s="179" t="s">
        <v>3070</v>
      </c>
      <c r="G102" s="180" t="s">
        <v>292</v>
      </c>
      <c r="H102" s="181">
        <v>0.85</v>
      </c>
      <c r="I102" s="182">
        <v>1450</v>
      </c>
      <c r="J102" s="183">
        <f>ROUND(I102*H102,2)</f>
        <v>1232.5</v>
      </c>
      <c r="K102" s="179" t="s">
        <v>19</v>
      </c>
      <c r="L102" s="184"/>
      <c r="M102" s="185" t="s">
        <v>19</v>
      </c>
      <c r="N102" s="186" t="s">
        <v>41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178</v>
      </c>
      <c r="AT102" s="143" t="s">
        <v>530</v>
      </c>
      <c r="AU102" s="143" t="s">
        <v>80</v>
      </c>
      <c r="AY102" s="18" t="s">
        <v>158</v>
      </c>
      <c r="BE102" s="144">
        <f>IF(N102="základní",J102,0)</f>
        <v>1232.5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78</v>
      </c>
      <c r="BK102" s="144">
        <f>ROUND(I102*H102,2)</f>
        <v>1232.5</v>
      </c>
      <c r="BL102" s="18" t="s">
        <v>165</v>
      </c>
      <c r="BM102" s="143" t="s">
        <v>196</v>
      </c>
    </row>
    <row r="103" spans="2:65" s="13" customFormat="1" x14ac:dyDescent="0.2">
      <c r="B103" s="156"/>
      <c r="D103" s="150" t="s">
        <v>188</v>
      </c>
      <c r="E103" s="157" t="s">
        <v>19</v>
      </c>
      <c r="F103" s="158" t="s">
        <v>3071</v>
      </c>
      <c r="H103" s="159">
        <v>0.85</v>
      </c>
      <c r="I103" s="160"/>
      <c r="L103" s="156"/>
      <c r="M103" s="161"/>
      <c r="T103" s="162"/>
      <c r="AT103" s="157" t="s">
        <v>188</v>
      </c>
      <c r="AU103" s="157" t="s">
        <v>80</v>
      </c>
      <c r="AV103" s="13" t="s">
        <v>80</v>
      </c>
      <c r="AW103" s="13" t="s">
        <v>31</v>
      </c>
      <c r="AX103" s="13" t="s">
        <v>70</v>
      </c>
      <c r="AY103" s="157" t="s">
        <v>158</v>
      </c>
    </row>
    <row r="104" spans="2:65" s="14" customFormat="1" x14ac:dyDescent="0.2">
      <c r="B104" s="163"/>
      <c r="D104" s="150" t="s">
        <v>188</v>
      </c>
      <c r="E104" s="164" t="s">
        <v>19</v>
      </c>
      <c r="F104" s="165" t="s">
        <v>191</v>
      </c>
      <c r="H104" s="166">
        <v>0.85</v>
      </c>
      <c r="I104" s="167"/>
      <c r="L104" s="163"/>
      <c r="M104" s="168"/>
      <c r="T104" s="169"/>
      <c r="AT104" s="164" t="s">
        <v>188</v>
      </c>
      <c r="AU104" s="164" t="s">
        <v>80</v>
      </c>
      <c r="AV104" s="14" t="s">
        <v>165</v>
      </c>
      <c r="AW104" s="14" t="s">
        <v>31</v>
      </c>
      <c r="AX104" s="14" t="s">
        <v>78</v>
      </c>
      <c r="AY104" s="164" t="s">
        <v>158</v>
      </c>
    </row>
    <row r="105" spans="2:65" s="1" customFormat="1" ht="16.5" customHeight="1" x14ac:dyDescent="0.2">
      <c r="B105" s="33"/>
      <c r="C105" s="177" t="s">
        <v>178</v>
      </c>
      <c r="D105" s="177" t="s">
        <v>530</v>
      </c>
      <c r="E105" s="178" t="s">
        <v>3072</v>
      </c>
      <c r="F105" s="179" t="s">
        <v>3073</v>
      </c>
      <c r="G105" s="180" t="s">
        <v>292</v>
      </c>
      <c r="H105" s="181">
        <v>2.7</v>
      </c>
      <c r="I105" s="182">
        <v>1150</v>
      </c>
      <c r="J105" s="183">
        <f>ROUND(I105*H105,2)</f>
        <v>3105</v>
      </c>
      <c r="K105" s="179" t="s">
        <v>19</v>
      </c>
      <c r="L105" s="184"/>
      <c r="M105" s="185" t="s">
        <v>19</v>
      </c>
      <c r="N105" s="186" t="s">
        <v>41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178</v>
      </c>
      <c r="AT105" s="143" t="s">
        <v>530</v>
      </c>
      <c r="AU105" s="143" t="s">
        <v>80</v>
      </c>
      <c r="AY105" s="18" t="s">
        <v>158</v>
      </c>
      <c r="BE105" s="144">
        <f>IF(N105="základní",J105,0)</f>
        <v>3105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78</v>
      </c>
      <c r="BK105" s="144">
        <f>ROUND(I105*H105,2)</f>
        <v>3105</v>
      </c>
      <c r="BL105" s="18" t="s">
        <v>165</v>
      </c>
      <c r="BM105" s="143" t="s">
        <v>204</v>
      </c>
    </row>
    <row r="106" spans="2:65" s="13" customFormat="1" x14ac:dyDescent="0.2">
      <c r="B106" s="156"/>
      <c r="D106" s="150" t="s">
        <v>188</v>
      </c>
      <c r="E106" s="157" t="s">
        <v>19</v>
      </c>
      <c r="F106" s="158" t="s">
        <v>3074</v>
      </c>
      <c r="H106" s="159">
        <v>2.7</v>
      </c>
      <c r="I106" s="160"/>
      <c r="L106" s="156"/>
      <c r="M106" s="161"/>
      <c r="T106" s="162"/>
      <c r="AT106" s="157" t="s">
        <v>188</v>
      </c>
      <c r="AU106" s="157" t="s">
        <v>80</v>
      </c>
      <c r="AV106" s="13" t="s">
        <v>80</v>
      </c>
      <c r="AW106" s="13" t="s">
        <v>31</v>
      </c>
      <c r="AX106" s="13" t="s">
        <v>70</v>
      </c>
      <c r="AY106" s="157" t="s">
        <v>158</v>
      </c>
    </row>
    <row r="107" spans="2:65" s="14" customFormat="1" x14ac:dyDescent="0.2">
      <c r="B107" s="163"/>
      <c r="D107" s="150" t="s">
        <v>188</v>
      </c>
      <c r="E107" s="164" t="s">
        <v>19</v>
      </c>
      <c r="F107" s="165" t="s">
        <v>191</v>
      </c>
      <c r="H107" s="166">
        <v>2.7</v>
      </c>
      <c r="I107" s="167"/>
      <c r="L107" s="163"/>
      <c r="M107" s="168"/>
      <c r="T107" s="169"/>
      <c r="AT107" s="164" t="s">
        <v>188</v>
      </c>
      <c r="AU107" s="164" t="s">
        <v>80</v>
      </c>
      <c r="AV107" s="14" t="s">
        <v>165</v>
      </c>
      <c r="AW107" s="14" t="s">
        <v>31</v>
      </c>
      <c r="AX107" s="14" t="s">
        <v>78</v>
      </c>
      <c r="AY107" s="164" t="s">
        <v>158</v>
      </c>
    </row>
    <row r="108" spans="2:65" s="1" customFormat="1" ht="16.5" customHeight="1" x14ac:dyDescent="0.2">
      <c r="B108" s="33"/>
      <c r="C108" s="132" t="s">
        <v>207</v>
      </c>
      <c r="D108" s="132" t="s">
        <v>160</v>
      </c>
      <c r="E108" s="133" t="s">
        <v>820</v>
      </c>
      <c r="F108" s="134" t="s">
        <v>2545</v>
      </c>
      <c r="G108" s="135" t="s">
        <v>163</v>
      </c>
      <c r="H108" s="136">
        <v>10</v>
      </c>
      <c r="I108" s="137">
        <v>2260</v>
      </c>
      <c r="J108" s="138">
        <f>ROUND(I108*H108,2)</f>
        <v>22600</v>
      </c>
      <c r="K108" s="134" t="s">
        <v>164</v>
      </c>
      <c r="L108" s="33"/>
      <c r="M108" s="139" t="s">
        <v>19</v>
      </c>
      <c r="N108" s="140" t="s">
        <v>41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165</v>
      </c>
      <c r="AT108" s="143" t="s">
        <v>160</v>
      </c>
      <c r="AU108" s="143" t="s">
        <v>80</v>
      </c>
      <c r="AY108" s="18" t="s">
        <v>158</v>
      </c>
      <c r="BE108" s="144">
        <f>IF(N108="základní",J108,0)</f>
        <v>22600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78</v>
      </c>
      <c r="BK108" s="144">
        <f>ROUND(I108*H108,2)</f>
        <v>22600</v>
      </c>
      <c r="BL108" s="18" t="s">
        <v>165</v>
      </c>
      <c r="BM108" s="143" t="s">
        <v>210</v>
      </c>
    </row>
    <row r="109" spans="2:65" s="1" customFormat="1" x14ac:dyDescent="0.2">
      <c r="B109" s="33"/>
      <c r="D109" s="145" t="s">
        <v>166</v>
      </c>
      <c r="F109" s="146" t="s">
        <v>823</v>
      </c>
      <c r="I109" s="147"/>
      <c r="L109" s="33"/>
      <c r="M109" s="148"/>
      <c r="T109" s="54"/>
      <c r="AT109" s="18" t="s">
        <v>166</v>
      </c>
      <c r="AU109" s="18" t="s">
        <v>80</v>
      </c>
    </row>
    <row r="110" spans="2:65" s="1" customFormat="1" ht="16.5" customHeight="1" x14ac:dyDescent="0.2">
      <c r="B110" s="33"/>
      <c r="C110" s="177" t="s">
        <v>183</v>
      </c>
      <c r="D110" s="177" t="s">
        <v>530</v>
      </c>
      <c r="E110" s="178" t="s">
        <v>3075</v>
      </c>
      <c r="F110" s="179" t="s">
        <v>3076</v>
      </c>
      <c r="G110" s="180" t="s">
        <v>163</v>
      </c>
      <c r="H110" s="181">
        <v>2</v>
      </c>
      <c r="I110" s="182">
        <v>12780</v>
      </c>
      <c r="J110" s="183">
        <f>ROUND(I110*H110,2)</f>
        <v>25560</v>
      </c>
      <c r="K110" s="179" t="s">
        <v>164</v>
      </c>
      <c r="L110" s="184"/>
      <c r="M110" s="185" t="s">
        <v>19</v>
      </c>
      <c r="N110" s="186" t="s">
        <v>41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178</v>
      </c>
      <c r="AT110" s="143" t="s">
        <v>530</v>
      </c>
      <c r="AU110" s="143" t="s">
        <v>80</v>
      </c>
      <c r="AY110" s="18" t="s">
        <v>158</v>
      </c>
      <c r="BE110" s="144">
        <f>IF(N110="základní",J110,0)</f>
        <v>25560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78</v>
      </c>
      <c r="BK110" s="144">
        <f>ROUND(I110*H110,2)</f>
        <v>25560</v>
      </c>
      <c r="BL110" s="18" t="s">
        <v>165</v>
      </c>
      <c r="BM110" s="143" t="s">
        <v>216</v>
      </c>
    </row>
    <row r="111" spans="2:65" s="1" customFormat="1" ht="16.5" customHeight="1" x14ac:dyDescent="0.2">
      <c r="B111" s="33"/>
      <c r="C111" s="177" t="s">
        <v>222</v>
      </c>
      <c r="D111" s="177" t="s">
        <v>530</v>
      </c>
      <c r="E111" s="178" t="s">
        <v>3077</v>
      </c>
      <c r="F111" s="179" t="s">
        <v>3078</v>
      </c>
      <c r="G111" s="180" t="s">
        <v>163</v>
      </c>
      <c r="H111" s="181">
        <v>1</v>
      </c>
      <c r="I111" s="182">
        <v>7443</v>
      </c>
      <c r="J111" s="183">
        <f>ROUND(I111*H111,2)</f>
        <v>7443</v>
      </c>
      <c r="K111" s="179" t="s">
        <v>164</v>
      </c>
      <c r="L111" s="184"/>
      <c r="M111" s="185" t="s">
        <v>19</v>
      </c>
      <c r="N111" s="186" t="s">
        <v>41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178</v>
      </c>
      <c r="AT111" s="143" t="s">
        <v>530</v>
      </c>
      <c r="AU111" s="143" t="s">
        <v>80</v>
      </c>
      <c r="AY111" s="18" t="s">
        <v>158</v>
      </c>
      <c r="BE111" s="144">
        <f>IF(N111="základní",J111,0)</f>
        <v>7443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78</v>
      </c>
      <c r="BK111" s="144">
        <f>ROUND(I111*H111,2)</f>
        <v>7443</v>
      </c>
      <c r="BL111" s="18" t="s">
        <v>165</v>
      </c>
      <c r="BM111" s="143" t="s">
        <v>225</v>
      </c>
    </row>
    <row r="112" spans="2:65" s="1" customFormat="1" ht="16.5" customHeight="1" x14ac:dyDescent="0.2">
      <c r="B112" s="33"/>
      <c r="C112" s="177" t="s">
        <v>8</v>
      </c>
      <c r="D112" s="177" t="s">
        <v>530</v>
      </c>
      <c r="E112" s="178" t="s">
        <v>3079</v>
      </c>
      <c r="F112" s="179" t="s">
        <v>3080</v>
      </c>
      <c r="G112" s="180" t="s">
        <v>163</v>
      </c>
      <c r="H112" s="181">
        <v>1</v>
      </c>
      <c r="I112" s="182">
        <v>3288</v>
      </c>
      <c r="J112" s="183">
        <f>ROUND(I112*H112,2)</f>
        <v>3288</v>
      </c>
      <c r="K112" s="179" t="s">
        <v>19</v>
      </c>
      <c r="L112" s="184"/>
      <c r="M112" s="185" t="s">
        <v>19</v>
      </c>
      <c r="N112" s="186" t="s">
        <v>41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178</v>
      </c>
      <c r="AT112" s="143" t="s">
        <v>530</v>
      </c>
      <c r="AU112" s="143" t="s">
        <v>80</v>
      </c>
      <c r="AY112" s="18" t="s">
        <v>158</v>
      </c>
      <c r="BE112" s="144">
        <f>IF(N112="základní",J112,0)</f>
        <v>3288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78</v>
      </c>
      <c r="BK112" s="144">
        <f>ROUND(I112*H112,2)</f>
        <v>3288</v>
      </c>
      <c r="BL112" s="18" t="s">
        <v>165</v>
      </c>
      <c r="BM112" s="143" t="s">
        <v>232</v>
      </c>
    </row>
    <row r="113" spans="2:65" s="1" customFormat="1" ht="16.5" customHeight="1" x14ac:dyDescent="0.2">
      <c r="B113" s="33"/>
      <c r="C113" s="177" t="s">
        <v>240</v>
      </c>
      <c r="D113" s="177" t="s">
        <v>530</v>
      </c>
      <c r="E113" s="178" t="s">
        <v>3081</v>
      </c>
      <c r="F113" s="179" t="s">
        <v>3082</v>
      </c>
      <c r="G113" s="180" t="s">
        <v>163</v>
      </c>
      <c r="H113" s="181">
        <v>2</v>
      </c>
      <c r="I113" s="182">
        <v>1800</v>
      </c>
      <c r="J113" s="183">
        <f>ROUND(I113*H113,2)</f>
        <v>3600</v>
      </c>
      <c r="K113" s="179" t="s">
        <v>19</v>
      </c>
      <c r="L113" s="184"/>
      <c r="M113" s="185" t="s">
        <v>19</v>
      </c>
      <c r="N113" s="186" t="s">
        <v>41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178</v>
      </c>
      <c r="AT113" s="143" t="s">
        <v>530</v>
      </c>
      <c r="AU113" s="143" t="s">
        <v>80</v>
      </c>
      <c r="AY113" s="18" t="s">
        <v>158</v>
      </c>
      <c r="BE113" s="144">
        <f>IF(N113="základní",J113,0)</f>
        <v>3600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78</v>
      </c>
      <c r="BK113" s="144">
        <f>ROUND(I113*H113,2)</f>
        <v>3600</v>
      </c>
      <c r="BL113" s="18" t="s">
        <v>165</v>
      </c>
      <c r="BM113" s="143" t="s">
        <v>243</v>
      </c>
    </row>
    <row r="114" spans="2:65" s="13" customFormat="1" x14ac:dyDescent="0.2">
      <c r="B114" s="156"/>
      <c r="D114" s="150" t="s">
        <v>188</v>
      </c>
      <c r="E114" s="157" t="s">
        <v>19</v>
      </c>
      <c r="F114" s="158" t="s">
        <v>80</v>
      </c>
      <c r="H114" s="159">
        <v>2</v>
      </c>
      <c r="I114" s="160"/>
      <c r="L114" s="156"/>
      <c r="M114" s="161"/>
      <c r="T114" s="162"/>
      <c r="AT114" s="157" t="s">
        <v>188</v>
      </c>
      <c r="AU114" s="157" t="s">
        <v>80</v>
      </c>
      <c r="AV114" s="13" t="s">
        <v>80</v>
      </c>
      <c r="AW114" s="13" t="s">
        <v>31</v>
      </c>
      <c r="AX114" s="13" t="s">
        <v>70</v>
      </c>
      <c r="AY114" s="157" t="s">
        <v>158</v>
      </c>
    </row>
    <row r="115" spans="2:65" s="14" customFormat="1" x14ac:dyDescent="0.2">
      <c r="B115" s="163"/>
      <c r="D115" s="150" t="s">
        <v>188</v>
      </c>
      <c r="E115" s="164" t="s">
        <v>19</v>
      </c>
      <c r="F115" s="165" t="s">
        <v>191</v>
      </c>
      <c r="H115" s="166">
        <v>2</v>
      </c>
      <c r="I115" s="167"/>
      <c r="L115" s="163"/>
      <c r="M115" s="168"/>
      <c r="T115" s="169"/>
      <c r="AT115" s="164" t="s">
        <v>188</v>
      </c>
      <c r="AU115" s="164" t="s">
        <v>80</v>
      </c>
      <c r="AV115" s="14" t="s">
        <v>165</v>
      </c>
      <c r="AW115" s="14" t="s">
        <v>31</v>
      </c>
      <c r="AX115" s="14" t="s">
        <v>78</v>
      </c>
      <c r="AY115" s="164" t="s">
        <v>158</v>
      </c>
    </row>
    <row r="116" spans="2:65" s="1" customFormat="1" ht="16.5" customHeight="1" x14ac:dyDescent="0.2">
      <c r="B116" s="33"/>
      <c r="C116" s="177" t="s">
        <v>196</v>
      </c>
      <c r="D116" s="177" t="s">
        <v>530</v>
      </c>
      <c r="E116" s="178" t="s">
        <v>3083</v>
      </c>
      <c r="F116" s="179" t="s">
        <v>3084</v>
      </c>
      <c r="G116" s="180" t="s">
        <v>163</v>
      </c>
      <c r="H116" s="181">
        <v>2</v>
      </c>
      <c r="I116" s="182">
        <v>4832</v>
      </c>
      <c r="J116" s="183">
        <f>ROUND(I116*H116,2)</f>
        <v>9664</v>
      </c>
      <c r="K116" s="179" t="s">
        <v>164</v>
      </c>
      <c r="L116" s="184"/>
      <c r="M116" s="185" t="s">
        <v>19</v>
      </c>
      <c r="N116" s="186" t="s">
        <v>41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178</v>
      </c>
      <c r="AT116" s="143" t="s">
        <v>530</v>
      </c>
      <c r="AU116" s="143" t="s">
        <v>80</v>
      </c>
      <c r="AY116" s="18" t="s">
        <v>158</v>
      </c>
      <c r="BE116" s="144">
        <f>IF(N116="základní",J116,0)</f>
        <v>9664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78</v>
      </c>
      <c r="BK116" s="144">
        <f>ROUND(I116*H116,2)</f>
        <v>9664</v>
      </c>
      <c r="BL116" s="18" t="s">
        <v>165</v>
      </c>
      <c r="BM116" s="143" t="s">
        <v>253</v>
      </c>
    </row>
    <row r="117" spans="2:65" s="1" customFormat="1" ht="16.5" customHeight="1" x14ac:dyDescent="0.2">
      <c r="B117" s="33"/>
      <c r="C117" s="177" t="s">
        <v>259</v>
      </c>
      <c r="D117" s="177" t="s">
        <v>530</v>
      </c>
      <c r="E117" s="178" t="s">
        <v>2394</v>
      </c>
      <c r="F117" s="179" t="s">
        <v>3085</v>
      </c>
      <c r="G117" s="180" t="s">
        <v>163</v>
      </c>
      <c r="H117" s="181">
        <v>1</v>
      </c>
      <c r="I117" s="182">
        <v>968</v>
      </c>
      <c r="J117" s="183">
        <f>ROUND(I117*H117,2)</f>
        <v>968</v>
      </c>
      <c r="K117" s="179" t="s">
        <v>19</v>
      </c>
      <c r="L117" s="184"/>
      <c r="M117" s="185" t="s">
        <v>19</v>
      </c>
      <c r="N117" s="186" t="s">
        <v>41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178</v>
      </c>
      <c r="AT117" s="143" t="s">
        <v>530</v>
      </c>
      <c r="AU117" s="143" t="s">
        <v>80</v>
      </c>
      <c r="AY117" s="18" t="s">
        <v>158</v>
      </c>
      <c r="BE117" s="144">
        <f>IF(N117="základní",J117,0)</f>
        <v>968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78</v>
      </c>
      <c r="BK117" s="144">
        <f>ROUND(I117*H117,2)</f>
        <v>968</v>
      </c>
      <c r="BL117" s="18" t="s">
        <v>165</v>
      </c>
      <c r="BM117" s="143" t="s">
        <v>262</v>
      </c>
    </row>
    <row r="118" spans="2:65" s="1" customFormat="1" ht="16.5" customHeight="1" x14ac:dyDescent="0.2">
      <c r="B118" s="33"/>
      <c r="C118" s="177" t="s">
        <v>204</v>
      </c>
      <c r="D118" s="177" t="s">
        <v>530</v>
      </c>
      <c r="E118" s="178" t="s">
        <v>872</v>
      </c>
      <c r="F118" s="179" t="s">
        <v>873</v>
      </c>
      <c r="G118" s="180" t="s">
        <v>163</v>
      </c>
      <c r="H118" s="181">
        <v>1</v>
      </c>
      <c r="I118" s="182">
        <v>289.8</v>
      </c>
      <c r="J118" s="183">
        <f>ROUND(I118*H118,2)</f>
        <v>289.8</v>
      </c>
      <c r="K118" s="179" t="s">
        <v>164</v>
      </c>
      <c r="L118" s="184"/>
      <c r="M118" s="185" t="s">
        <v>19</v>
      </c>
      <c r="N118" s="186" t="s">
        <v>41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178</v>
      </c>
      <c r="AT118" s="143" t="s">
        <v>530</v>
      </c>
      <c r="AU118" s="143" t="s">
        <v>80</v>
      </c>
      <c r="AY118" s="18" t="s">
        <v>158</v>
      </c>
      <c r="BE118" s="144">
        <f>IF(N118="základní",J118,0)</f>
        <v>289.8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78</v>
      </c>
      <c r="BK118" s="144">
        <f>ROUND(I118*H118,2)</f>
        <v>289.8</v>
      </c>
      <c r="BL118" s="18" t="s">
        <v>165</v>
      </c>
      <c r="BM118" s="143" t="s">
        <v>272</v>
      </c>
    </row>
    <row r="119" spans="2:65" s="1" customFormat="1" ht="16.5" customHeight="1" x14ac:dyDescent="0.2">
      <c r="B119" s="33"/>
      <c r="C119" s="132" t="s">
        <v>277</v>
      </c>
      <c r="D119" s="132" t="s">
        <v>160</v>
      </c>
      <c r="E119" s="133" t="s">
        <v>3086</v>
      </c>
      <c r="F119" s="134" t="s">
        <v>3087</v>
      </c>
      <c r="G119" s="135" t="s">
        <v>163</v>
      </c>
      <c r="H119" s="136">
        <v>1</v>
      </c>
      <c r="I119" s="137">
        <v>2900</v>
      </c>
      <c r="J119" s="138">
        <f>ROUND(I119*H119,2)</f>
        <v>2900</v>
      </c>
      <c r="K119" s="134" t="s">
        <v>164</v>
      </c>
      <c r="L119" s="33"/>
      <c r="M119" s="139" t="s">
        <v>19</v>
      </c>
      <c r="N119" s="140" t="s">
        <v>41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165</v>
      </c>
      <c r="AT119" s="143" t="s">
        <v>160</v>
      </c>
      <c r="AU119" s="143" t="s">
        <v>80</v>
      </c>
      <c r="AY119" s="18" t="s">
        <v>158</v>
      </c>
      <c r="BE119" s="144">
        <f>IF(N119="základní",J119,0)</f>
        <v>2900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78</v>
      </c>
      <c r="BK119" s="144">
        <f>ROUND(I119*H119,2)</f>
        <v>2900</v>
      </c>
      <c r="BL119" s="18" t="s">
        <v>165</v>
      </c>
      <c r="BM119" s="143" t="s">
        <v>281</v>
      </c>
    </row>
    <row r="120" spans="2:65" s="1" customFormat="1" x14ac:dyDescent="0.2">
      <c r="B120" s="33"/>
      <c r="D120" s="145" t="s">
        <v>166</v>
      </c>
      <c r="F120" s="146" t="s">
        <v>3088</v>
      </c>
      <c r="I120" s="147"/>
      <c r="L120" s="33"/>
      <c r="M120" s="148"/>
      <c r="T120" s="54"/>
      <c r="AT120" s="18" t="s">
        <v>166</v>
      </c>
      <c r="AU120" s="18" t="s">
        <v>80</v>
      </c>
    </row>
    <row r="121" spans="2:65" s="1" customFormat="1" ht="16.5" customHeight="1" x14ac:dyDescent="0.2">
      <c r="B121" s="33"/>
      <c r="C121" s="177" t="s">
        <v>210</v>
      </c>
      <c r="D121" s="177" t="s">
        <v>530</v>
      </c>
      <c r="E121" s="178" t="s">
        <v>3089</v>
      </c>
      <c r="F121" s="179" t="s">
        <v>3090</v>
      </c>
      <c r="G121" s="180" t="s">
        <v>163</v>
      </c>
      <c r="H121" s="181">
        <v>1</v>
      </c>
      <c r="I121" s="182">
        <v>4008</v>
      </c>
      <c r="J121" s="183">
        <f>ROUND(I121*H121,2)</f>
        <v>4008</v>
      </c>
      <c r="K121" s="179" t="s">
        <v>164</v>
      </c>
      <c r="L121" s="184"/>
      <c r="M121" s="185" t="s">
        <v>19</v>
      </c>
      <c r="N121" s="186" t="s">
        <v>41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178</v>
      </c>
      <c r="AT121" s="143" t="s">
        <v>530</v>
      </c>
      <c r="AU121" s="143" t="s">
        <v>80</v>
      </c>
      <c r="AY121" s="18" t="s">
        <v>158</v>
      </c>
      <c r="BE121" s="144">
        <f>IF(N121="základní",J121,0)</f>
        <v>4008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78</v>
      </c>
      <c r="BK121" s="144">
        <f>ROUND(I121*H121,2)</f>
        <v>4008</v>
      </c>
      <c r="BL121" s="18" t="s">
        <v>165</v>
      </c>
      <c r="BM121" s="143" t="s">
        <v>287</v>
      </c>
    </row>
    <row r="122" spans="2:65" s="1" customFormat="1" ht="16.5" customHeight="1" x14ac:dyDescent="0.2">
      <c r="B122" s="33"/>
      <c r="C122" s="132" t="s">
        <v>289</v>
      </c>
      <c r="D122" s="132" t="s">
        <v>160</v>
      </c>
      <c r="E122" s="133" t="s">
        <v>795</v>
      </c>
      <c r="F122" s="134" t="s">
        <v>796</v>
      </c>
      <c r="G122" s="135" t="s">
        <v>163</v>
      </c>
      <c r="H122" s="136">
        <v>2</v>
      </c>
      <c r="I122" s="137">
        <v>2140</v>
      </c>
      <c r="J122" s="138">
        <f>ROUND(I122*H122,2)</f>
        <v>4280</v>
      </c>
      <c r="K122" s="134" t="s">
        <v>164</v>
      </c>
      <c r="L122" s="33"/>
      <c r="M122" s="139" t="s">
        <v>19</v>
      </c>
      <c r="N122" s="140" t="s">
        <v>41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165</v>
      </c>
      <c r="AT122" s="143" t="s">
        <v>160</v>
      </c>
      <c r="AU122" s="143" t="s">
        <v>80</v>
      </c>
      <c r="AY122" s="18" t="s">
        <v>158</v>
      </c>
      <c r="BE122" s="144">
        <f>IF(N122="základní",J122,0)</f>
        <v>4280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78</v>
      </c>
      <c r="BK122" s="144">
        <f>ROUND(I122*H122,2)</f>
        <v>4280</v>
      </c>
      <c r="BL122" s="18" t="s">
        <v>165</v>
      </c>
      <c r="BM122" s="143" t="s">
        <v>293</v>
      </c>
    </row>
    <row r="123" spans="2:65" s="1" customFormat="1" x14ac:dyDescent="0.2">
      <c r="B123" s="33"/>
      <c r="D123" s="145" t="s">
        <v>166</v>
      </c>
      <c r="F123" s="146" t="s">
        <v>798</v>
      </c>
      <c r="I123" s="147"/>
      <c r="L123" s="33"/>
      <c r="M123" s="148"/>
      <c r="T123" s="54"/>
      <c r="AT123" s="18" t="s">
        <v>166</v>
      </c>
      <c r="AU123" s="18" t="s">
        <v>80</v>
      </c>
    </row>
    <row r="124" spans="2:65" s="1" customFormat="1" ht="16.5" customHeight="1" x14ac:dyDescent="0.2">
      <c r="B124" s="33"/>
      <c r="C124" s="177" t="s">
        <v>216</v>
      </c>
      <c r="D124" s="177" t="s">
        <v>530</v>
      </c>
      <c r="E124" s="178" t="s">
        <v>3091</v>
      </c>
      <c r="F124" s="179" t="s">
        <v>3092</v>
      </c>
      <c r="G124" s="180" t="s">
        <v>163</v>
      </c>
      <c r="H124" s="181">
        <v>1</v>
      </c>
      <c r="I124" s="182">
        <v>17000</v>
      </c>
      <c r="J124" s="183">
        <f>ROUND(I124*H124,2)</f>
        <v>17000</v>
      </c>
      <c r="K124" s="179" t="s">
        <v>164</v>
      </c>
      <c r="L124" s="184"/>
      <c r="M124" s="185" t="s">
        <v>19</v>
      </c>
      <c r="N124" s="186" t="s">
        <v>41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178</v>
      </c>
      <c r="AT124" s="143" t="s">
        <v>530</v>
      </c>
      <c r="AU124" s="143" t="s">
        <v>80</v>
      </c>
      <c r="AY124" s="18" t="s">
        <v>158</v>
      </c>
      <c r="BE124" s="144">
        <f>IF(N124="základní",J124,0)</f>
        <v>17000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78</v>
      </c>
      <c r="BK124" s="144">
        <f>ROUND(I124*H124,2)</f>
        <v>17000</v>
      </c>
      <c r="BL124" s="18" t="s">
        <v>165</v>
      </c>
      <c r="BM124" s="143" t="s">
        <v>298</v>
      </c>
    </row>
    <row r="125" spans="2:65" s="1" customFormat="1" ht="16.5" customHeight="1" x14ac:dyDescent="0.2">
      <c r="B125" s="33"/>
      <c r="C125" s="177" t="s">
        <v>7</v>
      </c>
      <c r="D125" s="177" t="s">
        <v>530</v>
      </c>
      <c r="E125" s="178" t="s">
        <v>3093</v>
      </c>
      <c r="F125" s="179" t="s">
        <v>3094</v>
      </c>
      <c r="G125" s="180" t="s">
        <v>163</v>
      </c>
      <c r="H125" s="181">
        <v>1</v>
      </c>
      <c r="I125" s="182">
        <v>15480</v>
      </c>
      <c r="J125" s="183">
        <f>ROUND(I125*H125,2)</f>
        <v>15480</v>
      </c>
      <c r="K125" s="179" t="s">
        <v>164</v>
      </c>
      <c r="L125" s="184"/>
      <c r="M125" s="185" t="s">
        <v>19</v>
      </c>
      <c r="N125" s="186" t="s">
        <v>41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178</v>
      </c>
      <c r="AT125" s="143" t="s">
        <v>530</v>
      </c>
      <c r="AU125" s="143" t="s">
        <v>80</v>
      </c>
      <c r="AY125" s="18" t="s">
        <v>158</v>
      </c>
      <c r="BE125" s="144">
        <f>IF(N125="základní",J125,0)</f>
        <v>15480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78</v>
      </c>
      <c r="BK125" s="144">
        <f>ROUND(I125*H125,2)</f>
        <v>15480</v>
      </c>
      <c r="BL125" s="18" t="s">
        <v>165</v>
      </c>
      <c r="BM125" s="143" t="s">
        <v>303</v>
      </c>
    </row>
    <row r="126" spans="2:65" s="1" customFormat="1" ht="16.5" customHeight="1" x14ac:dyDescent="0.2">
      <c r="B126" s="33"/>
      <c r="C126" s="132" t="s">
        <v>225</v>
      </c>
      <c r="D126" s="132" t="s">
        <v>160</v>
      </c>
      <c r="E126" s="133" t="s">
        <v>2586</v>
      </c>
      <c r="F126" s="134" t="s">
        <v>2587</v>
      </c>
      <c r="G126" s="135" t="s">
        <v>163</v>
      </c>
      <c r="H126" s="136">
        <v>1</v>
      </c>
      <c r="I126" s="137">
        <v>4200</v>
      </c>
      <c r="J126" s="138">
        <f>ROUND(I126*H126,2)</f>
        <v>4200</v>
      </c>
      <c r="K126" s="134" t="s">
        <v>164</v>
      </c>
      <c r="L126" s="33"/>
      <c r="M126" s="139" t="s">
        <v>19</v>
      </c>
      <c r="N126" s="140" t="s">
        <v>41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165</v>
      </c>
      <c r="AT126" s="143" t="s">
        <v>160</v>
      </c>
      <c r="AU126" s="143" t="s">
        <v>80</v>
      </c>
      <c r="AY126" s="18" t="s">
        <v>158</v>
      </c>
      <c r="BE126" s="144">
        <f>IF(N126="základní",J126,0)</f>
        <v>4200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78</v>
      </c>
      <c r="BK126" s="144">
        <f>ROUND(I126*H126,2)</f>
        <v>4200</v>
      </c>
      <c r="BL126" s="18" t="s">
        <v>165</v>
      </c>
      <c r="BM126" s="143" t="s">
        <v>309</v>
      </c>
    </row>
    <row r="127" spans="2:65" s="1" customFormat="1" x14ac:dyDescent="0.2">
      <c r="B127" s="33"/>
      <c r="D127" s="145" t="s">
        <v>166</v>
      </c>
      <c r="F127" s="146" t="s">
        <v>2588</v>
      </c>
      <c r="I127" s="147"/>
      <c r="L127" s="33"/>
      <c r="M127" s="148"/>
      <c r="T127" s="54"/>
      <c r="AT127" s="18" t="s">
        <v>166</v>
      </c>
      <c r="AU127" s="18" t="s">
        <v>80</v>
      </c>
    </row>
    <row r="128" spans="2:65" s="1" customFormat="1" ht="16.5" customHeight="1" x14ac:dyDescent="0.2">
      <c r="B128" s="33"/>
      <c r="C128" s="177" t="s">
        <v>318</v>
      </c>
      <c r="D128" s="177" t="s">
        <v>530</v>
      </c>
      <c r="E128" s="178" t="s">
        <v>3095</v>
      </c>
      <c r="F128" s="179" t="s">
        <v>3096</v>
      </c>
      <c r="G128" s="180" t="s">
        <v>163</v>
      </c>
      <c r="H128" s="181">
        <v>1</v>
      </c>
      <c r="I128" s="182">
        <v>14600</v>
      </c>
      <c r="J128" s="183">
        <f>ROUND(I128*H128,2)</f>
        <v>14600</v>
      </c>
      <c r="K128" s="179" t="s">
        <v>19</v>
      </c>
      <c r="L128" s="184"/>
      <c r="M128" s="185" t="s">
        <v>19</v>
      </c>
      <c r="N128" s="186" t="s">
        <v>41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178</v>
      </c>
      <c r="AT128" s="143" t="s">
        <v>530</v>
      </c>
      <c r="AU128" s="143" t="s">
        <v>80</v>
      </c>
      <c r="AY128" s="18" t="s">
        <v>158</v>
      </c>
      <c r="BE128" s="144">
        <f>IF(N128="základní",J128,0)</f>
        <v>14600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78</v>
      </c>
      <c r="BK128" s="144">
        <f>ROUND(I128*H128,2)</f>
        <v>14600</v>
      </c>
      <c r="BL128" s="18" t="s">
        <v>165</v>
      </c>
      <c r="BM128" s="143" t="s">
        <v>321</v>
      </c>
    </row>
    <row r="129" spans="2:65" s="13" customFormat="1" x14ac:dyDescent="0.2">
      <c r="B129" s="156"/>
      <c r="D129" s="150" t="s">
        <v>188</v>
      </c>
      <c r="E129" s="157" t="s">
        <v>19</v>
      </c>
      <c r="F129" s="158" t="s">
        <v>3097</v>
      </c>
      <c r="H129" s="159">
        <v>1</v>
      </c>
      <c r="I129" s="160"/>
      <c r="L129" s="156"/>
      <c r="M129" s="161"/>
      <c r="T129" s="162"/>
      <c r="AT129" s="157" t="s">
        <v>188</v>
      </c>
      <c r="AU129" s="157" t="s">
        <v>80</v>
      </c>
      <c r="AV129" s="13" t="s">
        <v>80</v>
      </c>
      <c r="AW129" s="13" t="s">
        <v>31</v>
      </c>
      <c r="AX129" s="13" t="s">
        <v>70</v>
      </c>
      <c r="AY129" s="157" t="s">
        <v>158</v>
      </c>
    </row>
    <row r="130" spans="2:65" s="14" customFormat="1" x14ac:dyDescent="0.2">
      <c r="B130" s="163"/>
      <c r="D130" s="150" t="s">
        <v>188</v>
      </c>
      <c r="E130" s="164" t="s">
        <v>19</v>
      </c>
      <c r="F130" s="165" t="s">
        <v>191</v>
      </c>
      <c r="H130" s="166">
        <v>1</v>
      </c>
      <c r="I130" s="167"/>
      <c r="L130" s="163"/>
      <c r="M130" s="168"/>
      <c r="T130" s="169"/>
      <c r="AT130" s="164" t="s">
        <v>188</v>
      </c>
      <c r="AU130" s="164" t="s">
        <v>80</v>
      </c>
      <c r="AV130" s="14" t="s">
        <v>165</v>
      </c>
      <c r="AW130" s="14" t="s">
        <v>31</v>
      </c>
      <c r="AX130" s="14" t="s">
        <v>78</v>
      </c>
      <c r="AY130" s="164" t="s">
        <v>158</v>
      </c>
    </row>
    <row r="131" spans="2:65" s="1" customFormat="1" ht="16.5" customHeight="1" x14ac:dyDescent="0.2">
      <c r="B131" s="33"/>
      <c r="C131" s="132" t="s">
        <v>232</v>
      </c>
      <c r="D131" s="132" t="s">
        <v>160</v>
      </c>
      <c r="E131" s="133" t="s">
        <v>940</v>
      </c>
      <c r="F131" s="134" t="s">
        <v>2620</v>
      </c>
      <c r="G131" s="135" t="s">
        <v>163</v>
      </c>
      <c r="H131" s="136">
        <v>1</v>
      </c>
      <c r="I131" s="137">
        <v>2875</v>
      </c>
      <c r="J131" s="138">
        <f>ROUND(I131*H131,2)</f>
        <v>2875</v>
      </c>
      <c r="K131" s="134" t="s">
        <v>164</v>
      </c>
      <c r="L131" s="33"/>
      <c r="M131" s="139" t="s">
        <v>19</v>
      </c>
      <c r="N131" s="140" t="s">
        <v>41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165</v>
      </c>
      <c r="AT131" s="143" t="s">
        <v>160</v>
      </c>
      <c r="AU131" s="143" t="s">
        <v>80</v>
      </c>
      <c r="AY131" s="18" t="s">
        <v>158</v>
      </c>
      <c r="BE131" s="144">
        <f>IF(N131="základní",J131,0)</f>
        <v>2875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78</v>
      </c>
      <c r="BK131" s="144">
        <f>ROUND(I131*H131,2)</f>
        <v>2875</v>
      </c>
      <c r="BL131" s="18" t="s">
        <v>165</v>
      </c>
      <c r="BM131" s="143" t="s">
        <v>328</v>
      </c>
    </row>
    <row r="132" spans="2:65" s="1" customFormat="1" x14ac:dyDescent="0.2">
      <c r="B132" s="33"/>
      <c r="D132" s="145" t="s">
        <v>166</v>
      </c>
      <c r="F132" s="146" t="s">
        <v>943</v>
      </c>
      <c r="I132" s="147"/>
      <c r="L132" s="33"/>
      <c r="M132" s="148"/>
      <c r="T132" s="54"/>
      <c r="AT132" s="18" t="s">
        <v>166</v>
      </c>
      <c r="AU132" s="18" t="s">
        <v>80</v>
      </c>
    </row>
    <row r="133" spans="2:65" s="1" customFormat="1" ht="16.5" customHeight="1" x14ac:dyDescent="0.2">
      <c r="B133" s="33"/>
      <c r="C133" s="177" t="s">
        <v>333</v>
      </c>
      <c r="D133" s="177" t="s">
        <v>530</v>
      </c>
      <c r="E133" s="178" t="s">
        <v>964</v>
      </c>
      <c r="F133" s="179" t="s">
        <v>965</v>
      </c>
      <c r="G133" s="180" t="s">
        <v>163</v>
      </c>
      <c r="H133" s="181">
        <v>1</v>
      </c>
      <c r="I133" s="182">
        <v>4930</v>
      </c>
      <c r="J133" s="183">
        <f>ROUND(I133*H133,2)</f>
        <v>4930</v>
      </c>
      <c r="K133" s="179" t="s">
        <v>164</v>
      </c>
      <c r="L133" s="184"/>
      <c r="M133" s="185" t="s">
        <v>19</v>
      </c>
      <c r="N133" s="186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178</v>
      </c>
      <c r="AT133" s="143" t="s">
        <v>530</v>
      </c>
      <c r="AU133" s="143" t="s">
        <v>80</v>
      </c>
      <c r="AY133" s="18" t="s">
        <v>158</v>
      </c>
      <c r="BE133" s="144">
        <f>IF(N133="základní",J133,0)</f>
        <v>4930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78</v>
      </c>
      <c r="BK133" s="144">
        <f>ROUND(I133*H133,2)</f>
        <v>4930</v>
      </c>
      <c r="BL133" s="18" t="s">
        <v>165</v>
      </c>
      <c r="BM133" s="143" t="s">
        <v>336</v>
      </c>
    </row>
    <row r="134" spans="2:65" s="1" customFormat="1" ht="16.5" customHeight="1" x14ac:dyDescent="0.2">
      <c r="B134" s="33"/>
      <c r="C134" s="132" t="s">
        <v>243</v>
      </c>
      <c r="D134" s="132" t="s">
        <v>160</v>
      </c>
      <c r="E134" s="133" t="s">
        <v>920</v>
      </c>
      <c r="F134" s="134" t="s">
        <v>921</v>
      </c>
      <c r="G134" s="135" t="s">
        <v>163</v>
      </c>
      <c r="H134" s="136">
        <v>1</v>
      </c>
      <c r="I134" s="137">
        <v>1895</v>
      </c>
      <c r="J134" s="138">
        <f>ROUND(I134*H134,2)</f>
        <v>1895</v>
      </c>
      <c r="K134" s="134" t="s">
        <v>164</v>
      </c>
      <c r="L134" s="33"/>
      <c r="M134" s="139" t="s">
        <v>19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165</v>
      </c>
      <c r="AT134" s="143" t="s">
        <v>160</v>
      </c>
      <c r="AU134" s="143" t="s">
        <v>80</v>
      </c>
      <c r="AY134" s="18" t="s">
        <v>158</v>
      </c>
      <c r="BE134" s="144">
        <f>IF(N134="základní",J134,0)</f>
        <v>1895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78</v>
      </c>
      <c r="BK134" s="144">
        <f>ROUND(I134*H134,2)</f>
        <v>1895</v>
      </c>
      <c r="BL134" s="18" t="s">
        <v>165</v>
      </c>
      <c r="BM134" s="143" t="s">
        <v>343</v>
      </c>
    </row>
    <row r="135" spans="2:65" s="1" customFormat="1" x14ac:dyDescent="0.2">
      <c r="B135" s="33"/>
      <c r="D135" s="145" t="s">
        <v>166</v>
      </c>
      <c r="F135" s="146" t="s">
        <v>923</v>
      </c>
      <c r="I135" s="147"/>
      <c r="L135" s="33"/>
      <c r="M135" s="148"/>
      <c r="T135" s="54"/>
      <c r="AT135" s="18" t="s">
        <v>166</v>
      </c>
      <c r="AU135" s="18" t="s">
        <v>80</v>
      </c>
    </row>
    <row r="136" spans="2:65" s="1" customFormat="1" ht="16.5" customHeight="1" x14ac:dyDescent="0.2">
      <c r="B136" s="33"/>
      <c r="C136" s="177" t="s">
        <v>347</v>
      </c>
      <c r="D136" s="177" t="s">
        <v>530</v>
      </c>
      <c r="E136" s="178" t="s">
        <v>3098</v>
      </c>
      <c r="F136" s="179" t="s">
        <v>3099</v>
      </c>
      <c r="G136" s="180" t="s">
        <v>163</v>
      </c>
      <c r="H136" s="181">
        <v>1</v>
      </c>
      <c r="I136" s="182">
        <v>4030</v>
      </c>
      <c r="J136" s="183">
        <f>ROUND(I136*H136,2)</f>
        <v>4030</v>
      </c>
      <c r="K136" s="179" t="s">
        <v>164</v>
      </c>
      <c r="L136" s="184"/>
      <c r="M136" s="185" t="s">
        <v>19</v>
      </c>
      <c r="N136" s="186" t="s">
        <v>41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178</v>
      </c>
      <c r="AT136" s="143" t="s">
        <v>530</v>
      </c>
      <c r="AU136" s="143" t="s">
        <v>80</v>
      </c>
      <c r="AY136" s="18" t="s">
        <v>158</v>
      </c>
      <c r="BE136" s="144">
        <f>IF(N136="základní",J136,0)</f>
        <v>4030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78</v>
      </c>
      <c r="BK136" s="144">
        <f>ROUND(I136*H136,2)</f>
        <v>4030</v>
      </c>
      <c r="BL136" s="18" t="s">
        <v>165</v>
      </c>
      <c r="BM136" s="143" t="s">
        <v>350</v>
      </c>
    </row>
    <row r="137" spans="2:65" s="11" customFormat="1" ht="25.95" customHeight="1" x14ac:dyDescent="0.25">
      <c r="B137" s="120"/>
      <c r="D137" s="121" t="s">
        <v>69</v>
      </c>
      <c r="E137" s="122" t="s">
        <v>1876</v>
      </c>
      <c r="F137" s="122" t="s">
        <v>1877</v>
      </c>
      <c r="I137" s="123"/>
      <c r="J137" s="124">
        <f>BK137</f>
        <v>16750</v>
      </c>
      <c r="L137" s="120"/>
      <c r="M137" s="125"/>
      <c r="P137" s="126">
        <f>P138</f>
        <v>0</v>
      </c>
      <c r="R137" s="126">
        <f>R138</f>
        <v>0</v>
      </c>
      <c r="T137" s="127">
        <f>T138</f>
        <v>0</v>
      </c>
      <c r="AR137" s="121" t="s">
        <v>80</v>
      </c>
      <c r="AT137" s="128" t="s">
        <v>69</v>
      </c>
      <c r="AU137" s="128" t="s">
        <v>70</v>
      </c>
      <c r="AY137" s="121" t="s">
        <v>158</v>
      </c>
      <c r="BK137" s="129">
        <f>BK138</f>
        <v>16750</v>
      </c>
    </row>
    <row r="138" spans="2:65" s="11" customFormat="1" ht="22.8" customHeight="1" x14ac:dyDescent="0.25">
      <c r="B138" s="120"/>
      <c r="D138" s="121" t="s">
        <v>69</v>
      </c>
      <c r="E138" s="130" t="s">
        <v>2061</v>
      </c>
      <c r="F138" s="130" t="s">
        <v>2062</v>
      </c>
      <c r="I138" s="123"/>
      <c r="J138" s="131">
        <f>BK138</f>
        <v>16750</v>
      </c>
      <c r="L138" s="120"/>
      <c r="M138" s="125"/>
      <c r="P138" s="126">
        <f>SUM(P139:P142)</f>
        <v>0</v>
      </c>
      <c r="R138" s="126">
        <f>SUM(R139:R142)</f>
        <v>0</v>
      </c>
      <c r="T138" s="127">
        <f>SUM(T139:T142)</f>
        <v>0</v>
      </c>
      <c r="AR138" s="121" t="s">
        <v>80</v>
      </c>
      <c r="AT138" s="128" t="s">
        <v>69</v>
      </c>
      <c r="AU138" s="128" t="s">
        <v>78</v>
      </c>
      <c r="AY138" s="121" t="s">
        <v>158</v>
      </c>
      <c r="BK138" s="129">
        <f>SUM(BK139:BK142)</f>
        <v>16750</v>
      </c>
    </row>
    <row r="139" spans="2:65" s="1" customFormat="1" ht="16.5" customHeight="1" x14ac:dyDescent="0.2">
      <c r="B139" s="33"/>
      <c r="C139" s="132" t="s">
        <v>253</v>
      </c>
      <c r="D139" s="132" t="s">
        <v>160</v>
      </c>
      <c r="E139" s="133" t="s">
        <v>3100</v>
      </c>
      <c r="F139" s="134" t="s">
        <v>3101</v>
      </c>
      <c r="G139" s="135" t="s">
        <v>467</v>
      </c>
      <c r="H139" s="136">
        <v>1</v>
      </c>
      <c r="I139" s="137">
        <v>3650</v>
      </c>
      <c r="J139" s="138">
        <f>ROUND(I139*H139,2)</f>
        <v>3650</v>
      </c>
      <c r="K139" s="134" t="s">
        <v>19</v>
      </c>
      <c r="L139" s="33"/>
      <c r="M139" s="139" t="s">
        <v>19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204</v>
      </c>
      <c r="AT139" s="143" t="s">
        <v>160</v>
      </c>
      <c r="AU139" s="143" t="s">
        <v>80</v>
      </c>
      <c r="AY139" s="18" t="s">
        <v>158</v>
      </c>
      <c r="BE139" s="144">
        <f>IF(N139="základní",J139,0)</f>
        <v>3650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78</v>
      </c>
      <c r="BK139" s="144">
        <f>ROUND(I139*H139,2)</f>
        <v>3650</v>
      </c>
      <c r="BL139" s="18" t="s">
        <v>204</v>
      </c>
      <c r="BM139" s="143" t="s">
        <v>370</v>
      </c>
    </row>
    <row r="140" spans="2:65" s="1" customFormat="1" ht="16.5" customHeight="1" x14ac:dyDescent="0.2">
      <c r="B140" s="33"/>
      <c r="C140" s="132" t="s">
        <v>375</v>
      </c>
      <c r="D140" s="132" t="s">
        <v>160</v>
      </c>
      <c r="E140" s="133" t="s">
        <v>3102</v>
      </c>
      <c r="F140" s="134" t="s">
        <v>3103</v>
      </c>
      <c r="G140" s="135" t="s">
        <v>467</v>
      </c>
      <c r="H140" s="136">
        <v>1</v>
      </c>
      <c r="I140" s="137">
        <v>5200</v>
      </c>
      <c r="J140" s="138">
        <f>ROUND(I140*H140,2)</f>
        <v>5200</v>
      </c>
      <c r="K140" s="134" t="s">
        <v>19</v>
      </c>
      <c r="L140" s="33"/>
      <c r="M140" s="139" t="s">
        <v>19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204</v>
      </c>
      <c r="AT140" s="143" t="s">
        <v>160</v>
      </c>
      <c r="AU140" s="143" t="s">
        <v>80</v>
      </c>
      <c r="AY140" s="18" t="s">
        <v>158</v>
      </c>
      <c r="BE140" s="144">
        <f>IF(N140="základní",J140,0)</f>
        <v>5200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78</v>
      </c>
      <c r="BK140" s="144">
        <f>ROUND(I140*H140,2)</f>
        <v>5200</v>
      </c>
      <c r="BL140" s="18" t="s">
        <v>204</v>
      </c>
      <c r="BM140" s="143" t="s">
        <v>378</v>
      </c>
    </row>
    <row r="141" spans="2:65" s="1" customFormat="1" ht="16.5" customHeight="1" x14ac:dyDescent="0.2">
      <c r="B141" s="33"/>
      <c r="C141" s="132" t="s">
        <v>262</v>
      </c>
      <c r="D141" s="132" t="s">
        <v>160</v>
      </c>
      <c r="E141" s="133" t="s">
        <v>3104</v>
      </c>
      <c r="F141" s="134" t="s">
        <v>3105</v>
      </c>
      <c r="G141" s="135" t="s">
        <v>467</v>
      </c>
      <c r="H141" s="136">
        <v>1</v>
      </c>
      <c r="I141" s="137">
        <v>2950</v>
      </c>
      <c r="J141" s="138">
        <f>ROUND(I141*H141,2)</f>
        <v>2950</v>
      </c>
      <c r="K141" s="134" t="s">
        <v>19</v>
      </c>
      <c r="L141" s="33"/>
      <c r="M141" s="139" t="s">
        <v>19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204</v>
      </c>
      <c r="AT141" s="143" t="s">
        <v>160</v>
      </c>
      <c r="AU141" s="143" t="s">
        <v>80</v>
      </c>
      <c r="AY141" s="18" t="s">
        <v>158</v>
      </c>
      <c r="BE141" s="144">
        <f>IF(N141="základní",J141,0)</f>
        <v>2950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78</v>
      </c>
      <c r="BK141" s="144">
        <f>ROUND(I141*H141,2)</f>
        <v>2950</v>
      </c>
      <c r="BL141" s="18" t="s">
        <v>204</v>
      </c>
      <c r="BM141" s="143" t="s">
        <v>385</v>
      </c>
    </row>
    <row r="142" spans="2:65" s="1" customFormat="1" ht="16.5" customHeight="1" x14ac:dyDescent="0.2">
      <c r="B142" s="33"/>
      <c r="C142" s="132" t="s">
        <v>390</v>
      </c>
      <c r="D142" s="132" t="s">
        <v>160</v>
      </c>
      <c r="E142" s="133" t="s">
        <v>3106</v>
      </c>
      <c r="F142" s="134" t="s">
        <v>3107</v>
      </c>
      <c r="G142" s="135" t="s">
        <v>467</v>
      </c>
      <c r="H142" s="136">
        <v>1</v>
      </c>
      <c r="I142" s="137">
        <v>4950</v>
      </c>
      <c r="J142" s="138">
        <f>ROUND(I142*H142,2)</f>
        <v>4950</v>
      </c>
      <c r="K142" s="134" t="s">
        <v>19</v>
      </c>
      <c r="L142" s="33"/>
      <c r="M142" s="197" t="s">
        <v>19</v>
      </c>
      <c r="N142" s="198" t="s">
        <v>41</v>
      </c>
      <c r="O142" s="18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AR142" s="143" t="s">
        <v>204</v>
      </c>
      <c r="AT142" s="143" t="s">
        <v>160</v>
      </c>
      <c r="AU142" s="143" t="s">
        <v>80</v>
      </c>
      <c r="AY142" s="18" t="s">
        <v>158</v>
      </c>
      <c r="BE142" s="144">
        <f>IF(N142="základní",J142,0)</f>
        <v>4950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78</v>
      </c>
      <c r="BK142" s="144">
        <f>ROUND(I142*H142,2)</f>
        <v>4950</v>
      </c>
      <c r="BL142" s="18" t="s">
        <v>204</v>
      </c>
      <c r="BM142" s="143" t="s">
        <v>393</v>
      </c>
    </row>
    <row r="143" spans="2:65" s="1" customFormat="1" ht="6.9" customHeight="1" x14ac:dyDescent="0.2"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33"/>
    </row>
  </sheetData>
  <sheetProtection algorithmName="SHA-512" hashValue="JfOa98Om5MoqVFPrMa4Bq3g/oIzN1MqeKCKnp84qFSxlp1gm2EUeUZBiKk73eIIJ0hqBaE09qrcy+WGTS4Ks3g==" saltValue="FaTHo34g+RRRyk+FHTOZ2ggMidaq5frBzVXiKpYJuRybg7xuLCxRhK0cAlELzJZacubRAaIKEg4DxTUh94TLMQ==" spinCount="100000" sheet="1" objects="1" scenarios="1" formatColumns="0" formatRows="0" autoFilter="0"/>
  <autoFilter ref="C88:K142" xr:uid="{00000000-0009-0000-0000-000007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109" r:id="rId1" xr:uid="{00000000-0004-0000-0700-000000000000}"/>
    <hyperlink ref="F120" r:id="rId2" xr:uid="{00000000-0004-0000-0700-000001000000}"/>
    <hyperlink ref="F123" r:id="rId3" xr:uid="{00000000-0004-0000-0700-000002000000}"/>
    <hyperlink ref="F127" r:id="rId4" xr:uid="{00000000-0004-0000-0700-000003000000}"/>
    <hyperlink ref="F132" r:id="rId5" xr:uid="{00000000-0004-0000-0700-000004000000}"/>
    <hyperlink ref="F135" r:id="rId6" xr:uid="{00000000-0004-0000-0700-000005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7"/>
  <headerFooter>
    <oddFooter>&amp;CStrana &amp;P z &amp;N</oddFoot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39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8" t="s">
        <v>107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 x14ac:dyDescent="0.2">
      <c r="B4" s="21"/>
      <c r="D4" s="22" t="s">
        <v>124</v>
      </c>
      <c r="L4" s="21"/>
      <c r="M4" s="91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19" t="str">
        <f>'Rekapitulace stavby'!K6</f>
        <v>Vodovod Hrusice- připojení na VDJ Peleška</v>
      </c>
      <c r="F7" s="320"/>
      <c r="G7" s="320"/>
      <c r="H7" s="320"/>
      <c r="L7" s="21"/>
    </row>
    <row r="8" spans="2:46" s="1" customFormat="1" ht="12" customHeight="1" x14ac:dyDescent="0.2">
      <c r="B8" s="33"/>
      <c r="D8" s="28" t="s">
        <v>125</v>
      </c>
      <c r="L8" s="33"/>
    </row>
    <row r="9" spans="2:46" s="1" customFormat="1" ht="16.5" customHeight="1" x14ac:dyDescent="0.2">
      <c r="B9" s="33"/>
      <c r="E9" s="304" t="s">
        <v>3108</v>
      </c>
      <c r="F9" s="318"/>
      <c r="G9" s="318"/>
      <c r="H9" s="318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 x14ac:dyDescent="0.2">
      <c r="B12" s="33"/>
      <c r="D12" s="28" t="s">
        <v>21</v>
      </c>
      <c r="F12" s="26" t="s">
        <v>22</v>
      </c>
      <c r="I12" s="28" t="s">
        <v>23</v>
      </c>
      <c r="J12" s="50">
        <f>'Rekapitulace stavby'!AN8</f>
        <v>46008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24</v>
      </c>
      <c r="I14" s="28" t="s">
        <v>25</v>
      </c>
      <c r="J14" s="26" t="s">
        <v>19</v>
      </c>
      <c r="L14" s="33"/>
    </row>
    <row r="15" spans="2:46" s="1" customFormat="1" ht="18" customHeight="1" x14ac:dyDescent="0.2">
      <c r="B15" s="33"/>
      <c r="E15" s="26" t="s">
        <v>26</v>
      </c>
      <c r="I15" s="28" t="s">
        <v>27</v>
      </c>
      <c r="J15" s="26" t="s">
        <v>19</v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28</v>
      </c>
      <c r="I17" s="28" t="s">
        <v>25</v>
      </c>
      <c r="J17" s="29" t="str">
        <f>'Rekapitulace stavby'!AN13</f>
        <v>25117947</v>
      </c>
      <c r="L17" s="33"/>
    </row>
    <row r="18" spans="2:12" s="1" customFormat="1" ht="18" customHeight="1" x14ac:dyDescent="0.2">
      <c r="B18" s="33"/>
      <c r="E18" s="321" t="str">
        <f>'Rekapitulace stavby'!E14</f>
        <v>ZEPRIS  s.r.o.</v>
      </c>
      <c r="F18" s="286"/>
      <c r="G18" s="286"/>
      <c r="H18" s="286"/>
      <c r="I18" s="28" t="s">
        <v>27</v>
      </c>
      <c r="J18" s="29" t="str">
        <f>'Rekapitulace stavby'!AN14</f>
        <v>CZ699004936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25</v>
      </c>
      <c r="J20" s="26" t="s">
        <v>19</v>
      </c>
      <c r="L20" s="33"/>
    </row>
    <row r="21" spans="2:12" s="1" customFormat="1" ht="18" customHeight="1" x14ac:dyDescent="0.2">
      <c r="B21" s="33"/>
      <c r="E21" s="26" t="s">
        <v>30</v>
      </c>
      <c r="I21" s="28" t="s">
        <v>27</v>
      </c>
      <c r="J21" s="26" t="s">
        <v>19</v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32</v>
      </c>
      <c r="I23" s="28" t="s">
        <v>25</v>
      </c>
      <c r="J23" s="26" t="s">
        <v>19</v>
      </c>
      <c r="L23" s="33"/>
    </row>
    <row r="24" spans="2:12" s="1" customFormat="1" ht="18" customHeight="1" x14ac:dyDescent="0.2">
      <c r="B24" s="33"/>
      <c r="E24" s="26" t="s">
        <v>33</v>
      </c>
      <c r="I24" s="28" t="s">
        <v>27</v>
      </c>
      <c r="J24" s="26" t="s">
        <v>19</v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34</v>
      </c>
      <c r="L26" s="33"/>
    </row>
    <row r="27" spans="2:12" s="7" customFormat="1" ht="16.5" customHeight="1" x14ac:dyDescent="0.2">
      <c r="B27" s="92"/>
      <c r="E27" s="290" t="s">
        <v>19</v>
      </c>
      <c r="F27" s="290"/>
      <c r="G27" s="290"/>
      <c r="H27" s="290"/>
      <c r="L27" s="92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93" t="s">
        <v>36</v>
      </c>
      <c r="J30" s="64">
        <f>ROUND(J83, 2)</f>
        <v>248303.74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" customHeight="1" x14ac:dyDescent="0.2">
      <c r="B33" s="33"/>
      <c r="D33" s="53" t="s">
        <v>40</v>
      </c>
      <c r="E33" s="28" t="s">
        <v>41</v>
      </c>
      <c r="F33" s="84">
        <f>ROUND((SUM(BE83:BE238)),  2)</f>
        <v>248303.74</v>
      </c>
      <c r="I33" s="94">
        <v>0.21</v>
      </c>
      <c r="J33" s="84">
        <f>ROUND(((SUM(BE83:BE238))*I33),  2)</f>
        <v>52143.79</v>
      </c>
      <c r="L33" s="33"/>
    </row>
    <row r="34" spans="2:12" s="1" customFormat="1" ht="14.4" customHeight="1" x14ac:dyDescent="0.2">
      <c r="B34" s="33"/>
      <c r="E34" s="28" t="s">
        <v>42</v>
      </c>
      <c r="F34" s="84">
        <f>ROUND((SUM(BF83:BF238)),  2)</f>
        <v>0</v>
      </c>
      <c r="I34" s="94">
        <v>0.12</v>
      </c>
      <c r="J34" s="84">
        <f>ROUND(((SUM(BF83:BF238))*I34),  2)</f>
        <v>0</v>
      </c>
      <c r="L34" s="33"/>
    </row>
    <row r="35" spans="2:12" s="1" customFormat="1" ht="14.4" hidden="1" customHeight="1" x14ac:dyDescent="0.2">
      <c r="B35" s="33"/>
      <c r="E35" s="28" t="s">
        <v>43</v>
      </c>
      <c r="F35" s="84">
        <f>ROUND((SUM(BG83:BG238)),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 x14ac:dyDescent="0.2">
      <c r="B36" s="33"/>
      <c r="E36" s="28" t="s">
        <v>44</v>
      </c>
      <c r="F36" s="84">
        <f>ROUND((SUM(BH83:BH238)),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 x14ac:dyDescent="0.2">
      <c r="B37" s="33"/>
      <c r="E37" s="28" t="s">
        <v>45</v>
      </c>
      <c r="F37" s="84">
        <f>ROUND((SUM(BI83:BI238)),  2)</f>
        <v>0</v>
      </c>
      <c r="I37" s="94">
        <v>0</v>
      </c>
      <c r="J37" s="84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55"/>
      <c r="J39" s="99">
        <f>SUM(J30:J37)</f>
        <v>300447.52999999997</v>
      </c>
      <c r="K39" s="100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127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16</v>
      </c>
      <c r="L47" s="33"/>
    </row>
    <row r="48" spans="2:12" s="1" customFormat="1" ht="16.5" customHeight="1" x14ac:dyDescent="0.2">
      <c r="B48" s="33"/>
      <c r="E48" s="319" t="str">
        <f>E7</f>
        <v>Vodovod Hrusice- připojení na VDJ Peleška</v>
      </c>
      <c r="F48" s="320"/>
      <c r="G48" s="320"/>
      <c r="H48" s="320"/>
      <c r="L48" s="33"/>
    </row>
    <row r="49" spans="2:47" s="1" customFormat="1" ht="12" customHeight="1" x14ac:dyDescent="0.2">
      <c r="B49" s="33"/>
      <c r="C49" s="28" t="s">
        <v>125</v>
      </c>
      <c r="L49" s="33"/>
    </row>
    <row r="50" spans="2:47" s="1" customFormat="1" ht="16.5" customHeight="1" x14ac:dyDescent="0.2">
      <c r="B50" s="33"/>
      <c r="E50" s="304" t="str">
        <f>E9</f>
        <v>SO 04 - Propoj ČS-VDJ Peleška</v>
      </c>
      <c r="F50" s="318"/>
      <c r="G50" s="318"/>
      <c r="H50" s="318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21</v>
      </c>
      <c r="F52" s="26" t="str">
        <f>F12</f>
        <v>Hrusice</v>
      </c>
      <c r="I52" s="28" t="s">
        <v>23</v>
      </c>
      <c r="J52" s="50">
        <f>IF(J12="","",J12)</f>
        <v>46008</v>
      </c>
      <c r="L52" s="33"/>
    </row>
    <row r="53" spans="2:47" s="1" customFormat="1" ht="6.9" customHeight="1" x14ac:dyDescent="0.2">
      <c r="B53" s="33"/>
      <c r="L53" s="33"/>
    </row>
    <row r="54" spans="2:47" s="1" customFormat="1" ht="40.049999999999997" customHeight="1" x14ac:dyDescent="0.2">
      <c r="B54" s="33"/>
      <c r="C54" s="28" t="s">
        <v>24</v>
      </c>
      <c r="F54" s="26" t="str">
        <f>E15</f>
        <v>Obec Hrusice</v>
      </c>
      <c r="I54" s="28" t="s">
        <v>29</v>
      </c>
      <c r="J54" s="31" t="str">
        <f>E21</f>
        <v>Vodohospodářský rozvoj a výstavba a.s., Praha</v>
      </c>
      <c r="L54" s="33"/>
    </row>
    <row r="55" spans="2:47" s="1" customFormat="1" ht="15.15" customHeight="1" x14ac:dyDescent="0.2">
      <c r="B55" s="33"/>
      <c r="C55" s="28" t="s">
        <v>28</v>
      </c>
      <c r="F55" s="26" t="str">
        <f>IF(E18="","",E18)</f>
        <v>ZEPRIS  s.r.o.</v>
      </c>
      <c r="I55" s="28" t="s">
        <v>32</v>
      </c>
      <c r="J55" s="31" t="str">
        <f>E24</f>
        <v>VRV a.s.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101" t="s">
        <v>128</v>
      </c>
      <c r="D57" s="95"/>
      <c r="E57" s="95"/>
      <c r="F57" s="95"/>
      <c r="G57" s="95"/>
      <c r="H57" s="95"/>
      <c r="I57" s="95"/>
      <c r="J57" s="102" t="s">
        <v>129</v>
      </c>
      <c r="K57" s="95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103" t="s">
        <v>68</v>
      </c>
      <c r="J59" s="64">
        <f>J83</f>
        <v>248303.74</v>
      </c>
      <c r="L59" s="33"/>
      <c r="AU59" s="18" t="s">
        <v>130</v>
      </c>
    </row>
    <row r="60" spans="2:47" s="8" customFormat="1" ht="24.9" customHeight="1" x14ac:dyDescent="0.2">
      <c r="B60" s="104"/>
      <c r="D60" s="105" t="s">
        <v>131</v>
      </c>
      <c r="E60" s="106"/>
      <c r="F60" s="106"/>
      <c r="G60" s="106"/>
      <c r="H60" s="106"/>
      <c r="I60" s="106"/>
      <c r="J60" s="107">
        <f>J84</f>
        <v>248303.74</v>
      </c>
      <c r="L60" s="104"/>
    </row>
    <row r="61" spans="2:47" s="9" customFormat="1" ht="19.95" customHeight="1" x14ac:dyDescent="0.2">
      <c r="B61" s="108"/>
      <c r="D61" s="109" t="s">
        <v>132</v>
      </c>
      <c r="E61" s="110"/>
      <c r="F61" s="110"/>
      <c r="G61" s="110"/>
      <c r="H61" s="110"/>
      <c r="I61" s="110"/>
      <c r="J61" s="111">
        <f>J85</f>
        <v>123243.39000000001</v>
      </c>
      <c r="L61" s="108"/>
    </row>
    <row r="62" spans="2:47" s="9" customFormat="1" ht="19.95" customHeight="1" x14ac:dyDescent="0.2">
      <c r="B62" s="108"/>
      <c r="D62" s="109" t="s">
        <v>134</v>
      </c>
      <c r="E62" s="110"/>
      <c r="F62" s="110"/>
      <c r="G62" s="110"/>
      <c r="H62" s="110"/>
      <c r="I62" s="110"/>
      <c r="J62" s="111">
        <f>J194</f>
        <v>8000</v>
      </c>
      <c r="L62" s="108"/>
    </row>
    <row r="63" spans="2:47" s="9" customFormat="1" ht="19.95" customHeight="1" x14ac:dyDescent="0.2">
      <c r="B63" s="108"/>
      <c r="D63" s="109" t="s">
        <v>137</v>
      </c>
      <c r="E63" s="110"/>
      <c r="F63" s="110"/>
      <c r="G63" s="110"/>
      <c r="H63" s="110"/>
      <c r="I63" s="110"/>
      <c r="J63" s="111">
        <f>J196</f>
        <v>117060.34999999999</v>
      </c>
      <c r="L63" s="108"/>
    </row>
    <row r="64" spans="2:47" s="1" customFormat="1" ht="21.75" customHeight="1" x14ac:dyDescent="0.2">
      <c r="B64" s="33"/>
      <c r="L64" s="33"/>
    </row>
    <row r="65" spans="2:12" s="1" customFormat="1" ht="6.9" customHeight="1" x14ac:dyDescent="0.2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" customHeight="1" x14ac:dyDescent="0.2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" customHeight="1" x14ac:dyDescent="0.2">
      <c r="B70" s="33"/>
      <c r="C70" s="22" t="s">
        <v>143</v>
      </c>
      <c r="L70" s="33"/>
    </row>
    <row r="71" spans="2:12" s="1" customFormat="1" ht="6.9" customHeight="1" x14ac:dyDescent="0.2">
      <c r="B71" s="33"/>
      <c r="L71" s="33"/>
    </row>
    <row r="72" spans="2:12" s="1" customFormat="1" ht="12" customHeight="1" x14ac:dyDescent="0.2">
      <c r="B72" s="33"/>
      <c r="C72" s="28" t="s">
        <v>16</v>
      </c>
      <c r="L72" s="33"/>
    </row>
    <row r="73" spans="2:12" s="1" customFormat="1" ht="16.5" customHeight="1" x14ac:dyDescent="0.2">
      <c r="B73" s="33"/>
      <c r="E73" s="319" t="str">
        <f>E7</f>
        <v>Vodovod Hrusice- připojení na VDJ Peleška</v>
      </c>
      <c r="F73" s="320"/>
      <c r="G73" s="320"/>
      <c r="H73" s="320"/>
      <c r="L73" s="33"/>
    </row>
    <row r="74" spans="2:12" s="1" customFormat="1" ht="12" customHeight="1" x14ac:dyDescent="0.2">
      <c r="B74" s="33"/>
      <c r="C74" s="28" t="s">
        <v>125</v>
      </c>
      <c r="L74" s="33"/>
    </row>
    <row r="75" spans="2:12" s="1" customFormat="1" ht="16.5" customHeight="1" x14ac:dyDescent="0.2">
      <c r="B75" s="33"/>
      <c r="E75" s="304" t="str">
        <f>E9</f>
        <v>SO 04 - Propoj ČS-VDJ Peleška</v>
      </c>
      <c r="F75" s="318"/>
      <c r="G75" s="318"/>
      <c r="H75" s="318"/>
      <c r="L75" s="33"/>
    </row>
    <row r="76" spans="2:12" s="1" customFormat="1" ht="6.9" customHeight="1" x14ac:dyDescent="0.2">
      <c r="B76" s="33"/>
      <c r="L76" s="33"/>
    </row>
    <row r="77" spans="2:12" s="1" customFormat="1" ht="12" customHeight="1" x14ac:dyDescent="0.2">
      <c r="B77" s="33"/>
      <c r="C77" s="28" t="s">
        <v>21</v>
      </c>
      <c r="F77" s="26" t="str">
        <f>F12</f>
        <v>Hrusice</v>
      </c>
      <c r="I77" s="28" t="s">
        <v>23</v>
      </c>
      <c r="J77" s="50">
        <f>IF(J12="","",J12)</f>
        <v>46008</v>
      </c>
      <c r="L77" s="33"/>
    </row>
    <row r="78" spans="2:12" s="1" customFormat="1" ht="6.9" customHeight="1" x14ac:dyDescent="0.2">
      <c r="B78" s="33"/>
      <c r="L78" s="33"/>
    </row>
    <row r="79" spans="2:12" s="1" customFormat="1" ht="40.049999999999997" customHeight="1" x14ac:dyDescent="0.2">
      <c r="B79" s="33"/>
      <c r="C79" s="28" t="s">
        <v>24</v>
      </c>
      <c r="F79" s="26" t="str">
        <f>E15</f>
        <v>Obec Hrusice</v>
      </c>
      <c r="I79" s="28" t="s">
        <v>29</v>
      </c>
      <c r="J79" s="31" t="str">
        <f>E21</f>
        <v>Vodohospodářský rozvoj a výstavba a.s., Praha</v>
      </c>
      <c r="L79" s="33"/>
    </row>
    <row r="80" spans="2:12" s="1" customFormat="1" ht="15.15" customHeight="1" x14ac:dyDescent="0.2">
      <c r="B80" s="33"/>
      <c r="C80" s="28" t="s">
        <v>28</v>
      </c>
      <c r="F80" s="26" t="str">
        <f>IF(E18="","",E18)</f>
        <v>ZEPRIS  s.r.o.</v>
      </c>
      <c r="I80" s="28" t="s">
        <v>32</v>
      </c>
      <c r="J80" s="31" t="str">
        <f>E24</f>
        <v>VRV a.s.</v>
      </c>
      <c r="L80" s="33"/>
    </row>
    <row r="81" spans="2:65" s="1" customFormat="1" ht="10.35" customHeight="1" x14ac:dyDescent="0.2">
      <c r="B81" s="33"/>
      <c r="L81" s="33"/>
    </row>
    <row r="82" spans="2:65" s="10" customFormat="1" ht="29.25" customHeight="1" x14ac:dyDescent="0.2">
      <c r="B82" s="112"/>
      <c r="C82" s="113" t="s">
        <v>144</v>
      </c>
      <c r="D82" s="114" t="s">
        <v>55</v>
      </c>
      <c r="E82" s="114" t="s">
        <v>51</v>
      </c>
      <c r="F82" s="114" t="s">
        <v>52</v>
      </c>
      <c r="G82" s="114" t="s">
        <v>145</v>
      </c>
      <c r="H82" s="114" t="s">
        <v>146</v>
      </c>
      <c r="I82" s="114" t="s">
        <v>147</v>
      </c>
      <c r="J82" s="114" t="s">
        <v>129</v>
      </c>
      <c r="K82" s="115" t="s">
        <v>148</v>
      </c>
      <c r="L82" s="112"/>
      <c r="M82" s="57" t="s">
        <v>19</v>
      </c>
      <c r="N82" s="58" t="s">
        <v>40</v>
      </c>
      <c r="O82" s="58" t="s">
        <v>149</v>
      </c>
      <c r="P82" s="58" t="s">
        <v>150</v>
      </c>
      <c r="Q82" s="58" t="s">
        <v>151</v>
      </c>
      <c r="R82" s="58" t="s">
        <v>152</v>
      </c>
      <c r="S82" s="58" t="s">
        <v>153</v>
      </c>
      <c r="T82" s="59" t="s">
        <v>154</v>
      </c>
    </row>
    <row r="83" spans="2:65" s="1" customFormat="1" ht="22.8" customHeight="1" x14ac:dyDescent="0.3">
      <c r="B83" s="33"/>
      <c r="C83" s="62" t="s">
        <v>155</v>
      </c>
      <c r="J83" s="116">
        <f>BK83</f>
        <v>248303.74</v>
      </c>
      <c r="L83" s="33"/>
      <c r="M83" s="60"/>
      <c r="N83" s="51"/>
      <c r="O83" s="51"/>
      <c r="P83" s="117">
        <f>P84</f>
        <v>0</v>
      </c>
      <c r="Q83" s="51"/>
      <c r="R83" s="117">
        <f>R84</f>
        <v>0</v>
      </c>
      <c r="S83" s="51"/>
      <c r="T83" s="118">
        <f>T84</f>
        <v>0</v>
      </c>
      <c r="AT83" s="18" t="s">
        <v>69</v>
      </c>
      <c r="AU83" s="18" t="s">
        <v>130</v>
      </c>
      <c r="BK83" s="119">
        <f>BK84</f>
        <v>248303.74</v>
      </c>
    </row>
    <row r="84" spans="2:65" s="11" customFormat="1" ht="25.95" customHeight="1" x14ac:dyDescent="0.25">
      <c r="B84" s="120"/>
      <c r="D84" s="121" t="s">
        <v>69</v>
      </c>
      <c r="E84" s="122" t="s">
        <v>156</v>
      </c>
      <c r="F84" s="122" t="s">
        <v>157</v>
      </c>
      <c r="I84" s="123"/>
      <c r="J84" s="124">
        <f>BK84</f>
        <v>248303.74</v>
      </c>
      <c r="L84" s="120"/>
      <c r="M84" s="125"/>
      <c r="P84" s="126">
        <f>P85+P194+P196</f>
        <v>0</v>
      </c>
      <c r="R84" s="126">
        <f>R85+R194+R196</f>
        <v>0</v>
      </c>
      <c r="T84" s="127">
        <f>T85+T194+T196</f>
        <v>0</v>
      </c>
      <c r="AR84" s="121" t="s">
        <v>78</v>
      </c>
      <c r="AT84" s="128" t="s">
        <v>69</v>
      </c>
      <c r="AU84" s="128" t="s">
        <v>70</v>
      </c>
      <c r="AY84" s="121" t="s">
        <v>158</v>
      </c>
      <c r="BK84" s="129">
        <f>BK85+BK194+BK196</f>
        <v>248303.74</v>
      </c>
    </row>
    <row r="85" spans="2:65" s="11" customFormat="1" ht="22.8" customHeight="1" x14ac:dyDescent="0.25">
      <c r="B85" s="120"/>
      <c r="D85" s="121" t="s">
        <v>69</v>
      </c>
      <c r="E85" s="130" t="s">
        <v>78</v>
      </c>
      <c r="F85" s="130" t="s">
        <v>159</v>
      </c>
      <c r="I85" s="123"/>
      <c r="J85" s="131">
        <f>BK85</f>
        <v>123243.39000000001</v>
      </c>
      <c r="L85" s="120"/>
      <c r="M85" s="125"/>
      <c r="P85" s="126">
        <f>SUM(P86:P193)</f>
        <v>0</v>
      </c>
      <c r="R85" s="126">
        <f>SUM(R86:R193)</f>
        <v>0</v>
      </c>
      <c r="T85" s="127">
        <f>SUM(T86:T193)</f>
        <v>0</v>
      </c>
      <c r="AR85" s="121" t="s">
        <v>78</v>
      </c>
      <c r="AT85" s="128" t="s">
        <v>69</v>
      </c>
      <c r="AU85" s="128" t="s">
        <v>78</v>
      </c>
      <c r="AY85" s="121" t="s">
        <v>158</v>
      </c>
      <c r="BK85" s="129">
        <f>SUM(BK86:BK193)</f>
        <v>123243.39000000001</v>
      </c>
    </row>
    <row r="86" spans="2:65" s="1" customFormat="1" ht="16.5" customHeight="1" x14ac:dyDescent="0.2">
      <c r="B86" s="33"/>
      <c r="C86" s="132" t="s">
        <v>78</v>
      </c>
      <c r="D86" s="132" t="s">
        <v>160</v>
      </c>
      <c r="E86" s="133" t="s">
        <v>1226</v>
      </c>
      <c r="F86" s="134" t="s">
        <v>1227</v>
      </c>
      <c r="G86" s="135" t="s">
        <v>280</v>
      </c>
      <c r="H86" s="136">
        <v>56</v>
      </c>
      <c r="I86" s="137">
        <v>61.3</v>
      </c>
      <c r="J86" s="138">
        <f>ROUND(I86*H86,2)</f>
        <v>3432.8</v>
      </c>
      <c r="K86" s="134" t="s">
        <v>164</v>
      </c>
      <c r="L86" s="33"/>
      <c r="M86" s="139" t="s">
        <v>19</v>
      </c>
      <c r="N86" s="140" t="s">
        <v>41</v>
      </c>
      <c r="P86" s="141">
        <f>O86*H86</f>
        <v>0</v>
      </c>
      <c r="Q86" s="141">
        <v>0</v>
      </c>
      <c r="R86" s="141">
        <f>Q86*H86</f>
        <v>0</v>
      </c>
      <c r="S86" s="141">
        <v>0</v>
      </c>
      <c r="T86" s="142">
        <f>S86*H86</f>
        <v>0</v>
      </c>
      <c r="AR86" s="143" t="s">
        <v>165</v>
      </c>
      <c r="AT86" s="143" t="s">
        <v>160</v>
      </c>
      <c r="AU86" s="143" t="s">
        <v>80</v>
      </c>
      <c r="AY86" s="18" t="s">
        <v>158</v>
      </c>
      <c r="BE86" s="144">
        <f>IF(N86="základní",J86,0)</f>
        <v>3432.8</v>
      </c>
      <c r="BF86" s="144">
        <f>IF(N86="snížená",J86,0)</f>
        <v>0</v>
      </c>
      <c r="BG86" s="144">
        <f>IF(N86="zákl. přenesená",J86,0)</f>
        <v>0</v>
      </c>
      <c r="BH86" s="144">
        <f>IF(N86="sníž. přenesená",J86,0)</f>
        <v>0</v>
      </c>
      <c r="BI86" s="144">
        <f>IF(N86="nulová",J86,0)</f>
        <v>0</v>
      </c>
      <c r="BJ86" s="18" t="s">
        <v>78</v>
      </c>
      <c r="BK86" s="144">
        <f>ROUND(I86*H86,2)</f>
        <v>3432.8</v>
      </c>
      <c r="BL86" s="18" t="s">
        <v>165</v>
      </c>
      <c r="BM86" s="143" t="s">
        <v>80</v>
      </c>
    </row>
    <row r="87" spans="2:65" s="1" customFormat="1" x14ac:dyDescent="0.2">
      <c r="B87" s="33"/>
      <c r="D87" s="145" t="s">
        <v>166</v>
      </c>
      <c r="F87" s="146" t="s">
        <v>1228</v>
      </c>
      <c r="I87" s="147"/>
      <c r="L87" s="33"/>
      <c r="M87" s="148"/>
      <c r="T87" s="54"/>
      <c r="AT87" s="18" t="s">
        <v>166</v>
      </c>
      <c r="AU87" s="18" t="s">
        <v>80</v>
      </c>
    </row>
    <row r="88" spans="2:65" s="12" customFormat="1" x14ac:dyDescent="0.2">
      <c r="B88" s="149"/>
      <c r="D88" s="150" t="s">
        <v>188</v>
      </c>
      <c r="E88" s="151" t="s">
        <v>19</v>
      </c>
      <c r="F88" s="152" t="s">
        <v>3109</v>
      </c>
      <c r="H88" s="151" t="s">
        <v>19</v>
      </c>
      <c r="I88" s="153"/>
      <c r="L88" s="149"/>
      <c r="M88" s="154"/>
      <c r="T88" s="155"/>
      <c r="AT88" s="151" t="s">
        <v>188</v>
      </c>
      <c r="AU88" s="151" t="s">
        <v>80</v>
      </c>
      <c r="AV88" s="12" t="s">
        <v>78</v>
      </c>
      <c r="AW88" s="12" t="s">
        <v>31</v>
      </c>
      <c r="AX88" s="12" t="s">
        <v>70</v>
      </c>
      <c r="AY88" s="151" t="s">
        <v>158</v>
      </c>
    </row>
    <row r="89" spans="2:65" s="13" customFormat="1" x14ac:dyDescent="0.2">
      <c r="B89" s="156"/>
      <c r="D89" s="150" t="s">
        <v>188</v>
      </c>
      <c r="E89" s="157" t="s">
        <v>19</v>
      </c>
      <c r="F89" s="158" t="s">
        <v>3110</v>
      </c>
      <c r="H89" s="159">
        <v>56</v>
      </c>
      <c r="I89" s="160"/>
      <c r="L89" s="156"/>
      <c r="M89" s="161"/>
      <c r="T89" s="162"/>
      <c r="AT89" s="157" t="s">
        <v>188</v>
      </c>
      <c r="AU89" s="157" t="s">
        <v>80</v>
      </c>
      <c r="AV89" s="13" t="s">
        <v>80</v>
      </c>
      <c r="AW89" s="13" t="s">
        <v>31</v>
      </c>
      <c r="AX89" s="13" t="s">
        <v>70</v>
      </c>
      <c r="AY89" s="157" t="s">
        <v>158</v>
      </c>
    </row>
    <row r="90" spans="2:65" s="14" customFormat="1" x14ac:dyDescent="0.2">
      <c r="B90" s="163"/>
      <c r="D90" s="150" t="s">
        <v>188</v>
      </c>
      <c r="E90" s="164" t="s">
        <v>19</v>
      </c>
      <c r="F90" s="165" t="s">
        <v>191</v>
      </c>
      <c r="H90" s="166">
        <v>56</v>
      </c>
      <c r="I90" s="167"/>
      <c r="L90" s="163"/>
      <c r="M90" s="168"/>
      <c r="T90" s="169"/>
      <c r="AT90" s="164" t="s">
        <v>188</v>
      </c>
      <c r="AU90" s="164" t="s">
        <v>80</v>
      </c>
      <c r="AV90" s="14" t="s">
        <v>165</v>
      </c>
      <c r="AW90" s="14" t="s">
        <v>31</v>
      </c>
      <c r="AX90" s="14" t="s">
        <v>78</v>
      </c>
      <c r="AY90" s="164" t="s">
        <v>158</v>
      </c>
    </row>
    <row r="91" spans="2:65" s="1" customFormat="1" ht="16.5" customHeight="1" x14ac:dyDescent="0.2">
      <c r="B91" s="33"/>
      <c r="C91" s="132" t="s">
        <v>80</v>
      </c>
      <c r="D91" s="132" t="s">
        <v>160</v>
      </c>
      <c r="E91" s="133" t="s">
        <v>1231</v>
      </c>
      <c r="F91" s="134" t="s">
        <v>1232</v>
      </c>
      <c r="G91" s="135" t="s">
        <v>286</v>
      </c>
      <c r="H91" s="136">
        <v>7</v>
      </c>
      <c r="I91" s="137">
        <v>53</v>
      </c>
      <c r="J91" s="138">
        <f>ROUND(I91*H91,2)</f>
        <v>371</v>
      </c>
      <c r="K91" s="134" t="s">
        <v>164</v>
      </c>
      <c r="L91" s="33"/>
      <c r="M91" s="139" t="s">
        <v>19</v>
      </c>
      <c r="N91" s="140" t="s">
        <v>41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165</v>
      </c>
      <c r="AT91" s="143" t="s">
        <v>160</v>
      </c>
      <c r="AU91" s="143" t="s">
        <v>80</v>
      </c>
      <c r="AY91" s="18" t="s">
        <v>158</v>
      </c>
      <c r="BE91" s="144">
        <f>IF(N91="základní",J91,0)</f>
        <v>371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78</v>
      </c>
      <c r="BK91" s="144">
        <f>ROUND(I91*H91,2)</f>
        <v>371</v>
      </c>
      <c r="BL91" s="18" t="s">
        <v>165</v>
      </c>
      <c r="BM91" s="143" t="s">
        <v>165</v>
      </c>
    </row>
    <row r="92" spans="2:65" s="1" customFormat="1" x14ac:dyDescent="0.2">
      <c r="B92" s="33"/>
      <c r="D92" s="145" t="s">
        <v>166</v>
      </c>
      <c r="F92" s="146" t="s">
        <v>1233</v>
      </c>
      <c r="I92" s="147"/>
      <c r="L92" s="33"/>
      <c r="M92" s="148"/>
      <c r="T92" s="54"/>
      <c r="AT92" s="18" t="s">
        <v>166</v>
      </c>
      <c r="AU92" s="18" t="s">
        <v>80</v>
      </c>
    </row>
    <row r="93" spans="2:65" s="1" customFormat="1" ht="16.5" customHeight="1" x14ac:dyDescent="0.2">
      <c r="B93" s="33"/>
      <c r="C93" s="132" t="s">
        <v>171</v>
      </c>
      <c r="D93" s="132" t="s">
        <v>160</v>
      </c>
      <c r="E93" s="133" t="s">
        <v>301</v>
      </c>
      <c r="F93" s="134" t="s">
        <v>302</v>
      </c>
      <c r="G93" s="135" t="s">
        <v>292</v>
      </c>
      <c r="H93" s="136">
        <v>5</v>
      </c>
      <c r="I93" s="137">
        <v>669</v>
      </c>
      <c r="J93" s="138">
        <f>ROUND(I93*H93,2)</f>
        <v>3345</v>
      </c>
      <c r="K93" s="134" t="s">
        <v>164</v>
      </c>
      <c r="L93" s="33"/>
      <c r="M93" s="139" t="s">
        <v>19</v>
      </c>
      <c r="N93" s="140" t="s">
        <v>41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165</v>
      </c>
      <c r="AT93" s="143" t="s">
        <v>160</v>
      </c>
      <c r="AU93" s="143" t="s">
        <v>80</v>
      </c>
      <c r="AY93" s="18" t="s">
        <v>158</v>
      </c>
      <c r="BE93" s="144">
        <f>IF(N93="základní",J93,0)</f>
        <v>3345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78</v>
      </c>
      <c r="BK93" s="144">
        <f>ROUND(I93*H93,2)</f>
        <v>3345</v>
      </c>
      <c r="BL93" s="18" t="s">
        <v>165</v>
      </c>
      <c r="BM93" s="143" t="s">
        <v>174</v>
      </c>
    </row>
    <row r="94" spans="2:65" s="1" customFormat="1" x14ac:dyDescent="0.2">
      <c r="B94" s="33"/>
      <c r="D94" s="145" t="s">
        <v>166</v>
      </c>
      <c r="F94" s="146" t="s">
        <v>304</v>
      </c>
      <c r="I94" s="147"/>
      <c r="L94" s="33"/>
      <c r="M94" s="148"/>
      <c r="T94" s="54"/>
      <c r="AT94" s="18" t="s">
        <v>166</v>
      </c>
      <c r="AU94" s="18" t="s">
        <v>80</v>
      </c>
    </row>
    <row r="95" spans="2:65" s="1" customFormat="1" ht="16.5" customHeight="1" x14ac:dyDescent="0.2">
      <c r="B95" s="33"/>
      <c r="C95" s="132" t="s">
        <v>165</v>
      </c>
      <c r="D95" s="132" t="s">
        <v>160</v>
      </c>
      <c r="E95" s="133" t="s">
        <v>1237</v>
      </c>
      <c r="F95" s="134" t="s">
        <v>1238</v>
      </c>
      <c r="G95" s="135" t="s">
        <v>195</v>
      </c>
      <c r="H95" s="136">
        <v>180</v>
      </c>
      <c r="I95" s="137">
        <v>29.1</v>
      </c>
      <c r="J95" s="138">
        <f>ROUND(I95*H95,2)</f>
        <v>5238</v>
      </c>
      <c r="K95" s="134" t="s">
        <v>164</v>
      </c>
      <c r="L95" s="33"/>
      <c r="M95" s="139" t="s">
        <v>19</v>
      </c>
      <c r="N95" s="140" t="s">
        <v>41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165</v>
      </c>
      <c r="AT95" s="143" t="s">
        <v>160</v>
      </c>
      <c r="AU95" s="143" t="s">
        <v>80</v>
      </c>
      <c r="AY95" s="18" t="s">
        <v>158</v>
      </c>
      <c r="BE95" s="144">
        <f>IF(N95="základní",J95,0)</f>
        <v>5238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78</v>
      </c>
      <c r="BK95" s="144">
        <f>ROUND(I95*H95,2)</f>
        <v>5238</v>
      </c>
      <c r="BL95" s="18" t="s">
        <v>165</v>
      </c>
      <c r="BM95" s="143" t="s">
        <v>178</v>
      </c>
    </row>
    <row r="96" spans="2:65" s="1" customFormat="1" x14ac:dyDescent="0.2">
      <c r="B96" s="33"/>
      <c r="D96" s="145" t="s">
        <v>166</v>
      </c>
      <c r="F96" s="146" t="s">
        <v>1239</v>
      </c>
      <c r="I96" s="147"/>
      <c r="L96" s="33"/>
      <c r="M96" s="148"/>
      <c r="T96" s="54"/>
      <c r="AT96" s="18" t="s">
        <v>166</v>
      </c>
      <c r="AU96" s="18" t="s">
        <v>80</v>
      </c>
    </row>
    <row r="97" spans="2:65" s="12" customFormat="1" x14ac:dyDescent="0.2">
      <c r="B97" s="149"/>
      <c r="D97" s="150" t="s">
        <v>188</v>
      </c>
      <c r="E97" s="151" t="s">
        <v>19</v>
      </c>
      <c r="F97" s="152" t="s">
        <v>3111</v>
      </c>
      <c r="H97" s="151" t="s">
        <v>19</v>
      </c>
      <c r="I97" s="153"/>
      <c r="L97" s="149"/>
      <c r="M97" s="154"/>
      <c r="T97" s="155"/>
      <c r="AT97" s="151" t="s">
        <v>188</v>
      </c>
      <c r="AU97" s="151" t="s">
        <v>80</v>
      </c>
      <c r="AV97" s="12" t="s">
        <v>78</v>
      </c>
      <c r="AW97" s="12" t="s">
        <v>31</v>
      </c>
      <c r="AX97" s="12" t="s">
        <v>70</v>
      </c>
      <c r="AY97" s="151" t="s">
        <v>158</v>
      </c>
    </row>
    <row r="98" spans="2:65" s="13" customFormat="1" x14ac:dyDescent="0.2">
      <c r="B98" s="156"/>
      <c r="D98" s="150" t="s">
        <v>188</v>
      </c>
      <c r="E98" s="157" t="s">
        <v>19</v>
      </c>
      <c r="F98" s="158" t="s">
        <v>3112</v>
      </c>
      <c r="H98" s="159">
        <v>180</v>
      </c>
      <c r="I98" s="160"/>
      <c r="L98" s="156"/>
      <c r="M98" s="161"/>
      <c r="T98" s="162"/>
      <c r="AT98" s="157" t="s">
        <v>188</v>
      </c>
      <c r="AU98" s="157" t="s">
        <v>80</v>
      </c>
      <c r="AV98" s="13" t="s">
        <v>80</v>
      </c>
      <c r="AW98" s="13" t="s">
        <v>31</v>
      </c>
      <c r="AX98" s="13" t="s">
        <v>70</v>
      </c>
      <c r="AY98" s="157" t="s">
        <v>158</v>
      </c>
    </row>
    <row r="99" spans="2:65" s="14" customFormat="1" x14ac:dyDescent="0.2">
      <c r="B99" s="163"/>
      <c r="D99" s="150" t="s">
        <v>188</v>
      </c>
      <c r="E99" s="164" t="s">
        <v>19</v>
      </c>
      <c r="F99" s="165" t="s">
        <v>191</v>
      </c>
      <c r="H99" s="166">
        <v>180</v>
      </c>
      <c r="I99" s="167"/>
      <c r="L99" s="163"/>
      <c r="M99" s="168"/>
      <c r="T99" s="169"/>
      <c r="AT99" s="164" t="s">
        <v>188</v>
      </c>
      <c r="AU99" s="164" t="s">
        <v>80</v>
      </c>
      <c r="AV99" s="14" t="s">
        <v>165</v>
      </c>
      <c r="AW99" s="14" t="s">
        <v>31</v>
      </c>
      <c r="AX99" s="14" t="s">
        <v>78</v>
      </c>
      <c r="AY99" s="164" t="s">
        <v>158</v>
      </c>
    </row>
    <row r="100" spans="2:65" s="1" customFormat="1" ht="21.75" customHeight="1" x14ac:dyDescent="0.2">
      <c r="B100" s="33"/>
      <c r="C100" s="132" t="s">
        <v>180</v>
      </c>
      <c r="D100" s="132" t="s">
        <v>160</v>
      </c>
      <c r="E100" s="133" t="s">
        <v>3113</v>
      </c>
      <c r="F100" s="134" t="s">
        <v>3114</v>
      </c>
      <c r="G100" s="135" t="s">
        <v>308</v>
      </c>
      <c r="H100" s="136">
        <v>1.4219999999999999</v>
      </c>
      <c r="I100" s="137">
        <v>308</v>
      </c>
      <c r="J100" s="138">
        <f>ROUND(I100*H100,2)</f>
        <v>437.98</v>
      </c>
      <c r="K100" s="134" t="s">
        <v>164</v>
      </c>
      <c r="L100" s="33"/>
      <c r="M100" s="139" t="s">
        <v>19</v>
      </c>
      <c r="N100" s="140" t="s">
        <v>41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165</v>
      </c>
      <c r="AT100" s="143" t="s">
        <v>160</v>
      </c>
      <c r="AU100" s="143" t="s">
        <v>80</v>
      </c>
      <c r="AY100" s="18" t="s">
        <v>158</v>
      </c>
      <c r="BE100" s="144">
        <f>IF(N100="základní",J100,0)</f>
        <v>437.98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78</v>
      </c>
      <c r="BK100" s="144">
        <f>ROUND(I100*H100,2)</f>
        <v>437.98</v>
      </c>
      <c r="BL100" s="18" t="s">
        <v>165</v>
      </c>
      <c r="BM100" s="143" t="s">
        <v>183</v>
      </c>
    </row>
    <row r="101" spans="2:65" s="1" customFormat="1" x14ac:dyDescent="0.2">
      <c r="B101" s="33"/>
      <c r="D101" s="145" t="s">
        <v>166</v>
      </c>
      <c r="F101" s="146" t="s">
        <v>3115</v>
      </c>
      <c r="I101" s="147"/>
      <c r="L101" s="33"/>
      <c r="M101" s="148"/>
      <c r="T101" s="54"/>
      <c r="AT101" s="18" t="s">
        <v>166</v>
      </c>
      <c r="AU101" s="18" t="s">
        <v>80</v>
      </c>
    </row>
    <row r="102" spans="2:65" s="13" customFormat="1" x14ac:dyDescent="0.2">
      <c r="B102" s="156"/>
      <c r="D102" s="150" t="s">
        <v>188</v>
      </c>
      <c r="E102" s="157" t="s">
        <v>19</v>
      </c>
      <c r="F102" s="158" t="s">
        <v>3116</v>
      </c>
      <c r="H102" s="159">
        <v>5.0220000000000002</v>
      </c>
      <c r="I102" s="160"/>
      <c r="L102" s="156"/>
      <c r="M102" s="161"/>
      <c r="T102" s="162"/>
      <c r="AT102" s="157" t="s">
        <v>188</v>
      </c>
      <c r="AU102" s="157" t="s">
        <v>80</v>
      </c>
      <c r="AV102" s="13" t="s">
        <v>80</v>
      </c>
      <c r="AW102" s="13" t="s">
        <v>31</v>
      </c>
      <c r="AX102" s="13" t="s">
        <v>70</v>
      </c>
      <c r="AY102" s="157" t="s">
        <v>158</v>
      </c>
    </row>
    <row r="103" spans="2:65" s="13" customFormat="1" x14ac:dyDescent="0.2">
      <c r="B103" s="156"/>
      <c r="D103" s="150" t="s">
        <v>188</v>
      </c>
      <c r="E103" s="157" t="s">
        <v>19</v>
      </c>
      <c r="F103" s="158" t="s">
        <v>3117</v>
      </c>
      <c r="H103" s="159">
        <v>-3.6</v>
      </c>
      <c r="I103" s="160"/>
      <c r="L103" s="156"/>
      <c r="M103" s="161"/>
      <c r="T103" s="162"/>
      <c r="AT103" s="157" t="s">
        <v>188</v>
      </c>
      <c r="AU103" s="157" t="s">
        <v>80</v>
      </c>
      <c r="AV103" s="13" t="s">
        <v>80</v>
      </c>
      <c r="AW103" s="13" t="s">
        <v>31</v>
      </c>
      <c r="AX103" s="13" t="s">
        <v>70</v>
      </c>
      <c r="AY103" s="157" t="s">
        <v>158</v>
      </c>
    </row>
    <row r="104" spans="2:65" s="14" customFormat="1" x14ac:dyDescent="0.2">
      <c r="B104" s="163"/>
      <c r="D104" s="150" t="s">
        <v>188</v>
      </c>
      <c r="E104" s="164" t="s">
        <v>19</v>
      </c>
      <c r="F104" s="165" t="s">
        <v>191</v>
      </c>
      <c r="H104" s="166">
        <v>1.4219999999999999</v>
      </c>
      <c r="I104" s="167"/>
      <c r="L104" s="163"/>
      <c r="M104" s="168"/>
      <c r="T104" s="169"/>
      <c r="AT104" s="164" t="s">
        <v>188</v>
      </c>
      <c r="AU104" s="164" t="s">
        <v>80</v>
      </c>
      <c r="AV104" s="14" t="s">
        <v>165</v>
      </c>
      <c r="AW104" s="14" t="s">
        <v>31</v>
      </c>
      <c r="AX104" s="14" t="s">
        <v>78</v>
      </c>
      <c r="AY104" s="164" t="s">
        <v>158</v>
      </c>
    </row>
    <row r="105" spans="2:65" s="1" customFormat="1" ht="16.5" customHeight="1" x14ac:dyDescent="0.2">
      <c r="B105" s="33"/>
      <c r="C105" s="132" t="s">
        <v>174</v>
      </c>
      <c r="D105" s="132" t="s">
        <v>160</v>
      </c>
      <c r="E105" s="133" t="s">
        <v>2751</v>
      </c>
      <c r="F105" s="134" t="s">
        <v>2752</v>
      </c>
      <c r="G105" s="135" t="s">
        <v>308</v>
      </c>
      <c r="H105" s="136">
        <v>20.088000000000001</v>
      </c>
      <c r="I105" s="137">
        <v>477</v>
      </c>
      <c r="J105" s="138">
        <f>ROUND(I105*H105,2)</f>
        <v>9581.98</v>
      </c>
      <c r="K105" s="134" t="s">
        <v>164</v>
      </c>
      <c r="L105" s="33"/>
      <c r="M105" s="139" t="s">
        <v>19</v>
      </c>
      <c r="N105" s="140" t="s">
        <v>41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165</v>
      </c>
      <c r="AT105" s="143" t="s">
        <v>160</v>
      </c>
      <c r="AU105" s="143" t="s">
        <v>80</v>
      </c>
      <c r="AY105" s="18" t="s">
        <v>158</v>
      </c>
      <c r="BE105" s="144">
        <f>IF(N105="základní",J105,0)</f>
        <v>9581.98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78</v>
      </c>
      <c r="BK105" s="144">
        <f>ROUND(I105*H105,2)</f>
        <v>9581.98</v>
      </c>
      <c r="BL105" s="18" t="s">
        <v>165</v>
      </c>
      <c r="BM105" s="143" t="s">
        <v>8</v>
      </c>
    </row>
    <row r="106" spans="2:65" s="1" customFormat="1" x14ac:dyDescent="0.2">
      <c r="B106" s="33"/>
      <c r="D106" s="145" t="s">
        <v>166</v>
      </c>
      <c r="F106" s="146" t="s">
        <v>2753</v>
      </c>
      <c r="I106" s="147"/>
      <c r="L106" s="33"/>
      <c r="M106" s="148"/>
      <c r="T106" s="54"/>
      <c r="AT106" s="18" t="s">
        <v>166</v>
      </c>
      <c r="AU106" s="18" t="s">
        <v>80</v>
      </c>
    </row>
    <row r="107" spans="2:65" s="1" customFormat="1" ht="16.5" customHeight="1" x14ac:dyDescent="0.2">
      <c r="B107" s="33"/>
      <c r="C107" s="132" t="s">
        <v>192</v>
      </c>
      <c r="D107" s="132" t="s">
        <v>160</v>
      </c>
      <c r="E107" s="133" t="s">
        <v>3118</v>
      </c>
      <c r="F107" s="134" t="s">
        <v>3119</v>
      </c>
      <c r="G107" s="135" t="s">
        <v>308</v>
      </c>
      <c r="H107" s="136">
        <v>8.3699999999999992</v>
      </c>
      <c r="I107" s="137">
        <v>633</v>
      </c>
      <c r="J107" s="138">
        <f>ROUND(I107*H107,2)</f>
        <v>5298.21</v>
      </c>
      <c r="K107" s="134" t="s">
        <v>164</v>
      </c>
      <c r="L107" s="33"/>
      <c r="M107" s="139" t="s">
        <v>19</v>
      </c>
      <c r="N107" s="140" t="s">
        <v>41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165</v>
      </c>
      <c r="AT107" s="143" t="s">
        <v>160</v>
      </c>
      <c r="AU107" s="143" t="s">
        <v>80</v>
      </c>
      <c r="AY107" s="18" t="s">
        <v>158</v>
      </c>
      <c r="BE107" s="144">
        <f>IF(N107="základní",J107,0)</f>
        <v>5298.21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78</v>
      </c>
      <c r="BK107" s="144">
        <f>ROUND(I107*H107,2)</f>
        <v>5298.21</v>
      </c>
      <c r="BL107" s="18" t="s">
        <v>165</v>
      </c>
      <c r="BM107" s="143" t="s">
        <v>196</v>
      </c>
    </row>
    <row r="108" spans="2:65" s="1" customFormat="1" x14ac:dyDescent="0.2">
      <c r="B108" s="33"/>
      <c r="D108" s="145" t="s">
        <v>166</v>
      </c>
      <c r="F108" s="146" t="s">
        <v>3120</v>
      </c>
      <c r="I108" s="147"/>
      <c r="L108" s="33"/>
      <c r="M108" s="148"/>
      <c r="T108" s="54"/>
      <c r="AT108" s="18" t="s">
        <v>166</v>
      </c>
      <c r="AU108" s="18" t="s">
        <v>80</v>
      </c>
    </row>
    <row r="109" spans="2:65" s="1" customFormat="1" ht="16.5" customHeight="1" x14ac:dyDescent="0.2">
      <c r="B109" s="33"/>
      <c r="C109" s="132" t="s">
        <v>178</v>
      </c>
      <c r="D109" s="132" t="s">
        <v>160</v>
      </c>
      <c r="E109" s="133" t="s">
        <v>398</v>
      </c>
      <c r="F109" s="134" t="s">
        <v>399</v>
      </c>
      <c r="G109" s="135" t="s">
        <v>308</v>
      </c>
      <c r="H109" s="136">
        <v>33.479999999999997</v>
      </c>
      <c r="I109" s="137">
        <v>599</v>
      </c>
      <c r="J109" s="138">
        <f>ROUND(I109*H109,2)</f>
        <v>20054.52</v>
      </c>
      <c r="K109" s="134" t="s">
        <v>164</v>
      </c>
      <c r="L109" s="33"/>
      <c r="M109" s="139" t="s">
        <v>19</v>
      </c>
      <c r="N109" s="140" t="s">
        <v>41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165</v>
      </c>
      <c r="AT109" s="143" t="s">
        <v>160</v>
      </c>
      <c r="AU109" s="143" t="s">
        <v>80</v>
      </c>
      <c r="AY109" s="18" t="s">
        <v>158</v>
      </c>
      <c r="BE109" s="144">
        <f>IF(N109="základní",J109,0)</f>
        <v>20054.52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78</v>
      </c>
      <c r="BK109" s="144">
        <f>ROUND(I109*H109,2)</f>
        <v>20054.52</v>
      </c>
      <c r="BL109" s="18" t="s">
        <v>165</v>
      </c>
      <c r="BM109" s="143" t="s">
        <v>204</v>
      </c>
    </row>
    <row r="110" spans="2:65" s="1" customFormat="1" x14ac:dyDescent="0.2">
      <c r="B110" s="33"/>
      <c r="D110" s="145" t="s">
        <v>166</v>
      </c>
      <c r="F110" s="146" t="s">
        <v>401</v>
      </c>
      <c r="I110" s="147"/>
      <c r="L110" s="33"/>
      <c r="M110" s="148"/>
      <c r="T110" s="54"/>
      <c r="AT110" s="18" t="s">
        <v>166</v>
      </c>
      <c r="AU110" s="18" t="s">
        <v>80</v>
      </c>
    </row>
    <row r="111" spans="2:65" s="13" customFormat="1" x14ac:dyDescent="0.2">
      <c r="B111" s="156"/>
      <c r="D111" s="150" t="s">
        <v>188</v>
      </c>
      <c r="E111" s="157" t="s">
        <v>19</v>
      </c>
      <c r="F111" s="158" t="s">
        <v>3121</v>
      </c>
      <c r="H111" s="159">
        <v>33.479999999999997</v>
      </c>
      <c r="I111" s="160"/>
      <c r="L111" s="156"/>
      <c r="M111" s="161"/>
      <c r="T111" s="162"/>
      <c r="AT111" s="157" t="s">
        <v>188</v>
      </c>
      <c r="AU111" s="157" t="s">
        <v>80</v>
      </c>
      <c r="AV111" s="13" t="s">
        <v>80</v>
      </c>
      <c r="AW111" s="13" t="s">
        <v>31</v>
      </c>
      <c r="AX111" s="13" t="s">
        <v>70</v>
      </c>
      <c r="AY111" s="157" t="s">
        <v>158</v>
      </c>
    </row>
    <row r="112" spans="2:65" s="14" customFormat="1" x14ac:dyDescent="0.2">
      <c r="B112" s="163"/>
      <c r="D112" s="150" t="s">
        <v>188</v>
      </c>
      <c r="E112" s="164" t="s">
        <v>19</v>
      </c>
      <c r="F112" s="165" t="s">
        <v>191</v>
      </c>
      <c r="H112" s="166">
        <v>33.479999999999997</v>
      </c>
      <c r="I112" s="167"/>
      <c r="L112" s="163"/>
      <c r="M112" s="168"/>
      <c r="T112" s="169"/>
      <c r="AT112" s="164" t="s">
        <v>188</v>
      </c>
      <c r="AU112" s="164" t="s">
        <v>80</v>
      </c>
      <c r="AV112" s="14" t="s">
        <v>165</v>
      </c>
      <c r="AW112" s="14" t="s">
        <v>31</v>
      </c>
      <c r="AX112" s="14" t="s">
        <v>78</v>
      </c>
      <c r="AY112" s="164" t="s">
        <v>158</v>
      </c>
    </row>
    <row r="113" spans="2:65" s="1" customFormat="1" ht="16.5" customHeight="1" x14ac:dyDescent="0.2">
      <c r="B113" s="33"/>
      <c r="C113" s="132" t="s">
        <v>207</v>
      </c>
      <c r="D113" s="132" t="s">
        <v>160</v>
      </c>
      <c r="E113" s="133" t="s">
        <v>437</v>
      </c>
      <c r="F113" s="134" t="s">
        <v>438</v>
      </c>
      <c r="G113" s="135" t="s">
        <v>195</v>
      </c>
      <c r="H113" s="136">
        <v>66.959999999999994</v>
      </c>
      <c r="I113" s="137">
        <v>30.2</v>
      </c>
      <c r="J113" s="138">
        <f>ROUND(I113*H113,2)</f>
        <v>2022.19</v>
      </c>
      <c r="K113" s="134" t="s">
        <v>164</v>
      </c>
      <c r="L113" s="33"/>
      <c r="M113" s="139" t="s">
        <v>19</v>
      </c>
      <c r="N113" s="140" t="s">
        <v>41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165</v>
      </c>
      <c r="AT113" s="143" t="s">
        <v>160</v>
      </c>
      <c r="AU113" s="143" t="s">
        <v>80</v>
      </c>
      <c r="AY113" s="18" t="s">
        <v>158</v>
      </c>
      <c r="BE113" s="144">
        <f>IF(N113="základní",J113,0)</f>
        <v>2022.19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78</v>
      </c>
      <c r="BK113" s="144">
        <f>ROUND(I113*H113,2)</f>
        <v>2022.19</v>
      </c>
      <c r="BL113" s="18" t="s">
        <v>165</v>
      </c>
      <c r="BM113" s="143" t="s">
        <v>210</v>
      </c>
    </row>
    <row r="114" spans="2:65" s="1" customFormat="1" x14ac:dyDescent="0.2">
      <c r="B114" s="33"/>
      <c r="D114" s="145" t="s">
        <v>166</v>
      </c>
      <c r="F114" s="146" t="s">
        <v>440</v>
      </c>
      <c r="I114" s="147"/>
      <c r="L114" s="33"/>
      <c r="M114" s="148"/>
      <c r="T114" s="54"/>
      <c r="AT114" s="18" t="s">
        <v>166</v>
      </c>
      <c r="AU114" s="18" t="s">
        <v>80</v>
      </c>
    </row>
    <row r="115" spans="2:65" s="12" customFormat="1" x14ac:dyDescent="0.2">
      <c r="B115" s="149"/>
      <c r="D115" s="150" t="s">
        <v>188</v>
      </c>
      <c r="E115" s="151" t="s">
        <v>19</v>
      </c>
      <c r="F115" s="152" t="s">
        <v>582</v>
      </c>
      <c r="H115" s="151" t="s">
        <v>19</v>
      </c>
      <c r="I115" s="153"/>
      <c r="L115" s="149"/>
      <c r="M115" s="154"/>
      <c r="T115" s="155"/>
      <c r="AT115" s="151" t="s">
        <v>188</v>
      </c>
      <c r="AU115" s="151" t="s">
        <v>80</v>
      </c>
      <c r="AV115" s="12" t="s">
        <v>78</v>
      </c>
      <c r="AW115" s="12" t="s">
        <v>31</v>
      </c>
      <c r="AX115" s="12" t="s">
        <v>70</v>
      </c>
      <c r="AY115" s="151" t="s">
        <v>158</v>
      </c>
    </row>
    <row r="116" spans="2:65" s="13" customFormat="1" x14ac:dyDescent="0.2">
      <c r="B116" s="156"/>
      <c r="D116" s="150" t="s">
        <v>188</v>
      </c>
      <c r="E116" s="157" t="s">
        <v>19</v>
      </c>
      <c r="F116" s="158" t="s">
        <v>3122</v>
      </c>
      <c r="H116" s="159">
        <v>66.959999999999994</v>
      </c>
      <c r="I116" s="160"/>
      <c r="L116" s="156"/>
      <c r="M116" s="161"/>
      <c r="T116" s="162"/>
      <c r="AT116" s="157" t="s">
        <v>188</v>
      </c>
      <c r="AU116" s="157" t="s">
        <v>80</v>
      </c>
      <c r="AV116" s="13" t="s">
        <v>80</v>
      </c>
      <c r="AW116" s="13" t="s">
        <v>31</v>
      </c>
      <c r="AX116" s="13" t="s">
        <v>70</v>
      </c>
      <c r="AY116" s="157" t="s">
        <v>158</v>
      </c>
    </row>
    <row r="117" spans="2:65" s="14" customFormat="1" x14ac:dyDescent="0.2">
      <c r="B117" s="163"/>
      <c r="D117" s="150" t="s">
        <v>188</v>
      </c>
      <c r="E117" s="164" t="s">
        <v>19</v>
      </c>
      <c r="F117" s="165" t="s">
        <v>191</v>
      </c>
      <c r="H117" s="166">
        <v>66.959999999999994</v>
      </c>
      <c r="I117" s="167"/>
      <c r="L117" s="163"/>
      <c r="M117" s="168"/>
      <c r="T117" s="169"/>
      <c r="AT117" s="164" t="s">
        <v>188</v>
      </c>
      <c r="AU117" s="164" t="s">
        <v>80</v>
      </c>
      <c r="AV117" s="14" t="s">
        <v>165</v>
      </c>
      <c r="AW117" s="14" t="s">
        <v>31</v>
      </c>
      <c r="AX117" s="14" t="s">
        <v>78</v>
      </c>
      <c r="AY117" s="164" t="s">
        <v>158</v>
      </c>
    </row>
    <row r="118" spans="2:65" s="1" customFormat="1" ht="16.5" customHeight="1" x14ac:dyDescent="0.2">
      <c r="B118" s="33"/>
      <c r="C118" s="132" t="s">
        <v>183</v>
      </c>
      <c r="D118" s="132" t="s">
        <v>160</v>
      </c>
      <c r="E118" s="133" t="s">
        <v>456</v>
      </c>
      <c r="F118" s="134" t="s">
        <v>457</v>
      </c>
      <c r="G118" s="135" t="s">
        <v>195</v>
      </c>
      <c r="H118" s="136">
        <v>66.959999999999994</v>
      </c>
      <c r="I118" s="137">
        <v>19.600000000000001</v>
      </c>
      <c r="J118" s="138">
        <f>ROUND(I118*H118,2)</f>
        <v>1312.42</v>
      </c>
      <c r="K118" s="134" t="s">
        <v>164</v>
      </c>
      <c r="L118" s="33"/>
      <c r="M118" s="139" t="s">
        <v>19</v>
      </c>
      <c r="N118" s="140" t="s">
        <v>41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165</v>
      </c>
      <c r="AT118" s="143" t="s">
        <v>160</v>
      </c>
      <c r="AU118" s="143" t="s">
        <v>80</v>
      </c>
      <c r="AY118" s="18" t="s">
        <v>158</v>
      </c>
      <c r="BE118" s="144">
        <f>IF(N118="základní",J118,0)</f>
        <v>1312.42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78</v>
      </c>
      <c r="BK118" s="144">
        <f>ROUND(I118*H118,2)</f>
        <v>1312.42</v>
      </c>
      <c r="BL118" s="18" t="s">
        <v>165</v>
      </c>
      <c r="BM118" s="143" t="s">
        <v>216</v>
      </c>
    </row>
    <row r="119" spans="2:65" s="1" customFormat="1" x14ac:dyDescent="0.2">
      <c r="B119" s="33"/>
      <c r="D119" s="145" t="s">
        <v>166</v>
      </c>
      <c r="F119" s="146" t="s">
        <v>459</v>
      </c>
      <c r="I119" s="147"/>
      <c r="L119" s="33"/>
      <c r="M119" s="148"/>
      <c r="T119" s="54"/>
      <c r="AT119" s="18" t="s">
        <v>166</v>
      </c>
      <c r="AU119" s="18" t="s">
        <v>80</v>
      </c>
    </row>
    <row r="120" spans="2:65" s="12" customFormat="1" x14ac:dyDescent="0.2">
      <c r="B120" s="149"/>
      <c r="D120" s="150" t="s">
        <v>188</v>
      </c>
      <c r="E120" s="151" t="s">
        <v>19</v>
      </c>
      <c r="F120" s="152" t="s">
        <v>582</v>
      </c>
      <c r="H120" s="151" t="s">
        <v>19</v>
      </c>
      <c r="I120" s="153"/>
      <c r="L120" s="149"/>
      <c r="M120" s="154"/>
      <c r="T120" s="155"/>
      <c r="AT120" s="151" t="s">
        <v>188</v>
      </c>
      <c r="AU120" s="151" t="s">
        <v>80</v>
      </c>
      <c r="AV120" s="12" t="s">
        <v>78</v>
      </c>
      <c r="AW120" s="12" t="s">
        <v>31</v>
      </c>
      <c r="AX120" s="12" t="s">
        <v>70</v>
      </c>
      <c r="AY120" s="151" t="s">
        <v>158</v>
      </c>
    </row>
    <row r="121" spans="2:65" s="13" customFormat="1" x14ac:dyDescent="0.2">
      <c r="B121" s="156"/>
      <c r="D121" s="150" t="s">
        <v>188</v>
      </c>
      <c r="E121" s="157" t="s">
        <v>19</v>
      </c>
      <c r="F121" s="158" t="s">
        <v>3122</v>
      </c>
      <c r="H121" s="159">
        <v>66.959999999999994</v>
      </c>
      <c r="I121" s="160"/>
      <c r="L121" s="156"/>
      <c r="M121" s="161"/>
      <c r="T121" s="162"/>
      <c r="AT121" s="157" t="s">
        <v>188</v>
      </c>
      <c r="AU121" s="157" t="s">
        <v>80</v>
      </c>
      <c r="AV121" s="13" t="s">
        <v>80</v>
      </c>
      <c r="AW121" s="13" t="s">
        <v>31</v>
      </c>
      <c r="AX121" s="13" t="s">
        <v>70</v>
      </c>
      <c r="AY121" s="157" t="s">
        <v>158</v>
      </c>
    </row>
    <row r="122" spans="2:65" s="14" customFormat="1" x14ac:dyDescent="0.2">
      <c r="B122" s="163"/>
      <c r="D122" s="150" t="s">
        <v>188</v>
      </c>
      <c r="E122" s="164" t="s">
        <v>19</v>
      </c>
      <c r="F122" s="165" t="s">
        <v>191</v>
      </c>
      <c r="H122" s="166">
        <v>66.959999999999994</v>
      </c>
      <c r="I122" s="167"/>
      <c r="L122" s="163"/>
      <c r="M122" s="168"/>
      <c r="T122" s="169"/>
      <c r="AT122" s="164" t="s">
        <v>188</v>
      </c>
      <c r="AU122" s="164" t="s">
        <v>80</v>
      </c>
      <c r="AV122" s="14" t="s">
        <v>165</v>
      </c>
      <c r="AW122" s="14" t="s">
        <v>31</v>
      </c>
      <c r="AX122" s="14" t="s">
        <v>78</v>
      </c>
      <c r="AY122" s="164" t="s">
        <v>158</v>
      </c>
    </row>
    <row r="123" spans="2:65" s="1" customFormat="1" ht="21.75" customHeight="1" x14ac:dyDescent="0.2">
      <c r="B123" s="33"/>
      <c r="C123" s="132" t="s">
        <v>222</v>
      </c>
      <c r="D123" s="132" t="s">
        <v>160</v>
      </c>
      <c r="E123" s="133" t="s">
        <v>2324</v>
      </c>
      <c r="F123" s="134" t="s">
        <v>2325</v>
      </c>
      <c r="G123" s="135" t="s">
        <v>308</v>
      </c>
      <c r="H123" s="136">
        <v>121.795</v>
      </c>
      <c r="I123" s="137">
        <v>111</v>
      </c>
      <c r="J123" s="138">
        <f>ROUND(I123*H123,2)</f>
        <v>13519.25</v>
      </c>
      <c r="K123" s="134" t="s">
        <v>164</v>
      </c>
      <c r="L123" s="33"/>
      <c r="M123" s="139" t="s">
        <v>19</v>
      </c>
      <c r="N123" s="140" t="s">
        <v>41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165</v>
      </c>
      <c r="AT123" s="143" t="s">
        <v>160</v>
      </c>
      <c r="AU123" s="143" t="s">
        <v>80</v>
      </c>
      <c r="AY123" s="18" t="s">
        <v>158</v>
      </c>
      <c r="BE123" s="144">
        <f>IF(N123="základní",J123,0)</f>
        <v>13519.25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78</v>
      </c>
      <c r="BK123" s="144">
        <f>ROUND(I123*H123,2)</f>
        <v>13519.25</v>
      </c>
      <c r="BL123" s="18" t="s">
        <v>165</v>
      </c>
      <c r="BM123" s="143" t="s">
        <v>225</v>
      </c>
    </row>
    <row r="124" spans="2:65" s="1" customFormat="1" x14ac:dyDescent="0.2">
      <c r="B124" s="33"/>
      <c r="D124" s="145" t="s">
        <v>166</v>
      </c>
      <c r="F124" s="146" t="s">
        <v>2326</v>
      </c>
      <c r="I124" s="147"/>
      <c r="L124" s="33"/>
      <c r="M124" s="148"/>
      <c r="T124" s="54"/>
      <c r="AT124" s="18" t="s">
        <v>166</v>
      </c>
      <c r="AU124" s="18" t="s">
        <v>80</v>
      </c>
    </row>
    <row r="125" spans="2:65" s="12" customFormat="1" x14ac:dyDescent="0.2">
      <c r="B125" s="149"/>
      <c r="D125" s="150" t="s">
        <v>188</v>
      </c>
      <c r="E125" s="151" t="s">
        <v>19</v>
      </c>
      <c r="F125" s="152" t="s">
        <v>2327</v>
      </c>
      <c r="H125" s="151" t="s">
        <v>19</v>
      </c>
      <c r="I125" s="153"/>
      <c r="L125" s="149"/>
      <c r="M125" s="154"/>
      <c r="T125" s="155"/>
      <c r="AT125" s="151" t="s">
        <v>188</v>
      </c>
      <c r="AU125" s="151" t="s">
        <v>80</v>
      </c>
      <c r="AV125" s="12" t="s">
        <v>78</v>
      </c>
      <c r="AW125" s="12" t="s">
        <v>31</v>
      </c>
      <c r="AX125" s="12" t="s">
        <v>70</v>
      </c>
      <c r="AY125" s="151" t="s">
        <v>158</v>
      </c>
    </row>
    <row r="126" spans="2:65" s="12" customFormat="1" x14ac:dyDescent="0.2">
      <c r="B126" s="149"/>
      <c r="D126" s="150" t="s">
        <v>188</v>
      </c>
      <c r="E126" s="151" t="s">
        <v>19</v>
      </c>
      <c r="F126" s="152" t="s">
        <v>3123</v>
      </c>
      <c r="H126" s="151" t="s">
        <v>19</v>
      </c>
      <c r="I126" s="153"/>
      <c r="L126" s="149"/>
      <c r="M126" s="154"/>
      <c r="T126" s="155"/>
      <c r="AT126" s="151" t="s">
        <v>188</v>
      </c>
      <c r="AU126" s="151" t="s">
        <v>80</v>
      </c>
      <c r="AV126" s="12" t="s">
        <v>78</v>
      </c>
      <c r="AW126" s="12" t="s">
        <v>31</v>
      </c>
      <c r="AX126" s="12" t="s">
        <v>70</v>
      </c>
      <c r="AY126" s="151" t="s">
        <v>158</v>
      </c>
    </row>
    <row r="127" spans="2:65" s="13" customFormat="1" x14ac:dyDescent="0.2">
      <c r="B127" s="156"/>
      <c r="D127" s="150" t="s">
        <v>188</v>
      </c>
      <c r="E127" s="157" t="s">
        <v>19</v>
      </c>
      <c r="F127" s="158" t="s">
        <v>3124</v>
      </c>
      <c r="H127" s="159">
        <v>8.0350000000000001</v>
      </c>
      <c r="I127" s="160"/>
      <c r="L127" s="156"/>
      <c r="M127" s="161"/>
      <c r="T127" s="162"/>
      <c r="AT127" s="157" t="s">
        <v>188</v>
      </c>
      <c r="AU127" s="157" t="s">
        <v>80</v>
      </c>
      <c r="AV127" s="13" t="s">
        <v>80</v>
      </c>
      <c r="AW127" s="13" t="s">
        <v>31</v>
      </c>
      <c r="AX127" s="13" t="s">
        <v>70</v>
      </c>
      <c r="AY127" s="157" t="s">
        <v>158</v>
      </c>
    </row>
    <row r="128" spans="2:65" s="12" customFormat="1" x14ac:dyDescent="0.2">
      <c r="B128" s="149"/>
      <c r="D128" s="150" t="s">
        <v>188</v>
      </c>
      <c r="E128" s="151" t="s">
        <v>19</v>
      </c>
      <c r="F128" s="152" t="s">
        <v>3125</v>
      </c>
      <c r="H128" s="151" t="s">
        <v>19</v>
      </c>
      <c r="I128" s="153"/>
      <c r="L128" s="149"/>
      <c r="M128" s="154"/>
      <c r="T128" s="155"/>
      <c r="AT128" s="151" t="s">
        <v>188</v>
      </c>
      <c r="AU128" s="151" t="s">
        <v>80</v>
      </c>
      <c r="AV128" s="12" t="s">
        <v>78</v>
      </c>
      <c r="AW128" s="12" t="s">
        <v>31</v>
      </c>
      <c r="AX128" s="12" t="s">
        <v>70</v>
      </c>
      <c r="AY128" s="151" t="s">
        <v>158</v>
      </c>
    </row>
    <row r="129" spans="2:65" s="13" customFormat="1" x14ac:dyDescent="0.2">
      <c r="B129" s="156"/>
      <c r="D129" s="150" t="s">
        <v>188</v>
      </c>
      <c r="E129" s="157" t="s">
        <v>19</v>
      </c>
      <c r="F129" s="158" t="s">
        <v>3126</v>
      </c>
      <c r="H129" s="159">
        <v>41.76</v>
      </c>
      <c r="I129" s="160"/>
      <c r="L129" s="156"/>
      <c r="M129" s="161"/>
      <c r="T129" s="162"/>
      <c r="AT129" s="157" t="s">
        <v>188</v>
      </c>
      <c r="AU129" s="157" t="s">
        <v>80</v>
      </c>
      <c r="AV129" s="13" t="s">
        <v>80</v>
      </c>
      <c r="AW129" s="13" t="s">
        <v>31</v>
      </c>
      <c r="AX129" s="13" t="s">
        <v>70</v>
      </c>
      <c r="AY129" s="157" t="s">
        <v>158</v>
      </c>
    </row>
    <row r="130" spans="2:65" s="12" customFormat="1" x14ac:dyDescent="0.2">
      <c r="B130" s="149"/>
      <c r="D130" s="150" t="s">
        <v>188</v>
      </c>
      <c r="E130" s="151" t="s">
        <v>19</v>
      </c>
      <c r="F130" s="152" t="s">
        <v>582</v>
      </c>
      <c r="H130" s="151" t="s">
        <v>19</v>
      </c>
      <c r="I130" s="153"/>
      <c r="L130" s="149"/>
      <c r="M130" s="154"/>
      <c r="T130" s="155"/>
      <c r="AT130" s="151" t="s">
        <v>188</v>
      </c>
      <c r="AU130" s="151" t="s">
        <v>80</v>
      </c>
      <c r="AV130" s="12" t="s">
        <v>78</v>
      </c>
      <c r="AW130" s="12" t="s">
        <v>31</v>
      </c>
      <c r="AX130" s="12" t="s">
        <v>70</v>
      </c>
      <c r="AY130" s="151" t="s">
        <v>158</v>
      </c>
    </row>
    <row r="131" spans="2:65" s="12" customFormat="1" x14ac:dyDescent="0.2">
      <c r="B131" s="149"/>
      <c r="D131" s="150" t="s">
        <v>188</v>
      </c>
      <c r="E131" s="151" t="s">
        <v>19</v>
      </c>
      <c r="F131" s="152" t="s">
        <v>2330</v>
      </c>
      <c r="H131" s="151" t="s">
        <v>19</v>
      </c>
      <c r="I131" s="153"/>
      <c r="L131" s="149"/>
      <c r="M131" s="154"/>
      <c r="T131" s="155"/>
      <c r="AT131" s="151" t="s">
        <v>188</v>
      </c>
      <c r="AU131" s="151" t="s">
        <v>80</v>
      </c>
      <c r="AV131" s="12" t="s">
        <v>78</v>
      </c>
      <c r="AW131" s="12" t="s">
        <v>31</v>
      </c>
      <c r="AX131" s="12" t="s">
        <v>70</v>
      </c>
      <c r="AY131" s="151" t="s">
        <v>158</v>
      </c>
    </row>
    <row r="132" spans="2:65" s="13" customFormat="1" x14ac:dyDescent="0.2">
      <c r="B132" s="156"/>
      <c r="D132" s="150" t="s">
        <v>188</v>
      </c>
      <c r="E132" s="157" t="s">
        <v>19</v>
      </c>
      <c r="F132" s="158" t="s">
        <v>3127</v>
      </c>
      <c r="H132" s="159">
        <v>72</v>
      </c>
      <c r="I132" s="160"/>
      <c r="L132" s="156"/>
      <c r="M132" s="161"/>
      <c r="T132" s="162"/>
      <c r="AT132" s="157" t="s">
        <v>188</v>
      </c>
      <c r="AU132" s="157" t="s">
        <v>80</v>
      </c>
      <c r="AV132" s="13" t="s">
        <v>80</v>
      </c>
      <c r="AW132" s="13" t="s">
        <v>31</v>
      </c>
      <c r="AX132" s="13" t="s">
        <v>70</v>
      </c>
      <c r="AY132" s="157" t="s">
        <v>158</v>
      </c>
    </row>
    <row r="133" spans="2:65" s="14" customFormat="1" x14ac:dyDescent="0.2">
      <c r="B133" s="163"/>
      <c r="D133" s="150" t="s">
        <v>188</v>
      </c>
      <c r="E133" s="164" t="s">
        <v>19</v>
      </c>
      <c r="F133" s="165" t="s">
        <v>191</v>
      </c>
      <c r="H133" s="166">
        <v>121.795</v>
      </c>
      <c r="I133" s="167"/>
      <c r="L133" s="163"/>
      <c r="M133" s="168"/>
      <c r="T133" s="169"/>
      <c r="AT133" s="164" t="s">
        <v>188</v>
      </c>
      <c r="AU133" s="164" t="s">
        <v>80</v>
      </c>
      <c r="AV133" s="14" t="s">
        <v>165</v>
      </c>
      <c r="AW133" s="14" t="s">
        <v>31</v>
      </c>
      <c r="AX133" s="14" t="s">
        <v>78</v>
      </c>
      <c r="AY133" s="164" t="s">
        <v>158</v>
      </c>
    </row>
    <row r="134" spans="2:65" s="1" customFormat="1" ht="21.75" customHeight="1" x14ac:dyDescent="0.2">
      <c r="B134" s="33"/>
      <c r="C134" s="132" t="s">
        <v>8</v>
      </c>
      <c r="D134" s="132" t="s">
        <v>160</v>
      </c>
      <c r="E134" s="133" t="s">
        <v>479</v>
      </c>
      <c r="F134" s="134" t="s">
        <v>480</v>
      </c>
      <c r="G134" s="135" t="s">
        <v>308</v>
      </c>
      <c r="H134" s="136">
        <v>9.3510000000000009</v>
      </c>
      <c r="I134" s="137">
        <v>245</v>
      </c>
      <c r="J134" s="138">
        <f>ROUND(I134*H134,2)</f>
        <v>2291</v>
      </c>
      <c r="K134" s="134" t="s">
        <v>164</v>
      </c>
      <c r="L134" s="33"/>
      <c r="M134" s="139" t="s">
        <v>19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165</v>
      </c>
      <c r="AT134" s="143" t="s">
        <v>160</v>
      </c>
      <c r="AU134" s="143" t="s">
        <v>80</v>
      </c>
      <c r="AY134" s="18" t="s">
        <v>158</v>
      </c>
      <c r="BE134" s="144">
        <f>IF(N134="základní",J134,0)</f>
        <v>2291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78</v>
      </c>
      <c r="BK134" s="144">
        <f>ROUND(I134*H134,2)</f>
        <v>2291</v>
      </c>
      <c r="BL134" s="18" t="s">
        <v>165</v>
      </c>
      <c r="BM134" s="143" t="s">
        <v>232</v>
      </c>
    </row>
    <row r="135" spans="2:65" s="1" customFormat="1" x14ac:dyDescent="0.2">
      <c r="B135" s="33"/>
      <c r="D135" s="145" t="s">
        <v>166</v>
      </c>
      <c r="F135" s="146" t="s">
        <v>482</v>
      </c>
      <c r="I135" s="147"/>
      <c r="L135" s="33"/>
      <c r="M135" s="148"/>
      <c r="T135" s="54"/>
      <c r="AT135" s="18" t="s">
        <v>166</v>
      </c>
      <c r="AU135" s="18" t="s">
        <v>80</v>
      </c>
    </row>
    <row r="136" spans="2:65" s="13" customFormat="1" x14ac:dyDescent="0.2">
      <c r="B136" s="156"/>
      <c r="D136" s="150" t="s">
        <v>188</v>
      </c>
      <c r="E136" s="157" t="s">
        <v>19</v>
      </c>
      <c r="F136" s="158" t="s">
        <v>3128</v>
      </c>
      <c r="H136" s="159">
        <v>8.3699999999999992</v>
      </c>
      <c r="I136" s="160"/>
      <c r="L136" s="156"/>
      <c r="M136" s="161"/>
      <c r="T136" s="162"/>
      <c r="AT136" s="157" t="s">
        <v>188</v>
      </c>
      <c r="AU136" s="157" t="s">
        <v>80</v>
      </c>
      <c r="AV136" s="13" t="s">
        <v>80</v>
      </c>
      <c r="AW136" s="13" t="s">
        <v>31</v>
      </c>
      <c r="AX136" s="13" t="s">
        <v>70</v>
      </c>
      <c r="AY136" s="157" t="s">
        <v>158</v>
      </c>
    </row>
    <row r="137" spans="2:65" s="13" customFormat="1" x14ac:dyDescent="0.2">
      <c r="B137" s="156"/>
      <c r="D137" s="150" t="s">
        <v>188</v>
      </c>
      <c r="E137" s="157" t="s">
        <v>19</v>
      </c>
      <c r="F137" s="158" t="s">
        <v>3129</v>
      </c>
      <c r="H137" s="159">
        <v>0.98099999999999998</v>
      </c>
      <c r="I137" s="160"/>
      <c r="L137" s="156"/>
      <c r="M137" s="161"/>
      <c r="T137" s="162"/>
      <c r="AT137" s="157" t="s">
        <v>188</v>
      </c>
      <c r="AU137" s="157" t="s">
        <v>80</v>
      </c>
      <c r="AV137" s="13" t="s">
        <v>80</v>
      </c>
      <c r="AW137" s="13" t="s">
        <v>31</v>
      </c>
      <c r="AX137" s="13" t="s">
        <v>70</v>
      </c>
      <c r="AY137" s="157" t="s">
        <v>158</v>
      </c>
    </row>
    <row r="138" spans="2:65" s="14" customFormat="1" x14ac:dyDescent="0.2">
      <c r="B138" s="163"/>
      <c r="D138" s="150" t="s">
        <v>188</v>
      </c>
      <c r="E138" s="164" t="s">
        <v>19</v>
      </c>
      <c r="F138" s="165" t="s">
        <v>191</v>
      </c>
      <c r="H138" s="166">
        <v>9.3510000000000009</v>
      </c>
      <c r="I138" s="167"/>
      <c r="L138" s="163"/>
      <c r="M138" s="168"/>
      <c r="T138" s="169"/>
      <c r="AT138" s="164" t="s">
        <v>188</v>
      </c>
      <c r="AU138" s="164" t="s">
        <v>80</v>
      </c>
      <c r="AV138" s="14" t="s">
        <v>165</v>
      </c>
      <c r="AW138" s="14" t="s">
        <v>31</v>
      </c>
      <c r="AX138" s="14" t="s">
        <v>78</v>
      </c>
      <c r="AY138" s="164" t="s">
        <v>158</v>
      </c>
    </row>
    <row r="139" spans="2:65" s="1" customFormat="1" ht="24.15" customHeight="1" x14ac:dyDescent="0.2">
      <c r="B139" s="33"/>
      <c r="C139" s="132" t="s">
        <v>240</v>
      </c>
      <c r="D139" s="132" t="s">
        <v>160</v>
      </c>
      <c r="E139" s="133" t="s">
        <v>483</v>
      </c>
      <c r="F139" s="134" t="s">
        <v>484</v>
      </c>
      <c r="G139" s="135" t="s">
        <v>308</v>
      </c>
      <c r="H139" s="136">
        <v>74.808000000000007</v>
      </c>
      <c r="I139" s="137">
        <v>20.399999999999999</v>
      </c>
      <c r="J139" s="138">
        <f>ROUND(I139*H139,2)</f>
        <v>1526.08</v>
      </c>
      <c r="K139" s="134" t="s">
        <v>164</v>
      </c>
      <c r="L139" s="33"/>
      <c r="M139" s="139" t="s">
        <v>19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165</v>
      </c>
      <c r="AT139" s="143" t="s">
        <v>160</v>
      </c>
      <c r="AU139" s="143" t="s">
        <v>80</v>
      </c>
      <c r="AY139" s="18" t="s">
        <v>158</v>
      </c>
      <c r="BE139" s="144">
        <f>IF(N139="základní",J139,0)</f>
        <v>1526.08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78</v>
      </c>
      <c r="BK139" s="144">
        <f>ROUND(I139*H139,2)</f>
        <v>1526.08</v>
      </c>
      <c r="BL139" s="18" t="s">
        <v>165</v>
      </c>
      <c r="BM139" s="143" t="s">
        <v>243</v>
      </c>
    </row>
    <row r="140" spans="2:65" s="1" customFormat="1" x14ac:dyDescent="0.2">
      <c r="B140" s="33"/>
      <c r="D140" s="145" t="s">
        <v>166</v>
      </c>
      <c r="F140" s="146" t="s">
        <v>486</v>
      </c>
      <c r="I140" s="147"/>
      <c r="L140" s="33"/>
      <c r="M140" s="148"/>
      <c r="T140" s="54"/>
      <c r="AT140" s="18" t="s">
        <v>166</v>
      </c>
      <c r="AU140" s="18" t="s">
        <v>80</v>
      </c>
    </row>
    <row r="141" spans="2:65" s="12" customFormat="1" x14ac:dyDescent="0.2">
      <c r="B141" s="149"/>
      <c r="D141" s="150" t="s">
        <v>188</v>
      </c>
      <c r="E141" s="151" t="s">
        <v>19</v>
      </c>
      <c r="F141" s="152" t="s">
        <v>2336</v>
      </c>
      <c r="H141" s="151" t="s">
        <v>19</v>
      </c>
      <c r="I141" s="153"/>
      <c r="L141" s="149"/>
      <c r="M141" s="154"/>
      <c r="T141" s="155"/>
      <c r="AT141" s="151" t="s">
        <v>188</v>
      </c>
      <c r="AU141" s="151" t="s">
        <v>80</v>
      </c>
      <c r="AV141" s="12" t="s">
        <v>78</v>
      </c>
      <c r="AW141" s="12" t="s">
        <v>31</v>
      </c>
      <c r="AX141" s="12" t="s">
        <v>70</v>
      </c>
      <c r="AY141" s="151" t="s">
        <v>158</v>
      </c>
    </row>
    <row r="142" spans="2:65" s="13" customFormat="1" x14ac:dyDescent="0.2">
      <c r="B142" s="156"/>
      <c r="D142" s="150" t="s">
        <v>188</v>
      </c>
      <c r="E142" s="157" t="s">
        <v>19</v>
      </c>
      <c r="F142" s="158" t="s">
        <v>3130</v>
      </c>
      <c r="H142" s="159">
        <v>74.808000000000007</v>
      </c>
      <c r="I142" s="160"/>
      <c r="L142" s="156"/>
      <c r="M142" s="161"/>
      <c r="T142" s="162"/>
      <c r="AT142" s="157" t="s">
        <v>188</v>
      </c>
      <c r="AU142" s="157" t="s">
        <v>80</v>
      </c>
      <c r="AV142" s="13" t="s">
        <v>80</v>
      </c>
      <c r="AW142" s="13" t="s">
        <v>31</v>
      </c>
      <c r="AX142" s="13" t="s">
        <v>70</v>
      </c>
      <c r="AY142" s="157" t="s">
        <v>158</v>
      </c>
    </row>
    <row r="143" spans="2:65" s="14" customFormat="1" x14ac:dyDescent="0.2">
      <c r="B143" s="163"/>
      <c r="D143" s="150" t="s">
        <v>188</v>
      </c>
      <c r="E143" s="164" t="s">
        <v>19</v>
      </c>
      <c r="F143" s="165" t="s">
        <v>191</v>
      </c>
      <c r="H143" s="166">
        <v>74.808000000000007</v>
      </c>
      <c r="I143" s="167"/>
      <c r="L143" s="163"/>
      <c r="M143" s="168"/>
      <c r="T143" s="169"/>
      <c r="AT143" s="164" t="s">
        <v>188</v>
      </c>
      <c r="AU143" s="164" t="s">
        <v>80</v>
      </c>
      <c r="AV143" s="14" t="s">
        <v>165</v>
      </c>
      <c r="AW143" s="14" t="s">
        <v>31</v>
      </c>
      <c r="AX143" s="14" t="s">
        <v>78</v>
      </c>
      <c r="AY143" s="164" t="s">
        <v>158</v>
      </c>
    </row>
    <row r="144" spans="2:65" s="1" customFormat="1" ht="16.5" customHeight="1" x14ac:dyDescent="0.2">
      <c r="B144" s="33"/>
      <c r="C144" s="132" t="s">
        <v>196</v>
      </c>
      <c r="D144" s="132" t="s">
        <v>160</v>
      </c>
      <c r="E144" s="133" t="s">
        <v>499</v>
      </c>
      <c r="F144" s="134" t="s">
        <v>500</v>
      </c>
      <c r="G144" s="135" t="s">
        <v>308</v>
      </c>
      <c r="H144" s="136">
        <v>72</v>
      </c>
      <c r="I144" s="137">
        <v>50.8</v>
      </c>
      <c r="J144" s="138">
        <f>ROUND(I144*H144,2)</f>
        <v>3657.6</v>
      </c>
      <c r="K144" s="134" t="s">
        <v>164</v>
      </c>
      <c r="L144" s="33"/>
      <c r="M144" s="139" t="s">
        <v>19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165</v>
      </c>
      <c r="AT144" s="143" t="s">
        <v>160</v>
      </c>
      <c r="AU144" s="143" t="s">
        <v>80</v>
      </c>
      <c r="AY144" s="18" t="s">
        <v>158</v>
      </c>
      <c r="BE144" s="144">
        <f>IF(N144="základní",J144,0)</f>
        <v>3657.6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78</v>
      </c>
      <c r="BK144" s="144">
        <f>ROUND(I144*H144,2)</f>
        <v>3657.6</v>
      </c>
      <c r="BL144" s="18" t="s">
        <v>165</v>
      </c>
      <c r="BM144" s="143" t="s">
        <v>253</v>
      </c>
    </row>
    <row r="145" spans="2:65" s="1" customFormat="1" x14ac:dyDescent="0.2">
      <c r="B145" s="33"/>
      <c r="D145" s="145" t="s">
        <v>166</v>
      </c>
      <c r="F145" s="146" t="s">
        <v>502</v>
      </c>
      <c r="I145" s="147"/>
      <c r="L145" s="33"/>
      <c r="M145" s="148"/>
      <c r="T145" s="54"/>
      <c r="AT145" s="18" t="s">
        <v>166</v>
      </c>
      <c r="AU145" s="18" t="s">
        <v>80</v>
      </c>
    </row>
    <row r="146" spans="2:65" s="12" customFormat="1" x14ac:dyDescent="0.2">
      <c r="B146" s="149"/>
      <c r="D146" s="150" t="s">
        <v>188</v>
      </c>
      <c r="E146" s="151" t="s">
        <v>19</v>
      </c>
      <c r="F146" s="152" t="s">
        <v>2329</v>
      </c>
      <c r="H146" s="151" t="s">
        <v>19</v>
      </c>
      <c r="I146" s="153"/>
      <c r="L146" s="149"/>
      <c r="M146" s="154"/>
      <c r="T146" s="155"/>
      <c r="AT146" s="151" t="s">
        <v>188</v>
      </c>
      <c r="AU146" s="151" t="s">
        <v>80</v>
      </c>
      <c r="AV146" s="12" t="s">
        <v>78</v>
      </c>
      <c r="AW146" s="12" t="s">
        <v>31</v>
      </c>
      <c r="AX146" s="12" t="s">
        <v>70</v>
      </c>
      <c r="AY146" s="151" t="s">
        <v>158</v>
      </c>
    </row>
    <row r="147" spans="2:65" s="13" customFormat="1" x14ac:dyDescent="0.2">
      <c r="B147" s="156"/>
      <c r="D147" s="150" t="s">
        <v>188</v>
      </c>
      <c r="E147" s="157" t="s">
        <v>19</v>
      </c>
      <c r="F147" s="158" t="s">
        <v>3127</v>
      </c>
      <c r="H147" s="159">
        <v>72</v>
      </c>
      <c r="I147" s="160"/>
      <c r="L147" s="156"/>
      <c r="M147" s="161"/>
      <c r="T147" s="162"/>
      <c r="AT147" s="157" t="s">
        <v>188</v>
      </c>
      <c r="AU147" s="157" t="s">
        <v>80</v>
      </c>
      <c r="AV147" s="13" t="s">
        <v>80</v>
      </c>
      <c r="AW147" s="13" t="s">
        <v>31</v>
      </c>
      <c r="AX147" s="13" t="s">
        <v>70</v>
      </c>
      <c r="AY147" s="157" t="s">
        <v>158</v>
      </c>
    </row>
    <row r="148" spans="2:65" s="14" customFormat="1" x14ac:dyDescent="0.2">
      <c r="B148" s="163"/>
      <c r="D148" s="150" t="s">
        <v>188</v>
      </c>
      <c r="E148" s="164" t="s">
        <v>19</v>
      </c>
      <c r="F148" s="165" t="s">
        <v>191</v>
      </c>
      <c r="H148" s="166">
        <v>72</v>
      </c>
      <c r="I148" s="167"/>
      <c r="L148" s="163"/>
      <c r="M148" s="168"/>
      <c r="T148" s="169"/>
      <c r="AT148" s="164" t="s">
        <v>188</v>
      </c>
      <c r="AU148" s="164" t="s">
        <v>80</v>
      </c>
      <c r="AV148" s="14" t="s">
        <v>165</v>
      </c>
      <c r="AW148" s="14" t="s">
        <v>31</v>
      </c>
      <c r="AX148" s="14" t="s">
        <v>78</v>
      </c>
      <c r="AY148" s="164" t="s">
        <v>158</v>
      </c>
    </row>
    <row r="149" spans="2:65" s="1" customFormat="1" ht="16.5" customHeight="1" x14ac:dyDescent="0.2">
      <c r="B149" s="33"/>
      <c r="C149" s="132" t="s">
        <v>259</v>
      </c>
      <c r="D149" s="132" t="s">
        <v>160</v>
      </c>
      <c r="E149" s="133" t="s">
        <v>517</v>
      </c>
      <c r="F149" s="134" t="s">
        <v>518</v>
      </c>
      <c r="G149" s="135" t="s">
        <v>519</v>
      </c>
      <c r="H149" s="136">
        <v>16.832000000000001</v>
      </c>
      <c r="I149" s="137">
        <v>352</v>
      </c>
      <c r="J149" s="138">
        <f>ROUND(I149*H149,2)</f>
        <v>5924.86</v>
      </c>
      <c r="K149" s="134" t="s">
        <v>164</v>
      </c>
      <c r="L149" s="33"/>
      <c r="M149" s="139" t="s">
        <v>19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165</v>
      </c>
      <c r="AT149" s="143" t="s">
        <v>160</v>
      </c>
      <c r="AU149" s="143" t="s">
        <v>80</v>
      </c>
      <c r="AY149" s="18" t="s">
        <v>158</v>
      </c>
      <c r="BE149" s="144">
        <f>IF(N149="základní",J149,0)</f>
        <v>5924.86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78</v>
      </c>
      <c r="BK149" s="144">
        <f>ROUND(I149*H149,2)</f>
        <v>5924.86</v>
      </c>
      <c r="BL149" s="18" t="s">
        <v>165</v>
      </c>
      <c r="BM149" s="143" t="s">
        <v>262</v>
      </c>
    </row>
    <row r="150" spans="2:65" s="1" customFormat="1" x14ac:dyDescent="0.2">
      <c r="B150" s="33"/>
      <c r="D150" s="145" t="s">
        <v>166</v>
      </c>
      <c r="F150" s="146" t="s">
        <v>521</v>
      </c>
      <c r="I150" s="147"/>
      <c r="L150" s="33"/>
      <c r="M150" s="148"/>
      <c r="T150" s="54"/>
      <c r="AT150" s="18" t="s">
        <v>166</v>
      </c>
      <c r="AU150" s="18" t="s">
        <v>80</v>
      </c>
    </row>
    <row r="151" spans="2:65" s="13" customFormat="1" x14ac:dyDescent="0.2">
      <c r="B151" s="156"/>
      <c r="D151" s="150" t="s">
        <v>188</v>
      </c>
      <c r="E151" s="157" t="s">
        <v>19</v>
      </c>
      <c r="F151" s="158" t="s">
        <v>3131</v>
      </c>
      <c r="H151" s="159">
        <v>16.832000000000001</v>
      </c>
      <c r="I151" s="160"/>
      <c r="L151" s="156"/>
      <c r="M151" s="161"/>
      <c r="T151" s="162"/>
      <c r="AT151" s="157" t="s">
        <v>188</v>
      </c>
      <c r="AU151" s="157" t="s">
        <v>80</v>
      </c>
      <c r="AV151" s="13" t="s">
        <v>80</v>
      </c>
      <c r="AW151" s="13" t="s">
        <v>31</v>
      </c>
      <c r="AX151" s="13" t="s">
        <v>70</v>
      </c>
      <c r="AY151" s="157" t="s">
        <v>158</v>
      </c>
    </row>
    <row r="152" spans="2:65" s="14" customFormat="1" x14ac:dyDescent="0.2">
      <c r="B152" s="163"/>
      <c r="D152" s="150" t="s">
        <v>188</v>
      </c>
      <c r="E152" s="164" t="s">
        <v>19</v>
      </c>
      <c r="F152" s="165" t="s">
        <v>191</v>
      </c>
      <c r="H152" s="166">
        <v>16.832000000000001</v>
      </c>
      <c r="I152" s="167"/>
      <c r="L152" s="163"/>
      <c r="M152" s="168"/>
      <c r="T152" s="169"/>
      <c r="AT152" s="164" t="s">
        <v>188</v>
      </c>
      <c r="AU152" s="164" t="s">
        <v>80</v>
      </c>
      <c r="AV152" s="14" t="s">
        <v>165</v>
      </c>
      <c r="AW152" s="14" t="s">
        <v>31</v>
      </c>
      <c r="AX152" s="14" t="s">
        <v>78</v>
      </c>
      <c r="AY152" s="164" t="s">
        <v>158</v>
      </c>
    </row>
    <row r="153" spans="2:65" s="1" customFormat="1" ht="16.5" customHeight="1" x14ac:dyDescent="0.2">
      <c r="B153" s="33"/>
      <c r="C153" s="132" t="s">
        <v>204</v>
      </c>
      <c r="D153" s="132" t="s">
        <v>160</v>
      </c>
      <c r="E153" s="133" t="s">
        <v>512</v>
      </c>
      <c r="F153" s="134" t="s">
        <v>513</v>
      </c>
      <c r="G153" s="135" t="s">
        <v>308</v>
      </c>
      <c r="H153" s="136">
        <v>9.3510000000000009</v>
      </c>
      <c r="I153" s="137">
        <v>22.1</v>
      </c>
      <c r="J153" s="138">
        <f>ROUND(I153*H153,2)</f>
        <v>206.66</v>
      </c>
      <c r="K153" s="134" t="s">
        <v>164</v>
      </c>
      <c r="L153" s="33"/>
      <c r="M153" s="139" t="s">
        <v>19</v>
      </c>
      <c r="N153" s="140" t="s">
        <v>41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165</v>
      </c>
      <c r="AT153" s="143" t="s">
        <v>160</v>
      </c>
      <c r="AU153" s="143" t="s">
        <v>80</v>
      </c>
      <c r="AY153" s="18" t="s">
        <v>158</v>
      </c>
      <c r="BE153" s="144">
        <f>IF(N153="základní",J153,0)</f>
        <v>206.66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78</v>
      </c>
      <c r="BK153" s="144">
        <f>ROUND(I153*H153,2)</f>
        <v>206.66</v>
      </c>
      <c r="BL153" s="18" t="s">
        <v>165</v>
      </c>
      <c r="BM153" s="143" t="s">
        <v>272</v>
      </c>
    </row>
    <row r="154" spans="2:65" s="1" customFormat="1" x14ac:dyDescent="0.2">
      <c r="B154" s="33"/>
      <c r="D154" s="145" t="s">
        <v>166</v>
      </c>
      <c r="F154" s="146" t="s">
        <v>515</v>
      </c>
      <c r="I154" s="147"/>
      <c r="L154" s="33"/>
      <c r="M154" s="148"/>
      <c r="T154" s="54"/>
      <c r="AT154" s="18" t="s">
        <v>166</v>
      </c>
      <c r="AU154" s="18" t="s">
        <v>80</v>
      </c>
    </row>
    <row r="155" spans="2:65" s="12" customFormat="1" x14ac:dyDescent="0.2">
      <c r="B155" s="149"/>
      <c r="D155" s="150" t="s">
        <v>188</v>
      </c>
      <c r="E155" s="151" t="s">
        <v>19</v>
      </c>
      <c r="F155" s="152" t="s">
        <v>2339</v>
      </c>
      <c r="H155" s="151" t="s">
        <v>19</v>
      </c>
      <c r="I155" s="153"/>
      <c r="L155" s="149"/>
      <c r="M155" s="154"/>
      <c r="T155" s="155"/>
      <c r="AT155" s="151" t="s">
        <v>188</v>
      </c>
      <c r="AU155" s="151" t="s">
        <v>80</v>
      </c>
      <c r="AV155" s="12" t="s">
        <v>78</v>
      </c>
      <c r="AW155" s="12" t="s">
        <v>31</v>
      </c>
      <c r="AX155" s="12" t="s">
        <v>70</v>
      </c>
      <c r="AY155" s="151" t="s">
        <v>158</v>
      </c>
    </row>
    <row r="156" spans="2:65" s="12" customFormat="1" x14ac:dyDescent="0.2">
      <c r="B156" s="149"/>
      <c r="D156" s="150" t="s">
        <v>188</v>
      </c>
      <c r="E156" s="151" t="s">
        <v>19</v>
      </c>
      <c r="F156" s="152" t="s">
        <v>3132</v>
      </c>
      <c r="H156" s="151" t="s">
        <v>19</v>
      </c>
      <c r="I156" s="153"/>
      <c r="L156" s="149"/>
      <c r="M156" s="154"/>
      <c r="T156" s="155"/>
      <c r="AT156" s="151" t="s">
        <v>188</v>
      </c>
      <c r="AU156" s="151" t="s">
        <v>80</v>
      </c>
      <c r="AV156" s="12" t="s">
        <v>78</v>
      </c>
      <c r="AW156" s="12" t="s">
        <v>31</v>
      </c>
      <c r="AX156" s="12" t="s">
        <v>70</v>
      </c>
      <c r="AY156" s="151" t="s">
        <v>158</v>
      </c>
    </row>
    <row r="157" spans="2:65" s="13" customFormat="1" x14ac:dyDescent="0.2">
      <c r="B157" s="156"/>
      <c r="D157" s="150" t="s">
        <v>188</v>
      </c>
      <c r="E157" s="157" t="s">
        <v>19</v>
      </c>
      <c r="F157" s="158" t="s">
        <v>3128</v>
      </c>
      <c r="H157" s="159">
        <v>8.3699999999999992</v>
      </c>
      <c r="I157" s="160"/>
      <c r="L157" s="156"/>
      <c r="M157" s="161"/>
      <c r="T157" s="162"/>
      <c r="AT157" s="157" t="s">
        <v>188</v>
      </c>
      <c r="AU157" s="157" t="s">
        <v>80</v>
      </c>
      <c r="AV157" s="13" t="s">
        <v>80</v>
      </c>
      <c r="AW157" s="13" t="s">
        <v>31</v>
      </c>
      <c r="AX157" s="13" t="s">
        <v>70</v>
      </c>
      <c r="AY157" s="157" t="s">
        <v>158</v>
      </c>
    </row>
    <row r="158" spans="2:65" s="12" customFormat="1" x14ac:dyDescent="0.2">
      <c r="B158" s="149"/>
      <c r="D158" s="150" t="s">
        <v>188</v>
      </c>
      <c r="E158" s="151" t="s">
        <v>19</v>
      </c>
      <c r="F158" s="152" t="s">
        <v>1306</v>
      </c>
      <c r="H158" s="151" t="s">
        <v>19</v>
      </c>
      <c r="I158" s="153"/>
      <c r="L158" s="149"/>
      <c r="M158" s="154"/>
      <c r="T158" s="155"/>
      <c r="AT158" s="151" t="s">
        <v>188</v>
      </c>
      <c r="AU158" s="151" t="s">
        <v>80</v>
      </c>
      <c r="AV158" s="12" t="s">
        <v>78</v>
      </c>
      <c r="AW158" s="12" t="s">
        <v>31</v>
      </c>
      <c r="AX158" s="12" t="s">
        <v>70</v>
      </c>
      <c r="AY158" s="151" t="s">
        <v>158</v>
      </c>
    </row>
    <row r="159" spans="2:65" s="13" customFormat="1" x14ac:dyDescent="0.2">
      <c r="B159" s="156"/>
      <c r="D159" s="150" t="s">
        <v>188</v>
      </c>
      <c r="E159" s="157" t="s">
        <v>19</v>
      </c>
      <c r="F159" s="158" t="s">
        <v>3129</v>
      </c>
      <c r="H159" s="159">
        <v>0.98099999999999998</v>
      </c>
      <c r="I159" s="160"/>
      <c r="L159" s="156"/>
      <c r="M159" s="161"/>
      <c r="T159" s="162"/>
      <c r="AT159" s="157" t="s">
        <v>188</v>
      </c>
      <c r="AU159" s="157" t="s">
        <v>80</v>
      </c>
      <c r="AV159" s="13" t="s">
        <v>80</v>
      </c>
      <c r="AW159" s="13" t="s">
        <v>31</v>
      </c>
      <c r="AX159" s="13" t="s">
        <v>70</v>
      </c>
      <c r="AY159" s="157" t="s">
        <v>158</v>
      </c>
    </row>
    <row r="160" spans="2:65" s="14" customFormat="1" x14ac:dyDescent="0.2">
      <c r="B160" s="163"/>
      <c r="D160" s="150" t="s">
        <v>188</v>
      </c>
      <c r="E160" s="164" t="s">
        <v>19</v>
      </c>
      <c r="F160" s="165" t="s">
        <v>191</v>
      </c>
      <c r="H160" s="166">
        <v>9.3510000000000009</v>
      </c>
      <c r="I160" s="167"/>
      <c r="L160" s="163"/>
      <c r="M160" s="168"/>
      <c r="T160" s="169"/>
      <c r="AT160" s="164" t="s">
        <v>188</v>
      </c>
      <c r="AU160" s="164" t="s">
        <v>80</v>
      </c>
      <c r="AV160" s="14" t="s">
        <v>165</v>
      </c>
      <c r="AW160" s="14" t="s">
        <v>31</v>
      </c>
      <c r="AX160" s="14" t="s">
        <v>78</v>
      </c>
      <c r="AY160" s="164" t="s">
        <v>158</v>
      </c>
    </row>
    <row r="161" spans="2:65" s="1" customFormat="1" ht="16.5" customHeight="1" x14ac:dyDescent="0.2">
      <c r="B161" s="33"/>
      <c r="C161" s="132" t="s">
        <v>277</v>
      </c>
      <c r="D161" s="132" t="s">
        <v>160</v>
      </c>
      <c r="E161" s="133" t="s">
        <v>525</v>
      </c>
      <c r="F161" s="134" t="s">
        <v>526</v>
      </c>
      <c r="G161" s="135" t="s">
        <v>308</v>
      </c>
      <c r="H161" s="136">
        <v>24.129000000000001</v>
      </c>
      <c r="I161" s="137">
        <v>385</v>
      </c>
      <c r="J161" s="138">
        <f>ROUND(I161*H161,2)</f>
        <v>9289.67</v>
      </c>
      <c r="K161" s="134" t="s">
        <v>164</v>
      </c>
      <c r="L161" s="33"/>
      <c r="M161" s="139" t="s">
        <v>19</v>
      </c>
      <c r="N161" s="140" t="s">
        <v>41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165</v>
      </c>
      <c r="AT161" s="143" t="s">
        <v>160</v>
      </c>
      <c r="AU161" s="143" t="s">
        <v>80</v>
      </c>
      <c r="AY161" s="18" t="s">
        <v>158</v>
      </c>
      <c r="BE161" s="144">
        <f>IF(N161="základní",J161,0)</f>
        <v>9289.67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78</v>
      </c>
      <c r="BK161" s="144">
        <f>ROUND(I161*H161,2)</f>
        <v>9289.67</v>
      </c>
      <c r="BL161" s="18" t="s">
        <v>165</v>
      </c>
      <c r="BM161" s="143" t="s">
        <v>281</v>
      </c>
    </row>
    <row r="162" spans="2:65" s="1" customFormat="1" x14ac:dyDescent="0.2">
      <c r="B162" s="33"/>
      <c r="D162" s="145" t="s">
        <v>166</v>
      </c>
      <c r="F162" s="146" t="s">
        <v>528</v>
      </c>
      <c r="I162" s="147"/>
      <c r="L162" s="33"/>
      <c r="M162" s="148"/>
      <c r="T162" s="54"/>
      <c r="AT162" s="18" t="s">
        <v>166</v>
      </c>
      <c r="AU162" s="18" t="s">
        <v>80</v>
      </c>
    </row>
    <row r="163" spans="2:65" s="12" customFormat="1" x14ac:dyDescent="0.2">
      <c r="B163" s="149"/>
      <c r="D163" s="150" t="s">
        <v>188</v>
      </c>
      <c r="E163" s="151" t="s">
        <v>19</v>
      </c>
      <c r="F163" s="152" t="s">
        <v>2341</v>
      </c>
      <c r="H163" s="151" t="s">
        <v>19</v>
      </c>
      <c r="I163" s="153"/>
      <c r="L163" s="149"/>
      <c r="M163" s="154"/>
      <c r="T163" s="155"/>
      <c r="AT163" s="151" t="s">
        <v>188</v>
      </c>
      <c r="AU163" s="151" t="s">
        <v>80</v>
      </c>
      <c r="AV163" s="12" t="s">
        <v>78</v>
      </c>
      <c r="AW163" s="12" t="s">
        <v>31</v>
      </c>
      <c r="AX163" s="12" t="s">
        <v>70</v>
      </c>
      <c r="AY163" s="151" t="s">
        <v>158</v>
      </c>
    </row>
    <row r="164" spans="2:65" s="12" customFormat="1" x14ac:dyDescent="0.2">
      <c r="B164" s="149"/>
      <c r="D164" s="150" t="s">
        <v>188</v>
      </c>
      <c r="E164" s="151" t="s">
        <v>19</v>
      </c>
      <c r="F164" s="152" t="s">
        <v>2342</v>
      </c>
      <c r="H164" s="151" t="s">
        <v>19</v>
      </c>
      <c r="I164" s="153"/>
      <c r="L164" s="149"/>
      <c r="M164" s="154"/>
      <c r="T164" s="155"/>
      <c r="AT164" s="151" t="s">
        <v>188</v>
      </c>
      <c r="AU164" s="151" t="s">
        <v>80</v>
      </c>
      <c r="AV164" s="12" t="s">
        <v>78</v>
      </c>
      <c r="AW164" s="12" t="s">
        <v>31</v>
      </c>
      <c r="AX164" s="12" t="s">
        <v>70</v>
      </c>
      <c r="AY164" s="151" t="s">
        <v>158</v>
      </c>
    </row>
    <row r="165" spans="2:65" s="12" customFormat="1" x14ac:dyDescent="0.2">
      <c r="B165" s="149"/>
      <c r="D165" s="150" t="s">
        <v>188</v>
      </c>
      <c r="E165" s="151" t="s">
        <v>19</v>
      </c>
      <c r="F165" s="152" t="s">
        <v>3123</v>
      </c>
      <c r="H165" s="151" t="s">
        <v>19</v>
      </c>
      <c r="I165" s="153"/>
      <c r="L165" s="149"/>
      <c r="M165" s="154"/>
      <c r="T165" s="155"/>
      <c r="AT165" s="151" t="s">
        <v>188</v>
      </c>
      <c r="AU165" s="151" t="s">
        <v>80</v>
      </c>
      <c r="AV165" s="12" t="s">
        <v>78</v>
      </c>
      <c r="AW165" s="12" t="s">
        <v>31</v>
      </c>
      <c r="AX165" s="12" t="s">
        <v>70</v>
      </c>
      <c r="AY165" s="151" t="s">
        <v>158</v>
      </c>
    </row>
    <row r="166" spans="2:65" s="13" customFormat="1" x14ac:dyDescent="0.2">
      <c r="B166" s="156"/>
      <c r="D166" s="150" t="s">
        <v>188</v>
      </c>
      <c r="E166" s="157" t="s">
        <v>19</v>
      </c>
      <c r="F166" s="158" t="s">
        <v>3133</v>
      </c>
      <c r="H166" s="159">
        <v>5.0220000000000002</v>
      </c>
      <c r="I166" s="160"/>
      <c r="L166" s="156"/>
      <c r="M166" s="161"/>
      <c r="T166" s="162"/>
      <c r="AT166" s="157" t="s">
        <v>188</v>
      </c>
      <c r="AU166" s="157" t="s">
        <v>80</v>
      </c>
      <c r="AV166" s="13" t="s">
        <v>80</v>
      </c>
      <c r="AW166" s="13" t="s">
        <v>31</v>
      </c>
      <c r="AX166" s="13" t="s">
        <v>70</v>
      </c>
      <c r="AY166" s="157" t="s">
        <v>158</v>
      </c>
    </row>
    <row r="167" spans="2:65" s="12" customFormat="1" x14ac:dyDescent="0.2">
      <c r="B167" s="149"/>
      <c r="D167" s="150" t="s">
        <v>188</v>
      </c>
      <c r="E167" s="151" t="s">
        <v>19</v>
      </c>
      <c r="F167" s="152" t="s">
        <v>1306</v>
      </c>
      <c r="H167" s="151" t="s">
        <v>19</v>
      </c>
      <c r="I167" s="153"/>
      <c r="L167" s="149"/>
      <c r="M167" s="154"/>
      <c r="T167" s="155"/>
      <c r="AT167" s="151" t="s">
        <v>188</v>
      </c>
      <c r="AU167" s="151" t="s">
        <v>80</v>
      </c>
      <c r="AV167" s="12" t="s">
        <v>78</v>
      </c>
      <c r="AW167" s="12" t="s">
        <v>31</v>
      </c>
      <c r="AX167" s="12" t="s">
        <v>70</v>
      </c>
      <c r="AY167" s="151" t="s">
        <v>158</v>
      </c>
    </row>
    <row r="168" spans="2:65" s="13" customFormat="1" x14ac:dyDescent="0.2">
      <c r="B168" s="156"/>
      <c r="D168" s="150" t="s">
        <v>188</v>
      </c>
      <c r="E168" s="157" t="s">
        <v>19</v>
      </c>
      <c r="F168" s="158" t="s">
        <v>3134</v>
      </c>
      <c r="H168" s="159">
        <v>20.088000000000001</v>
      </c>
      <c r="I168" s="160"/>
      <c r="L168" s="156"/>
      <c r="M168" s="161"/>
      <c r="T168" s="162"/>
      <c r="AT168" s="157" t="s">
        <v>188</v>
      </c>
      <c r="AU168" s="157" t="s">
        <v>80</v>
      </c>
      <c r="AV168" s="13" t="s">
        <v>80</v>
      </c>
      <c r="AW168" s="13" t="s">
        <v>31</v>
      </c>
      <c r="AX168" s="13" t="s">
        <v>70</v>
      </c>
      <c r="AY168" s="157" t="s">
        <v>158</v>
      </c>
    </row>
    <row r="169" spans="2:65" s="12" customFormat="1" x14ac:dyDescent="0.2">
      <c r="B169" s="149"/>
      <c r="D169" s="150" t="s">
        <v>188</v>
      </c>
      <c r="E169" s="151" t="s">
        <v>19</v>
      </c>
      <c r="F169" s="152" t="s">
        <v>3132</v>
      </c>
      <c r="H169" s="151" t="s">
        <v>19</v>
      </c>
      <c r="I169" s="153"/>
      <c r="L169" s="149"/>
      <c r="M169" s="154"/>
      <c r="T169" s="155"/>
      <c r="AT169" s="151" t="s">
        <v>188</v>
      </c>
      <c r="AU169" s="151" t="s">
        <v>80</v>
      </c>
      <c r="AV169" s="12" t="s">
        <v>78</v>
      </c>
      <c r="AW169" s="12" t="s">
        <v>31</v>
      </c>
      <c r="AX169" s="12" t="s">
        <v>70</v>
      </c>
      <c r="AY169" s="151" t="s">
        <v>158</v>
      </c>
    </row>
    <row r="170" spans="2:65" s="13" customFormat="1" x14ac:dyDescent="0.2">
      <c r="B170" s="156"/>
      <c r="D170" s="150" t="s">
        <v>188</v>
      </c>
      <c r="E170" s="157" t="s">
        <v>19</v>
      </c>
      <c r="F170" s="158" t="s">
        <v>3128</v>
      </c>
      <c r="H170" s="159">
        <v>8.3699999999999992</v>
      </c>
      <c r="I170" s="160"/>
      <c r="L170" s="156"/>
      <c r="M170" s="161"/>
      <c r="T170" s="162"/>
      <c r="AT170" s="157" t="s">
        <v>188</v>
      </c>
      <c r="AU170" s="157" t="s">
        <v>80</v>
      </c>
      <c r="AV170" s="13" t="s">
        <v>80</v>
      </c>
      <c r="AW170" s="13" t="s">
        <v>31</v>
      </c>
      <c r="AX170" s="13" t="s">
        <v>70</v>
      </c>
      <c r="AY170" s="157" t="s">
        <v>158</v>
      </c>
    </row>
    <row r="171" spans="2:65" s="15" customFormat="1" x14ac:dyDescent="0.2">
      <c r="B171" s="170"/>
      <c r="D171" s="150" t="s">
        <v>188</v>
      </c>
      <c r="E171" s="171" t="s">
        <v>19</v>
      </c>
      <c r="F171" s="172" t="s">
        <v>315</v>
      </c>
      <c r="H171" s="173">
        <v>33.479999999999997</v>
      </c>
      <c r="I171" s="174"/>
      <c r="L171" s="170"/>
      <c r="M171" s="175"/>
      <c r="T171" s="176"/>
      <c r="AT171" s="171" t="s">
        <v>188</v>
      </c>
      <c r="AU171" s="171" t="s">
        <v>80</v>
      </c>
      <c r="AV171" s="15" t="s">
        <v>171</v>
      </c>
      <c r="AW171" s="15" t="s">
        <v>31</v>
      </c>
      <c r="AX171" s="15" t="s">
        <v>70</v>
      </c>
      <c r="AY171" s="171" t="s">
        <v>158</v>
      </c>
    </row>
    <row r="172" spans="2:65" s="12" customFormat="1" x14ac:dyDescent="0.2">
      <c r="B172" s="149"/>
      <c r="D172" s="150" t="s">
        <v>188</v>
      </c>
      <c r="E172" s="151" t="s">
        <v>19</v>
      </c>
      <c r="F172" s="152" t="s">
        <v>2344</v>
      </c>
      <c r="H172" s="151" t="s">
        <v>19</v>
      </c>
      <c r="I172" s="153"/>
      <c r="L172" s="149"/>
      <c r="M172" s="154"/>
      <c r="T172" s="155"/>
      <c r="AT172" s="151" t="s">
        <v>188</v>
      </c>
      <c r="AU172" s="151" t="s">
        <v>80</v>
      </c>
      <c r="AV172" s="12" t="s">
        <v>78</v>
      </c>
      <c r="AW172" s="12" t="s">
        <v>31</v>
      </c>
      <c r="AX172" s="12" t="s">
        <v>70</v>
      </c>
      <c r="AY172" s="151" t="s">
        <v>158</v>
      </c>
    </row>
    <row r="173" spans="2:65" s="12" customFormat="1" x14ac:dyDescent="0.2">
      <c r="B173" s="149"/>
      <c r="D173" s="150" t="s">
        <v>188</v>
      </c>
      <c r="E173" s="151" t="s">
        <v>19</v>
      </c>
      <c r="F173" s="152" t="s">
        <v>2345</v>
      </c>
      <c r="H173" s="151" t="s">
        <v>19</v>
      </c>
      <c r="I173" s="153"/>
      <c r="L173" s="149"/>
      <c r="M173" s="154"/>
      <c r="T173" s="155"/>
      <c r="AT173" s="151" t="s">
        <v>188</v>
      </c>
      <c r="AU173" s="151" t="s">
        <v>80</v>
      </c>
      <c r="AV173" s="12" t="s">
        <v>78</v>
      </c>
      <c r="AW173" s="12" t="s">
        <v>31</v>
      </c>
      <c r="AX173" s="12" t="s">
        <v>70</v>
      </c>
      <c r="AY173" s="151" t="s">
        <v>158</v>
      </c>
    </row>
    <row r="174" spans="2:65" s="13" customFormat="1" x14ac:dyDescent="0.2">
      <c r="B174" s="156"/>
      <c r="D174" s="150" t="s">
        <v>188</v>
      </c>
      <c r="E174" s="157" t="s">
        <v>19</v>
      </c>
      <c r="F174" s="158" t="s">
        <v>3135</v>
      </c>
      <c r="H174" s="159">
        <v>-1.8</v>
      </c>
      <c r="I174" s="160"/>
      <c r="L174" s="156"/>
      <c r="M174" s="161"/>
      <c r="T174" s="162"/>
      <c r="AT174" s="157" t="s">
        <v>188</v>
      </c>
      <c r="AU174" s="157" t="s">
        <v>80</v>
      </c>
      <c r="AV174" s="13" t="s">
        <v>80</v>
      </c>
      <c r="AW174" s="13" t="s">
        <v>31</v>
      </c>
      <c r="AX174" s="13" t="s">
        <v>70</v>
      </c>
      <c r="AY174" s="157" t="s">
        <v>158</v>
      </c>
    </row>
    <row r="175" spans="2:65" s="12" customFormat="1" x14ac:dyDescent="0.2">
      <c r="B175" s="149"/>
      <c r="D175" s="150" t="s">
        <v>188</v>
      </c>
      <c r="E175" s="151" t="s">
        <v>19</v>
      </c>
      <c r="F175" s="152" t="s">
        <v>2347</v>
      </c>
      <c r="H175" s="151" t="s">
        <v>19</v>
      </c>
      <c r="I175" s="153"/>
      <c r="L175" s="149"/>
      <c r="M175" s="154"/>
      <c r="T175" s="155"/>
      <c r="AT175" s="151" t="s">
        <v>188</v>
      </c>
      <c r="AU175" s="151" t="s">
        <v>80</v>
      </c>
      <c r="AV175" s="12" t="s">
        <v>78</v>
      </c>
      <c r="AW175" s="12" t="s">
        <v>31</v>
      </c>
      <c r="AX175" s="12" t="s">
        <v>70</v>
      </c>
      <c r="AY175" s="151" t="s">
        <v>158</v>
      </c>
    </row>
    <row r="176" spans="2:65" s="13" customFormat="1" x14ac:dyDescent="0.2">
      <c r="B176" s="156"/>
      <c r="D176" s="150" t="s">
        <v>188</v>
      </c>
      <c r="E176" s="157" t="s">
        <v>19</v>
      </c>
      <c r="F176" s="158" t="s">
        <v>3136</v>
      </c>
      <c r="H176" s="159">
        <v>-7.38</v>
      </c>
      <c r="I176" s="160"/>
      <c r="L176" s="156"/>
      <c r="M176" s="161"/>
      <c r="T176" s="162"/>
      <c r="AT176" s="157" t="s">
        <v>188</v>
      </c>
      <c r="AU176" s="157" t="s">
        <v>80</v>
      </c>
      <c r="AV176" s="13" t="s">
        <v>80</v>
      </c>
      <c r="AW176" s="13" t="s">
        <v>31</v>
      </c>
      <c r="AX176" s="13" t="s">
        <v>70</v>
      </c>
      <c r="AY176" s="157" t="s">
        <v>158</v>
      </c>
    </row>
    <row r="177" spans="2:65" s="12" customFormat="1" x14ac:dyDescent="0.2">
      <c r="B177" s="149"/>
      <c r="D177" s="150" t="s">
        <v>188</v>
      </c>
      <c r="E177" s="151" t="s">
        <v>19</v>
      </c>
      <c r="F177" s="152" t="s">
        <v>2349</v>
      </c>
      <c r="H177" s="151" t="s">
        <v>19</v>
      </c>
      <c r="I177" s="153"/>
      <c r="L177" s="149"/>
      <c r="M177" s="154"/>
      <c r="T177" s="155"/>
      <c r="AT177" s="151" t="s">
        <v>188</v>
      </c>
      <c r="AU177" s="151" t="s">
        <v>80</v>
      </c>
      <c r="AV177" s="12" t="s">
        <v>78</v>
      </c>
      <c r="AW177" s="12" t="s">
        <v>31</v>
      </c>
      <c r="AX177" s="12" t="s">
        <v>70</v>
      </c>
      <c r="AY177" s="151" t="s">
        <v>158</v>
      </c>
    </row>
    <row r="178" spans="2:65" s="12" customFormat="1" x14ac:dyDescent="0.2">
      <c r="B178" s="149"/>
      <c r="D178" s="150" t="s">
        <v>188</v>
      </c>
      <c r="E178" s="151" t="s">
        <v>19</v>
      </c>
      <c r="F178" s="152" t="s">
        <v>2350</v>
      </c>
      <c r="H178" s="151" t="s">
        <v>19</v>
      </c>
      <c r="I178" s="153"/>
      <c r="L178" s="149"/>
      <c r="M178" s="154"/>
      <c r="T178" s="155"/>
      <c r="AT178" s="151" t="s">
        <v>188</v>
      </c>
      <c r="AU178" s="151" t="s">
        <v>80</v>
      </c>
      <c r="AV178" s="12" t="s">
        <v>78</v>
      </c>
      <c r="AW178" s="12" t="s">
        <v>31</v>
      </c>
      <c r="AX178" s="12" t="s">
        <v>70</v>
      </c>
      <c r="AY178" s="151" t="s">
        <v>158</v>
      </c>
    </row>
    <row r="179" spans="2:65" s="13" customFormat="1" x14ac:dyDescent="0.2">
      <c r="B179" s="156"/>
      <c r="D179" s="150" t="s">
        <v>188</v>
      </c>
      <c r="E179" s="157" t="s">
        <v>19</v>
      </c>
      <c r="F179" s="158" t="s">
        <v>3137</v>
      </c>
      <c r="H179" s="159">
        <v>-0.17100000000000001</v>
      </c>
      <c r="I179" s="160"/>
      <c r="L179" s="156"/>
      <c r="M179" s="161"/>
      <c r="T179" s="162"/>
      <c r="AT179" s="157" t="s">
        <v>188</v>
      </c>
      <c r="AU179" s="157" t="s">
        <v>80</v>
      </c>
      <c r="AV179" s="13" t="s">
        <v>80</v>
      </c>
      <c r="AW179" s="13" t="s">
        <v>31</v>
      </c>
      <c r="AX179" s="13" t="s">
        <v>70</v>
      </c>
      <c r="AY179" s="157" t="s">
        <v>158</v>
      </c>
    </row>
    <row r="180" spans="2:65" s="14" customFormat="1" x14ac:dyDescent="0.2">
      <c r="B180" s="163"/>
      <c r="D180" s="150" t="s">
        <v>188</v>
      </c>
      <c r="E180" s="164" t="s">
        <v>19</v>
      </c>
      <c r="F180" s="165" t="s">
        <v>191</v>
      </c>
      <c r="H180" s="166">
        <v>24.129000000000001</v>
      </c>
      <c r="I180" s="167"/>
      <c r="L180" s="163"/>
      <c r="M180" s="168"/>
      <c r="T180" s="169"/>
      <c r="AT180" s="164" t="s">
        <v>188</v>
      </c>
      <c r="AU180" s="164" t="s">
        <v>80</v>
      </c>
      <c r="AV180" s="14" t="s">
        <v>165</v>
      </c>
      <c r="AW180" s="14" t="s">
        <v>31</v>
      </c>
      <c r="AX180" s="14" t="s">
        <v>78</v>
      </c>
      <c r="AY180" s="164" t="s">
        <v>158</v>
      </c>
    </row>
    <row r="181" spans="2:65" s="1" customFormat="1" ht="16.5" customHeight="1" x14ac:dyDescent="0.2">
      <c r="B181" s="33"/>
      <c r="C181" s="132" t="s">
        <v>210</v>
      </c>
      <c r="D181" s="132" t="s">
        <v>160</v>
      </c>
      <c r="E181" s="133" t="s">
        <v>534</v>
      </c>
      <c r="F181" s="134" t="s">
        <v>535</v>
      </c>
      <c r="G181" s="135" t="s">
        <v>308</v>
      </c>
      <c r="H181" s="136">
        <v>9.18</v>
      </c>
      <c r="I181" s="137">
        <v>476</v>
      </c>
      <c r="J181" s="138">
        <f>ROUND(I181*H181,2)</f>
        <v>4369.68</v>
      </c>
      <c r="K181" s="134" t="s">
        <v>164</v>
      </c>
      <c r="L181" s="33"/>
      <c r="M181" s="139" t="s">
        <v>19</v>
      </c>
      <c r="N181" s="140" t="s">
        <v>41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165</v>
      </c>
      <c r="AT181" s="143" t="s">
        <v>160</v>
      </c>
      <c r="AU181" s="143" t="s">
        <v>80</v>
      </c>
      <c r="AY181" s="18" t="s">
        <v>158</v>
      </c>
      <c r="BE181" s="144">
        <f>IF(N181="základní",J181,0)</f>
        <v>4369.68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78</v>
      </c>
      <c r="BK181" s="144">
        <f>ROUND(I181*H181,2)</f>
        <v>4369.68</v>
      </c>
      <c r="BL181" s="18" t="s">
        <v>165</v>
      </c>
      <c r="BM181" s="143" t="s">
        <v>287</v>
      </c>
    </row>
    <row r="182" spans="2:65" s="1" customFormat="1" x14ac:dyDescent="0.2">
      <c r="B182" s="33"/>
      <c r="D182" s="145" t="s">
        <v>166</v>
      </c>
      <c r="F182" s="146" t="s">
        <v>537</v>
      </c>
      <c r="I182" s="147"/>
      <c r="L182" s="33"/>
      <c r="M182" s="148"/>
      <c r="T182" s="54"/>
      <c r="AT182" s="18" t="s">
        <v>166</v>
      </c>
      <c r="AU182" s="18" t="s">
        <v>80</v>
      </c>
    </row>
    <row r="183" spans="2:65" s="13" customFormat="1" x14ac:dyDescent="0.2">
      <c r="B183" s="156"/>
      <c r="D183" s="150" t="s">
        <v>188</v>
      </c>
      <c r="E183" s="157" t="s">
        <v>19</v>
      </c>
      <c r="F183" s="158" t="s">
        <v>3138</v>
      </c>
      <c r="H183" s="159">
        <v>9.18</v>
      </c>
      <c r="I183" s="160"/>
      <c r="L183" s="156"/>
      <c r="M183" s="161"/>
      <c r="T183" s="162"/>
      <c r="AT183" s="157" t="s">
        <v>188</v>
      </c>
      <c r="AU183" s="157" t="s">
        <v>80</v>
      </c>
      <c r="AV183" s="13" t="s">
        <v>80</v>
      </c>
      <c r="AW183" s="13" t="s">
        <v>31</v>
      </c>
      <c r="AX183" s="13" t="s">
        <v>70</v>
      </c>
      <c r="AY183" s="157" t="s">
        <v>158</v>
      </c>
    </row>
    <row r="184" spans="2:65" s="14" customFormat="1" x14ac:dyDescent="0.2">
      <c r="B184" s="163"/>
      <c r="D184" s="150" t="s">
        <v>188</v>
      </c>
      <c r="E184" s="164" t="s">
        <v>19</v>
      </c>
      <c r="F184" s="165" t="s">
        <v>191</v>
      </c>
      <c r="H184" s="166">
        <v>9.18</v>
      </c>
      <c r="I184" s="167"/>
      <c r="L184" s="163"/>
      <c r="M184" s="168"/>
      <c r="T184" s="169"/>
      <c r="AT184" s="164" t="s">
        <v>188</v>
      </c>
      <c r="AU184" s="164" t="s">
        <v>80</v>
      </c>
      <c r="AV184" s="14" t="s">
        <v>165</v>
      </c>
      <c r="AW184" s="14" t="s">
        <v>31</v>
      </c>
      <c r="AX184" s="14" t="s">
        <v>78</v>
      </c>
      <c r="AY184" s="164" t="s">
        <v>158</v>
      </c>
    </row>
    <row r="185" spans="2:65" s="1" customFormat="1" ht="16.5" customHeight="1" x14ac:dyDescent="0.2">
      <c r="B185" s="33"/>
      <c r="C185" s="177" t="s">
        <v>289</v>
      </c>
      <c r="D185" s="177" t="s">
        <v>530</v>
      </c>
      <c r="E185" s="178" t="s">
        <v>539</v>
      </c>
      <c r="F185" s="179" t="s">
        <v>540</v>
      </c>
      <c r="G185" s="180" t="s">
        <v>519</v>
      </c>
      <c r="H185" s="181">
        <v>28.021999999999998</v>
      </c>
      <c r="I185" s="182">
        <v>485</v>
      </c>
      <c r="J185" s="183">
        <f>ROUND(I185*H185,2)</f>
        <v>13590.67</v>
      </c>
      <c r="K185" s="179" t="s">
        <v>164</v>
      </c>
      <c r="L185" s="184"/>
      <c r="M185" s="185" t="s">
        <v>19</v>
      </c>
      <c r="N185" s="186" t="s">
        <v>41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178</v>
      </c>
      <c r="AT185" s="143" t="s">
        <v>530</v>
      </c>
      <c r="AU185" s="143" t="s">
        <v>80</v>
      </c>
      <c r="AY185" s="18" t="s">
        <v>158</v>
      </c>
      <c r="BE185" s="144">
        <f>IF(N185="základní",J185,0)</f>
        <v>13590.67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78</v>
      </c>
      <c r="BK185" s="144">
        <f>ROUND(I185*H185,2)</f>
        <v>13590.67</v>
      </c>
      <c r="BL185" s="18" t="s">
        <v>165</v>
      </c>
      <c r="BM185" s="143" t="s">
        <v>293</v>
      </c>
    </row>
    <row r="186" spans="2:65" s="1" customFormat="1" ht="21.75" customHeight="1" x14ac:dyDescent="0.2">
      <c r="B186" s="33"/>
      <c r="C186" s="132" t="s">
        <v>216</v>
      </c>
      <c r="D186" s="132" t="s">
        <v>160</v>
      </c>
      <c r="E186" s="133" t="s">
        <v>543</v>
      </c>
      <c r="F186" s="134" t="s">
        <v>544</v>
      </c>
      <c r="G186" s="135" t="s">
        <v>195</v>
      </c>
      <c r="H186" s="136">
        <v>180</v>
      </c>
      <c r="I186" s="137">
        <v>52.5</v>
      </c>
      <c r="J186" s="138">
        <f>ROUND(I186*H186,2)</f>
        <v>9450</v>
      </c>
      <c r="K186" s="134" t="s">
        <v>164</v>
      </c>
      <c r="L186" s="33"/>
      <c r="M186" s="139" t="s">
        <v>19</v>
      </c>
      <c r="N186" s="140" t="s">
        <v>41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165</v>
      </c>
      <c r="AT186" s="143" t="s">
        <v>160</v>
      </c>
      <c r="AU186" s="143" t="s">
        <v>80</v>
      </c>
      <c r="AY186" s="18" t="s">
        <v>158</v>
      </c>
      <c r="BE186" s="144">
        <f>IF(N186="základní",J186,0)</f>
        <v>9450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78</v>
      </c>
      <c r="BK186" s="144">
        <f>ROUND(I186*H186,2)</f>
        <v>9450</v>
      </c>
      <c r="BL186" s="18" t="s">
        <v>165</v>
      </c>
      <c r="BM186" s="143" t="s">
        <v>298</v>
      </c>
    </row>
    <row r="187" spans="2:65" s="1" customFormat="1" x14ac:dyDescent="0.2">
      <c r="B187" s="33"/>
      <c r="D187" s="145" t="s">
        <v>166</v>
      </c>
      <c r="F187" s="146" t="s">
        <v>546</v>
      </c>
      <c r="I187" s="147"/>
      <c r="L187" s="33"/>
      <c r="M187" s="148"/>
      <c r="T187" s="54"/>
      <c r="AT187" s="18" t="s">
        <v>166</v>
      </c>
      <c r="AU187" s="18" t="s">
        <v>80</v>
      </c>
    </row>
    <row r="188" spans="2:65" s="12" customFormat="1" x14ac:dyDescent="0.2">
      <c r="B188" s="149"/>
      <c r="D188" s="150" t="s">
        <v>188</v>
      </c>
      <c r="E188" s="151" t="s">
        <v>19</v>
      </c>
      <c r="F188" s="152" t="s">
        <v>582</v>
      </c>
      <c r="H188" s="151" t="s">
        <v>19</v>
      </c>
      <c r="I188" s="153"/>
      <c r="L188" s="149"/>
      <c r="M188" s="154"/>
      <c r="T188" s="155"/>
      <c r="AT188" s="151" t="s">
        <v>188</v>
      </c>
      <c r="AU188" s="151" t="s">
        <v>80</v>
      </c>
      <c r="AV188" s="12" t="s">
        <v>78</v>
      </c>
      <c r="AW188" s="12" t="s">
        <v>31</v>
      </c>
      <c r="AX188" s="12" t="s">
        <v>70</v>
      </c>
      <c r="AY188" s="151" t="s">
        <v>158</v>
      </c>
    </row>
    <row r="189" spans="2:65" s="13" customFormat="1" x14ac:dyDescent="0.2">
      <c r="B189" s="156"/>
      <c r="D189" s="150" t="s">
        <v>188</v>
      </c>
      <c r="E189" s="157" t="s">
        <v>19</v>
      </c>
      <c r="F189" s="158" t="s">
        <v>3139</v>
      </c>
      <c r="H189" s="159">
        <v>180</v>
      </c>
      <c r="I189" s="160"/>
      <c r="L189" s="156"/>
      <c r="M189" s="161"/>
      <c r="T189" s="162"/>
      <c r="AT189" s="157" t="s">
        <v>188</v>
      </c>
      <c r="AU189" s="157" t="s">
        <v>80</v>
      </c>
      <c r="AV189" s="13" t="s">
        <v>80</v>
      </c>
      <c r="AW189" s="13" t="s">
        <v>31</v>
      </c>
      <c r="AX189" s="13" t="s">
        <v>70</v>
      </c>
      <c r="AY189" s="157" t="s">
        <v>158</v>
      </c>
    </row>
    <row r="190" spans="2:65" s="14" customFormat="1" x14ac:dyDescent="0.2">
      <c r="B190" s="163"/>
      <c r="D190" s="150" t="s">
        <v>188</v>
      </c>
      <c r="E190" s="164" t="s">
        <v>19</v>
      </c>
      <c r="F190" s="165" t="s">
        <v>191</v>
      </c>
      <c r="H190" s="166">
        <v>180</v>
      </c>
      <c r="I190" s="167"/>
      <c r="L190" s="163"/>
      <c r="M190" s="168"/>
      <c r="T190" s="169"/>
      <c r="AT190" s="164" t="s">
        <v>188</v>
      </c>
      <c r="AU190" s="164" t="s">
        <v>80</v>
      </c>
      <c r="AV190" s="14" t="s">
        <v>165</v>
      </c>
      <c r="AW190" s="14" t="s">
        <v>31</v>
      </c>
      <c r="AX190" s="14" t="s">
        <v>78</v>
      </c>
      <c r="AY190" s="164" t="s">
        <v>158</v>
      </c>
    </row>
    <row r="191" spans="2:65" s="1" customFormat="1" ht="16.5" customHeight="1" x14ac:dyDescent="0.2">
      <c r="B191" s="33"/>
      <c r="C191" s="177" t="s">
        <v>7</v>
      </c>
      <c r="D191" s="177" t="s">
        <v>530</v>
      </c>
      <c r="E191" s="178" t="s">
        <v>567</v>
      </c>
      <c r="F191" s="179" t="s">
        <v>568</v>
      </c>
      <c r="G191" s="180" t="s">
        <v>569</v>
      </c>
      <c r="H191" s="181">
        <v>53.448</v>
      </c>
      <c r="I191" s="182">
        <v>113</v>
      </c>
      <c r="J191" s="183">
        <f>ROUND(I191*H191,2)</f>
        <v>6039.62</v>
      </c>
      <c r="K191" s="179" t="s">
        <v>164</v>
      </c>
      <c r="L191" s="184"/>
      <c r="M191" s="185" t="s">
        <v>19</v>
      </c>
      <c r="N191" s="186" t="s">
        <v>41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178</v>
      </c>
      <c r="AT191" s="143" t="s">
        <v>530</v>
      </c>
      <c r="AU191" s="143" t="s">
        <v>80</v>
      </c>
      <c r="AY191" s="18" t="s">
        <v>158</v>
      </c>
      <c r="BE191" s="144">
        <f>IF(N191="základní",J191,0)</f>
        <v>6039.62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78</v>
      </c>
      <c r="BK191" s="144">
        <f>ROUND(I191*H191,2)</f>
        <v>6039.62</v>
      </c>
      <c r="BL191" s="18" t="s">
        <v>165</v>
      </c>
      <c r="BM191" s="143" t="s">
        <v>303</v>
      </c>
    </row>
    <row r="192" spans="2:65" s="1" customFormat="1" ht="16.5" customHeight="1" x14ac:dyDescent="0.2">
      <c r="B192" s="33"/>
      <c r="C192" s="132" t="s">
        <v>225</v>
      </c>
      <c r="D192" s="132" t="s">
        <v>160</v>
      </c>
      <c r="E192" s="133" t="s">
        <v>591</v>
      </c>
      <c r="F192" s="134" t="s">
        <v>592</v>
      </c>
      <c r="G192" s="135" t="s">
        <v>308</v>
      </c>
      <c r="H192" s="136">
        <v>5.4</v>
      </c>
      <c r="I192" s="137">
        <v>423</v>
      </c>
      <c r="J192" s="138">
        <f>ROUND(I192*H192,2)</f>
        <v>2284.1999999999998</v>
      </c>
      <c r="K192" s="134" t="s">
        <v>164</v>
      </c>
      <c r="L192" s="33"/>
      <c r="M192" s="139" t="s">
        <v>19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165</v>
      </c>
      <c r="AT192" s="143" t="s">
        <v>160</v>
      </c>
      <c r="AU192" s="143" t="s">
        <v>80</v>
      </c>
      <c r="AY192" s="18" t="s">
        <v>158</v>
      </c>
      <c r="BE192" s="144">
        <f>IF(N192="základní",J192,0)</f>
        <v>2284.1999999999998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78</v>
      </c>
      <c r="BK192" s="144">
        <f>ROUND(I192*H192,2)</f>
        <v>2284.1999999999998</v>
      </c>
      <c r="BL192" s="18" t="s">
        <v>165</v>
      </c>
      <c r="BM192" s="143" t="s">
        <v>309</v>
      </c>
    </row>
    <row r="193" spans="2:65" s="1" customFormat="1" x14ac:dyDescent="0.2">
      <c r="B193" s="33"/>
      <c r="D193" s="145" t="s">
        <v>166</v>
      </c>
      <c r="F193" s="146" t="s">
        <v>594</v>
      </c>
      <c r="I193" s="147"/>
      <c r="L193" s="33"/>
      <c r="M193" s="148"/>
      <c r="T193" s="54"/>
      <c r="AT193" s="18" t="s">
        <v>166</v>
      </c>
      <c r="AU193" s="18" t="s">
        <v>80</v>
      </c>
    </row>
    <row r="194" spans="2:65" s="11" customFormat="1" ht="22.8" customHeight="1" x14ac:dyDescent="0.25">
      <c r="B194" s="120"/>
      <c r="D194" s="121" t="s">
        <v>69</v>
      </c>
      <c r="E194" s="130" t="s">
        <v>171</v>
      </c>
      <c r="F194" s="130" t="s">
        <v>624</v>
      </c>
      <c r="I194" s="123"/>
      <c r="J194" s="131">
        <f>BK194</f>
        <v>8000</v>
      </c>
      <c r="L194" s="120"/>
      <c r="M194" s="125"/>
      <c r="P194" s="126">
        <f>P195</f>
        <v>0</v>
      </c>
      <c r="R194" s="126">
        <f>R195</f>
        <v>0</v>
      </c>
      <c r="T194" s="127">
        <f>T195</f>
        <v>0</v>
      </c>
      <c r="AR194" s="121" t="s">
        <v>78</v>
      </c>
      <c r="AT194" s="128" t="s">
        <v>69</v>
      </c>
      <c r="AU194" s="128" t="s">
        <v>78</v>
      </c>
      <c r="AY194" s="121" t="s">
        <v>158</v>
      </c>
      <c r="BK194" s="129">
        <f>BK195</f>
        <v>8000</v>
      </c>
    </row>
    <row r="195" spans="2:65" s="1" customFormat="1" ht="16.5" customHeight="1" x14ac:dyDescent="0.2">
      <c r="B195" s="33"/>
      <c r="C195" s="132" t="s">
        <v>318</v>
      </c>
      <c r="D195" s="132" t="s">
        <v>160</v>
      </c>
      <c r="E195" s="133" t="s">
        <v>3140</v>
      </c>
      <c r="F195" s="134" t="s">
        <v>3141</v>
      </c>
      <c r="G195" s="135" t="s">
        <v>163</v>
      </c>
      <c r="H195" s="136">
        <v>1</v>
      </c>
      <c r="I195" s="137">
        <v>8000</v>
      </c>
      <c r="J195" s="138">
        <f>ROUND(I195*H195,2)</f>
        <v>8000</v>
      </c>
      <c r="K195" s="134" t="s">
        <v>19</v>
      </c>
      <c r="L195" s="33"/>
      <c r="M195" s="139" t="s">
        <v>19</v>
      </c>
      <c r="N195" s="140" t="s">
        <v>41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165</v>
      </c>
      <c r="AT195" s="143" t="s">
        <v>160</v>
      </c>
      <c r="AU195" s="143" t="s">
        <v>80</v>
      </c>
      <c r="AY195" s="18" t="s">
        <v>158</v>
      </c>
      <c r="BE195" s="144">
        <f>IF(N195="základní",J195,0)</f>
        <v>8000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78</v>
      </c>
      <c r="BK195" s="144">
        <f>ROUND(I195*H195,2)</f>
        <v>8000</v>
      </c>
      <c r="BL195" s="18" t="s">
        <v>165</v>
      </c>
      <c r="BM195" s="143" t="s">
        <v>321</v>
      </c>
    </row>
    <row r="196" spans="2:65" s="11" customFormat="1" ht="22.8" customHeight="1" x14ac:dyDescent="0.25">
      <c r="B196" s="120"/>
      <c r="D196" s="121" t="s">
        <v>69</v>
      </c>
      <c r="E196" s="130" t="s">
        <v>178</v>
      </c>
      <c r="F196" s="130" t="s">
        <v>793</v>
      </c>
      <c r="I196" s="123"/>
      <c r="J196" s="131">
        <f>BK196</f>
        <v>117060.34999999999</v>
      </c>
      <c r="L196" s="120"/>
      <c r="M196" s="125"/>
      <c r="P196" s="126">
        <f>SUM(P197:P238)</f>
        <v>0</v>
      </c>
      <c r="R196" s="126">
        <f>SUM(R197:R238)</f>
        <v>0</v>
      </c>
      <c r="T196" s="127">
        <f>SUM(T197:T238)</f>
        <v>0</v>
      </c>
      <c r="AR196" s="121" t="s">
        <v>78</v>
      </c>
      <c r="AT196" s="128" t="s">
        <v>69</v>
      </c>
      <c r="AU196" s="128" t="s">
        <v>78</v>
      </c>
      <c r="AY196" s="121" t="s">
        <v>158</v>
      </c>
      <c r="BK196" s="129">
        <f>SUM(BK197:BK238)</f>
        <v>117060.34999999999</v>
      </c>
    </row>
    <row r="197" spans="2:65" s="1" customFormat="1" ht="16.5" customHeight="1" x14ac:dyDescent="0.2">
      <c r="B197" s="33"/>
      <c r="C197" s="132" t="s">
        <v>232</v>
      </c>
      <c r="D197" s="132" t="s">
        <v>160</v>
      </c>
      <c r="E197" s="133" t="s">
        <v>3142</v>
      </c>
      <c r="F197" s="134" t="s">
        <v>3143</v>
      </c>
      <c r="G197" s="135" t="s">
        <v>292</v>
      </c>
      <c r="H197" s="136">
        <v>1</v>
      </c>
      <c r="I197" s="137">
        <v>169</v>
      </c>
      <c r="J197" s="138">
        <f>ROUND(I197*H197,2)</f>
        <v>169</v>
      </c>
      <c r="K197" s="134" t="s">
        <v>164</v>
      </c>
      <c r="L197" s="33"/>
      <c r="M197" s="139" t="s">
        <v>19</v>
      </c>
      <c r="N197" s="140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165</v>
      </c>
      <c r="AT197" s="143" t="s">
        <v>160</v>
      </c>
      <c r="AU197" s="143" t="s">
        <v>80</v>
      </c>
      <c r="AY197" s="18" t="s">
        <v>158</v>
      </c>
      <c r="BE197" s="144">
        <f>IF(N197="základní",J197,0)</f>
        <v>169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78</v>
      </c>
      <c r="BK197" s="144">
        <f>ROUND(I197*H197,2)</f>
        <v>169</v>
      </c>
      <c r="BL197" s="18" t="s">
        <v>165</v>
      </c>
      <c r="BM197" s="143" t="s">
        <v>328</v>
      </c>
    </row>
    <row r="198" spans="2:65" s="1" customFormat="1" x14ac:dyDescent="0.2">
      <c r="B198" s="33"/>
      <c r="D198" s="145" t="s">
        <v>166</v>
      </c>
      <c r="F198" s="146" t="s">
        <v>3144</v>
      </c>
      <c r="I198" s="147"/>
      <c r="L198" s="33"/>
      <c r="M198" s="148"/>
      <c r="T198" s="54"/>
      <c r="AT198" s="18" t="s">
        <v>166</v>
      </c>
      <c r="AU198" s="18" t="s">
        <v>80</v>
      </c>
    </row>
    <row r="199" spans="2:65" s="1" customFormat="1" ht="16.5" customHeight="1" x14ac:dyDescent="0.2">
      <c r="B199" s="33"/>
      <c r="C199" s="132" t="s">
        <v>333</v>
      </c>
      <c r="D199" s="132" t="s">
        <v>160</v>
      </c>
      <c r="E199" s="133" t="s">
        <v>3145</v>
      </c>
      <c r="F199" s="134" t="s">
        <v>3146</v>
      </c>
      <c r="G199" s="135" t="s">
        <v>292</v>
      </c>
      <c r="H199" s="136">
        <v>1</v>
      </c>
      <c r="I199" s="137">
        <v>26.2</v>
      </c>
      <c r="J199" s="138">
        <f>ROUND(I199*H199,2)</f>
        <v>26.2</v>
      </c>
      <c r="K199" s="134" t="s">
        <v>164</v>
      </c>
      <c r="L199" s="33"/>
      <c r="M199" s="139" t="s">
        <v>19</v>
      </c>
      <c r="N199" s="140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165</v>
      </c>
      <c r="AT199" s="143" t="s">
        <v>160</v>
      </c>
      <c r="AU199" s="143" t="s">
        <v>80</v>
      </c>
      <c r="AY199" s="18" t="s">
        <v>158</v>
      </c>
      <c r="BE199" s="144">
        <f>IF(N199="základní",J199,0)</f>
        <v>26.2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78</v>
      </c>
      <c r="BK199" s="144">
        <f>ROUND(I199*H199,2)</f>
        <v>26.2</v>
      </c>
      <c r="BL199" s="18" t="s">
        <v>165</v>
      </c>
      <c r="BM199" s="143" t="s">
        <v>336</v>
      </c>
    </row>
    <row r="200" spans="2:65" s="1" customFormat="1" x14ac:dyDescent="0.2">
      <c r="B200" s="33"/>
      <c r="D200" s="145" t="s">
        <v>166</v>
      </c>
      <c r="F200" s="146" t="s">
        <v>3147</v>
      </c>
      <c r="I200" s="147"/>
      <c r="L200" s="33"/>
      <c r="M200" s="148"/>
      <c r="T200" s="54"/>
      <c r="AT200" s="18" t="s">
        <v>166</v>
      </c>
      <c r="AU200" s="18" t="s">
        <v>80</v>
      </c>
    </row>
    <row r="201" spans="2:65" s="1" customFormat="1" ht="16.5" customHeight="1" x14ac:dyDescent="0.2">
      <c r="B201" s="33"/>
      <c r="C201" s="132" t="s">
        <v>243</v>
      </c>
      <c r="D201" s="132" t="s">
        <v>160</v>
      </c>
      <c r="E201" s="133" t="s">
        <v>820</v>
      </c>
      <c r="F201" s="134" t="s">
        <v>2545</v>
      </c>
      <c r="G201" s="135" t="s">
        <v>163</v>
      </c>
      <c r="H201" s="136">
        <v>6</v>
      </c>
      <c r="I201" s="137">
        <v>2260</v>
      </c>
      <c r="J201" s="138">
        <f>ROUND(I201*H201,2)</f>
        <v>13560</v>
      </c>
      <c r="K201" s="134" t="s">
        <v>164</v>
      </c>
      <c r="L201" s="33"/>
      <c r="M201" s="139" t="s">
        <v>19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165</v>
      </c>
      <c r="AT201" s="143" t="s">
        <v>160</v>
      </c>
      <c r="AU201" s="143" t="s">
        <v>80</v>
      </c>
      <c r="AY201" s="18" t="s">
        <v>158</v>
      </c>
      <c r="BE201" s="144">
        <f>IF(N201="základní",J201,0)</f>
        <v>13560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78</v>
      </c>
      <c r="BK201" s="144">
        <f>ROUND(I201*H201,2)</f>
        <v>13560</v>
      </c>
      <c r="BL201" s="18" t="s">
        <v>165</v>
      </c>
      <c r="BM201" s="143" t="s">
        <v>343</v>
      </c>
    </row>
    <row r="202" spans="2:65" s="1" customFormat="1" x14ac:dyDescent="0.2">
      <c r="B202" s="33"/>
      <c r="D202" s="145" t="s">
        <v>166</v>
      </c>
      <c r="F202" s="146" t="s">
        <v>823</v>
      </c>
      <c r="I202" s="147"/>
      <c r="L202" s="33"/>
      <c r="M202" s="148"/>
      <c r="T202" s="54"/>
      <c r="AT202" s="18" t="s">
        <v>166</v>
      </c>
      <c r="AU202" s="18" t="s">
        <v>80</v>
      </c>
    </row>
    <row r="203" spans="2:65" s="1" customFormat="1" ht="16.5" customHeight="1" x14ac:dyDescent="0.2">
      <c r="B203" s="33"/>
      <c r="C203" s="177" t="s">
        <v>347</v>
      </c>
      <c r="D203" s="177" t="s">
        <v>530</v>
      </c>
      <c r="E203" s="178" t="s">
        <v>832</v>
      </c>
      <c r="F203" s="179" t="s">
        <v>833</v>
      </c>
      <c r="G203" s="180" t="s">
        <v>163</v>
      </c>
      <c r="H203" s="181">
        <v>1</v>
      </c>
      <c r="I203" s="182">
        <v>8480</v>
      </c>
      <c r="J203" s="183">
        <f t="shared" ref="J203:J208" si="0">ROUND(I203*H203,2)</f>
        <v>8480</v>
      </c>
      <c r="K203" s="179" t="s">
        <v>164</v>
      </c>
      <c r="L203" s="184"/>
      <c r="M203" s="185" t="s">
        <v>19</v>
      </c>
      <c r="N203" s="186" t="s">
        <v>41</v>
      </c>
      <c r="P203" s="141">
        <f t="shared" ref="P203:P208" si="1">O203*H203</f>
        <v>0</v>
      </c>
      <c r="Q203" s="141">
        <v>0</v>
      </c>
      <c r="R203" s="141">
        <f t="shared" ref="R203:R208" si="2">Q203*H203</f>
        <v>0</v>
      </c>
      <c r="S203" s="141">
        <v>0</v>
      </c>
      <c r="T203" s="142">
        <f t="shared" ref="T203:T208" si="3">S203*H203</f>
        <v>0</v>
      </c>
      <c r="AR203" s="143" t="s">
        <v>178</v>
      </c>
      <c r="AT203" s="143" t="s">
        <v>530</v>
      </c>
      <c r="AU203" s="143" t="s">
        <v>80</v>
      </c>
      <c r="AY203" s="18" t="s">
        <v>158</v>
      </c>
      <c r="BE203" s="144">
        <f t="shared" ref="BE203:BE208" si="4">IF(N203="základní",J203,0)</f>
        <v>8480</v>
      </c>
      <c r="BF203" s="144">
        <f t="shared" ref="BF203:BF208" si="5">IF(N203="snížená",J203,0)</f>
        <v>0</v>
      </c>
      <c r="BG203" s="144">
        <f t="shared" ref="BG203:BG208" si="6">IF(N203="zákl. přenesená",J203,0)</f>
        <v>0</v>
      </c>
      <c r="BH203" s="144">
        <f t="shared" ref="BH203:BH208" si="7">IF(N203="sníž. přenesená",J203,0)</f>
        <v>0</v>
      </c>
      <c r="BI203" s="144">
        <f t="shared" ref="BI203:BI208" si="8">IF(N203="nulová",J203,0)</f>
        <v>0</v>
      </c>
      <c r="BJ203" s="18" t="s">
        <v>78</v>
      </c>
      <c r="BK203" s="144">
        <f t="shared" ref="BK203:BK208" si="9">ROUND(I203*H203,2)</f>
        <v>8480</v>
      </c>
      <c r="BL203" s="18" t="s">
        <v>165</v>
      </c>
      <c r="BM203" s="143" t="s">
        <v>350</v>
      </c>
    </row>
    <row r="204" spans="2:65" s="1" customFormat="1" ht="16.5" customHeight="1" x14ac:dyDescent="0.2">
      <c r="B204" s="33"/>
      <c r="C204" s="177" t="s">
        <v>253</v>
      </c>
      <c r="D204" s="177" t="s">
        <v>530</v>
      </c>
      <c r="E204" s="178" t="s">
        <v>3077</v>
      </c>
      <c r="F204" s="179" t="s">
        <v>3078</v>
      </c>
      <c r="G204" s="180" t="s">
        <v>163</v>
      </c>
      <c r="H204" s="181">
        <v>1</v>
      </c>
      <c r="I204" s="182">
        <v>7443</v>
      </c>
      <c r="J204" s="183">
        <f t="shared" si="0"/>
        <v>7443</v>
      </c>
      <c r="K204" s="179" t="s">
        <v>164</v>
      </c>
      <c r="L204" s="184"/>
      <c r="M204" s="185" t="s">
        <v>19</v>
      </c>
      <c r="N204" s="186" t="s">
        <v>41</v>
      </c>
      <c r="P204" s="141">
        <f t="shared" si="1"/>
        <v>0</v>
      </c>
      <c r="Q204" s="141">
        <v>0</v>
      </c>
      <c r="R204" s="141">
        <f t="shared" si="2"/>
        <v>0</v>
      </c>
      <c r="S204" s="141">
        <v>0</v>
      </c>
      <c r="T204" s="142">
        <f t="shared" si="3"/>
        <v>0</v>
      </c>
      <c r="AR204" s="143" t="s">
        <v>178</v>
      </c>
      <c r="AT204" s="143" t="s">
        <v>530</v>
      </c>
      <c r="AU204" s="143" t="s">
        <v>80</v>
      </c>
      <c r="AY204" s="18" t="s">
        <v>158</v>
      </c>
      <c r="BE204" s="144">
        <f t="shared" si="4"/>
        <v>7443</v>
      </c>
      <c r="BF204" s="144">
        <f t="shared" si="5"/>
        <v>0</v>
      </c>
      <c r="BG204" s="144">
        <f t="shared" si="6"/>
        <v>0</v>
      </c>
      <c r="BH204" s="144">
        <f t="shared" si="7"/>
        <v>0</v>
      </c>
      <c r="BI204" s="144">
        <f t="shared" si="8"/>
        <v>0</v>
      </c>
      <c r="BJ204" s="18" t="s">
        <v>78</v>
      </c>
      <c r="BK204" s="144">
        <f t="shared" si="9"/>
        <v>7443</v>
      </c>
      <c r="BL204" s="18" t="s">
        <v>165</v>
      </c>
      <c r="BM204" s="143" t="s">
        <v>370</v>
      </c>
    </row>
    <row r="205" spans="2:65" s="1" customFormat="1" ht="16.5" customHeight="1" x14ac:dyDescent="0.2">
      <c r="B205" s="33"/>
      <c r="C205" s="177" t="s">
        <v>375</v>
      </c>
      <c r="D205" s="177" t="s">
        <v>530</v>
      </c>
      <c r="E205" s="178" t="s">
        <v>3148</v>
      </c>
      <c r="F205" s="179" t="s">
        <v>3149</v>
      </c>
      <c r="G205" s="180" t="s">
        <v>163</v>
      </c>
      <c r="H205" s="181">
        <v>1</v>
      </c>
      <c r="I205" s="182">
        <v>2400</v>
      </c>
      <c r="J205" s="183">
        <f t="shared" si="0"/>
        <v>2400</v>
      </c>
      <c r="K205" s="179" t="s">
        <v>164</v>
      </c>
      <c r="L205" s="184"/>
      <c r="M205" s="185" t="s">
        <v>19</v>
      </c>
      <c r="N205" s="186" t="s">
        <v>41</v>
      </c>
      <c r="P205" s="141">
        <f t="shared" si="1"/>
        <v>0</v>
      </c>
      <c r="Q205" s="141">
        <v>0</v>
      </c>
      <c r="R205" s="141">
        <f t="shared" si="2"/>
        <v>0</v>
      </c>
      <c r="S205" s="141">
        <v>0</v>
      </c>
      <c r="T205" s="142">
        <f t="shared" si="3"/>
        <v>0</v>
      </c>
      <c r="AR205" s="143" t="s">
        <v>178</v>
      </c>
      <c r="AT205" s="143" t="s">
        <v>530</v>
      </c>
      <c r="AU205" s="143" t="s">
        <v>80</v>
      </c>
      <c r="AY205" s="18" t="s">
        <v>158</v>
      </c>
      <c r="BE205" s="144">
        <f t="shared" si="4"/>
        <v>2400</v>
      </c>
      <c r="BF205" s="144">
        <f t="shared" si="5"/>
        <v>0</v>
      </c>
      <c r="BG205" s="144">
        <f t="shared" si="6"/>
        <v>0</v>
      </c>
      <c r="BH205" s="144">
        <f t="shared" si="7"/>
        <v>0</v>
      </c>
      <c r="BI205" s="144">
        <f t="shared" si="8"/>
        <v>0</v>
      </c>
      <c r="BJ205" s="18" t="s">
        <v>78</v>
      </c>
      <c r="BK205" s="144">
        <f t="shared" si="9"/>
        <v>2400</v>
      </c>
      <c r="BL205" s="18" t="s">
        <v>165</v>
      </c>
      <c r="BM205" s="143" t="s">
        <v>378</v>
      </c>
    </row>
    <row r="206" spans="2:65" s="1" customFormat="1" ht="16.5" customHeight="1" x14ac:dyDescent="0.2">
      <c r="B206" s="33"/>
      <c r="C206" s="177" t="s">
        <v>262</v>
      </c>
      <c r="D206" s="177" t="s">
        <v>530</v>
      </c>
      <c r="E206" s="178" t="s">
        <v>2643</v>
      </c>
      <c r="F206" s="179" t="s">
        <v>2644</v>
      </c>
      <c r="G206" s="180" t="s">
        <v>163</v>
      </c>
      <c r="H206" s="181">
        <v>1</v>
      </c>
      <c r="I206" s="182">
        <v>18180</v>
      </c>
      <c r="J206" s="183">
        <f t="shared" si="0"/>
        <v>18180</v>
      </c>
      <c r="K206" s="179" t="s">
        <v>164</v>
      </c>
      <c r="L206" s="184"/>
      <c r="M206" s="185" t="s">
        <v>19</v>
      </c>
      <c r="N206" s="186" t="s">
        <v>41</v>
      </c>
      <c r="P206" s="141">
        <f t="shared" si="1"/>
        <v>0</v>
      </c>
      <c r="Q206" s="141">
        <v>0</v>
      </c>
      <c r="R206" s="141">
        <f t="shared" si="2"/>
        <v>0</v>
      </c>
      <c r="S206" s="141">
        <v>0</v>
      </c>
      <c r="T206" s="142">
        <f t="shared" si="3"/>
        <v>0</v>
      </c>
      <c r="AR206" s="143" t="s">
        <v>178</v>
      </c>
      <c r="AT206" s="143" t="s">
        <v>530</v>
      </c>
      <c r="AU206" s="143" t="s">
        <v>80</v>
      </c>
      <c r="AY206" s="18" t="s">
        <v>158</v>
      </c>
      <c r="BE206" s="144">
        <f t="shared" si="4"/>
        <v>18180</v>
      </c>
      <c r="BF206" s="144">
        <f t="shared" si="5"/>
        <v>0</v>
      </c>
      <c r="BG206" s="144">
        <f t="shared" si="6"/>
        <v>0</v>
      </c>
      <c r="BH206" s="144">
        <f t="shared" si="7"/>
        <v>0</v>
      </c>
      <c r="BI206" s="144">
        <f t="shared" si="8"/>
        <v>0</v>
      </c>
      <c r="BJ206" s="18" t="s">
        <v>78</v>
      </c>
      <c r="BK206" s="144">
        <f t="shared" si="9"/>
        <v>18180</v>
      </c>
      <c r="BL206" s="18" t="s">
        <v>165</v>
      </c>
      <c r="BM206" s="143" t="s">
        <v>393</v>
      </c>
    </row>
    <row r="207" spans="2:65" s="1" customFormat="1" ht="16.5" customHeight="1" x14ac:dyDescent="0.2">
      <c r="B207" s="33"/>
      <c r="C207" s="177" t="s">
        <v>390</v>
      </c>
      <c r="D207" s="177" t="s">
        <v>530</v>
      </c>
      <c r="E207" s="178" t="s">
        <v>3150</v>
      </c>
      <c r="F207" s="179" t="s">
        <v>3151</v>
      </c>
      <c r="G207" s="180" t="s">
        <v>163</v>
      </c>
      <c r="H207" s="181">
        <v>1</v>
      </c>
      <c r="I207" s="182">
        <v>5540</v>
      </c>
      <c r="J207" s="183">
        <f t="shared" si="0"/>
        <v>5540</v>
      </c>
      <c r="K207" s="179" t="s">
        <v>164</v>
      </c>
      <c r="L207" s="184"/>
      <c r="M207" s="185" t="s">
        <v>19</v>
      </c>
      <c r="N207" s="186" t="s">
        <v>41</v>
      </c>
      <c r="P207" s="141">
        <f t="shared" si="1"/>
        <v>0</v>
      </c>
      <c r="Q207" s="141">
        <v>0</v>
      </c>
      <c r="R207" s="141">
        <f t="shared" si="2"/>
        <v>0</v>
      </c>
      <c r="S207" s="141">
        <v>0</v>
      </c>
      <c r="T207" s="142">
        <f t="shared" si="3"/>
        <v>0</v>
      </c>
      <c r="AR207" s="143" t="s">
        <v>178</v>
      </c>
      <c r="AT207" s="143" t="s">
        <v>530</v>
      </c>
      <c r="AU207" s="143" t="s">
        <v>80</v>
      </c>
      <c r="AY207" s="18" t="s">
        <v>158</v>
      </c>
      <c r="BE207" s="144">
        <f t="shared" si="4"/>
        <v>5540</v>
      </c>
      <c r="BF207" s="144">
        <f t="shared" si="5"/>
        <v>0</v>
      </c>
      <c r="BG207" s="144">
        <f t="shared" si="6"/>
        <v>0</v>
      </c>
      <c r="BH207" s="144">
        <f t="shared" si="7"/>
        <v>0</v>
      </c>
      <c r="BI207" s="144">
        <f t="shared" si="8"/>
        <v>0</v>
      </c>
      <c r="BJ207" s="18" t="s">
        <v>78</v>
      </c>
      <c r="BK207" s="144">
        <f t="shared" si="9"/>
        <v>5540</v>
      </c>
      <c r="BL207" s="18" t="s">
        <v>165</v>
      </c>
      <c r="BM207" s="143" t="s">
        <v>385</v>
      </c>
    </row>
    <row r="208" spans="2:65" s="1" customFormat="1" ht="16.5" customHeight="1" x14ac:dyDescent="0.2">
      <c r="B208" s="33"/>
      <c r="C208" s="177" t="s">
        <v>272</v>
      </c>
      <c r="D208" s="177" t="s">
        <v>530</v>
      </c>
      <c r="E208" s="178" t="s">
        <v>3081</v>
      </c>
      <c r="F208" s="179" t="s">
        <v>3082</v>
      </c>
      <c r="G208" s="180" t="s">
        <v>163</v>
      </c>
      <c r="H208" s="181">
        <v>4</v>
      </c>
      <c r="I208" s="182">
        <v>1800</v>
      </c>
      <c r="J208" s="183">
        <f t="shared" si="0"/>
        <v>7200</v>
      </c>
      <c r="K208" s="179" t="s">
        <v>19</v>
      </c>
      <c r="L208" s="184"/>
      <c r="M208" s="185" t="s">
        <v>19</v>
      </c>
      <c r="N208" s="186" t="s">
        <v>41</v>
      </c>
      <c r="P208" s="141">
        <f t="shared" si="1"/>
        <v>0</v>
      </c>
      <c r="Q208" s="141">
        <v>0</v>
      </c>
      <c r="R208" s="141">
        <f t="shared" si="2"/>
        <v>0</v>
      </c>
      <c r="S208" s="141">
        <v>0</v>
      </c>
      <c r="T208" s="142">
        <f t="shared" si="3"/>
        <v>0</v>
      </c>
      <c r="AR208" s="143" t="s">
        <v>178</v>
      </c>
      <c r="AT208" s="143" t="s">
        <v>530</v>
      </c>
      <c r="AU208" s="143" t="s">
        <v>80</v>
      </c>
      <c r="AY208" s="18" t="s">
        <v>158</v>
      </c>
      <c r="BE208" s="144">
        <f t="shared" si="4"/>
        <v>7200</v>
      </c>
      <c r="BF208" s="144">
        <f t="shared" si="5"/>
        <v>0</v>
      </c>
      <c r="BG208" s="144">
        <f t="shared" si="6"/>
        <v>0</v>
      </c>
      <c r="BH208" s="144">
        <f t="shared" si="7"/>
        <v>0</v>
      </c>
      <c r="BI208" s="144">
        <f t="shared" si="8"/>
        <v>0</v>
      </c>
      <c r="BJ208" s="18" t="s">
        <v>78</v>
      </c>
      <c r="BK208" s="144">
        <f t="shared" si="9"/>
        <v>7200</v>
      </c>
      <c r="BL208" s="18" t="s">
        <v>165</v>
      </c>
      <c r="BM208" s="143" t="s">
        <v>400</v>
      </c>
    </row>
    <row r="209" spans="2:65" s="13" customFormat="1" x14ac:dyDescent="0.2">
      <c r="B209" s="156"/>
      <c r="D209" s="150" t="s">
        <v>188</v>
      </c>
      <c r="E209" s="157" t="s">
        <v>19</v>
      </c>
      <c r="F209" s="158" t="s">
        <v>3152</v>
      </c>
      <c r="H209" s="159">
        <v>1</v>
      </c>
      <c r="I209" s="160"/>
      <c r="L209" s="156"/>
      <c r="M209" s="161"/>
      <c r="T209" s="162"/>
      <c r="AT209" s="157" t="s">
        <v>188</v>
      </c>
      <c r="AU209" s="157" t="s">
        <v>80</v>
      </c>
      <c r="AV209" s="13" t="s">
        <v>80</v>
      </c>
      <c r="AW209" s="13" t="s">
        <v>31</v>
      </c>
      <c r="AX209" s="13" t="s">
        <v>70</v>
      </c>
      <c r="AY209" s="157" t="s">
        <v>158</v>
      </c>
    </row>
    <row r="210" spans="2:65" s="13" customFormat="1" x14ac:dyDescent="0.2">
      <c r="B210" s="156"/>
      <c r="D210" s="150" t="s">
        <v>188</v>
      </c>
      <c r="E210" s="157" t="s">
        <v>19</v>
      </c>
      <c r="F210" s="158" t="s">
        <v>3153</v>
      </c>
      <c r="H210" s="159">
        <v>3</v>
      </c>
      <c r="I210" s="160"/>
      <c r="L210" s="156"/>
      <c r="M210" s="161"/>
      <c r="T210" s="162"/>
      <c r="AT210" s="157" t="s">
        <v>188</v>
      </c>
      <c r="AU210" s="157" t="s">
        <v>80</v>
      </c>
      <c r="AV210" s="13" t="s">
        <v>80</v>
      </c>
      <c r="AW210" s="13" t="s">
        <v>31</v>
      </c>
      <c r="AX210" s="13" t="s">
        <v>70</v>
      </c>
      <c r="AY210" s="157" t="s">
        <v>158</v>
      </c>
    </row>
    <row r="211" spans="2:65" s="14" customFormat="1" x14ac:dyDescent="0.2">
      <c r="B211" s="163"/>
      <c r="D211" s="150" t="s">
        <v>188</v>
      </c>
      <c r="E211" s="164" t="s">
        <v>19</v>
      </c>
      <c r="F211" s="165" t="s">
        <v>191</v>
      </c>
      <c r="H211" s="166">
        <v>4</v>
      </c>
      <c r="I211" s="167"/>
      <c r="L211" s="163"/>
      <c r="M211" s="168"/>
      <c r="T211" s="169"/>
      <c r="AT211" s="164" t="s">
        <v>188</v>
      </c>
      <c r="AU211" s="164" t="s">
        <v>80</v>
      </c>
      <c r="AV211" s="14" t="s">
        <v>165</v>
      </c>
      <c r="AW211" s="14" t="s">
        <v>31</v>
      </c>
      <c r="AX211" s="14" t="s">
        <v>78</v>
      </c>
      <c r="AY211" s="164" t="s">
        <v>158</v>
      </c>
    </row>
    <row r="212" spans="2:65" s="1" customFormat="1" ht="16.5" customHeight="1" x14ac:dyDescent="0.2">
      <c r="B212" s="33"/>
      <c r="C212" s="132" t="s">
        <v>403</v>
      </c>
      <c r="D212" s="132" t="s">
        <v>160</v>
      </c>
      <c r="E212" s="133" t="s">
        <v>3154</v>
      </c>
      <c r="F212" s="134" t="s">
        <v>3155</v>
      </c>
      <c r="G212" s="135" t="s">
        <v>163</v>
      </c>
      <c r="H212" s="136">
        <v>1</v>
      </c>
      <c r="I212" s="137">
        <v>3220</v>
      </c>
      <c r="J212" s="138">
        <f>ROUND(I212*H212,2)</f>
        <v>3220</v>
      </c>
      <c r="K212" s="134" t="s">
        <v>164</v>
      </c>
      <c r="L212" s="33"/>
      <c r="M212" s="139" t="s">
        <v>19</v>
      </c>
      <c r="N212" s="140" t="s">
        <v>41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165</v>
      </c>
      <c r="AT212" s="143" t="s">
        <v>160</v>
      </c>
      <c r="AU212" s="143" t="s">
        <v>80</v>
      </c>
      <c r="AY212" s="18" t="s">
        <v>158</v>
      </c>
      <c r="BE212" s="144">
        <f>IF(N212="základní",J212,0)</f>
        <v>3220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78</v>
      </c>
      <c r="BK212" s="144">
        <f>ROUND(I212*H212,2)</f>
        <v>3220</v>
      </c>
      <c r="BL212" s="18" t="s">
        <v>165</v>
      </c>
      <c r="BM212" s="143" t="s">
        <v>406</v>
      </c>
    </row>
    <row r="213" spans="2:65" s="1" customFormat="1" x14ac:dyDescent="0.2">
      <c r="B213" s="33"/>
      <c r="D213" s="145" t="s">
        <v>166</v>
      </c>
      <c r="F213" s="146" t="s">
        <v>3156</v>
      </c>
      <c r="I213" s="147"/>
      <c r="L213" s="33"/>
      <c r="M213" s="148"/>
      <c r="T213" s="54"/>
      <c r="AT213" s="18" t="s">
        <v>166</v>
      </c>
      <c r="AU213" s="18" t="s">
        <v>80</v>
      </c>
    </row>
    <row r="214" spans="2:65" s="1" customFormat="1" ht="16.5" customHeight="1" x14ac:dyDescent="0.2">
      <c r="B214" s="33"/>
      <c r="C214" s="177" t="s">
        <v>281</v>
      </c>
      <c r="D214" s="177" t="s">
        <v>530</v>
      </c>
      <c r="E214" s="178" t="s">
        <v>3157</v>
      </c>
      <c r="F214" s="179" t="s">
        <v>3158</v>
      </c>
      <c r="G214" s="180" t="s">
        <v>163</v>
      </c>
      <c r="H214" s="181">
        <v>1</v>
      </c>
      <c r="I214" s="182">
        <v>4104</v>
      </c>
      <c r="J214" s="183">
        <f>ROUND(I214*H214,2)</f>
        <v>4104</v>
      </c>
      <c r="K214" s="179" t="s">
        <v>164</v>
      </c>
      <c r="L214" s="184"/>
      <c r="M214" s="185" t="s">
        <v>19</v>
      </c>
      <c r="N214" s="186" t="s">
        <v>41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178</v>
      </c>
      <c r="AT214" s="143" t="s">
        <v>530</v>
      </c>
      <c r="AU214" s="143" t="s">
        <v>80</v>
      </c>
      <c r="AY214" s="18" t="s">
        <v>158</v>
      </c>
      <c r="BE214" s="144">
        <f>IF(N214="základní",J214,0)</f>
        <v>4104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78</v>
      </c>
      <c r="BK214" s="144">
        <f>ROUND(I214*H214,2)</f>
        <v>4104</v>
      </c>
      <c r="BL214" s="18" t="s">
        <v>165</v>
      </c>
      <c r="BM214" s="143" t="s">
        <v>419</v>
      </c>
    </row>
    <row r="215" spans="2:65" s="1" customFormat="1" ht="16.5" customHeight="1" x14ac:dyDescent="0.2">
      <c r="B215" s="33"/>
      <c r="C215" s="132" t="s">
        <v>420</v>
      </c>
      <c r="D215" s="132" t="s">
        <v>160</v>
      </c>
      <c r="E215" s="133" t="s">
        <v>3159</v>
      </c>
      <c r="F215" s="134" t="s">
        <v>3160</v>
      </c>
      <c r="G215" s="135" t="s">
        <v>163</v>
      </c>
      <c r="H215" s="136">
        <v>1</v>
      </c>
      <c r="I215" s="137">
        <v>4340</v>
      </c>
      <c r="J215" s="138">
        <f>ROUND(I215*H215,2)</f>
        <v>4340</v>
      </c>
      <c r="K215" s="134" t="s">
        <v>164</v>
      </c>
      <c r="L215" s="33"/>
      <c r="M215" s="139" t="s">
        <v>19</v>
      </c>
      <c r="N215" s="140" t="s">
        <v>41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165</v>
      </c>
      <c r="AT215" s="143" t="s">
        <v>160</v>
      </c>
      <c r="AU215" s="143" t="s">
        <v>80</v>
      </c>
      <c r="AY215" s="18" t="s">
        <v>158</v>
      </c>
      <c r="BE215" s="144">
        <f>IF(N215="základní",J215,0)</f>
        <v>4340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78</v>
      </c>
      <c r="BK215" s="144">
        <f>ROUND(I215*H215,2)</f>
        <v>4340</v>
      </c>
      <c r="BL215" s="18" t="s">
        <v>165</v>
      </c>
      <c r="BM215" s="143" t="s">
        <v>423</v>
      </c>
    </row>
    <row r="216" spans="2:65" s="1" customFormat="1" x14ac:dyDescent="0.2">
      <c r="B216" s="33"/>
      <c r="D216" s="145" t="s">
        <v>166</v>
      </c>
      <c r="F216" s="146" t="s">
        <v>3161</v>
      </c>
      <c r="I216" s="147"/>
      <c r="L216" s="33"/>
      <c r="M216" s="148"/>
      <c r="T216" s="54"/>
      <c r="AT216" s="18" t="s">
        <v>166</v>
      </c>
      <c r="AU216" s="18" t="s">
        <v>80</v>
      </c>
    </row>
    <row r="217" spans="2:65" s="1" customFormat="1" ht="16.5" customHeight="1" x14ac:dyDescent="0.2">
      <c r="B217" s="33"/>
      <c r="C217" s="177" t="s">
        <v>287</v>
      </c>
      <c r="D217" s="177" t="s">
        <v>530</v>
      </c>
      <c r="E217" s="178" t="s">
        <v>3162</v>
      </c>
      <c r="F217" s="179" t="s">
        <v>3163</v>
      </c>
      <c r="G217" s="180" t="s">
        <v>163</v>
      </c>
      <c r="H217" s="181">
        <v>1</v>
      </c>
      <c r="I217" s="182">
        <v>18400</v>
      </c>
      <c r="J217" s="183">
        <f>ROUND(I217*H217,2)</f>
        <v>18400</v>
      </c>
      <c r="K217" s="179" t="s">
        <v>164</v>
      </c>
      <c r="L217" s="184"/>
      <c r="M217" s="185" t="s">
        <v>19</v>
      </c>
      <c r="N217" s="186" t="s">
        <v>41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178</v>
      </c>
      <c r="AT217" s="143" t="s">
        <v>530</v>
      </c>
      <c r="AU217" s="143" t="s">
        <v>80</v>
      </c>
      <c r="AY217" s="18" t="s">
        <v>158</v>
      </c>
      <c r="BE217" s="144">
        <f>IF(N217="základní",J217,0)</f>
        <v>18400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78</v>
      </c>
      <c r="BK217" s="144">
        <f>ROUND(I217*H217,2)</f>
        <v>18400</v>
      </c>
      <c r="BL217" s="18" t="s">
        <v>165</v>
      </c>
      <c r="BM217" s="143" t="s">
        <v>430</v>
      </c>
    </row>
    <row r="218" spans="2:65" s="1" customFormat="1" ht="16.5" customHeight="1" x14ac:dyDescent="0.2">
      <c r="B218" s="33"/>
      <c r="C218" s="132" t="s">
        <v>432</v>
      </c>
      <c r="D218" s="132" t="s">
        <v>160</v>
      </c>
      <c r="E218" s="133" t="s">
        <v>864</v>
      </c>
      <c r="F218" s="134" t="s">
        <v>865</v>
      </c>
      <c r="G218" s="135" t="s">
        <v>292</v>
      </c>
      <c r="H218" s="136">
        <v>18</v>
      </c>
      <c r="I218" s="137">
        <v>362</v>
      </c>
      <c r="J218" s="138">
        <f>ROUND(I218*H218,2)</f>
        <v>6516</v>
      </c>
      <c r="K218" s="134" t="s">
        <v>164</v>
      </c>
      <c r="L218" s="33"/>
      <c r="M218" s="139" t="s">
        <v>19</v>
      </c>
      <c r="N218" s="140" t="s">
        <v>41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165</v>
      </c>
      <c r="AT218" s="143" t="s">
        <v>160</v>
      </c>
      <c r="AU218" s="143" t="s">
        <v>80</v>
      </c>
      <c r="AY218" s="18" t="s">
        <v>158</v>
      </c>
      <c r="BE218" s="144">
        <f>IF(N218="základní",J218,0)</f>
        <v>6516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78</v>
      </c>
      <c r="BK218" s="144">
        <f>ROUND(I218*H218,2)</f>
        <v>6516</v>
      </c>
      <c r="BL218" s="18" t="s">
        <v>165</v>
      </c>
      <c r="BM218" s="143" t="s">
        <v>435</v>
      </c>
    </row>
    <row r="219" spans="2:65" s="1" customFormat="1" x14ac:dyDescent="0.2">
      <c r="B219" s="33"/>
      <c r="D219" s="145" t="s">
        <v>166</v>
      </c>
      <c r="F219" s="146" t="s">
        <v>867</v>
      </c>
      <c r="I219" s="147"/>
      <c r="L219" s="33"/>
      <c r="M219" s="148"/>
      <c r="T219" s="54"/>
      <c r="AT219" s="18" t="s">
        <v>166</v>
      </c>
      <c r="AU219" s="18" t="s">
        <v>80</v>
      </c>
    </row>
    <row r="220" spans="2:65" s="1" customFormat="1" ht="21.75" customHeight="1" x14ac:dyDescent="0.2">
      <c r="B220" s="33"/>
      <c r="C220" s="177" t="s">
        <v>293</v>
      </c>
      <c r="D220" s="177" t="s">
        <v>530</v>
      </c>
      <c r="E220" s="178" t="s">
        <v>868</v>
      </c>
      <c r="F220" s="179" t="s">
        <v>869</v>
      </c>
      <c r="G220" s="180" t="s">
        <v>292</v>
      </c>
      <c r="H220" s="181">
        <v>18.27</v>
      </c>
      <c r="I220" s="182">
        <v>439</v>
      </c>
      <c r="J220" s="183">
        <f>ROUND(I220*H220,2)</f>
        <v>8020.53</v>
      </c>
      <c r="K220" s="179" t="s">
        <v>19</v>
      </c>
      <c r="L220" s="184"/>
      <c r="M220" s="185" t="s">
        <v>19</v>
      </c>
      <c r="N220" s="186" t="s">
        <v>41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178</v>
      </c>
      <c r="AT220" s="143" t="s">
        <v>530</v>
      </c>
      <c r="AU220" s="143" t="s">
        <v>80</v>
      </c>
      <c r="AY220" s="18" t="s">
        <v>158</v>
      </c>
      <c r="BE220" s="144">
        <f>IF(N220="základní",J220,0)</f>
        <v>8020.53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8" t="s">
        <v>78</v>
      </c>
      <c r="BK220" s="144">
        <f>ROUND(I220*H220,2)</f>
        <v>8020.53</v>
      </c>
      <c r="BL220" s="18" t="s">
        <v>165</v>
      </c>
      <c r="BM220" s="143" t="s">
        <v>3164</v>
      </c>
    </row>
    <row r="221" spans="2:65" s="12" customFormat="1" x14ac:dyDescent="0.2">
      <c r="B221" s="149"/>
      <c r="D221" s="150" t="s">
        <v>188</v>
      </c>
      <c r="E221" s="151" t="s">
        <v>19</v>
      </c>
      <c r="F221" s="152" t="s">
        <v>3165</v>
      </c>
      <c r="H221" s="151" t="s">
        <v>19</v>
      </c>
      <c r="I221" s="153"/>
      <c r="L221" s="149"/>
      <c r="M221" s="154"/>
      <c r="T221" s="155"/>
      <c r="AT221" s="151" t="s">
        <v>188</v>
      </c>
      <c r="AU221" s="151" t="s">
        <v>80</v>
      </c>
      <c r="AV221" s="12" t="s">
        <v>78</v>
      </c>
      <c r="AW221" s="12" t="s">
        <v>31</v>
      </c>
      <c r="AX221" s="12" t="s">
        <v>70</v>
      </c>
      <c r="AY221" s="151" t="s">
        <v>158</v>
      </c>
    </row>
    <row r="222" spans="2:65" s="12" customFormat="1" x14ac:dyDescent="0.2">
      <c r="B222" s="149"/>
      <c r="D222" s="150" t="s">
        <v>188</v>
      </c>
      <c r="E222" s="151" t="s">
        <v>19</v>
      </c>
      <c r="F222" s="152" t="s">
        <v>3166</v>
      </c>
      <c r="H222" s="151" t="s">
        <v>19</v>
      </c>
      <c r="I222" s="153"/>
      <c r="L222" s="149"/>
      <c r="M222" s="154"/>
      <c r="T222" s="155"/>
      <c r="AT222" s="151" t="s">
        <v>188</v>
      </c>
      <c r="AU222" s="151" t="s">
        <v>80</v>
      </c>
      <c r="AV222" s="12" t="s">
        <v>78</v>
      </c>
      <c r="AW222" s="12" t="s">
        <v>31</v>
      </c>
      <c r="AX222" s="12" t="s">
        <v>70</v>
      </c>
      <c r="AY222" s="151" t="s">
        <v>158</v>
      </c>
    </row>
    <row r="223" spans="2:65" s="13" customFormat="1" x14ac:dyDescent="0.2">
      <c r="B223" s="156"/>
      <c r="D223" s="150" t="s">
        <v>188</v>
      </c>
      <c r="E223" s="157" t="s">
        <v>19</v>
      </c>
      <c r="F223" s="158" t="s">
        <v>3167</v>
      </c>
      <c r="H223" s="159">
        <v>18</v>
      </c>
      <c r="I223" s="160"/>
      <c r="L223" s="156"/>
      <c r="M223" s="161"/>
      <c r="T223" s="162"/>
      <c r="AT223" s="157" t="s">
        <v>188</v>
      </c>
      <c r="AU223" s="157" t="s">
        <v>80</v>
      </c>
      <c r="AV223" s="13" t="s">
        <v>80</v>
      </c>
      <c r="AW223" s="13" t="s">
        <v>31</v>
      </c>
      <c r="AX223" s="13" t="s">
        <v>78</v>
      </c>
      <c r="AY223" s="157" t="s">
        <v>158</v>
      </c>
    </row>
    <row r="224" spans="2:65" s="13" customFormat="1" x14ac:dyDescent="0.2">
      <c r="B224" s="156"/>
      <c r="D224" s="150" t="s">
        <v>188</v>
      </c>
      <c r="F224" s="158" t="s">
        <v>3168</v>
      </c>
      <c r="H224" s="159">
        <v>18.27</v>
      </c>
      <c r="I224" s="160"/>
      <c r="L224" s="156"/>
      <c r="M224" s="161"/>
      <c r="T224" s="162"/>
      <c r="AT224" s="157" t="s">
        <v>188</v>
      </c>
      <c r="AU224" s="157" t="s">
        <v>80</v>
      </c>
      <c r="AV224" s="13" t="s">
        <v>80</v>
      </c>
      <c r="AW224" s="13" t="s">
        <v>4</v>
      </c>
      <c r="AX224" s="13" t="s">
        <v>78</v>
      </c>
      <c r="AY224" s="157" t="s">
        <v>158</v>
      </c>
    </row>
    <row r="225" spans="2:65" s="1" customFormat="1" ht="16.5" customHeight="1" x14ac:dyDescent="0.2">
      <c r="B225" s="33"/>
      <c r="C225" s="132" t="s">
        <v>455</v>
      </c>
      <c r="D225" s="132" t="s">
        <v>160</v>
      </c>
      <c r="E225" s="133" t="s">
        <v>902</v>
      </c>
      <c r="F225" s="134" t="s">
        <v>903</v>
      </c>
      <c r="G225" s="135" t="s">
        <v>163</v>
      </c>
      <c r="H225" s="136">
        <v>2</v>
      </c>
      <c r="I225" s="137">
        <v>710</v>
      </c>
      <c r="J225" s="138">
        <f>ROUND(I225*H225,2)</f>
        <v>1420</v>
      </c>
      <c r="K225" s="134" t="s">
        <v>164</v>
      </c>
      <c r="L225" s="33"/>
      <c r="M225" s="139" t="s">
        <v>19</v>
      </c>
      <c r="N225" s="140" t="s">
        <v>41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165</v>
      </c>
      <c r="AT225" s="143" t="s">
        <v>160</v>
      </c>
      <c r="AU225" s="143" t="s">
        <v>80</v>
      </c>
      <c r="AY225" s="18" t="s">
        <v>158</v>
      </c>
      <c r="BE225" s="144">
        <f>IF(N225="základní",J225,0)</f>
        <v>1420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78</v>
      </c>
      <c r="BK225" s="144">
        <f>ROUND(I225*H225,2)</f>
        <v>1420</v>
      </c>
      <c r="BL225" s="18" t="s">
        <v>165</v>
      </c>
      <c r="BM225" s="143" t="s">
        <v>458</v>
      </c>
    </row>
    <row r="226" spans="2:65" s="1" customFormat="1" x14ac:dyDescent="0.2">
      <c r="B226" s="33"/>
      <c r="D226" s="145" t="s">
        <v>166</v>
      </c>
      <c r="F226" s="146" t="s">
        <v>905</v>
      </c>
      <c r="I226" s="147"/>
      <c r="L226" s="33"/>
      <c r="M226" s="148"/>
      <c r="T226" s="54"/>
      <c r="AT226" s="18" t="s">
        <v>166</v>
      </c>
      <c r="AU226" s="18" t="s">
        <v>80</v>
      </c>
    </row>
    <row r="227" spans="2:65" s="1" customFormat="1" ht="16.5" customHeight="1" x14ac:dyDescent="0.2">
      <c r="B227" s="33"/>
      <c r="C227" s="177" t="s">
        <v>298</v>
      </c>
      <c r="D227" s="177" t="s">
        <v>530</v>
      </c>
      <c r="E227" s="178" t="s">
        <v>907</v>
      </c>
      <c r="F227" s="179" t="s">
        <v>908</v>
      </c>
      <c r="G227" s="180" t="s">
        <v>163</v>
      </c>
      <c r="H227" s="181">
        <v>2</v>
      </c>
      <c r="I227" s="182">
        <v>1092</v>
      </c>
      <c r="J227" s="183">
        <f>ROUND(I227*H227,2)</f>
        <v>2184</v>
      </c>
      <c r="K227" s="179" t="s">
        <v>164</v>
      </c>
      <c r="L227" s="184"/>
      <c r="M227" s="185" t="s">
        <v>19</v>
      </c>
      <c r="N227" s="186" t="s">
        <v>41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178</v>
      </c>
      <c r="AT227" s="143" t="s">
        <v>530</v>
      </c>
      <c r="AU227" s="143" t="s">
        <v>80</v>
      </c>
      <c r="AY227" s="18" t="s">
        <v>158</v>
      </c>
      <c r="BE227" s="144">
        <f>IF(N227="základní",J227,0)</f>
        <v>2184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78</v>
      </c>
      <c r="BK227" s="144">
        <f>ROUND(I227*H227,2)</f>
        <v>2184</v>
      </c>
      <c r="BL227" s="18" t="s">
        <v>165</v>
      </c>
      <c r="BM227" s="143" t="s">
        <v>476</v>
      </c>
    </row>
    <row r="228" spans="2:65" s="1" customFormat="1" ht="16.5" customHeight="1" x14ac:dyDescent="0.2">
      <c r="B228" s="33"/>
      <c r="C228" s="132" t="s">
        <v>464</v>
      </c>
      <c r="D228" s="132" t="s">
        <v>160</v>
      </c>
      <c r="E228" s="133" t="s">
        <v>1036</v>
      </c>
      <c r="F228" s="134" t="s">
        <v>1037</v>
      </c>
      <c r="G228" s="135" t="s">
        <v>292</v>
      </c>
      <c r="H228" s="136">
        <v>18</v>
      </c>
      <c r="I228" s="137">
        <v>46.4</v>
      </c>
      <c r="J228" s="138">
        <f>ROUND(I228*H228,2)</f>
        <v>835.2</v>
      </c>
      <c r="K228" s="134" t="s">
        <v>164</v>
      </c>
      <c r="L228" s="33"/>
      <c r="M228" s="139" t="s">
        <v>19</v>
      </c>
      <c r="N228" s="140" t="s">
        <v>41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165</v>
      </c>
      <c r="AT228" s="143" t="s">
        <v>160</v>
      </c>
      <c r="AU228" s="143" t="s">
        <v>80</v>
      </c>
      <c r="AY228" s="18" t="s">
        <v>158</v>
      </c>
      <c r="BE228" s="144">
        <f>IF(N228="základní",J228,0)</f>
        <v>835.2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78</v>
      </c>
      <c r="BK228" s="144">
        <f>ROUND(I228*H228,2)</f>
        <v>835.2</v>
      </c>
      <c r="BL228" s="18" t="s">
        <v>165</v>
      </c>
      <c r="BM228" s="143" t="s">
        <v>3169</v>
      </c>
    </row>
    <row r="229" spans="2:65" s="1" customFormat="1" x14ac:dyDescent="0.2">
      <c r="B229" s="33"/>
      <c r="D229" s="145" t="s">
        <v>166</v>
      </c>
      <c r="F229" s="146" t="s">
        <v>1039</v>
      </c>
      <c r="I229" s="147"/>
      <c r="L229" s="33"/>
      <c r="M229" s="148"/>
      <c r="T229" s="54"/>
      <c r="AT229" s="18" t="s">
        <v>166</v>
      </c>
      <c r="AU229" s="18" t="s">
        <v>80</v>
      </c>
    </row>
    <row r="230" spans="2:65" s="1" customFormat="1" ht="16.5" customHeight="1" x14ac:dyDescent="0.2">
      <c r="B230" s="33"/>
      <c r="C230" s="132" t="s">
        <v>303</v>
      </c>
      <c r="D230" s="132" t="s">
        <v>160</v>
      </c>
      <c r="E230" s="133" t="s">
        <v>1046</v>
      </c>
      <c r="F230" s="134" t="s">
        <v>1047</v>
      </c>
      <c r="G230" s="135" t="s">
        <v>292</v>
      </c>
      <c r="H230" s="136">
        <v>18</v>
      </c>
      <c r="I230" s="137">
        <v>44.4</v>
      </c>
      <c r="J230" s="138">
        <f>ROUND(I230*H230,2)</f>
        <v>799.2</v>
      </c>
      <c r="K230" s="134" t="s">
        <v>164</v>
      </c>
      <c r="L230" s="33"/>
      <c r="M230" s="139" t="s">
        <v>19</v>
      </c>
      <c r="N230" s="140" t="s">
        <v>41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165</v>
      </c>
      <c r="AT230" s="143" t="s">
        <v>160</v>
      </c>
      <c r="AU230" s="143" t="s">
        <v>80</v>
      </c>
      <c r="AY230" s="18" t="s">
        <v>158</v>
      </c>
      <c r="BE230" s="144">
        <f>IF(N230="základní",J230,0)</f>
        <v>799.2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78</v>
      </c>
      <c r="BK230" s="144">
        <f>ROUND(I230*H230,2)</f>
        <v>799.2</v>
      </c>
      <c r="BL230" s="18" t="s">
        <v>165</v>
      </c>
      <c r="BM230" s="143" t="s">
        <v>3170</v>
      </c>
    </row>
    <row r="231" spans="2:65" s="1" customFormat="1" x14ac:dyDescent="0.2">
      <c r="B231" s="33"/>
      <c r="D231" s="145" t="s">
        <v>166</v>
      </c>
      <c r="F231" s="146" t="s">
        <v>1049</v>
      </c>
      <c r="I231" s="147"/>
      <c r="L231" s="33"/>
      <c r="M231" s="148"/>
      <c r="T231" s="54"/>
      <c r="AT231" s="18" t="s">
        <v>166</v>
      </c>
      <c r="AU231" s="18" t="s">
        <v>80</v>
      </c>
    </row>
    <row r="232" spans="2:65" s="1" customFormat="1" ht="16.5" customHeight="1" x14ac:dyDescent="0.2">
      <c r="B232" s="33"/>
      <c r="C232" s="132" t="s">
        <v>478</v>
      </c>
      <c r="D232" s="132" t="s">
        <v>160</v>
      </c>
      <c r="E232" s="133" t="s">
        <v>1041</v>
      </c>
      <c r="F232" s="134" t="s">
        <v>1042</v>
      </c>
      <c r="G232" s="135" t="s">
        <v>163</v>
      </c>
      <c r="H232" s="136">
        <v>1</v>
      </c>
      <c r="I232" s="137">
        <v>2778</v>
      </c>
      <c r="J232" s="138">
        <f>ROUND(I232*H232,2)</f>
        <v>2778</v>
      </c>
      <c r="K232" s="134" t="s">
        <v>164</v>
      </c>
      <c r="L232" s="33"/>
      <c r="M232" s="139" t="s">
        <v>19</v>
      </c>
      <c r="N232" s="140" t="s">
        <v>41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165</v>
      </c>
      <c r="AT232" s="143" t="s">
        <v>160</v>
      </c>
      <c r="AU232" s="143" t="s">
        <v>80</v>
      </c>
      <c r="AY232" s="18" t="s">
        <v>158</v>
      </c>
      <c r="BE232" s="144">
        <f>IF(N232="základní",J232,0)</f>
        <v>2778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78</v>
      </c>
      <c r="BK232" s="144">
        <f>ROUND(I232*H232,2)</f>
        <v>2778</v>
      </c>
      <c r="BL232" s="18" t="s">
        <v>165</v>
      </c>
      <c r="BM232" s="143" t="s">
        <v>3171</v>
      </c>
    </row>
    <row r="233" spans="2:65" s="1" customFormat="1" x14ac:dyDescent="0.2">
      <c r="B233" s="33"/>
      <c r="D233" s="145" t="s">
        <v>166</v>
      </c>
      <c r="F233" s="146" t="s">
        <v>1044</v>
      </c>
      <c r="I233" s="147"/>
      <c r="L233" s="33"/>
      <c r="M233" s="148"/>
      <c r="T233" s="54"/>
      <c r="AT233" s="18" t="s">
        <v>166</v>
      </c>
      <c r="AU233" s="18" t="s">
        <v>80</v>
      </c>
    </row>
    <row r="234" spans="2:65" s="1" customFormat="1" ht="16.5" customHeight="1" x14ac:dyDescent="0.2">
      <c r="B234" s="33"/>
      <c r="C234" s="132" t="s">
        <v>309</v>
      </c>
      <c r="D234" s="132" t="s">
        <v>160</v>
      </c>
      <c r="E234" s="133" t="s">
        <v>1060</v>
      </c>
      <c r="F234" s="134" t="s">
        <v>1061</v>
      </c>
      <c r="G234" s="135" t="s">
        <v>292</v>
      </c>
      <c r="H234" s="136">
        <v>18.899999999999999</v>
      </c>
      <c r="I234" s="137">
        <v>55.8</v>
      </c>
      <c r="J234" s="138">
        <f>ROUND(I234*H234,2)</f>
        <v>1054.6199999999999</v>
      </c>
      <c r="K234" s="134" t="s">
        <v>164</v>
      </c>
      <c r="L234" s="33"/>
      <c r="M234" s="139" t="s">
        <v>19</v>
      </c>
      <c r="N234" s="140" t="s">
        <v>41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165</v>
      </c>
      <c r="AT234" s="143" t="s">
        <v>160</v>
      </c>
      <c r="AU234" s="143" t="s">
        <v>80</v>
      </c>
      <c r="AY234" s="18" t="s">
        <v>158</v>
      </c>
      <c r="BE234" s="144">
        <f>IF(N234="základní",J234,0)</f>
        <v>1054.6199999999999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78</v>
      </c>
      <c r="BK234" s="144">
        <f>ROUND(I234*H234,2)</f>
        <v>1054.6199999999999</v>
      </c>
      <c r="BL234" s="18" t="s">
        <v>165</v>
      </c>
      <c r="BM234" s="143" t="s">
        <v>3172</v>
      </c>
    </row>
    <row r="235" spans="2:65" s="1" customFormat="1" x14ac:dyDescent="0.2">
      <c r="B235" s="33"/>
      <c r="D235" s="145" t="s">
        <v>166</v>
      </c>
      <c r="F235" s="146" t="s">
        <v>1063</v>
      </c>
      <c r="I235" s="147"/>
      <c r="L235" s="33"/>
      <c r="M235" s="148"/>
      <c r="T235" s="54"/>
      <c r="AT235" s="18" t="s">
        <v>166</v>
      </c>
      <c r="AU235" s="18" t="s">
        <v>80</v>
      </c>
    </row>
    <row r="236" spans="2:65" s="13" customFormat="1" x14ac:dyDescent="0.2">
      <c r="B236" s="156"/>
      <c r="D236" s="150" t="s">
        <v>188</v>
      </c>
      <c r="E236" s="157" t="s">
        <v>19</v>
      </c>
      <c r="F236" s="158" t="s">
        <v>3173</v>
      </c>
      <c r="H236" s="159">
        <v>18.899999999999999</v>
      </c>
      <c r="I236" s="160"/>
      <c r="L236" s="156"/>
      <c r="M236" s="161"/>
      <c r="T236" s="162"/>
      <c r="AT236" s="157" t="s">
        <v>188</v>
      </c>
      <c r="AU236" s="157" t="s">
        <v>80</v>
      </c>
      <c r="AV236" s="13" t="s">
        <v>80</v>
      </c>
      <c r="AW236" s="13" t="s">
        <v>31</v>
      </c>
      <c r="AX236" s="13" t="s">
        <v>78</v>
      </c>
      <c r="AY236" s="157" t="s">
        <v>158</v>
      </c>
    </row>
    <row r="237" spans="2:65" s="1" customFormat="1" ht="16.5" customHeight="1" x14ac:dyDescent="0.2">
      <c r="B237" s="33"/>
      <c r="C237" s="132" t="s">
        <v>488</v>
      </c>
      <c r="D237" s="132" t="s">
        <v>160</v>
      </c>
      <c r="E237" s="133" t="s">
        <v>1065</v>
      </c>
      <c r="F237" s="134" t="s">
        <v>1066</v>
      </c>
      <c r="G237" s="135" t="s">
        <v>292</v>
      </c>
      <c r="H237" s="136">
        <v>18</v>
      </c>
      <c r="I237" s="137">
        <v>21.7</v>
      </c>
      <c r="J237" s="138">
        <f>ROUND(I237*H237,2)</f>
        <v>390.6</v>
      </c>
      <c r="K237" s="134" t="s">
        <v>164</v>
      </c>
      <c r="L237" s="33"/>
      <c r="M237" s="139" t="s">
        <v>19</v>
      </c>
      <c r="N237" s="140" t="s">
        <v>41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165</v>
      </c>
      <c r="AT237" s="143" t="s">
        <v>160</v>
      </c>
      <c r="AU237" s="143" t="s">
        <v>80</v>
      </c>
      <c r="AY237" s="18" t="s">
        <v>158</v>
      </c>
      <c r="BE237" s="144">
        <f>IF(N237="základní",J237,0)</f>
        <v>390.6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78</v>
      </c>
      <c r="BK237" s="144">
        <f>ROUND(I237*H237,2)</f>
        <v>390.6</v>
      </c>
      <c r="BL237" s="18" t="s">
        <v>165</v>
      </c>
      <c r="BM237" s="143" t="s">
        <v>3174</v>
      </c>
    </row>
    <row r="238" spans="2:65" s="1" customFormat="1" x14ac:dyDescent="0.2">
      <c r="B238" s="33"/>
      <c r="D238" s="145" t="s">
        <v>166</v>
      </c>
      <c r="F238" s="146" t="s">
        <v>1068</v>
      </c>
      <c r="I238" s="147"/>
      <c r="L238" s="33"/>
      <c r="M238" s="187"/>
      <c r="N238" s="188"/>
      <c r="O238" s="188"/>
      <c r="P238" s="188"/>
      <c r="Q238" s="188"/>
      <c r="R238" s="188"/>
      <c r="S238" s="188"/>
      <c r="T238" s="189"/>
      <c r="AT238" s="18" t="s">
        <v>166</v>
      </c>
      <c r="AU238" s="18" t="s">
        <v>80</v>
      </c>
    </row>
    <row r="239" spans="2:65" s="1" customFormat="1" ht="6.9" customHeight="1" x14ac:dyDescent="0.2">
      <c r="B239" s="42"/>
      <c r="C239" s="43"/>
      <c r="D239" s="43"/>
      <c r="E239" s="43"/>
      <c r="F239" s="43"/>
      <c r="G239" s="43"/>
      <c r="H239" s="43"/>
      <c r="I239" s="43"/>
      <c r="J239" s="43"/>
      <c r="K239" s="43"/>
      <c r="L239" s="33"/>
    </row>
  </sheetData>
  <sheetProtection algorithmName="SHA-512" hashValue="JmAUwuGO3XC0MSUoQICJ2gCuZ2PNzHyoLq4d20Z30CXGAoUmg+mzEzge+Ti8Q2IY2XZ76edsYa3O27HE2y3C6w==" saltValue="mzVTfOKdPij3Mzvgr7voBTl1rFySYZXISvp5F7Z3HiK+UEnCyd7zqJ7ITX98xM7qA3V9JASEsfX3sNIadclPew==" spinCount="100000" sheet="1" objects="1" scenarios="1" formatColumns="0" formatRows="0" autoFilter="0"/>
  <autoFilter ref="C82:K238" xr:uid="{00000000-0009-0000-0000-000008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800-000000000000}"/>
    <hyperlink ref="F92" r:id="rId2" xr:uid="{00000000-0004-0000-0800-000001000000}"/>
    <hyperlink ref="F94" r:id="rId3" xr:uid="{00000000-0004-0000-0800-000002000000}"/>
    <hyperlink ref="F96" r:id="rId4" xr:uid="{00000000-0004-0000-0800-000003000000}"/>
    <hyperlink ref="F101" r:id="rId5" xr:uid="{00000000-0004-0000-0800-000004000000}"/>
    <hyperlink ref="F106" r:id="rId6" xr:uid="{00000000-0004-0000-0800-000005000000}"/>
    <hyperlink ref="F108" r:id="rId7" xr:uid="{00000000-0004-0000-0800-000006000000}"/>
    <hyperlink ref="F110" r:id="rId8" xr:uid="{00000000-0004-0000-0800-000007000000}"/>
    <hyperlink ref="F114" r:id="rId9" xr:uid="{00000000-0004-0000-0800-000008000000}"/>
    <hyperlink ref="F119" r:id="rId10" xr:uid="{00000000-0004-0000-0800-000009000000}"/>
    <hyperlink ref="F124" r:id="rId11" xr:uid="{00000000-0004-0000-0800-00000A000000}"/>
    <hyperlink ref="F135" r:id="rId12" xr:uid="{00000000-0004-0000-0800-00000B000000}"/>
    <hyperlink ref="F140" r:id="rId13" xr:uid="{00000000-0004-0000-0800-00000C000000}"/>
    <hyperlink ref="F145" r:id="rId14" xr:uid="{00000000-0004-0000-0800-00000D000000}"/>
    <hyperlink ref="F150" r:id="rId15" xr:uid="{00000000-0004-0000-0800-00000E000000}"/>
    <hyperlink ref="F154" r:id="rId16" xr:uid="{00000000-0004-0000-0800-00000F000000}"/>
    <hyperlink ref="F162" r:id="rId17" xr:uid="{00000000-0004-0000-0800-000010000000}"/>
    <hyperlink ref="F182" r:id="rId18" xr:uid="{00000000-0004-0000-0800-000011000000}"/>
    <hyperlink ref="F187" r:id="rId19" xr:uid="{00000000-0004-0000-0800-000012000000}"/>
    <hyperlink ref="F193" r:id="rId20" xr:uid="{00000000-0004-0000-0800-000013000000}"/>
    <hyperlink ref="F198" r:id="rId21" xr:uid="{00000000-0004-0000-0800-000014000000}"/>
    <hyperlink ref="F200" r:id="rId22" xr:uid="{00000000-0004-0000-0800-000015000000}"/>
    <hyperlink ref="F202" r:id="rId23" xr:uid="{00000000-0004-0000-0800-000016000000}"/>
    <hyperlink ref="F213" r:id="rId24" xr:uid="{00000000-0004-0000-0800-000017000000}"/>
    <hyperlink ref="F216" r:id="rId25" xr:uid="{00000000-0004-0000-0800-000018000000}"/>
    <hyperlink ref="F219" r:id="rId26" xr:uid="{00000000-0004-0000-0800-000019000000}"/>
    <hyperlink ref="F226" r:id="rId27" xr:uid="{00000000-0004-0000-0800-00001A000000}"/>
    <hyperlink ref="F229" r:id="rId28" xr:uid="{00000000-0004-0000-0800-00001B000000}"/>
    <hyperlink ref="F231" r:id="rId29" xr:uid="{00000000-0004-0000-0800-00001C000000}"/>
    <hyperlink ref="F233" r:id="rId30" xr:uid="{00000000-0004-0000-0800-00001D000000}"/>
    <hyperlink ref="F235" r:id="rId31" xr:uid="{00000000-0004-0000-0800-00001E000000}"/>
    <hyperlink ref="F238" r:id="rId32" xr:uid="{00000000-0004-0000-0800-00001F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33"/>
  <headerFooter>
    <oddFooter>&amp;CStrana &amp;P z &amp;N</oddFooter>
  </headerFooter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SO 01 - Přiváděcí řad</vt:lpstr>
      <vt:lpstr>DSO 02.1 - Stavební část</vt:lpstr>
      <vt:lpstr>DSO 02.2 - Odpad z VDJ</vt:lpstr>
      <vt:lpstr>DSO 02.3 - Oplocení VDJ</vt:lpstr>
      <vt:lpstr>DSO 02.4 - Strojně techno...</vt:lpstr>
      <vt:lpstr>DSO 03-1 - Stavební část</vt:lpstr>
      <vt:lpstr>DSO 03-2 - Strojně-techno...</vt:lpstr>
      <vt:lpstr>SO 04 - Propoj ČS-VDJ Pel...</vt:lpstr>
      <vt:lpstr>PS 01-5 - Sdělovací kabel</vt:lpstr>
      <vt:lpstr>PS - ČS Peleška</vt:lpstr>
      <vt:lpstr>PS- - VDJ HRUSICE</vt:lpstr>
      <vt:lpstr>VON - Vedlejší a ostatní ...</vt:lpstr>
      <vt:lpstr>Pokyny pro vyplnění</vt:lpstr>
      <vt:lpstr>'DSO 02.1 - Stavební část'!Názvy_tisku</vt:lpstr>
      <vt:lpstr>'DSO 02.2 - Odpad z VDJ'!Názvy_tisku</vt:lpstr>
      <vt:lpstr>'DSO 02.3 - Oplocení VDJ'!Názvy_tisku</vt:lpstr>
      <vt:lpstr>'DSO 02.4 - Strojně techno...'!Názvy_tisku</vt:lpstr>
      <vt:lpstr>'DSO 03-1 - Stavební část'!Názvy_tisku</vt:lpstr>
      <vt:lpstr>'DSO 03-2 - Strojně-techno...'!Názvy_tisku</vt:lpstr>
      <vt:lpstr>'PS - ČS Peleška'!Názvy_tisku</vt:lpstr>
      <vt:lpstr>'PS- - VDJ HRUSICE'!Názvy_tisku</vt:lpstr>
      <vt:lpstr>'PS 01-5 - Sdělovací kabel'!Názvy_tisku</vt:lpstr>
      <vt:lpstr>'Rekapitulace stavby'!Názvy_tisku</vt:lpstr>
      <vt:lpstr>'SO 01 - Přiváděcí řad'!Názvy_tisku</vt:lpstr>
      <vt:lpstr>'SO 04 - Propoj ČS-VDJ Pel...'!Názvy_tisku</vt:lpstr>
      <vt:lpstr>'VON - Vedlejší a ostatní ...'!Názvy_tisku</vt:lpstr>
      <vt:lpstr>'DSO 02.1 - Stavební část'!Oblast_tisku</vt:lpstr>
      <vt:lpstr>'DSO 02.2 - Odpad z VDJ'!Oblast_tisku</vt:lpstr>
      <vt:lpstr>'DSO 02.3 - Oplocení VDJ'!Oblast_tisku</vt:lpstr>
      <vt:lpstr>'DSO 02.4 - Strojně techno...'!Oblast_tisku</vt:lpstr>
      <vt:lpstr>'DSO 03-1 - Stavební část'!Oblast_tisku</vt:lpstr>
      <vt:lpstr>'DSO 03-2 - Strojně-techno...'!Oblast_tisku</vt:lpstr>
      <vt:lpstr>'Pokyny pro vyplnění'!Oblast_tisku</vt:lpstr>
      <vt:lpstr>'PS - ČS Peleška'!Oblast_tisku</vt:lpstr>
      <vt:lpstr>'PS- - VDJ HRUSICE'!Oblast_tisku</vt:lpstr>
      <vt:lpstr>'PS 01-5 - Sdělovací kabel'!Oblast_tisku</vt:lpstr>
      <vt:lpstr>'Rekapitulace stavby'!Oblast_tisku</vt:lpstr>
      <vt:lpstr>'SO 01 - Přiváděcí řad'!Oblast_tisku</vt:lpstr>
      <vt:lpstr>'SO 04 - Propoj ČS-VDJ Pel...'!Oblast_tisku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Souček Tomáš</dc:creator>
  <cp:lastModifiedBy>Siniša Džakič</cp:lastModifiedBy>
  <cp:lastPrinted>2025-12-05T08:39:36Z</cp:lastPrinted>
  <dcterms:created xsi:type="dcterms:W3CDTF">2025-08-26T09:29:09Z</dcterms:created>
  <dcterms:modified xsi:type="dcterms:W3CDTF">2025-12-18T08:40:46Z</dcterms:modified>
</cp:coreProperties>
</file>