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6\Schválený rozpočet 2026\"/>
    </mc:Choice>
  </mc:AlternateContent>
  <xr:revisionPtr revIDLastSave="0" documentId="13_ncr:1_{D3A26E35-27CB-4EA7-A79C-CD9B43D7FDE8}" xr6:coauthVersionLast="47" xr6:coauthVersionMax="47" xr10:uidLastSave="{00000000-0000-0000-0000-000000000000}"/>
  <bookViews>
    <workbookView xWindow="-108" yWindow="-108" windowWidth="30936" windowHeight="16776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64" r:id="rId11"/>
    <sheet name="3111-MŠ-I" sheetId="65" r:id="rId12"/>
    <sheet name="3113-ZŠ" sheetId="72" r:id="rId13"/>
    <sheet name="3113-ZŠ-I" sheetId="73" r:id="rId14"/>
    <sheet name="3231-ZUŠ" sheetId="66" r:id="rId15"/>
    <sheet name="3231-ZUŠ-I" sheetId="67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8" r:id="rId21"/>
    <sheet name="3421-ROROŠ-I" sheetId="69" r:id="rId22"/>
    <sheet name="3429-SRC" sheetId="70" r:id="rId23"/>
    <sheet name="3429-SRC-I" sheetId="71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xlnm.Print_Area" localSheetId="2">'příjmy-paragraf'!$A$1:$G$65</definedName>
    <definedName name="_xlnm.Print_Area" localSheetId="5">'výdaje-paragraf'!$A$1:$G$61</definedName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J46" i="24" l="1"/>
  <c r="I46" i="24"/>
  <c r="H46" i="24"/>
  <c r="G46" i="24"/>
  <c r="G47" i="23"/>
  <c r="C36" i="13"/>
  <c r="D7" i="13"/>
  <c r="D87" i="71"/>
  <c r="H86" i="71"/>
  <c r="G86" i="71"/>
  <c r="F86" i="71"/>
  <c r="E86" i="71"/>
  <c r="D85" i="71"/>
  <c r="H84" i="71"/>
  <c r="G84" i="71"/>
  <c r="G83" i="71" s="1"/>
  <c r="F84" i="71"/>
  <c r="E84" i="71"/>
  <c r="E83" i="71" s="1"/>
  <c r="D82" i="71"/>
  <c r="H81" i="71"/>
  <c r="H80" i="71" s="1"/>
  <c r="G81" i="71"/>
  <c r="G80" i="71" s="1"/>
  <c r="F81" i="71"/>
  <c r="F80" i="71" s="1"/>
  <c r="E81" i="71"/>
  <c r="E80" i="71" s="1"/>
  <c r="D79" i="71"/>
  <c r="D78" i="71"/>
  <c r="H77" i="71"/>
  <c r="G77" i="71"/>
  <c r="F77" i="71"/>
  <c r="E77" i="71"/>
  <c r="D76" i="71"/>
  <c r="H75" i="71"/>
  <c r="G75" i="71"/>
  <c r="F75" i="71"/>
  <c r="E75" i="71"/>
  <c r="D74" i="71"/>
  <c r="H73" i="71"/>
  <c r="G73" i="71"/>
  <c r="F73" i="71"/>
  <c r="E73" i="71"/>
  <c r="D71" i="71"/>
  <c r="H70" i="71"/>
  <c r="G70" i="71"/>
  <c r="F70" i="71"/>
  <c r="E70" i="71"/>
  <c r="D69" i="71"/>
  <c r="H68" i="71"/>
  <c r="G68" i="71"/>
  <c r="F68" i="71"/>
  <c r="E68" i="71"/>
  <c r="D67" i="71"/>
  <c r="H66" i="71"/>
  <c r="G66" i="71"/>
  <c r="F66" i="71"/>
  <c r="E66" i="71"/>
  <c r="D65" i="71"/>
  <c r="H64" i="71"/>
  <c r="G64" i="71"/>
  <c r="F64" i="71"/>
  <c r="E64" i="71"/>
  <c r="D62" i="71"/>
  <c r="H61" i="71"/>
  <c r="G61" i="71"/>
  <c r="G60" i="71" s="1"/>
  <c r="F61" i="71"/>
  <c r="F60" i="71" s="1"/>
  <c r="E61" i="71"/>
  <c r="E60" i="71" s="1"/>
  <c r="D61" i="71"/>
  <c r="H60" i="71"/>
  <c r="D59" i="71"/>
  <c r="H58" i="71"/>
  <c r="G58" i="71"/>
  <c r="F58" i="71"/>
  <c r="E58" i="71"/>
  <c r="D57" i="71"/>
  <c r="D56" i="71"/>
  <c r="D55" i="71"/>
  <c r="D54" i="71"/>
  <c r="H53" i="71"/>
  <c r="G53" i="71"/>
  <c r="F53" i="71"/>
  <c r="E53" i="71"/>
  <c r="D52" i="71"/>
  <c r="H51" i="71"/>
  <c r="G51" i="71"/>
  <c r="F51" i="71"/>
  <c r="E51" i="71"/>
  <c r="D50" i="71"/>
  <c r="H49" i="71"/>
  <c r="G49" i="71"/>
  <c r="F49" i="71"/>
  <c r="F46" i="71" s="1"/>
  <c r="E49" i="71"/>
  <c r="D48" i="71"/>
  <c r="H47" i="71"/>
  <c r="G47" i="71"/>
  <c r="F47" i="71"/>
  <c r="D47" i="71" s="1"/>
  <c r="E47" i="71"/>
  <c r="E46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H32" i="71"/>
  <c r="G32" i="71"/>
  <c r="F32" i="71"/>
  <c r="E32" i="71"/>
  <c r="D31" i="71"/>
  <c r="H30" i="71"/>
  <c r="G30" i="71"/>
  <c r="F30" i="71"/>
  <c r="E30" i="71"/>
  <c r="D29" i="71"/>
  <c r="H28" i="71"/>
  <c r="G28" i="71"/>
  <c r="G24" i="71" s="1"/>
  <c r="F28" i="71"/>
  <c r="E28" i="71"/>
  <c r="D27" i="71"/>
  <c r="D26" i="71"/>
  <c r="H25" i="71"/>
  <c r="G25" i="71"/>
  <c r="F25" i="71"/>
  <c r="F24" i="71" s="1"/>
  <c r="E25" i="71"/>
  <c r="D23" i="71"/>
  <c r="H22" i="71"/>
  <c r="G22" i="71"/>
  <c r="F22" i="71"/>
  <c r="E22" i="71"/>
  <c r="D21" i="71"/>
  <c r="D20" i="71"/>
  <c r="D19" i="71"/>
  <c r="D18" i="71"/>
  <c r="H17" i="71"/>
  <c r="G17" i="71"/>
  <c r="F17" i="71"/>
  <c r="F7" i="71" s="1"/>
  <c r="E17" i="71"/>
  <c r="D16" i="71"/>
  <c r="D15" i="71"/>
  <c r="D14" i="71"/>
  <c r="D13" i="71"/>
  <c r="D12" i="71"/>
  <c r="D11" i="71"/>
  <c r="D10" i="71"/>
  <c r="D9" i="71"/>
  <c r="H8" i="71"/>
  <c r="G8" i="71"/>
  <c r="G7" i="71" s="1"/>
  <c r="F8" i="71"/>
  <c r="E8" i="71"/>
  <c r="C67" i="70"/>
  <c r="C65" i="70"/>
  <c r="I63" i="70"/>
  <c r="I62" i="70"/>
  <c r="I61" i="70"/>
  <c r="H60" i="70"/>
  <c r="G60" i="70"/>
  <c r="F60" i="70"/>
  <c r="E60" i="70"/>
  <c r="D60" i="70"/>
  <c r="I59" i="70"/>
  <c r="I58" i="70"/>
  <c r="H57" i="70"/>
  <c r="G57" i="70"/>
  <c r="F57" i="70"/>
  <c r="E57" i="70"/>
  <c r="D57" i="70"/>
  <c r="I54" i="70"/>
  <c r="I53" i="70"/>
  <c r="I52" i="70"/>
  <c r="I51" i="70"/>
  <c r="I50" i="70"/>
  <c r="H49" i="70"/>
  <c r="G49" i="70"/>
  <c r="F49" i="70"/>
  <c r="E49" i="70"/>
  <c r="D49" i="70"/>
  <c r="I48" i="70"/>
  <c r="H47" i="70"/>
  <c r="G47" i="70"/>
  <c r="F47" i="70"/>
  <c r="E47" i="70"/>
  <c r="D47" i="70"/>
  <c r="I46" i="70"/>
  <c r="I45" i="70"/>
  <c r="I44" i="70"/>
  <c r="I43" i="70"/>
  <c r="H42" i="70"/>
  <c r="G42" i="70"/>
  <c r="F42" i="70"/>
  <c r="E42" i="70"/>
  <c r="D42" i="70"/>
  <c r="I41" i="70"/>
  <c r="I40" i="70"/>
  <c r="I39" i="70"/>
  <c r="H38" i="70"/>
  <c r="H37" i="70" s="1"/>
  <c r="G38" i="70"/>
  <c r="G37" i="70" s="1"/>
  <c r="F38" i="70"/>
  <c r="E38" i="70"/>
  <c r="D38" i="70"/>
  <c r="E36" i="70"/>
  <c r="I36" i="70" s="1"/>
  <c r="E35" i="70"/>
  <c r="I35" i="70" s="1"/>
  <c r="H34" i="70"/>
  <c r="G34" i="70"/>
  <c r="F34" i="70"/>
  <c r="D34" i="70"/>
  <c r="E33" i="70"/>
  <c r="E32" i="70" s="1"/>
  <c r="H32" i="70"/>
  <c r="G32" i="70"/>
  <c r="F32" i="70"/>
  <c r="D32" i="70"/>
  <c r="E31" i="70"/>
  <c r="I31" i="70" s="1"/>
  <c r="E30" i="70"/>
  <c r="I30" i="70" s="1"/>
  <c r="E29" i="70"/>
  <c r="I29" i="70" s="1"/>
  <c r="H28" i="70"/>
  <c r="G28" i="70"/>
  <c r="F28" i="70"/>
  <c r="D28" i="70"/>
  <c r="E27" i="70"/>
  <c r="I27" i="70" s="1"/>
  <c r="E26" i="70"/>
  <c r="I26" i="70" s="1"/>
  <c r="E25" i="70"/>
  <c r="I25" i="70" s="1"/>
  <c r="E24" i="70"/>
  <c r="I24" i="70" s="1"/>
  <c r="H23" i="70"/>
  <c r="G23" i="70"/>
  <c r="F23" i="70"/>
  <c r="D23" i="70"/>
  <c r="E22" i="70"/>
  <c r="I22" i="70" s="1"/>
  <c r="H21" i="70"/>
  <c r="G21" i="70"/>
  <c r="F21" i="70"/>
  <c r="D21" i="70"/>
  <c r="E20" i="70"/>
  <c r="I20" i="70" s="1"/>
  <c r="E19" i="70"/>
  <c r="I19" i="70" s="1"/>
  <c r="E18" i="70"/>
  <c r="I18" i="70" s="1"/>
  <c r="E17" i="70"/>
  <c r="I17" i="70" s="1"/>
  <c r="E16" i="70"/>
  <c r="H15" i="70"/>
  <c r="G15" i="70"/>
  <c r="F15" i="70"/>
  <c r="D15" i="70"/>
  <c r="E14" i="70"/>
  <c r="I14" i="70" s="1"/>
  <c r="E13" i="70"/>
  <c r="I13" i="70" s="1"/>
  <c r="E12" i="70"/>
  <c r="I12" i="70" s="1"/>
  <c r="E11" i="70"/>
  <c r="I11" i="70" s="1"/>
  <c r="H10" i="70"/>
  <c r="G10" i="70"/>
  <c r="F10" i="70"/>
  <c r="D10" i="70"/>
  <c r="E9" i="70"/>
  <c r="I9" i="70" s="1"/>
  <c r="E8" i="70"/>
  <c r="I8" i="70" s="1"/>
  <c r="E7" i="70"/>
  <c r="I7" i="70" s="1"/>
  <c r="H6" i="70"/>
  <c r="G6" i="70"/>
  <c r="F6" i="70"/>
  <c r="D6" i="70"/>
  <c r="F5" i="70"/>
  <c r="D4" i="70"/>
  <c r="B2" i="70"/>
  <c r="G1" i="70"/>
  <c r="G46" i="71" l="1"/>
  <c r="G6" i="71" s="1"/>
  <c r="D53" i="71"/>
  <c r="H24" i="71"/>
  <c r="D30" i="71"/>
  <c r="E72" i="71"/>
  <c r="F83" i="71"/>
  <c r="I32" i="70"/>
  <c r="D37" i="70"/>
  <c r="I49" i="70"/>
  <c r="D5" i="70"/>
  <c r="I42" i="70"/>
  <c r="D77" i="71"/>
  <c r="G5" i="70"/>
  <c r="D64" i="71"/>
  <c r="H63" i="71"/>
  <c r="F63" i="71"/>
  <c r="F6" i="71" s="1"/>
  <c r="D25" i="71"/>
  <c r="D49" i="71"/>
  <c r="D81" i="71"/>
  <c r="E37" i="70"/>
  <c r="D22" i="71"/>
  <c r="H5" i="70"/>
  <c r="H55" i="70"/>
  <c r="F37" i="70"/>
  <c r="F55" i="70" s="1"/>
  <c r="I60" i="70"/>
  <c r="H7" i="71"/>
  <c r="D68" i="71"/>
  <c r="D75" i="71"/>
  <c r="H72" i="71"/>
  <c r="D84" i="71"/>
  <c r="I38" i="70"/>
  <c r="I57" i="70"/>
  <c r="E7" i="71"/>
  <c r="D7" i="71" s="1"/>
  <c r="E24" i="71"/>
  <c r="D24" i="71" s="1"/>
  <c r="D58" i="71"/>
  <c r="F72" i="71"/>
  <c r="D60" i="71"/>
  <c r="D70" i="71"/>
  <c r="H46" i="71"/>
  <c r="D51" i="71"/>
  <c r="D73" i="71"/>
  <c r="G72" i="71"/>
  <c r="D86" i="71"/>
  <c r="D32" i="71"/>
  <c r="D66" i="71"/>
  <c r="E6" i="70"/>
  <c r="I6" i="70" s="1"/>
  <c r="E23" i="70"/>
  <c r="I23" i="70" s="1"/>
  <c r="E15" i="70"/>
  <c r="I15" i="70" s="1"/>
  <c r="E21" i="70"/>
  <c r="I21" i="70" s="1"/>
  <c r="I33" i="70"/>
  <c r="E28" i="70"/>
  <c r="I28" i="70" s="1"/>
  <c r="I16" i="70"/>
  <c r="D72" i="71"/>
  <c r="D80" i="71"/>
  <c r="D8" i="71"/>
  <c r="D28" i="71"/>
  <c r="E63" i="71"/>
  <c r="G63" i="71"/>
  <c r="H83" i="71"/>
  <c r="D17" i="71"/>
  <c r="G55" i="70"/>
  <c r="D55" i="70"/>
  <c r="I37" i="70"/>
  <c r="I47" i="70"/>
  <c r="E10" i="70"/>
  <c r="E34" i="70"/>
  <c r="I34" i="70" s="1"/>
  <c r="D46" i="71" l="1"/>
  <c r="H6" i="71"/>
  <c r="D83" i="71"/>
  <c r="D63" i="71"/>
  <c r="D6" i="71" s="1"/>
  <c r="E6" i="71"/>
  <c r="E5" i="70"/>
  <c r="I10" i="70"/>
  <c r="I5" i="70" l="1"/>
  <c r="E55" i="70"/>
  <c r="I55" i="70" s="1"/>
  <c r="D87" i="69" l="1"/>
  <c r="H86" i="69"/>
  <c r="G86" i="69"/>
  <c r="F86" i="69"/>
  <c r="E86" i="69"/>
  <c r="D86" i="69" s="1"/>
  <c r="D85" i="69"/>
  <c r="H84" i="69"/>
  <c r="G84" i="69"/>
  <c r="G83" i="69" s="1"/>
  <c r="F84" i="69"/>
  <c r="F83" i="69" s="1"/>
  <c r="E84" i="69"/>
  <c r="E83" i="69"/>
  <c r="D82" i="69"/>
  <c r="H81" i="69"/>
  <c r="H80" i="69" s="1"/>
  <c r="G81" i="69"/>
  <c r="G80" i="69" s="1"/>
  <c r="F81" i="69"/>
  <c r="F80" i="69" s="1"/>
  <c r="E81" i="69"/>
  <c r="E80" i="69" s="1"/>
  <c r="D79" i="69"/>
  <c r="D78" i="69"/>
  <c r="H77" i="69"/>
  <c r="G77" i="69"/>
  <c r="F77" i="69"/>
  <c r="E77" i="69"/>
  <c r="D76" i="69"/>
  <c r="H75" i="69"/>
  <c r="G75" i="69"/>
  <c r="F75" i="69"/>
  <c r="E75" i="69"/>
  <c r="D74" i="69"/>
  <c r="H73" i="69"/>
  <c r="G73" i="69"/>
  <c r="F73" i="69"/>
  <c r="E73" i="69"/>
  <c r="D73" i="69" s="1"/>
  <c r="D71" i="69"/>
  <c r="H70" i="69"/>
  <c r="G70" i="69"/>
  <c r="F70" i="69"/>
  <c r="E70" i="69"/>
  <c r="D69" i="69"/>
  <c r="H68" i="69"/>
  <c r="G68" i="69"/>
  <c r="F68" i="69"/>
  <c r="E68" i="69"/>
  <c r="D67" i="69"/>
  <c r="H66" i="69"/>
  <c r="G66" i="69"/>
  <c r="F66" i="69"/>
  <c r="E66" i="69"/>
  <c r="D66" i="69" s="1"/>
  <c r="D65" i="69"/>
  <c r="H64" i="69"/>
  <c r="G64" i="69"/>
  <c r="F64" i="69"/>
  <c r="E64" i="69"/>
  <c r="D62" i="69"/>
  <c r="H61" i="69"/>
  <c r="H60" i="69" s="1"/>
  <c r="G61" i="69"/>
  <c r="F61" i="69"/>
  <c r="E61" i="69"/>
  <c r="E60" i="69" s="1"/>
  <c r="F60" i="69"/>
  <c r="D59" i="69"/>
  <c r="H58" i="69"/>
  <c r="G58" i="69"/>
  <c r="F58" i="69"/>
  <c r="E58" i="69"/>
  <c r="D57" i="69"/>
  <c r="D56" i="69"/>
  <c r="D55" i="69"/>
  <c r="D54" i="69"/>
  <c r="H53" i="69"/>
  <c r="G53" i="69"/>
  <c r="F53" i="69"/>
  <c r="E53" i="69"/>
  <c r="D52" i="69"/>
  <c r="H51" i="69"/>
  <c r="G51" i="69"/>
  <c r="F51" i="69"/>
  <c r="E51" i="69"/>
  <c r="D51" i="69" s="1"/>
  <c r="D50" i="69"/>
  <c r="H49" i="69"/>
  <c r="G49" i="69"/>
  <c r="F49" i="69"/>
  <c r="E49" i="69"/>
  <c r="D48" i="69"/>
  <c r="H47" i="69"/>
  <c r="G47" i="69"/>
  <c r="F47" i="69"/>
  <c r="E47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H32" i="69"/>
  <c r="G32" i="69"/>
  <c r="F32" i="69"/>
  <c r="E32" i="69"/>
  <c r="D31" i="69"/>
  <c r="H30" i="69"/>
  <c r="G30" i="69"/>
  <c r="F30" i="69"/>
  <c r="E30" i="69"/>
  <c r="D29" i="69"/>
  <c r="H28" i="69"/>
  <c r="G28" i="69"/>
  <c r="F28" i="69"/>
  <c r="F24" i="69" s="1"/>
  <c r="E28" i="69"/>
  <c r="D27" i="69"/>
  <c r="D26" i="69"/>
  <c r="H25" i="69"/>
  <c r="H24" i="69" s="1"/>
  <c r="G25" i="69"/>
  <c r="F25" i="69"/>
  <c r="E25" i="69"/>
  <c r="D23" i="69"/>
  <c r="H22" i="69"/>
  <c r="G22" i="69"/>
  <c r="F22" i="69"/>
  <c r="E22" i="69"/>
  <c r="D21" i="69"/>
  <c r="D20" i="69"/>
  <c r="D19" i="69"/>
  <c r="D18" i="69"/>
  <c r="H17" i="69"/>
  <c r="G17" i="69"/>
  <c r="F17" i="69"/>
  <c r="E17" i="69"/>
  <c r="D16" i="69"/>
  <c r="D15" i="69"/>
  <c r="D14" i="69"/>
  <c r="D13" i="69"/>
  <c r="D12" i="69"/>
  <c r="D11" i="69"/>
  <c r="D10" i="69"/>
  <c r="D9" i="69"/>
  <c r="H8" i="69"/>
  <c r="H7" i="69" s="1"/>
  <c r="G8" i="69"/>
  <c r="F8" i="69"/>
  <c r="E8" i="69"/>
  <c r="E7" i="69" s="1"/>
  <c r="C67" i="68"/>
  <c r="C65" i="68"/>
  <c r="I63" i="68"/>
  <c r="I62" i="68"/>
  <c r="I61" i="68"/>
  <c r="H60" i="68"/>
  <c r="G60" i="68"/>
  <c r="F60" i="68"/>
  <c r="E60" i="68"/>
  <c r="D60" i="68"/>
  <c r="I59" i="68"/>
  <c r="I58" i="68"/>
  <c r="H57" i="68"/>
  <c r="G57" i="68"/>
  <c r="F57" i="68"/>
  <c r="E57" i="68"/>
  <c r="D57" i="68"/>
  <c r="I54" i="68"/>
  <c r="I53" i="68"/>
  <c r="I52" i="68"/>
  <c r="I51" i="68"/>
  <c r="I50" i="68"/>
  <c r="H49" i="68"/>
  <c r="G49" i="68"/>
  <c r="F49" i="68"/>
  <c r="E49" i="68"/>
  <c r="I49" i="68" s="1"/>
  <c r="D49" i="68"/>
  <c r="I48" i="68"/>
  <c r="H47" i="68"/>
  <c r="G47" i="68"/>
  <c r="F47" i="68"/>
  <c r="E47" i="68"/>
  <c r="D47" i="68"/>
  <c r="I46" i="68"/>
  <c r="I45" i="68"/>
  <c r="I44" i="68"/>
  <c r="I43" i="68"/>
  <c r="H42" i="68"/>
  <c r="G42" i="68"/>
  <c r="F42" i="68"/>
  <c r="E42" i="68"/>
  <c r="D42" i="68"/>
  <c r="I41" i="68"/>
  <c r="I40" i="68"/>
  <c r="I39" i="68"/>
  <c r="H38" i="68"/>
  <c r="G38" i="68"/>
  <c r="F38" i="68"/>
  <c r="I38" i="68" s="1"/>
  <c r="E38" i="68"/>
  <c r="D38" i="68"/>
  <c r="E36" i="68"/>
  <c r="I36" i="68" s="1"/>
  <c r="E35" i="68"/>
  <c r="H34" i="68"/>
  <c r="G34" i="68"/>
  <c r="F34" i="68"/>
  <c r="D34" i="68"/>
  <c r="E33" i="68"/>
  <c r="E32" i="68" s="1"/>
  <c r="H32" i="68"/>
  <c r="G32" i="68"/>
  <c r="F32" i="68"/>
  <c r="D32" i="68"/>
  <c r="E31" i="68"/>
  <c r="I31" i="68" s="1"/>
  <c r="E30" i="68"/>
  <c r="I30" i="68" s="1"/>
  <c r="E29" i="68"/>
  <c r="I29" i="68" s="1"/>
  <c r="H28" i="68"/>
  <c r="G28" i="68"/>
  <c r="F28" i="68"/>
  <c r="D28" i="68"/>
  <c r="E27" i="68"/>
  <c r="I27" i="68" s="1"/>
  <c r="E26" i="68"/>
  <c r="I26" i="68" s="1"/>
  <c r="E25" i="68"/>
  <c r="E24" i="68"/>
  <c r="I24" i="68" s="1"/>
  <c r="H23" i="68"/>
  <c r="G23" i="68"/>
  <c r="F23" i="68"/>
  <c r="F5" i="68" s="1"/>
  <c r="D23" i="68"/>
  <c r="E22" i="68"/>
  <c r="I22" i="68" s="1"/>
  <c r="H21" i="68"/>
  <c r="G21" i="68"/>
  <c r="F21" i="68"/>
  <c r="D21" i="68"/>
  <c r="E20" i="68"/>
  <c r="I20" i="68" s="1"/>
  <c r="E19" i="68"/>
  <c r="I19" i="68" s="1"/>
  <c r="E18" i="68"/>
  <c r="I18" i="68" s="1"/>
  <c r="E17" i="68"/>
  <c r="I17" i="68" s="1"/>
  <c r="E16" i="68"/>
  <c r="H15" i="68"/>
  <c r="G15" i="68"/>
  <c r="F15" i="68"/>
  <c r="D15" i="68"/>
  <c r="E14" i="68"/>
  <c r="I14" i="68" s="1"/>
  <c r="E13" i="68"/>
  <c r="I13" i="68" s="1"/>
  <c r="E12" i="68"/>
  <c r="I12" i="68" s="1"/>
  <c r="E11" i="68"/>
  <c r="I11" i="68" s="1"/>
  <c r="H10" i="68"/>
  <c r="G10" i="68"/>
  <c r="F10" i="68"/>
  <c r="D10" i="68"/>
  <c r="E9" i="68"/>
  <c r="I9" i="68" s="1"/>
  <c r="E8" i="68"/>
  <c r="E7" i="68"/>
  <c r="I7" i="68" s="1"/>
  <c r="H6" i="68"/>
  <c r="G6" i="68"/>
  <c r="F6" i="68"/>
  <c r="D6" i="68"/>
  <c r="D4" i="68"/>
  <c r="B2" i="68"/>
  <c r="G1" i="68"/>
  <c r="G46" i="69" l="1"/>
  <c r="F46" i="69"/>
  <c r="F63" i="69"/>
  <c r="D70" i="69"/>
  <c r="G24" i="69"/>
  <c r="G37" i="68"/>
  <c r="F7" i="69"/>
  <c r="F6" i="69" s="1"/>
  <c r="D28" i="69"/>
  <c r="H5" i="68"/>
  <c r="F72" i="69"/>
  <c r="D25" i="69"/>
  <c r="D49" i="69"/>
  <c r="D61" i="69"/>
  <c r="G72" i="69"/>
  <c r="E72" i="69"/>
  <c r="D72" i="69" s="1"/>
  <c r="I57" i="68"/>
  <c r="H63" i="69"/>
  <c r="D68" i="69"/>
  <c r="D75" i="69"/>
  <c r="H72" i="69"/>
  <c r="D84" i="69"/>
  <c r="D5" i="68"/>
  <c r="I32" i="68"/>
  <c r="D37" i="68"/>
  <c r="E37" i="68"/>
  <c r="I37" i="68" s="1"/>
  <c r="D17" i="69"/>
  <c r="E24" i="69"/>
  <c r="D24" i="69" s="1"/>
  <c r="D32" i="69"/>
  <c r="E46" i="69"/>
  <c r="G60" i="69"/>
  <c r="D81" i="69"/>
  <c r="H46" i="69"/>
  <c r="G5" i="68"/>
  <c r="I42" i="68"/>
  <c r="D22" i="69"/>
  <c r="D64" i="69"/>
  <c r="D77" i="69"/>
  <c r="D80" i="69"/>
  <c r="G7" i="69"/>
  <c r="D47" i="69"/>
  <c r="D53" i="69"/>
  <c r="D58" i="69"/>
  <c r="H37" i="68"/>
  <c r="H55" i="68" s="1"/>
  <c r="F37" i="68"/>
  <c r="F55" i="68" s="1"/>
  <c r="I60" i="68"/>
  <c r="D60" i="69"/>
  <c r="G63" i="69"/>
  <c r="E21" i="68"/>
  <c r="I21" i="68" s="1"/>
  <c r="E6" i="68"/>
  <c r="I6" i="68" s="1"/>
  <c r="E34" i="68"/>
  <c r="I34" i="68" s="1"/>
  <c r="I8" i="68"/>
  <c r="E15" i="68"/>
  <c r="I15" i="68" s="1"/>
  <c r="E23" i="68"/>
  <c r="I23" i="68" s="1"/>
  <c r="I25" i="68"/>
  <c r="I35" i="68"/>
  <c r="I33" i="68"/>
  <c r="I16" i="68"/>
  <c r="E28" i="68"/>
  <c r="I28" i="68" s="1"/>
  <c r="E10" i="68"/>
  <c r="D8" i="69"/>
  <c r="E63" i="69"/>
  <c r="H83" i="69"/>
  <c r="D83" i="69" s="1"/>
  <c r="D30" i="69"/>
  <c r="I47" i="68"/>
  <c r="G55" i="68" l="1"/>
  <c r="G6" i="69"/>
  <c r="D7" i="69"/>
  <c r="D6" i="69" s="1"/>
  <c r="D46" i="69"/>
  <c r="D55" i="68"/>
  <c r="D63" i="69"/>
  <c r="E5" i="68"/>
  <c r="I5" i="68" s="1"/>
  <c r="I10" i="68"/>
  <c r="H6" i="69"/>
  <c r="E6" i="69"/>
  <c r="E55" i="68" l="1"/>
  <c r="I55" i="68" s="1"/>
  <c r="D87" i="67"/>
  <c r="H86" i="67"/>
  <c r="G86" i="67"/>
  <c r="F86" i="67"/>
  <c r="E86" i="67"/>
  <c r="D85" i="67"/>
  <c r="H84" i="67"/>
  <c r="G84" i="67"/>
  <c r="G83" i="67" s="1"/>
  <c r="F84" i="67"/>
  <c r="F83" i="67" s="1"/>
  <c r="E84" i="67"/>
  <c r="E83" i="67" s="1"/>
  <c r="D82" i="67"/>
  <c r="H81" i="67"/>
  <c r="G81" i="67"/>
  <c r="F81" i="67"/>
  <c r="F80" i="67" s="1"/>
  <c r="E81" i="67"/>
  <c r="E80" i="67" s="1"/>
  <c r="G80" i="67"/>
  <c r="D79" i="67"/>
  <c r="D78" i="67"/>
  <c r="H77" i="67"/>
  <c r="G77" i="67"/>
  <c r="F77" i="67"/>
  <c r="E77" i="67"/>
  <c r="D76" i="67"/>
  <c r="H75" i="67"/>
  <c r="G75" i="67"/>
  <c r="F75" i="67"/>
  <c r="E75" i="67"/>
  <c r="D74" i="67"/>
  <c r="H73" i="67"/>
  <c r="G73" i="67"/>
  <c r="F73" i="67"/>
  <c r="E73" i="67"/>
  <c r="D73" i="67" s="1"/>
  <c r="D71" i="67"/>
  <c r="H70" i="67"/>
  <c r="G70" i="67"/>
  <c r="F70" i="67"/>
  <c r="E70" i="67"/>
  <c r="D69" i="67"/>
  <c r="H68" i="67"/>
  <c r="G68" i="67"/>
  <c r="F68" i="67"/>
  <c r="E68" i="67"/>
  <c r="D67" i="67"/>
  <c r="H66" i="67"/>
  <c r="G66" i="67"/>
  <c r="F66" i="67"/>
  <c r="E66" i="67"/>
  <c r="D65" i="67"/>
  <c r="H64" i="67"/>
  <c r="G64" i="67"/>
  <c r="F64" i="67"/>
  <c r="E64" i="67"/>
  <c r="D62" i="67"/>
  <c r="H61" i="67"/>
  <c r="H60" i="67" s="1"/>
  <c r="G61" i="67"/>
  <c r="G60" i="67" s="1"/>
  <c r="F61" i="67"/>
  <c r="E61" i="67"/>
  <c r="F60" i="67"/>
  <c r="D59" i="67"/>
  <c r="H58" i="67"/>
  <c r="G58" i="67"/>
  <c r="F58" i="67"/>
  <c r="E58" i="67"/>
  <c r="D57" i="67"/>
  <c r="D56" i="67"/>
  <c r="D55" i="67"/>
  <c r="D54" i="67"/>
  <c r="H53" i="67"/>
  <c r="G53" i="67"/>
  <c r="F53" i="67"/>
  <c r="E53" i="67"/>
  <c r="D52" i="67"/>
  <c r="H51" i="67"/>
  <c r="G51" i="67"/>
  <c r="F51" i="67"/>
  <c r="E51" i="67"/>
  <c r="D50" i="67"/>
  <c r="H49" i="67"/>
  <c r="G49" i="67"/>
  <c r="F49" i="67"/>
  <c r="E49" i="67"/>
  <c r="D48" i="67"/>
  <c r="H47" i="67"/>
  <c r="G47" i="67"/>
  <c r="F47" i="67"/>
  <c r="E47" i="67"/>
  <c r="D47" i="67" s="1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H32" i="67"/>
  <c r="G32" i="67"/>
  <c r="F32" i="67"/>
  <c r="E32" i="67"/>
  <c r="D31" i="67"/>
  <c r="H30" i="67"/>
  <c r="G30" i="67"/>
  <c r="F30" i="67"/>
  <c r="E30" i="67"/>
  <c r="D30" i="67" s="1"/>
  <c r="D29" i="67"/>
  <c r="H28" i="67"/>
  <c r="G28" i="67"/>
  <c r="F28" i="67"/>
  <c r="E28" i="67"/>
  <c r="D27" i="67"/>
  <c r="D26" i="67"/>
  <c r="H25" i="67"/>
  <c r="H24" i="67" s="1"/>
  <c r="G25" i="67"/>
  <c r="F25" i="67"/>
  <c r="E25" i="67"/>
  <c r="D23" i="67"/>
  <c r="H22" i="67"/>
  <c r="G22" i="67"/>
  <c r="F22" i="67"/>
  <c r="E22" i="67"/>
  <c r="D21" i="67"/>
  <c r="D20" i="67"/>
  <c r="D19" i="67"/>
  <c r="D18" i="67"/>
  <c r="H17" i="67"/>
  <c r="G17" i="67"/>
  <c r="F17" i="67"/>
  <c r="E17" i="67"/>
  <c r="D16" i="67"/>
  <c r="D15" i="67"/>
  <c r="D14" i="67"/>
  <c r="D13" i="67"/>
  <c r="D12" i="67"/>
  <c r="D11" i="67"/>
  <c r="D10" i="67"/>
  <c r="D9" i="67"/>
  <c r="H8" i="67"/>
  <c r="G8" i="67"/>
  <c r="G7" i="67" s="1"/>
  <c r="F8" i="67"/>
  <c r="E8" i="67"/>
  <c r="C67" i="66"/>
  <c r="C65" i="66"/>
  <c r="I63" i="66"/>
  <c r="I62" i="66"/>
  <c r="I61" i="66"/>
  <c r="H60" i="66"/>
  <c r="G60" i="66"/>
  <c r="F60" i="66"/>
  <c r="E60" i="66"/>
  <c r="I60" i="66" s="1"/>
  <c r="D60" i="66"/>
  <c r="I59" i="66"/>
  <c r="I58" i="66"/>
  <c r="H57" i="66"/>
  <c r="G57" i="66"/>
  <c r="F57" i="66"/>
  <c r="E57" i="66"/>
  <c r="D57" i="66"/>
  <c r="I54" i="66"/>
  <c r="I53" i="66"/>
  <c r="I52" i="66"/>
  <c r="I51" i="66"/>
  <c r="I50" i="66"/>
  <c r="H49" i="66"/>
  <c r="G49" i="66"/>
  <c r="F49" i="66"/>
  <c r="I49" i="66" s="1"/>
  <c r="E49" i="66"/>
  <c r="D49" i="66"/>
  <c r="I48" i="66"/>
  <c r="H47" i="66"/>
  <c r="G47" i="66"/>
  <c r="F47" i="66"/>
  <c r="E47" i="66"/>
  <c r="D47" i="66"/>
  <c r="I46" i="66"/>
  <c r="I45" i="66"/>
  <c r="I44" i="66"/>
  <c r="I43" i="66"/>
  <c r="H42" i="66"/>
  <c r="G42" i="66"/>
  <c r="F42" i="66"/>
  <c r="E42" i="66"/>
  <c r="I42" i="66" s="1"/>
  <c r="D42" i="66"/>
  <c r="I41" i="66"/>
  <c r="I40" i="66"/>
  <c r="I39" i="66"/>
  <c r="H38" i="66"/>
  <c r="G38" i="66"/>
  <c r="F38" i="66"/>
  <c r="E38" i="66"/>
  <c r="I38" i="66" s="1"/>
  <c r="D38" i="66"/>
  <c r="E36" i="66"/>
  <c r="I36" i="66" s="1"/>
  <c r="E35" i="66"/>
  <c r="H34" i="66"/>
  <c r="G34" i="66"/>
  <c r="F34" i="66"/>
  <c r="D34" i="66"/>
  <c r="E33" i="66"/>
  <c r="E32" i="66" s="1"/>
  <c r="H32" i="66"/>
  <c r="G32" i="66"/>
  <c r="F32" i="66"/>
  <c r="D32" i="66"/>
  <c r="E31" i="66"/>
  <c r="I31" i="66" s="1"/>
  <c r="E30" i="66"/>
  <c r="I30" i="66" s="1"/>
  <c r="E29" i="66"/>
  <c r="I29" i="66" s="1"/>
  <c r="H28" i="66"/>
  <c r="G28" i="66"/>
  <c r="F28" i="66"/>
  <c r="D28" i="66"/>
  <c r="E27" i="66"/>
  <c r="I27" i="66" s="1"/>
  <c r="E26" i="66"/>
  <c r="I26" i="66" s="1"/>
  <c r="E25" i="66"/>
  <c r="I25" i="66" s="1"/>
  <c r="E24" i="66"/>
  <c r="H23" i="66"/>
  <c r="G23" i="66"/>
  <c r="F23" i="66"/>
  <c r="D23" i="66"/>
  <c r="E22" i="66"/>
  <c r="E21" i="66" s="1"/>
  <c r="H21" i="66"/>
  <c r="G21" i="66"/>
  <c r="F21" i="66"/>
  <c r="D21" i="66"/>
  <c r="E20" i="66"/>
  <c r="I20" i="66" s="1"/>
  <c r="E19" i="66"/>
  <c r="I19" i="66" s="1"/>
  <c r="E18" i="66"/>
  <c r="I18" i="66" s="1"/>
  <c r="E17" i="66"/>
  <c r="I17" i="66" s="1"/>
  <c r="E16" i="66"/>
  <c r="H15" i="66"/>
  <c r="G15" i="66"/>
  <c r="F15" i="66"/>
  <c r="D15" i="66"/>
  <c r="E14" i="66"/>
  <c r="I14" i="66" s="1"/>
  <c r="E13" i="66"/>
  <c r="I13" i="66" s="1"/>
  <c r="E12" i="66"/>
  <c r="I12" i="66" s="1"/>
  <c r="E11" i="66"/>
  <c r="H10" i="66"/>
  <c r="G10" i="66"/>
  <c r="F10" i="66"/>
  <c r="D10" i="66"/>
  <c r="E9" i="66"/>
  <c r="I9" i="66" s="1"/>
  <c r="E8" i="66"/>
  <c r="E7" i="66"/>
  <c r="I7" i="66" s="1"/>
  <c r="H6" i="66"/>
  <c r="G6" i="66"/>
  <c r="F6" i="66"/>
  <c r="D6" i="66"/>
  <c r="D4" i="66"/>
  <c r="B2" i="66"/>
  <c r="G1" i="66"/>
  <c r="G46" i="67" l="1"/>
  <c r="E46" i="67"/>
  <c r="D53" i="67"/>
  <c r="G72" i="67"/>
  <c r="D77" i="67"/>
  <c r="D37" i="66"/>
  <c r="G24" i="67"/>
  <c r="G6" i="67" s="1"/>
  <c r="D64" i="67"/>
  <c r="D70" i="67"/>
  <c r="D84" i="67"/>
  <c r="H7" i="67"/>
  <c r="F63" i="67"/>
  <c r="D81" i="67"/>
  <c r="E7" i="67"/>
  <c r="D7" i="67" s="1"/>
  <c r="F5" i="66"/>
  <c r="G5" i="66"/>
  <c r="G37" i="66"/>
  <c r="D49" i="67"/>
  <c r="D61" i="67"/>
  <c r="H37" i="66"/>
  <c r="E72" i="67"/>
  <c r="G55" i="66"/>
  <c r="D25" i="67"/>
  <c r="E24" i="67"/>
  <c r="D51" i="67"/>
  <c r="D66" i="67"/>
  <c r="F37" i="66"/>
  <c r="F7" i="67"/>
  <c r="F24" i="67"/>
  <c r="E60" i="67"/>
  <c r="E6" i="67" s="1"/>
  <c r="D86" i="67"/>
  <c r="D5" i="66"/>
  <c r="D55" i="66" s="1"/>
  <c r="I32" i="66"/>
  <c r="D17" i="67"/>
  <c r="D22" i="67"/>
  <c r="D32" i="67"/>
  <c r="G63" i="67"/>
  <c r="F72" i="67"/>
  <c r="D72" i="67" s="1"/>
  <c r="H80" i="67"/>
  <c r="D80" i="67" s="1"/>
  <c r="H5" i="66"/>
  <c r="H55" i="66" s="1"/>
  <c r="E37" i="66"/>
  <c r="D58" i="67"/>
  <c r="D68" i="67"/>
  <c r="I21" i="66"/>
  <c r="I47" i="66"/>
  <c r="I57" i="66"/>
  <c r="D28" i="67"/>
  <c r="H63" i="67"/>
  <c r="D75" i="67"/>
  <c r="H72" i="67"/>
  <c r="E34" i="66"/>
  <c r="I34" i="66" s="1"/>
  <c r="E23" i="66"/>
  <c r="I23" i="66" s="1"/>
  <c r="E6" i="66"/>
  <c r="I6" i="66" s="1"/>
  <c r="E10" i="66"/>
  <c r="I10" i="66" s="1"/>
  <c r="E15" i="66"/>
  <c r="I15" i="66" s="1"/>
  <c r="E28" i="66"/>
  <c r="I28" i="66" s="1"/>
  <c r="I24" i="66"/>
  <c r="I22" i="66"/>
  <c r="D8" i="67"/>
  <c r="F46" i="67"/>
  <c r="E63" i="67"/>
  <c r="H46" i="67"/>
  <c r="H83" i="67"/>
  <c r="D83" i="67" s="1"/>
  <c r="I16" i="66"/>
  <c r="I11" i="66"/>
  <c r="I33" i="66"/>
  <c r="I35" i="66"/>
  <c r="I8" i="66"/>
  <c r="D63" i="67" l="1"/>
  <c r="D60" i="67"/>
  <c r="I37" i="66"/>
  <c r="H6" i="67"/>
  <c r="F6" i="67"/>
  <c r="F55" i="66"/>
  <c r="D24" i="67"/>
  <c r="E5" i="66"/>
  <c r="I5" i="66" s="1"/>
  <c r="D46" i="67"/>
  <c r="D6" i="67" l="1"/>
  <c r="E55" i="66"/>
  <c r="I55" i="66" s="1"/>
  <c r="D87" i="73"/>
  <c r="H86" i="73"/>
  <c r="G86" i="73"/>
  <c r="F86" i="73"/>
  <c r="E86" i="73"/>
  <c r="D86" i="73" s="1"/>
  <c r="D85" i="73"/>
  <c r="H84" i="73"/>
  <c r="G84" i="73"/>
  <c r="F84" i="73"/>
  <c r="E84" i="73"/>
  <c r="G83" i="73"/>
  <c r="D82" i="73"/>
  <c r="H81" i="73"/>
  <c r="H80" i="73" s="1"/>
  <c r="G81" i="73"/>
  <c r="G80" i="73" s="1"/>
  <c r="F81" i="73"/>
  <c r="F80" i="73" s="1"/>
  <c r="E81" i="73"/>
  <c r="E80" i="73" s="1"/>
  <c r="D79" i="73"/>
  <c r="D78" i="73"/>
  <c r="H77" i="73"/>
  <c r="G77" i="73"/>
  <c r="F77" i="73"/>
  <c r="E77" i="73"/>
  <c r="D76" i="73"/>
  <c r="H75" i="73"/>
  <c r="G75" i="73"/>
  <c r="F75" i="73"/>
  <c r="E75" i="73"/>
  <c r="D74" i="73"/>
  <c r="H73" i="73"/>
  <c r="D73" i="73" s="1"/>
  <c r="G73" i="73"/>
  <c r="F73" i="73"/>
  <c r="E73" i="73"/>
  <c r="D71" i="73"/>
  <c r="H70" i="73"/>
  <c r="G70" i="73"/>
  <c r="F70" i="73"/>
  <c r="F63" i="73" s="1"/>
  <c r="E70" i="73"/>
  <c r="D69" i="73"/>
  <c r="H68" i="73"/>
  <c r="G68" i="73"/>
  <c r="F68" i="73"/>
  <c r="E68" i="73"/>
  <c r="D67" i="73"/>
  <c r="H66" i="73"/>
  <c r="G66" i="73"/>
  <c r="F66" i="73"/>
  <c r="E66" i="73"/>
  <c r="D65" i="73"/>
  <c r="H64" i="73"/>
  <c r="G64" i="73"/>
  <c r="F64" i="73"/>
  <c r="E64" i="73"/>
  <c r="D64" i="73" s="1"/>
  <c r="D62" i="73"/>
  <c r="H61" i="73"/>
  <c r="G61" i="73"/>
  <c r="F61" i="73"/>
  <c r="F60" i="73" s="1"/>
  <c r="E61" i="73"/>
  <c r="E60" i="73" s="1"/>
  <c r="H60" i="73"/>
  <c r="G60" i="73"/>
  <c r="D59" i="73"/>
  <c r="H58" i="73"/>
  <c r="G58" i="73"/>
  <c r="F58" i="73"/>
  <c r="E58" i="73"/>
  <c r="D57" i="73"/>
  <c r="D56" i="73"/>
  <c r="D55" i="73"/>
  <c r="D54" i="73"/>
  <c r="H53" i="73"/>
  <c r="G53" i="73"/>
  <c r="F53" i="73"/>
  <c r="E53" i="73"/>
  <c r="D52" i="73"/>
  <c r="H51" i="73"/>
  <c r="G51" i="73"/>
  <c r="F51" i="73"/>
  <c r="E51" i="73"/>
  <c r="D50" i="73"/>
  <c r="H49" i="73"/>
  <c r="G49" i="73"/>
  <c r="F49" i="73"/>
  <c r="E49" i="73"/>
  <c r="D48" i="73"/>
  <c r="H47" i="73"/>
  <c r="G47" i="73"/>
  <c r="F47" i="73"/>
  <c r="E47" i="73"/>
  <c r="D45" i="73"/>
  <c r="D44" i="73"/>
  <c r="D43" i="73"/>
  <c r="D42" i="73"/>
  <c r="D41" i="73"/>
  <c r="D40" i="73"/>
  <c r="D39" i="73"/>
  <c r="D38" i="73"/>
  <c r="D37" i="73"/>
  <c r="D36" i="73"/>
  <c r="D35" i="73"/>
  <c r="D34" i="73"/>
  <c r="D33" i="73"/>
  <c r="H32" i="73"/>
  <c r="G32" i="73"/>
  <c r="F32" i="73"/>
  <c r="E32" i="73"/>
  <c r="D31" i="73"/>
  <c r="H30" i="73"/>
  <c r="G30" i="73"/>
  <c r="F30" i="73"/>
  <c r="E30" i="73"/>
  <c r="D29" i="73"/>
  <c r="H28" i="73"/>
  <c r="G28" i="73"/>
  <c r="F28" i="73"/>
  <c r="E28" i="73"/>
  <c r="D27" i="73"/>
  <c r="D26" i="73"/>
  <c r="H25" i="73"/>
  <c r="G25" i="73"/>
  <c r="F25" i="73"/>
  <c r="E25" i="73"/>
  <c r="D23" i="73"/>
  <c r="H22" i="73"/>
  <c r="G22" i="73"/>
  <c r="D22" i="73" s="1"/>
  <c r="F22" i="73"/>
  <c r="E22" i="73"/>
  <c r="D21" i="73"/>
  <c r="D20" i="73"/>
  <c r="D19" i="73"/>
  <c r="D18" i="73"/>
  <c r="H17" i="73"/>
  <c r="G17" i="73"/>
  <c r="F17" i="73"/>
  <c r="F7" i="73" s="1"/>
  <c r="E17" i="73"/>
  <c r="D16" i="73"/>
  <c r="D15" i="73"/>
  <c r="D14" i="73"/>
  <c r="D13" i="73"/>
  <c r="D12" i="73"/>
  <c r="D11" i="73"/>
  <c r="D10" i="73"/>
  <c r="D9" i="73"/>
  <c r="H8" i="73"/>
  <c r="G8" i="73"/>
  <c r="F8" i="73"/>
  <c r="E8" i="73"/>
  <c r="E7" i="73" s="1"/>
  <c r="C67" i="72"/>
  <c r="C65" i="72"/>
  <c r="I63" i="72"/>
  <c r="I62" i="72"/>
  <c r="I61" i="72"/>
  <c r="H60" i="72"/>
  <c r="G60" i="72"/>
  <c r="F60" i="72"/>
  <c r="E60" i="72"/>
  <c r="I60" i="72" s="1"/>
  <c r="D60" i="72"/>
  <c r="I59" i="72"/>
  <c r="I58" i="72"/>
  <c r="H57" i="72"/>
  <c r="G57" i="72"/>
  <c r="F57" i="72"/>
  <c r="E57" i="72"/>
  <c r="D57" i="72"/>
  <c r="I54" i="72"/>
  <c r="I53" i="72"/>
  <c r="I52" i="72"/>
  <c r="I51" i="72"/>
  <c r="I50" i="72"/>
  <c r="H49" i="72"/>
  <c r="G49" i="72"/>
  <c r="F49" i="72"/>
  <c r="E49" i="72"/>
  <c r="D49" i="72"/>
  <c r="I48" i="72"/>
  <c r="H47" i="72"/>
  <c r="G47" i="72"/>
  <c r="F47" i="72"/>
  <c r="E47" i="72"/>
  <c r="D47" i="72"/>
  <c r="I46" i="72"/>
  <c r="I45" i="72"/>
  <c r="I44" i="72"/>
  <c r="I43" i="72"/>
  <c r="H42" i="72"/>
  <c r="G42" i="72"/>
  <c r="F42" i="72"/>
  <c r="E42" i="72"/>
  <c r="I42" i="72" s="1"/>
  <c r="D42" i="72"/>
  <c r="I41" i="72"/>
  <c r="I40" i="72"/>
  <c r="I39" i="72"/>
  <c r="H38" i="72"/>
  <c r="G38" i="72"/>
  <c r="F38" i="72"/>
  <c r="E38" i="72"/>
  <c r="D38" i="72"/>
  <c r="E36" i="72"/>
  <c r="I36" i="72" s="1"/>
  <c r="E35" i="72"/>
  <c r="H34" i="72"/>
  <c r="G34" i="72"/>
  <c r="F34" i="72"/>
  <c r="D34" i="72"/>
  <c r="E33" i="72"/>
  <c r="E32" i="72" s="1"/>
  <c r="H32" i="72"/>
  <c r="G32" i="72"/>
  <c r="F32" i="72"/>
  <c r="D32" i="72"/>
  <c r="E31" i="72"/>
  <c r="I31" i="72" s="1"/>
  <c r="E30" i="72"/>
  <c r="I30" i="72" s="1"/>
  <c r="E29" i="72"/>
  <c r="I29" i="72" s="1"/>
  <c r="H28" i="72"/>
  <c r="G28" i="72"/>
  <c r="F28" i="72"/>
  <c r="D28" i="72"/>
  <c r="E27" i="72"/>
  <c r="I27" i="72" s="1"/>
  <c r="E26" i="72"/>
  <c r="I26" i="72" s="1"/>
  <c r="E25" i="72"/>
  <c r="I25" i="72" s="1"/>
  <c r="E24" i="72"/>
  <c r="I24" i="72" s="1"/>
  <c r="H23" i="72"/>
  <c r="G23" i="72"/>
  <c r="F23" i="72"/>
  <c r="D23" i="72"/>
  <c r="E22" i="72"/>
  <c r="E21" i="72" s="1"/>
  <c r="H21" i="72"/>
  <c r="G21" i="72"/>
  <c r="F21" i="72"/>
  <c r="D21" i="72"/>
  <c r="E20" i="72"/>
  <c r="I20" i="72" s="1"/>
  <c r="E19" i="72"/>
  <c r="I19" i="72" s="1"/>
  <c r="E18" i="72"/>
  <c r="I18" i="72" s="1"/>
  <c r="E17" i="72"/>
  <c r="I17" i="72" s="1"/>
  <c r="E16" i="72"/>
  <c r="H15" i="72"/>
  <c r="G15" i="72"/>
  <c r="F15" i="72"/>
  <c r="D15" i="72"/>
  <c r="E14" i="72"/>
  <c r="I14" i="72" s="1"/>
  <c r="E13" i="72"/>
  <c r="I13" i="72" s="1"/>
  <c r="E12" i="72"/>
  <c r="I12" i="72" s="1"/>
  <c r="E11" i="72"/>
  <c r="H10" i="72"/>
  <c r="G10" i="72"/>
  <c r="F10" i="72"/>
  <c r="D10" i="72"/>
  <c r="E9" i="72"/>
  <c r="I9" i="72" s="1"/>
  <c r="E8" i="72"/>
  <c r="I8" i="72" s="1"/>
  <c r="E7" i="72"/>
  <c r="I7" i="72" s="1"/>
  <c r="H6" i="72"/>
  <c r="G6" i="72"/>
  <c r="F6" i="72"/>
  <c r="D6" i="72"/>
  <c r="D4" i="72"/>
  <c r="B2" i="72"/>
  <c r="G1" i="72"/>
  <c r="I49" i="72" l="1"/>
  <c r="E83" i="73"/>
  <c r="F37" i="72"/>
  <c r="F55" i="72" s="1"/>
  <c r="F24" i="73"/>
  <c r="D25" i="73"/>
  <c r="H63" i="73"/>
  <c r="D49" i="73"/>
  <c r="F83" i="73"/>
  <c r="F5" i="72"/>
  <c r="H7" i="73"/>
  <c r="F46" i="73"/>
  <c r="D37" i="72"/>
  <c r="H24" i="73"/>
  <c r="G46" i="73"/>
  <c r="G72" i="73"/>
  <c r="D5" i="72"/>
  <c r="D55" i="72" s="1"/>
  <c r="I32" i="72"/>
  <c r="E46" i="73"/>
  <c r="D53" i="73"/>
  <c r="D58" i="73"/>
  <c r="D60" i="73"/>
  <c r="D68" i="73"/>
  <c r="D75" i="73"/>
  <c r="H72" i="73"/>
  <c r="D84" i="73"/>
  <c r="G5" i="72"/>
  <c r="E37" i="72"/>
  <c r="I57" i="72"/>
  <c r="H5" i="72"/>
  <c r="G37" i="72"/>
  <c r="G55" i="72" s="1"/>
  <c r="G24" i="73"/>
  <c r="H46" i="73"/>
  <c r="H6" i="73" s="1"/>
  <c r="D66" i="73"/>
  <c r="E72" i="73"/>
  <c r="I21" i="72"/>
  <c r="H37" i="72"/>
  <c r="E24" i="73"/>
  <c r="D51" i="73"/>
  <c r="F72" i="73"/>
  <c r="F6" i="73" s="1"/>
  <c r="D81" i="73"/>
  <c r="D70" i="73"/>
  <c r="D77" i="73"/>
  <c r="D32" i="73"/>
  <c r="D17" i="73"/>
  <c r="D61" i="73"/>
  <c r="G63" i="73"/>
  <c r="E34" i="72"/>
  <c r="I34" i="72" s="1"/>
  <c r="E10" i="72"/>
  <c r="I10" i="72" s="1"/>
  <c r="E15" i="72"/>
  <c r="I15" i="72" s="1"/>
  <c r="D80" i="73"/>
  <c r="D8" i="73"/>
  <c r="D28" i="73"/>
  <c r="E63" i="73"/>
  <c r="D47" i="73"/>
  <c r="H83" i="73"/>
  <c r="G7" i="73"/>
  <c r="D30" i="73"/>
  <c r="H55" i="72"/>
  <c r="I22" i="72"/>
  <c r="I38" i="72"/>
  <c r="I16" i="72"/>
  <c r="I11" i="72"/>
  <c r="E23" i="72"/>
  <c r="I23" i="72" s="1"/>
  <c r="I33" i="72"/>
  <c r="I35" i="72"/>
  <c r="I47" i="72"/>
  <c r="E6" i="72"/>
  <c r="E28" i="72"/>
  <c r="I28" i="72" s="1"/>
  <c r="E6" i="73" l="1"/>
  <c r="D24" i="73"/>
  <c r="D46" i="73"/>
  <c r="D83" i="73"/>
  <c r="G6" i="73"/>
  <c r="D72" i="73"/>
  <c r="D63" i="73"/>
  <c r="I37" i="72"/>
  <c r="D7" i="73"/>
  <c r="D6" i="73" s="1"/>
  <c r="I6" i="72"/>
  <c r="E5" i="72"/>
  <c r="I5" i="72" l="1"/>
  <c r="E55" i="72"/>
  <c r="I55" i="72" s="1"/>
  <c r="D87" i="65" l="1"/>
  <c r="H86" i="65"/>
  <c r="G86" i="65"/>
  <c r="F86" i="65"/>
  <c r="F83" i="65" s="1"/>
  <c r="E86" i="65"/>
  <c r="D85" i="65"/>
  <c r="H84" i="65"/>
  <c r="H83" i="65" s="1"/>
  <c r="G84" i="65"/>
  <c r="G83" i="65" s="1"/>
  <c r="F84" i="65"/>
  <c r="E84" i="65"/>
  <c r="D82" i="65"/>
  <c r="H81" i="65"/>
  <c r="H80" i="65" s="1"/>
  <c r="G81" i="65"/>
  <c r="G80" i="65" s="1"/>
  <c r="F81" i="65"/>
  <c r="F80" i="65" s="1"/>
  <c r="E81" i="65"/>
  <c r="E80" i="65" s="1"/>
  <c r="D79" i="65"/>
  <c r="D78" i="65"/>
  <c r="H77" i="65"/>
  <c r="G77" i="65"/>
  <c r="F77" i="65"/>
  <c r="E77" i="65"/>
  <c r="D76" i="65"/>
  <c r="H75" i="65"/>
  <c r="G75" i="65"/>
  <c r="F75" i="65"/>
  <c r="E75" i="65"/>
  <c r="D74" i="65"/>
  <c r="H73" i="65"/>
  <c r="G73" i="65"/>
  <c r="F73" i="65"/>
  <c r="F72" i="65" s="1"/>
  <c r="E73" i="65"/>
  <c r="D71" i="65"/>
  <c r="H70" i="65"/>
  <c r="G70" i="65"/>
  <c r="F70" i="65"/>
  <c r="E70" i="65"/>
  <c r="D69" i="65"/>
  <c r="H68" i="65"/>
  <c r="G68" i="65"/>
  <c r="F68" i="65"/>
  <c r="E68" i="65"/>
  <c r="D67" i="65"/>
  <c r="H66" i="65"/>
  <c r="G66" i="65"/>
  <c r="F66" i="65"/>
  <c r="E66" i="65"/>
  <c r="D66" i="65" s="1"/>
  <c r="D65" i="65"/>
  <c r="H64" i="65"/>
  <c r="G64" i="65"/>
  <c r="F64" i="65"/>
  <c r="E64" i="65"/>
  <c r="D62" i="65"/>
  <c r="H61" i="65"/>
  <c r="H60" i="65" s="1"/>
  <c r="G61" i="65"/>
  <c r="G60" i="65" s="1"/>
  <c r="F61" i="65"/>
  <c r="F60" i="65" s="1"/>
  <c r="E61" i="65"/>
  <c r="E60" i="65" s="1"/>
  <c r="D59" i="65"/>
  <c r="H58" i="65"/>
  <c r="G58" i="65"/>
  <c r="F58" i="65"/>
  <c r="E58" i="65"/>
  <c r="D57" i="65"/>
  <c r="D56" i="65"/>
  <c r="D55" i="65"/>
  <c r="D54" i="65"/>
  <c r="H53" i="65"/>
  <c r="G53" i="65"/>
  <c r="F53" i="65"/>
  <c r="E53" i="65"/>
  <c r="D52" i="65"/>
  <c r="H51" i="65"/>
  <c r="G51" i="65"/>
  <c r="F51" i="65"/>
  <c r="E51" i="65"/>
  <c r="D50" i="65"/>
  <c r="H49" i="65"/>
  <c r="G49" i="65"/>
  <c r="F49" i="65"/>
  <c r="E49" i="65"/>
  <c r="D49" i="65" s="1"/>
  <c r="D48" i="65"/>
  <c r="H47" i="65"/>
  <c r="G47" i="65"/>
  <c r="F47" i="65"/>
  <c r="E47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3" i="65"/>
  <c r="H32" i="65"/>
  <c r="G32" i="65"/>
  <c r="F32" i="65"/>
  <c r="E32" i="65"/>
  <c r="D31" i="65"/>
  <c r="H30" i="65"/>
  <c r="G30" i="65"/>
  <c r="F30" i="65"/>
  <c r="E30" i="65"/>
  <c r="D29" i="65"/>
  <c r="H28" i="65"/>
  <c r="G28" i="65"/>
  <c r="F28" i="65"/>
  <c r="E28" i="65"/>
  <c r="D27" i="65"/>
  <c r="D26" i="65"/>
  <c r="H25" i="65"/>
  <c r="G25" i="65"/>
  <c r="F25" i="65"/>
  <c r="E25" i="65"/>
  <c r="D23" i="65"/>
  <c r="H22" i="65"/>
  <c r="G22" i="65"/>
  <c r="F22" i="65"/>
  <c r="E22" i="65"/>
  <c r="D21" i="65"/>
  <c r="D20" i="65"/>
  <c r="D19" i="65"/>
  <c r="D18" i="65"/>
  <c r="H17" i="65"/>
  <c r="G17" i="65"/>
  <c r="F17" i="65"/>
  <c r="E17" i="65"/>
  <c r="D16" i="65"/>
  <c r="D15" i="65"/>
  <c r="D14" i="65"/>
  <c r="D13" i="65"/>
  <c r="D12" i="65"/>
  <c r="D11" i="65"/>
  <c r="D10" i="65"/>
  <c r="D9" i="65"/>
  <c r="H8" i="65"/>
  <c r="G8" i="65"/>
  <c r="G7" i="65" s="1"/>
  <c r="F8" i="65"/>
  <c r="E8" i="65"/>
  <c r="C67" i="64"/>
  <c r="C65" i="64"/>
  <c r="I63" i="64"/>
  <c r="I62" i="64"/>
  <c r="I61" i="64"/>
  <c r="H60" i="64"/>
  <c r="G60" i="64"/>
  <c r="F60" i="64"/>
  <c r="E60" i="64"/>
  <c r="I60" i="64" s="1"/>
  <c r="D60" i="64"/>
  <c r="I59" i="64"/>
  <c r="I58" i="64"/>
  <c r="H57" i="64"/>
  <c r="G57" i="64"/>
  <c r="F57" i="64"/>
  <c r="E57" i="64"/>
  <c r="D57" i="64"/>
  <c r="I54" i="64"/>
  <c r="I53" i="64"/>
  <c r="I52" i="64"/>
  <c r="I51" i="64"/>
  <c r="I50" i="64"/>
  <c r="H49" i="64"/>
  <c r="G49" i="64"/>
  <c r="F49" i="64"/>
  <c r="E49" i="64"/>
  <c r="D49" i="64"/>
  <c r="I48" i="64"/>
  <c r="H47" i="64"/>
  <c r="G47" i="64"/>
  <c r="F47" i="64"/>
  <c r="E47" i="64"/>
  <c r="I47" i="64" s="1"/>
  <c r="D47" i="64"/>
  <c r="I46" i="64"/>
  <c r="I45" i="64"/>
  <c r="I44" i="64"/>
  <c r="I43" i="64"/>
  <c r="H42" i="64"/>
  <c r="G42" i="64"/>
  <c r="F42" i="64"/>
  <c r="E42" i="64"/>
  <c r="D42" i="64"/>
  <c r="I41" i="64"/>
  <c r="I40" i="64"/>
  <c r="I39" i="64"/>
  <c r="H38" i="64"/>
  <c r="H37" i="64" s="1"/>
  <c r="G38" i="64"/>
  <c r="G37" i="64" s="1"/>
  <c r="F38" i="64"/>
  <c r="E38" i="64"/>
  <c r="D38" i="64"/>
  <c r="D37" i="64" s="1"/>
  <c r="E36" i="64"/>
  <c r="I36" i="64" s="1"/>
  <c r="E35" i="64"/>
  <c r="H34" i="64"/>
  <c r="G34" i="64"/>
  <c r="F34" i="64"/>
  <c r="D34" i="64"/>
  <c r="E33" i="64"/>
  <c r="E32" i="64" s="1"/>
  <c r="H32" i="64"/>
  <c r="G32" i="64"/>
  <c r="F32" i="64"/>
  <c r="D32" i="64"/>
  <c r="E31" i="64"/>
  <c r="I31" i="64" s="1"/>
  <c r="E30" i="64"/>
  <c r="I30" i="64" s="1"/>
  <c r="E29" i="64"/>
  <c r="I29" i="64" s="1"/>
  <c r="H28" i="64"/>
  <c r="G28" i="64"/>
  <c r="F28" i="64"/>
  <c r="D28" i="64"/>
  <c r="E27" i="64"/>
  <c r="I27" i="64" s="1"/>
  <c r="E26" i="64"/>
  <c r="I26" i="64" s="1"/>
  <c r="E25" i="64"/>
  <c r="I25" i="64" s="1"/>
  <c r="E24" i="64"/>
  <c r="I24" i="64" s="1"/>
  <c r="H23" i="64"/>
  <c r="G23" i="64"/>
  <c r="F23" i="64"/>
  <c r="D23" i="64"/>
  <c r="E22" i="64"/>
  <c r="I22" i="64" s="1"/>
  <c r="H21" i="64"/>
  <c r="G21" i="64"/>
  <c r="F21" i="64"/>
  <c r="D21" i="64"/>
  <c r="E20" i="64"/>
  <c r="I20" i="64" s="1"/>
  <c r="E19" i="64"/>
  <c r="I19" i="64" s="1"/>
  <c r="E18" i="64"/>
  <c r="I18" i="64" s="1"/>
  <c r="E17" i="64"/>
  <c r="I17" i="64" s="1"/>
  <c r="E16" i="64"/>
  <c r="I16" i="64" s="1"/>
  <c r="H15" i="64"/>
  <c r="G15" i="64"/>
  <c r="F15" i="64"/>
  <c r="D15" i="64"/>
  <c r="E14" i="64"/>
  <c r="I14" i="64" s="1"/>
  <c r="E13" i="64"/>
  <c r="I13" i="64" s="1"/>
  <c r="E12" i="64"/>
  <c r="I12" i="64" s="1"/>
  <c r="E11" i="64"/>
  <c r="I11" i="64" s="1"/>
  <c r="H10" i="64"/>
  <c r="G10" i="64"/>
  <c r="F10" i="64"/>
  <c r="D10" i="64"/>
  <c r="E9" i="64"/>
  <c r="I9" i="64" s="1"/>
  <c r="E8" i="64"/>
  <c r="I8" i="64" s="1"/>
  <c r="E7" i="64"/>
  <c r="I7" i="64" s="1"/>
  <c r="H6" i="64"/>
  <c r="H5" i="64" s="1"/>
  <c r="G6" i="64"/>
  <c r="F6" i="64"/>
  <c r="D6" i="64"/>
  <c r="D5" i="64" s="1"/>
  <c r="D4" i="64"/>
  <c r="B2" i="64"/>
  <c r="G1" i="64"/>
  <c r="I38" i="64" l="1"/>
  <c r="F37" i="64"/>
  <c r="D8" i="65"/>
  <c r="E24" i="65"/>
  <c r="F5" i="64"/>
  <c r="H7" i="65"/>
  <c r="D47" i="65"/>
  <c r="D32" i="65"/>
  <c r="D64" i="65"/>
  <c r="H63" i="65"/>
  <c r="D30" i="65"/>
  <c r="D75" i="65"/>
  <c r="D84" i="65"/>
  <c r="I49" i="64"/>
  <c r="I32" i="64"/>
  <c r="E37" i="64"/>
  <c r="I37" i="64" s="1"/>
  <c r="I57" i="64"/>
  <c r="E7" i="65"/>
  <c r="D28" i="65"/>
  <c r="D70" i="65"/>
  <c r="G5" i="64"/>
  <c r="G55" i="64" s="1"/>
  <c r="F7" i="65"/>
  <c r="D7" i="65" s="1"/>
  <c r="H46" i="65"/>
  <c r="D60" i="65"/>
  <c r="F24" i="65"/>
  <c r="H24" i="65"/>
  <c r="F46" i="65"/>
  <c r="D68" i="65"/>
  <c r="D86" i="65"/>
  <c r="G24" i="65"/>
  <c r="D24" i="65" s="1"/>
  <c r="G46" i="65"/>
  <c r="D53" i="65"/>
  <c r="D58" i="65"/>
  <c r="I42" i="64"/>
  <c r="D17" i="65"/>
  <c r="E46" i="65"/>
  <c r="D46" i="65" s="1"/>
  <c r="G63" i="65"/>
  <c r="E72" i="65"/>
  <c r="H72" i="65"/>
  <c r="D55" i="64"/>
  <c r="D22" i="65"/>
  <c r="D51" i="65"/>
  <c r="F63" i="65"/>
  <c r="G72" i="65"/>
  <c r="D77" i="65"/>
  <c r="E15" i="64"/>
  <c r="I15" i="64" s="1"/>
  <c r="E21" i="64"/>
  <c r="I21" i="64" s="1"/>
  <c r="E10" i="64"/>
  <c r="I10" i="64" s="1"/>
  <c r="E28" i="64"/>
  <c r="I28" i="64" s="1"/>
  <c r="E6" i="64"/>
  <c r="I6" i="64" s="1"/>
  <c r="E34" i="64"/>
  <c r="I34" i="64" s="1"/>
  <c r="I35" i="64"/>
  <c r="E23" i="64"/>
  <c r="I23" i="64" s="1"/>
  <c r="I33" i="64"/>
  <c r="F6" i="65"/>
  <c r="H6" i="65"/>
  <c r="D80" i="65"/>
  <c r="E63" i="65"/>
  <c r="E83" i="65"/>
  <c r="D83" i="65" s="1"/>
  <c r="D25" i="65"/>
  <c r="D61" i="65"/>
  <c r="D73" i="65"/>
  <c r="D81" i="65"/>
  <c r="H55" i="64"/>
  <c r="G6" i="65" l="1"/>
  <c r="F55" i="64"/>
  <c r="D72" i="65"/>
  <c r="E6" i="65"/>
  <c r="D63" i="65"/>
  <c r="E5" i="64"/>
  <c r="D6" i="65"/>
  <c r="I5" i="64" l="1"/>
  <c r="E55" i="64"/>
  <c r="I55" i="64" s="1"/>
  <c r="F56" i="20"/>
  <c r="D12" i="51"/>
  <c r="E34" i="38"/>
  <c r="D34" i="38"/>
  <c r="C34" i="38"/>
  <c r="E9" i="38"/>
  <c r="D9" i="38"/>
  <c r="C9" i="38"/>
  <c r="E19" i="37" l="1"/>
  <c r="D19" i="37"/>
  <c r="F19" i="37"/>
  <c r="G19" i="37"/>
  <c r="G18" i="20" l="1"/>
  <c r="F52" i="20"/>
  <c r="F53" i="20"/>
  <c r="G55" i="23"/>
  <c r="G54" i="23"/>
  <c r="G20" i="38" l="1"/>
  <c r="F20" i="38"/>
  <c r="G46" i="23" l="1"/>
  <c r="E32" i="24" l="1"/>
  <c r="G31" i="20"/>
  <c r="E30" i="24"/>
  <c r="E26" i="24"/>
  <c r="D20" i="24"/>
  <c r="E9" i="24"/>
  <c r="E10" i="24"/>
  <c r="E11" i="24"/>
  <c r="E12" i="24"/>
  <c r="D14" i="24"/>
  <c r="D15" i="24"/>
  <c r="D16" i="24"/>
  <c r="D4" i="24"/>
  <c r="D5" i="24"/>
  <c r="D6" i="24"/>
  <c r="D7" i="24"/>
  <c r="C25" i="35"/>
  <c r="K21" i="43"/>
  <c r="K14" i="24" l="1"/>
  <c r="K13" i="24"/>
  <c r="K12" i="24"/>
  <c r="K11" i="24"/>
  <c r="I13" i="24"/>
  <c r="I12" i="24"/>
  <c r="H13" i="24"/>
  <c r="H12" i="24"/>
  <c r="G13" i="24"/>
  <c r="G12" i="24"/>
  <c r="I26" i="24" l="1"/>
  <c r="D27" i="20" l="1"/>
  <c r="D26" i="20"/>
  <c r="G27" i="20"/>
  <c r="F50" i="20" s="1"/>
  <c r="K26" i="24"/>
  <c r="E36" i="23" l="1"/>
  <c r="D36" i="23"/>
  <c r="H47" i="24"/>
  <c r="G47" i="24"/>
  <c r="C43" i="51" l="1"/>
  <c r="D43" i="51"/>
  <c r="E43" i="51"/>
  <c r="F43" i="51"/>
  <c r="C23" i="51"/>
  <c r="D23" i="51"/>
  <c r="E23" i="51"/>
  <c r="F23" i="51"/>
  <c r="G23" i="51"/>
  <c r="C47" i="51"/>
  <c r="D47" i="51"/>
  <c r="E47" i="51"/>
  <c r="F47" i="51"/>
  <c r="G47" i="51"/>
  <c r="G20" i="51"/>
  <c r="F13" i="20" s="1"/>
  <c r="J13" i="24" s="1"/>
  <c r="F20" i="51"/>
  <c r="E20" i="51"/>
  <c r="D20" i="51"/>
  <c r="C20" i="51"/>
  <c r="D13" i="20" s="1"/>
  <c r="G43" i="51"/>
  <c r="E16" i="29" l="1"/>
  <c r="G1" i="24"/>
  <c r="B58" i="24" l="1"/>
  <c r="B56" i="24"/>
  <c r="B55" i="24"/>
  <c r="B54" i="24"/>
  <c r="B53" i="24"/>
  <c r="B52" i="24"/>
  <c r="B51" i="24"/>
  <c r="B50" i="24"/>
  <c r="A58" i="24"/>
  <c r="A56" i="24"/>
  <c r="A55" i="24"/>
  <c r="A54" i="24"/>
  <c r="A53" i="24"/>
  <c r="A52" i="24"/>
  <c r="A51" i="24"/>
  <c r="A50" i="24"/>
  <c r="E58" i="24"/>
  <c r="E55" i="24"/>
  <c r="E54" i="24"/>
  <c r="E53" i="24"/>
  <c r="E52" i="24"/>
  <c r="E51" i="24"/>
  <c r="E50" i="24"/>
  <c r="D50" i="24"/>
  <c r="C58" i="24"/>
  <c r="C57" i="24"/>
  <c r="C56" i="24"/>
  <c r="C55" i="24"/>
  <c r="C54" i="24"/>
  <c r="C53" i="24"/>
  <c r="C52" i="24"/>
  <c r="C51" i="24"/>
  <c r="C50" i="24"/>
  <c r="E49" i="24"/>
  <c r="C49" i="24"/>
  <c r="C48" i="24"/>
  <c r="C47" i="24"/>
  <c r="C45" i="24"/>
  <c r="B45" i="24"/>
  <c r="A45" i="24"/>
  <c r="E44" i="24"/>
  <c r="C44" i="24"/>
  <c r="B44" i="24"/>
  <c r="A44" i="24"/>
  <c r="E43" i="24"/>
  <c r="C43" i="24"/>
  <c r="B43" i="24"/>
  <c r="A43" i="24"/>
  <c r="I49" i="24"/>
  <c r="I48" i="24"/>
  <c r="I47" i="24"/>
  <c r="I43" i="24"/>
  <c r="H43" i="24"/>
  <c r="G43" i="24"/>
  <c r="G51" i="43"/>
  <c r="F40" i="20" s="1"/>
  <c r="J43" i="24" s="1"/>
  <c r="F51" i="43"/>
  <c r="E40" i="20"/>
  <c r="D40" i="20"/>
  <c r="E46" i="23" l="1"/>
  <c r="D46" i="23"/>
  <c r="E45" i="23"/>
  <c r="D45" i="23"/>
  <c r="E48" i="24"/>
  <c r="G45" i="23"/>
  <c r="G44" i="23"/>
  <c r="E45" i="24" s="1"/>
  <c r="E44" i="23"/>
  <c r="D44" i="23"/>
  <c r="I31" i="24"/>
  <c r="C31" i="24"/>
  <c r="C32" i="24"/>
  <c r="E31" i="24"/>
  <c r="E24" i="24"/>
  <c r="C24" i="24"/>
  <c r="F30" i="23"/>
  <c r="C15" i="53"/>
  <c r="F57" i="20"/>
  <c r="B1" i="53"/>
  <c r="A1" i="24"/>
  <c r="F41" i="20"/>
  <c r="D27" i="24"/>
  <c r="C27" i="24"/>
  <c r="C28" i="24"/>
  <c r="B27" i="24"/>
  <c r="A27" i="24"/>
  <c r="D19" i="24"/>
  <c r="C15" i="24"/>
  <c r="B15" i="24"/>
  <c r="A15" i="24"/>
  <c r="E47" i="24" l="1"/>
  <c r="D45" i="24" s="1"/>
  <c r="F63" i="23"/>
  <c r="F44" i="23"/>
  <c r="C13" i="53"/>
  <c r="F56" i="23" l="1"/>
  <c r="D58" i="24" s="1"/>
  <c r="F49" i="23"/>
  <c r="D51" i="24" s="1"/>
  <c r="C19" i="37"/>
  <c r="G18" i="51" l="1"/>
  <c r="F18" i="51"/>
  <c r="D18" i="51"/>
  <c r="C18" i="51"/>
  <c r="G6" i="51"/>
  <c r="F6" i="51"/>
  <c r="E6" i="51"/>
  <c r="D6" i="51"/>
  <c r="C6" i="51"/>
  <c r="F1" i="51"/>
  <c r="G16" i="43"/>
  <c r="F16" i="43"/>
  <c r="D16" i="43"/>
  <c r="C16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5" i="38"/>
  <c r="F15" i="38"/>
  <c r="D15" i="38"/>
  <c r="C15" i="38"/>
  <c r="G6" i="38"/>
  <c r="F6" i="38"/>
  <c r="E6" i="38"/>
  <c r="D6" i="38"/>
  <c r="C6" i="38"/>
  <c r="F1" i="38"/>
  <c r="D26" i="37"/>
  <c r="C26" i="37"/>
  <c r="G26" i="37"/>
  <c r="F26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6" i="35"/>
  <c r="F16" i="35"/>
  <c r="D16" i="35"/>
  <c r="C16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8" i="41"/>
  <c r="F18" i="41"/>
  <c r="D18" i="41"/>
  <c r="C18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3" i="23"/>
  <c r="E33" i="23"/>
  <c r="D8" i="23"/>
  <c r="E8" i="23"/>
  <c r="E33" i="24" l="1"/>
  <c r="D31" i="24" s="1"/>
  <c r="E29" i="24"/>
  <c r="E28" i="24"/>
  <c r="C33" i="24"/>
  <c r="C30" i="24"/>
  <c r="C29" i="24"/>
  <c r="B31" i="24"/>
  <c r="B29" i="24"/>
  <c r="F28" i="23"/>
  <c r="D29" i="24" l="1"/>
  <c r="A29" i="24"/>
  <c r="K25" i="24" l="1"/>
  <c r="K45" i="24"/>
  <c r="K44" i="24"/>
  <c r="K42" i="24"/>
  <c r="J44" i="24"/>
  <c r="J38" i="24"/>
  <c r="I45" i="24"/>
  <c r="I44" i="24"/>
  <c r="I42" i="24"/>
  <c r="H45" i="24"/>
  <c r="H44" i="24"/>
  <c r="H42" i="24"/>
  <c r="G45" i="24"/>
  <c r="G44" i="24"/>
  <c r="G42" i="24"/>
  <c r="K38" i="24"/>
  <c r="K37" i="24"/>
  <c r="K36" i="24"/>
  <c r="K35" i="24"/>
  <c r="K34" i="24"/>
  <c r="I41" i="24"/>
  <c r="I39" i="24"/>
  <c r="I38" i="24"/>
  <c r="I37" i="24"/>
  <c r="H39" i="24"/>
  <c r="H38" i="24"/>
  <c r="G39" i="24"/>
  <c r="G38" i="24"/>
  <c r="H37" i="24"/>
  <c r="G37" i="24"/>
  <c r="E42" i="24"/>
  <c r="E41" i="24"/>
  <c r="E40" i="24"/>
  <c r="E39" i="24"/>
  <c r="E38" i="24"/>
  <c r="E37" i="24"/>
  <c r="E36" i="24"/>
  <c r="E35" i="24"/>
  <c r="C42" i="24"/>
  <c r="B42" i="24"/>
  <c r="A42" i="24"/>
  <c r="D39" i="24"/>
  <c r="D36" i="24"/>
  <c r="C41" i="24"/>
  <c r="C40" i="24"/>
  <c r="C39" i="24"/>
  <c r="C38" i="24"/>
  <c r="C37" i="24"/>
  <c r="C36" i="24"/>
  <c r="C35" i="24"/>
  <c r="B41" i="24"/>
  <c r="B40" i="24"/>
  <c r="B39" i="24"/>
  <c r="B38" i="24"/>
  <c r="B37" i="24"/>
  <c r="B36" i="24"/>
  <c r="B35" i="24"/>
  <c r="A41" i="24"/>
  <c r="A40" i="24"/>
  <c r="A39" i="24"/>
  <c r="A38" i="24"/>
  <c r="A37" i="24"/>
  <c r="A36" i="24"/>
  <c r="A35" i="24"/>
  <c r="D34" i="24"/>
  <c r="C34" i="24"/>
  <c r="B34" i="24"/>
  <c r="A34" i="24"/>
  <c r="A31" i="24"/>
  <c r="D28" i="24"/>
  <c r="B28" i="24"/>
  <c r="A28" i="24"/>
  <c r="E25" i="24"/>
  <c r="E23" i="24"/>
  <c r="E22" i="24"/>
  <c r="C25" i="24"/>
  <c r="C23" i="24"/>
  <c r="J35" i="24"/>
  <c r="I36" i="24"/>
  <c r="I35" i="24"/>
  <c r="I34" i="24"/>
  <c r="I30" i="24"/>
  <c r="H30" i="24"/>
  <c r="G30" i="24"/>
  <c r="J28" i="24"/>
  <c r="K29" i="24"/>
  <c r="K28" i="24"/>
  <c r="I29" i="24"/>
  <c r="I28" i="24"/>
  <c r="K27" i="24"/>
  <c r="K24" i="24"/>
  <c r="K23" i="24"/>
  <c r="K22" i="24"/>
  <c r="K21" i="24"/>
  <c r="I27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8" i="24"/>
  <c r="B18" i="24"/>
  <c r="A9" i="24"/>
  <c r="B9" i="24"/>
  <c r="E54" i="23"/>
  <c r="D54" i="23"/>
  <c r="E55" i="23"/>
  <c r="D55" i="23"/>
  <c r="E57" i="24"/>
  <c r="E56" i="24"/>
  <c r="D12" i="37"/>
  <c r="E50" i="23" s="1"/>
  <c r="G8" i="37"/>
  <c r="F8" i="37"/>
  <c r="E8" i="37"/>
  <c r="G16" i="37"/>
  <c r="F51" i="23" s="1"/>
  <c r="D53" i="24" s="1"/>
  <c r="F16" i="37"/>
  <c r="E16" i="37"/>
  <c r="D16" i="37"/>
  <c r="C16" i="37"/>
  <c r="D51" i="23" s="1"/>
  <c r="G12" i="37"/>
  <c r="F12" i="37"/>
  <c r="E12" i="37"/>
  <c r="C12" i="37"/>
  <c r="D50" i="23" s="1"/>
  <c r="D8" i="37"/>
  <c r="E17" i="23" s="1"/>
  <c r="C8" i="37"/>
  <c r="G19" i="23"/>
  <c r="E46" i="20"/>
  <c r="E45" i="20"/>
  <c r="E44" i="20"/>
  <c r="D46" i="20"/>
  <c r="D45" i="20"/>
  <c r="D44" i="20"/>
  <c r="G46" i="20"/>
  <c r="K49" i="24" s="1"/>
  <c r="G45" i="20"/>
  <c r="K48" i="24" s="1"/>
  <c r="G44" i="20"/>
  <c r="K47" i="24" s="1"/>
  <c r="G38" i="51"/>
  <c r="E42" i="20"/>
  <c r="D42" i="20"/>
  <c r="E38" i="51"/>
  <c r="D38" i="51"/>
  <c r="C38" i="51"/>
  <c r="D39" i="20"/>
  <c r="E34" i="51"/>
  <c r="D34" i="51"/>
  <c r="E37" i="20" s="1"/>
  <c r="C34" i="51"/>
  <c r="E20" i="20"/>
  <c r="D20" i="20"/>
  <c r="E19" i="20"/>
  <c r="D19" i="20"/>
  <c r="E18" i="20"/>
  <c r="D18" i="20"/>
  <c r="G19" i="20"/>
  <c r="K19" i="24" s="1"/>
  <c r="K18" i="24"/>
  <c r="F42" i="20"/>
  <c r="J45" i="24" s="1"/>
  <c r="G40" i="51"/>
  <c r="F39" i="20" s="1"/>
  <c r="J42" i="24" s="1"/>
  <c r="G34" i="51"/>
  <c r="F40" i="51"/>
  <c r="F38" i="51"/>
  <c r="F34" i="51"/>
  <c r="G12" i="51"/>
  <c r="F12" i="51"/>
  <c r="E12" i="51"/>
  <c r="C12" i="51"/>
  <c r="E49" i="43"/>
  <c r="F49" i="43"/>
  <c r="F52" i="43" s="1"/>
  <c r="F48" i="51" l="1"/>
  <c r="D37" i="20"/>
  <c r="C48" i="51"/>
  <c r="E48" i="51"/>
  <c r="E39" i="20"/>
  <c r="D48" i="51"/>
  <c r="G37" i="20"/>
  <c r="K39" i="24" s="1"/>
  <c r="G48" i="51"/>
  <c r="D56" i="24"/>
  <c r="J47" i="24"/>
  <c r="E20" i="37"/>
  <c r="F20" i="37"/>
  <c r="G20" i="37"/>
  <c r="E51" i="23"/>
  <c r="D20" i="37"/>
  <c r="D17" i="23"/>
  <c r="C20" i="37"/>
  <c r="F50" i="23"/>
  <c r="D52" i="24" s="1"/>
  <c r="G13" i="23"/>
  <c r="D21" i="24"/>
  <c r="G20" i="20"/>
  <c r="K20" i="24" s="1"/>
  <c r="G20" i="50"/>
  <c r="F35" i="20" s="1"/>
  <c r="J37" i="24" s="1"/>
  <c r="F20" i="50"/>
  <c r="E20" i="50"/>
  <c r="D20" i="50"/>
  <c r="E35" i="20" s="1"/>
  <c r="C20" i="50"/>
  <c r="D35" i="20" s="1"/>
  <c r="G9" i="50"/>
  <c r="F9" i="50"/>
  <c r="E9" i="50"/>
  <c r="D9" i="50"/>
  <c r="C9" i="50"/>
  <c r="E20" i="38"/>
  <c r="G34" i="38"/>
  <c r="G30" i="20" s="1"/>
  <c r="K30" i="24" s="1"/>
  <c r="F34" i="38"/>
  <c r="E30" i="20"/>
  <c r="D30" i="20"/>
  <c r="D20" i="38"/>
  <c r="E31" i="20" s="1"/>
  <c r="C20" i="38"/>
  <c r="D31" i="20" s="1"/>
  <c r="E13" i="24" l="1"/>
  <c r="D9" i="24" s="1"/>
  <c r="F35" i="38"/>
  <c r="K31" i="24"/>
  <c r="D35" i="38"/>
  <c r="E35" i="38"/>
  <c r="F38" i="39"/>
  <c r="G38" i="39"/>
  <c r="C35" i="38"/>
  <c r="J16" i="24"/>
  <c r="G35" i="38" l="1"/>
  <c r="K17" i="24" l="1"/>
  <c r="J17" i="24" s="1"/>
  <c r="G22" i="47" l="1"/>
  <c r="F14" i="20" s="1"/>
  <c r="J14" i="24" s="1"/>
  <c r="F22" i="47"/>
  <c r="E22" i="47"/>
  <c r="D22" i="47"/>
  <c r="E14" i="20" s="1"/>
  <c r="C22" i="47"/>
  <c r="D14" i="20" s="1"/>
  <c r="G10" i="47"/>
  <c r="F39" i="23" s="1"/>
  <c r="D40" i="24" s="1"/>
  <c r="F10" i="47"/>
  <c r="E10" i="47"/>
  <c r="D10" i="47"/>
  <c r="C10" i="47"/>
  <c r="J10" i="24" l="1"/>
  <c r="J9" i="24" l="1"/>
  <c r="J8" i="24" l="1"/>
  <c r="F52" i="23" l="1"/>
  <c r="D54" i="24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C5" i="24"/>
  <c r="B5" i="24"/>
  <c r="A5" i="24"/>
  <c r="C4" i="24"/>
  <c r="B4" i="24"/>
  <c r="A4" i="24"/>
  <c r="H36" i="24"/>
  <c r="H35" i="24"/>
  <c r="H34" i="24"/>
  <c r="H29" i="24"/>
  <c r="H28" i="24"/>
  <c r="H21" i="24"/>
  <c r="G36" i="24"/>
  <c r="G35" i="24"/>
  <c r="G34" i="24"/>
  <c r="G29" i="24"/>
  <c r="G28" i="24"/>
  <c r="G21" i="24"/>
  <c r="G7" i="24"/>
  <c r="G6" i="24"/>
  <c r="G5" i="24"/>
  <c r="G4" i="24"/>
  <c r="H7" i="24"/>
  <c r="H6" i="24"/>
  <c r="H5" i="24"/>
  <c r="H4" i="24"/>
  <c r="D23" i="20" l="1"/>
  <c r="G49" i="43"/>
  <c r="D49" i="43"/>
  <c r="E38" i="20" s="1"/>
  <c r="C49" i="43"/>
  <c r="D38" i="20" s="1"/>
  <c r="G10" i="43"/>
  <c r="F10" i="43"/>
  <c r="E10" i="43"/>
  <c r="D10" i="43"/>
  <c r="C10" i="43"/>
  <c r="G51" i="41"/>
  <c r="F21" i="20" s="1"/>
  <c r="J21" i="24" s="1"/>
  <c r="F51" i="41"/>
  <c r="E51" i="41"/>
  <c r="D51" i="41"/>
  <c r="E21" i="20" s="1"/>
  <c r="C51" i="41"/>
  <c r="D21" i="20" s="1"/>
  <c r="G12" i="41"/>
  <c r="F40" i="23" s="1"/>
  <c r="D41" i="24" s="1"/>
  <c r="F12" i="41"/>
  <c r="E12" i="41"/>
  <c r="D12" i="41"/>
  <c r="E40" i="23" s="1"/>
  <c r="C12" i="41"/>
  <c r="D40" i="23" s="1"/>
  <c r="G38" i="20" l="1"/>
  <c r="K41" i="24" s="1"/>
  <c r="J39" i="24" s="1"/>
  <c r="G52" i="43"/>
  <c r="G39" i="40"/>
  <c r="F34" i="20" s="1"/>
  <c r="J36" i="24" s="1"/>
  <c r="F39" i="40"/>
  <c r="E39" i="40"/>
  <c r="D39" i="40"/>
  <c r="E34" i="20" s="1"/>
  <c r="C39" i="40"/>
  <c r="D34" i="20" s="1"/>
  <c r="G9" i="40"/>
  <c r="F9" i="40"/>
  <c r="E9" i="40"/>
  <c r="D9" i="40"/>
  <c r="C9" i="40"/>
  <c r="F32" i="20"/>
  <c r="J34" i="24" s="1"/>
  <c r="E38" i="39"/>
  <c r="D38" i="39"/>
  <c r="E32" i="20" s="1"/>
  <c r="C38" i="39"/>
  <c r="D32" i="20" s="1"/>
  <c r="G9" i="39"/>
  <c r="F53" i="23" s="1"/>
  <c r="D55" i="24" s="1"/>
  <c r="F9" i="39"/>
  <c r="E9" i="39"/>
  <c r="D9" i="39"/>
  <c r="E53" i="23" s="1"/>
  <c r="C9" i="39"/>
  <c r="D53" i="23" s="1"/>
  <c r="E52" i="23"/>
  <c r="D52" i="23"/>
  <c r="G35" i="37"/>
  <c r="F29" i="20" s="1"/>
  <c r="J29" i="24" s="1"/>
  <c r="F35" i="37"/>
  <c r="E35" i="37"/>
  <c r="D35" i="37"/>
  <c r="E29" i="20" s="1"/>
  <c r="C35" i="37"/>
  <c r="D29" i="20" s="1"/>
  <c r="G25" i="36" l="1"/>
  <c r="F24" i="20" s="1"/>
  <c r="J24" i="24" s="1"/>
  <c r="F25" i="36"/>
  <c r="E25" i="36"/>
  <c r="D25" i="36"/>
  <c r="E24" i="20" s="1"/>
  <c r="C25" i="36"/>
  <c r="D24" i="20" s="1"/>
  <c r="G9" i="36"/>
  <c r="F43" i="23" s="1"/>
  <c r="D44" i="24" s="1"/>
  <c r="F9" i="36"/>
  <c r="E9" i="36"/>
  <c r="D9" i="36"/>
  <c r="E43" i="23" s="1"/>
  <c r="C9" i="36"/>
  <c r="D43" i="23" s="1"/>
  <c r="G25" i="35"/>
  <c r="F23" i="20" s="1"/>
  <c r="J23" i="24" s="1"/>
  <c r="F25" i="35"/>
  <c r="E25" i="35"/>
  <c r="D25" i="35"/>
  <c r="E23" i="20" s="1"/>
  <c r="G10" i="35"/>
  <c r="F42" i="23" s="1"/>
  <c r="D43" i="24" s="1"/>
  <c r="F10" i="35"/>
  <c r="E10" i="35"/>
  <c r="D10" i="35"/>
  <c r="E42" i="23" s="1"/>
  <c r="C10" i="35"/>
  <c r="D42" i="23" s="1"/>
  <c r="G29" i="34"/>
  <c r="F22" i="20" s="1"/>
  <c r="J22" i="24" s="1"/>
  <c r="F29" i="34"/>
  <c r="E29" i="34"/>
  <c r="D29" i="34"/>
  <c r="E22" i="20" s="1"/>
  <c r="C29" i="34"/>
  <c r="D22" i="20" s="1"/>
  <c r="G10" i="34"/>
  <c r="F41" i="23" s="1"/>
  <c r="D42" i="24" s="1"/>
  <c r="F10" i="34"/>
  <c r="E10" i="34"/>
  <c r="D10" i="34"/>
  <c r="E41" i="23" s="1"/>
  <c r="C10" i="34"/>
  <c r="D41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38" i="24" s="1"/>
  <c r="F10" i="32"/>
  <c r="E10" i="32"/>
  <c r="D10" i="32"/>
  <c r="E37" i="23" s="1"/>
  <c r="C10" i="32"/>
  <c r="D37" i="23" s="1"/>
  <c r="G32" i="31"/>
  <c r="F11" i="20" s="1"/>
  <c r="J11" i="24" s="1"/>
  <c r="F32" i="31"/>
  <c r="E32" i="31"/>
  <c r="D32" i="31"/>
  <c r="E11" i="20" s="1"/>
  <c r="C32" i="31"/>
  <c r="D11" i="20" s="1"/>
  <c r="G10" i="31"/>
  <c r="F36" i="23" s="1"/>
  <c r="D37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4" i="23" s="1"/>
  <c r="D35" i="24" s="1"/>
  <c r="F10" i="29"/>
  <c r="E10" i="29"/>
  <c r="D10" i="29"/>
  <c r="E34" i="23" s="1"/>
  <c r="C10" i="29"/>
  <c r="D3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57" i="23" l="1"/>
  <c r="E58" i="23" s="1"/>
  <c r="D57" i="23"/>
  <c r="D58" i="23" s="1"/>
  <c r="C6" i="53" l="1"/>
  <c r="F54" i="23" l="1"/>
  <c r="G8" i="23"/>
  <c r="E17" i="24" l="1"/>
  <c r="F21" i="23"/>
  <c r="F9" i="23"/>
  <c r="G33" i="23" l="1"/>
  <c r="F64" i="23" s="1"/>
  <c r="C7" i="53" s="1"/>
  <c r="G17" i="23"/>
  <c r="F61" i="23" s="1"/>
  <c r="C4" i="53" s="1"/>
  <c r="F58" i="23"/>
  <c r="E47" i="20"/>
  <c r="D47" i="20"/>
  <c r="F44" i="20"/>
  <c r="C22" i="53" l="1"/>
  <c r="F62" i="23"/>
  <c r="E34" i="24"/>
  <c r="F65" i="23" l="1"/>
  <c r="C5" i="53"/>
  <c r="C9" i="53" s="1"/>
  <c r="D59" i="24"/>
  <c r="D63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30" i="24"/>
  <c r="F37" i="20"/>
  <c r="C13" i="6"/>
  <c r="J51" i="24" l="1"/>
  <c r="D64" i="24" s="1"/>
  <c r="F30" i="20"/>
  <c r="F17" i="20"/>
  <c r="G57" i="23" l="1"/>
  <c r="G58" i="23" s="1"/>
  <c r="F47" i="20"/>
  <c r="C23" i="53" s="1"/>
  <c r="C26" i="53" s="1"/>
  <c r="F60" i="20" l="1"/>
  <c r="F61" i="20" s="1"/>
  <c r="C12" i="53" l="1"/>
  <c r="C14" i="53" s="1"/>
  <c r="C16" i="53" s="1"/>
  <c r="D67" i="24"/>
  <c r="C18" i="53" s="1"/>
  <c r="E26" i="37"/>
  <c r="E16" i="33"/>
  <c r="E15" i="38"/>
  <c r="E15" i="40"/>
  <c r="E15" i="36"/>
  <c r="E16" i="35"/>
  <c r="E16" i="31"/>
  <c r="E15" i="50"/>
  <c r="E18" i="41"/>
  <c r="E16" i="43"/>
  <c r="E18" i="51"/>
  <c r="E16" i="30"/>
  <c r="E16" i="32"/>
  <c r="E15" i="39"/>
  <c r="E16" i="47"/>
  <c r="E16" i="34"/>
  <c r="C7" i="13"/>
  <c r="E7" i="13" s="1"/>
  <c r="C37" i="13" l="1"/>
</calcChain>
</file>

<file path=xl/sharedStrings.xml><?xml version="1.0" encoding="utf-8"?>
<sst xmlns="http://schemas.openxmlformats.org/spreadsheetml/2006/main" count="2236" uniqueCount="660">
  <si>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</si>
  <si>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</si>
  <si>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</si>
  <si>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</si>
  <si>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</si>
  <si>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</si>
  <si>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</si>
  <si>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</si>
  <si>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</si>
  <si>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</si>
  <si>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</si>
  <si>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</si>
  <si>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</si>
  <si>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</si>
  <si>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</si>
  <si>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</si>
  <si>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</si>
  <si>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</si>
  <si>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</si>
  <si>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</si>
  <si>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</si>
  <si>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</si>
  <si>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</si>
  <si>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</si>
  <si>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</si>
  <si>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</si>
  <si>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</si>
  <si>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</si>
  <si>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</si>
  <si>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</si>
  <si>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</si>
  <si>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</si>
  <si>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</si>
  <si>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</si>
  <si>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</si>
  <si>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</si>
  <si>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</si>
  <si>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</si>
  <si>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</si>
  <si>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</si>
  <si>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</si>
  <si>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</si>
  <si>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</si>
  <si>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</si>
  <si>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</si>
  <si>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</si>
  <si>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</si>
  <si>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</si>
  <si>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</si>
  <si>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</si>
  <si>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</si>
  <si>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</si>
  <si>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</si>
  <si>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</si>
  <si>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</si>
  <si>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</si>
  <si>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</si>
  <si>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</si>
  <si>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</si>
  <si>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</si>
  <si>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</si>
  <si>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</si>
  <si>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</si>
  <si>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</si>
  <si>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</si>
  <si>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</si>
  <si>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</si>
  <si>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</si>
  <si>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</si>
  <si>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</si>
  <si>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</si>
  <si>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</si>
  <si>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</si>
  <si>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</si>
  <si>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</si>
  <si>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</si>
  <si>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</si>
  <si>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</si>
  <si>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</si>
  <si>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</si>
  <si>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</si>
  <si>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</si>
  <si>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</si>
  <si>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</si>
  <si>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</si>
  <si>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</si>
  <si>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</si>
  <si>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</si>
  <si>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</si>
  <si>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</si>
  <si>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</si>
  <si>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</si>
  <si>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</si>
  <si>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</si>
  <si>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</si>
  <si>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</si>
  <si>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</si>
  <si>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</si>
  <si>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</si>
  <si>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</si>
  <si>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</si>
  <si>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</si>
  <si>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</si>
  <si>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</si>
  <si>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</si>
  <si>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</si>
  <si>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</si>
  <si>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</si>
  <si>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</si>
  <si>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</si>
  <si>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</si>
  <si>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>Daně sdílené ze SR</t>
  </si>
  <si>
    <t>Místní daně</t>
  </si>
  <si>
    <t>Dotace</t>
  </si>
  <si>
    <t>nájemné FVS</t>
  </si>
  <si>
    <t>záležitosti sdělovacích prostředků (noviny)</t>
  </si>
  <si>
    <t>správní poplatky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</si>
  <si>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</si>
  <si>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</si>
  <si>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</si>
  <si>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</si>
  <si>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</si>
  <si>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</si>
  <si>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</si>
  <si>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</si>
  <si>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</si>
  <si>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</si>
  <si>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</si>
  <si>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</si>
  <si>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</si>
  <si>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</si>
  <si>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</si>
  <si>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</si>
  <si>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</si>
  <si>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</si>
  <si>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</si>
  <si>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</si>
  <si>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</si>
  <si>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</si>
  <si>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</si>
  <si>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</si>
  <si>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</si>
  <si>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</si>
  <si>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</si>
  <si>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</si>
  <si>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</si>
  <si>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</si>
  <si>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</si>
  <si>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 xml:space="preserve">    opravy a udržování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</si>
  <si>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</si>
  <si>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</si>
  <si>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</si>
  <si>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</si>
  <si>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</si>
  <si>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</si>
  <si>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</si>
  <si>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</si>
  <si>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</si>
  <si>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</si>
  <si>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</si>
  <si>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</si>
  <si>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</si>
  <si>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</si>
  <si>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</si>
  <si>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</si>
  <si>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</si>
  <si>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</si>
  <si>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</si>
  <si>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</si>
  <si>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</si>
  <si>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</si>
  <si>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</si>
  <si>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</si>
  <si>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</si>
  <si>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</si>
  <si>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</si>
  <si>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</si>
  <si>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</si>
  <si>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</si>
  <si>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</si>
  <si>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</si>
  <si>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</si>
  <si>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</si>
  <si>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</si>
  <si>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</si>
  <si>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</si>
  <si>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</si>
  <si>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</si>
  <si>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</si>
  <si>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</si>
  <si>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</si>
  <si>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</si>
  <si>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</si>
  <si>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</si>
  <si>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</si>
  <si>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</si>
  <si>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</si>
  <si>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</si>
  <si>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</si>
  <si>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</si>
  <si>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</si>
  <si>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</si>
  <si>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</si>
  <si>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</si>
  <si>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</si>
  <si>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</si>
  <si>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</si>
  <si>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</si>
  <si>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</si>
  <si>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</si>
  <si>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</si>
  <si>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</si>
  <si>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</si>
  <si>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</si>
  <si>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</si>
  <si>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</si>
  <si>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</si>
  <si>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</si>
  <si>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</si>
  <si>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Ostatní záležitosti kultury</t>
  </si>
  <si>
    <t>vstupenky + dary</t>
  </si>
  <si>
    <t>KULTURA</t>
  </si>
  <si>
    <t>Činnost místní správy</t>
  </si>
  <si>
    <t>dohody, refundace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</si>
  <si>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</si>
  <si>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</si>
  <si>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</si>
  <si>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</si>
  <si>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</si>
  <si>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</si>
  <si>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</si>
  <si>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</si>
  <si>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</si>
  <si>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</si>
  <si>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</si>
  <si>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</si>
  <si>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</si>
  <si>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</si>
  <si>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</si>
  <si>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</si>
  <si>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</si>
  <si>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</si>
  <si>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</si>
  <si>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</si>
  <si>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</si>
  <si>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</si>
  <si>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</si>
  <si>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</si>
  <si>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</si>
  <si>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</si>
  <si>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</si>
  <si>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</si>
  <si>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</si>
  <si>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</si>
  <si>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</si>
  <si>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</si>
  <si>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</si>
  <si>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</si>
  <si>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</si>
  <si>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</si>
  <si>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</si>
  <si>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</si>
  <si>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</si>
  <si>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</si>
  <si>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</si>
  <si>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</si>
  <si>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</si>
  <si>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</si>
  <si>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</si>
  <si>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</si>
  <si>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</si>
  <si>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</si>
  <si>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</si>
  <si>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</si>
  <si>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</si>
  <si>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</si>
  <si>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</si>
  <si>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</si>
  <si>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</si>
  <si>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</si>
  <si>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</si>
  <si>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</si>
  <si>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</si>
  <si>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</si>
  <si>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</si>
  <si>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</si>
  <si>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</si>
  <si>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</si>
  <si>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</si>
  <si>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</si>
  <si>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</si>
  <si>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</si>
  <si>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</si>
  <si>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</si>
  <si>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</si>
  <si>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</si>
  <si>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</si>
  <si>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</si>
  <si>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</si>
  <si>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</si>
  <si>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</si>
  <si>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</si>
  <si>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</si>
  <si>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</si>
  <si>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</si>
  <si>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</si>
  <si>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</si>
  <si>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</si>
  <si>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</si>
  <si>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</si>
  <si>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</si>
  <si>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</si>
  <si>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</si>
  <si>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</si>
  <si>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</si>
  <si>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</si>
  <si>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</si>
  <si>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</si>
  <si>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</si>
  <si>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</si>
  <si>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</si>
  <si>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</si>
  <si>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</si>
  <si>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</si>
  <si>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</si>
  <si>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</si>
  <si>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</si>
  <si>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</si>
  <si>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</si>
  <si>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</si>
  <si>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</si>
  <si>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</si>
  <si>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</si>
  <si>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</si>
  <si>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</si>
  <si>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</si>
  <si>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</si>
  <si>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</si>
  <si>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</si>
  <si>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</si>
  <si>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</si>
  <si>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</si>
  <si>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</si>
  <si>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</si>
  <si>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</si>
  <si>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</si>
  <si>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</si>
  <si>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</si>
  <si>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</si>
  <si>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</si>
  <si>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</si>
  <si>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</si>
  <si>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poplatek za psy</t>
  </si>
  <si>
    <t>poplatek za komunální odpad</t>
  </si>
  <si>
    <t>§ 3722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</si>
  <si>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</si>
  <si>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</si>
  <si>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</si>
  <si>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</si>
  <si>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</si>
  <si>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</si>
  <si>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</si>
  <si>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</si>
  <si>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</si>
  <si>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</si>
  <si>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</si>
  <si>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</si>
  <si>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</si>
  <si>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</si>
  <si>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</si>
  <si>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</si>
  <si>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</si>
  <si>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</si>
  <si>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</si>
  <si>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</si>
  <si>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</si>
  <si>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</si>
  <si>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</si>
  <si>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</si>
  <si>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</si>
  <si>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</si>
  <si>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</si>
  <si>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</si>
  <si>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</si>
  <si>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</si>
  <si>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</si>
  <si>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</si>
  <si>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investiční dotace ze SR</t>
  </si>
  <si>
    <t>investiční dotace kraj</t>
  </si>
  <si>
    <t>opravy a investice</t>
  </si>
  <si>
    <t>dle předložených podkladů jako schodkový ve výši příjmů: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</si>
  <si>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</si>
  <si>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</si>
  <si>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</si>
  <si>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</si>
  <si>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</si>
  <si>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</si>
  <si>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</si>
  <si>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</si>
  <si>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</si>
  <si>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</si>
  <si>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</si>
  <si>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</si>
  <si>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</si>
  <si>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</si>
  <si>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</si>
  <si>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</si>
  <si>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telefony, internet</t>
  </si>
  <si>
    <t>dotace a finanční dary</t>
  </si>
  <si>
    <t>Fin. dary</t>
  </si>
  <si>
    <t>§ 3639</t>
  </si>
  <si>
    <t>codexis 3 roky</t>
  </si>
  <si>
    <t>využití odpadu EKOKOM</t>
  </si>
  <si>
    <t>sběr a svoz komunálního odpadu</t>
  </si>
  <si>
    <t>kompenzace FCC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</si>
  <si>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</si>
  <si>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</si>
  <si>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</si>
  <si>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</si>
  <si>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</si>
  <si>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splátek bankovního úvěru ve výši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</si>
  <si>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</si>
  <si>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</si>
  <si>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</si>
  <si>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</si>
  <si>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</si>
  <si>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</si>
  <si>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</si>
  <si>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</si>
  <si>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</si>
  <si>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</si>
  <si>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</si>
  <si>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</si>
  <si>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sběr a  svoz komunálních odpadů</t>
  </si>
  <si>
    <t>Výdaje v Kč</t>
  </si>
  <si>
    <t>Příjmy v Kč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</si>
  <si>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</si>
  <si>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</si>
  <si>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</si>
  <si>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</si>
  <si>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</si>
  <si>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</si>
  <si>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splátek jistin bankovního úvěru ve výši:</t>
  </si>
  <si>
    <t>pojištění funkčně nespecifikované</t>
  </si>
  <si>
    <t>pojištění majetku a odpovědnosti</t>
  </si>
  <si>
    <t>§ 6320</t>
  </si>
  <si>
    <t>majetek od 1-40 tis. Kč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</si>
  <si>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</si>
  <si>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</si>
  <si>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</si>
  <si>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</si>
  <si>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</si>
  <si>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</si>
  <si>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poskytnuté náhrady</t>
  </si>
  <si>
    <t>Renomie</t>
  </si>
  <si>
    <t>audit PO</t>
  </si>
  <si>
    <t>Daně placené městem, DPH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</si>
  <si>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</si>
  <si>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</si>
  <si>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</si>
  <si>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</si>
  <si>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</si>
  <si>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</si>
  <si>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</si>
  <si>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bank. poplatky</t>
  </si>
  <si>
    <t>kopírky</t>
  </si>
  <si>
    <t>ostatní nákupy (ošatné)</t>
  </si>
  <si>
    <t>200.000 Kč</t>
  </si>
  <si>
    <t>Gordic, licence</t>
  </si>
  <si>
    <t>hasiči, atd.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</si>
  <si>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</si>
  <si>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</si>
  <si>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</si>
  <si>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</si>
  <si>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</si>
  <si>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</si>
  <si>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</si>
  <si>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cca 7.600 Kč/měsíc</t>
  </si>
  <si>
    <t>26.000 Kč/rok</t>
  </si>
  <si>
    <t>DAS 30.000 Kč/rok</t>
  </si>
  <si>
    <t>Mgr. Gabriela Ouhrabková</t>
  </si>
  <si>
    <t>Mgr. Radoslava Žáková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</si>
  <si>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</si>
  <si>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</si>
  <si>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</si>
  <si>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</si>
  <si>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</si>
  <si>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</si>
  <si>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</si>
  <si>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</si>
  <si>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</si>
  <si>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</si>
  <si>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</si>
  <si>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</si>
  <si>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</si>
  <si>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</si>
  <si>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</si>
  <si>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</si>
  <si>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</si>
  <si>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</si>
  <si>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</si>
  <si>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</si>
  <si>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</si>
  <si>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</si>
  <si>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</si>
  <si>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</si>
  <si>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</si>
  <si>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</si>
  <si>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</si>
  <si>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</si>
  <si>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</si>
  <si>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</si>
  <si>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</si>
  <si>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</si>
  <si>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</si>
  <si>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</si>
  <si>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</si>
  <si>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</si>
  <si>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</si>
  <si>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</si>
  <si>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</si>
  <si>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</si>
  <si>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</si>
  <si>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</si>
  <si>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</si>
  <si>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</si>
  <si>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</si>
  <si>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</si>
  <si>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</si>
  <si>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</si>
  <si>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</si>
  <si>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</si>
  <si>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</si>
  <si>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k vyplnění jsou určena žlutá pole</t>
  </si>
  <si>
    <t>Základní škola Nové Město pod Smrkem, příspěvková organizace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</si>
  <si>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</si>
  <si>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</si>
  <si>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Singltrek ops</t>
  </si>
  <si>
    <t>rok 2025</t>
  </si>
  <si>
    <t>MMR revitalizace Mírového náměstí</t>
  </si>
  <si>
    <t>stroje, přístroje, zařízení</t>
  </si>
  <si>
    <t>přijaté peněžité dary</t>
  </si>
  <si>
    <t>pojistná plnění</t>
  </si>
  <si>
    <t>přeplatek elektřiny</t>
  </si>
  <si>
    <t>výdaje za nezpůsobenou újmu</t>
  </si>
  <si>
    <t>příjem z pojistných plnění</t>
  </si>
  <si>
    <t>stavby</t>
  </si>
  <si>
    <t>služby (obědy)</t>
  </si>
  <si>
    <t>ostatní nerozpočtované příjmy</t>
  </si>
  <si>
    <t>neplnění zam. ZP</t>
  </si>
  <si>
    <t>prodej ostatního majetku</t>
  </si>
  <si>
    <t>programy PO</t>
  </si>
  <si>
    <t>24.000 Kč/měsíc</t>
  </si>
  <si>
    <t>E. Čeledová a P. Černica</t>
  </si>
  <si>
    <t>MMR rekonstrukce učebny ZŠ</t>
  </si>
  <si>
    <t>Ing. Miroslav Tesař</t>
  </si>
  <si>
    <t>Navýšení rozpočtu o 3% inflace.</t>
  </si>
  <si>
    <t>Návrh rozpočtu</t>
  </si>
  <si>
    <t>Prodané zboží</t>
  </si>
  <si>
    <t>Zboží</t>
  </si>
  <si>
    <t>urad</t>
  </si>
  <si>
    <t>pořízení nemov. majetku</t>
  </si>
  <si>
    <t>plán [v Kč]</t>
  </si>
  <si>
    <t>rok 2026</t>
  </si>
  <si>
    <t>k 31.12.2025</t>
  </si>
  <si>
    <t>M. Babuková</t>
  </si>
  <si>
    <t>příjem sankčních plateb</t>
  </si>
  <si>
    <t>zaplacené sankce a odstupné</t>
  </si>
  <si>
    <t>Nové Město pod Smrkem dne: 25.10.2025</t>
  </si>
  <si>
    <t>neinvestiční dary</t>
  </si>
  <si>
    <t>podlimitní technické zhodnocení</t>
  </si>
  <si>
    <t>platby daní SR</t>
  </si>
  <si>
    <t>prodej tašek na odpady</t>
  </si>
  <si>
    <t>"Nevajgluj"</t>
  </si>
  <si>
    <t>přijaté dary na pořízení DHM</t>
  </si>
  <si>
    <t xml:space="preserve">služby </t>
  </si>
  <si>
    <t>příjmy z pojistných plnění</t>
  </si>
  <si>
    <t>50 000</t>
  </si>
  <si>
    <t>L. Kellerová</t>
  </si>
  <si>
    <t>reklamní plochy, WC</t>
  </si>
  <si>
    <t>37 726</t>
  </si>
  <si>
    <t>40 000</t>
  </si>
  <si>
    <t>25 000</t>
  </si>
  <si>
    <t>přeplatky tepla</t>
  </si>
  <si>
    <t>příjem z daně z hazardních her</t>
  </si>
  <si>
    <t xml:space="preserve">splátky půjček </t>
  </si>
  <si>
    <t>na bankovních účtech k 31.12.2025 ve výši:</t>
  </si>
  <si>
    <t>vybavení ordinace, stan</t>
  </si>
  <si>
    <t>vzdělávání seniorů 120 tis.</t>
  </si>
  <si>
    <t>technické zhodnocení</t>
  </si>
  <si>
    <r>
      <t xml:space="preserve">Spotřebované nákupy </t>
    </r>
    <r>
      <rPr>
        <b/>
        <sz val="8"/>
        <rFont val="Arial"/>
        <family val="2"/>
        <charset val="238"/>
      </rPr>
      <t>(501+502+504)</t>
    </r>
    <r>
      <rPr>
        <b/>
        <sz val="9"/>
        <rFont val="Arial"/>
        <family val="2"/>
        <charset val="238"/>
      </rPr>
      <t xml:space="preserve"> </t>
    </r>
  </si>
  <si>
    <t>04.11.2025</t>
  </si>
  <si>
    <t>vyvěšeno</t>
  </si>
  <si>
    <t>dne:</t>
  </si>
  <si>
    <t>sejmuto</t>
  </si>
  <si>
    <t>05.11.2025</t>
  </si>
  <si>
    <t>majetek 550.000 Kč</t>
  </si>
  <si>
    <t>auta 200.000 Kč</t>
  </si>
  <si>
    <t>2026-2028</t>
  </si>
  <si>
    <t>Opravy a investice  2026</t>
  </si>
  <si>
    <t>Projekty a inženýrská činnost</t>
  </si>
  <si>
    <t>Odhad</t>
  </si>
  <si>
    <t>Oprava fasády Dělnického domu</t>
  </si>
  <si>
    <t>oprava</t>
  </si>
  <si>
    <t>Disk golf</t>
  </si>
  <si>
    <t>Nabídka</t>
  </si>
  <si>
    <t>Fit stezka</t>
  </si>
  <si>
    <t>Rekonstrukce střechy Palackého 280</t>
  </si>
  <si>
    <t>Rekonstrukce střechy budovy knihovny</t>
  </si>
  <si>
    <t>Oprava štítu budovy úřadu, Palackého 280</t>
  </si>
  <si>
    <t>Cyklostezka Ludvíkov pod Smrkem</t>
  </si>
  <si>
    <t>Komunikace ul. Rokycanova (po výměně vody FVS)</t>
  </si>
  <si>
    <t>Komunikace Havířská - oprava cca 100 m</t>
  </si>
  <si>
    <t>Ludvíkov - oprava vodoteče a stavidla požární nádrže</t>
  </si>
  <si>
    <t>Fasáda - budova Jindřichovická 145 (policie)</t>
  </si>
  <si>
    <t>Mázelova hrobka - klempířské prvky a penetrace pískovce</t>
  </si>
  <si>
    <t>Koupaliště - úprava břehu</t>
  </si>
  <si>
    <t>Komunikace ul. Jiskrova (po výměně vody FVS)</t>
  </si>
  <si>
    <t>Výstavba komunikace + VO v Lukách, Bělohorská</t>
  </si>
  <si>
    <t>Rekonstrukce ul. Revoluční, 5. května</t>
  </si>
  <si>
    <t>Rekonstrukce ul. Palackého a 28. října</t>
  </si>
  <si>
    <t>Rekonstrukce ul. Mánesova</t>
  </si>
  <si>
    <t>Rekonstrukce ul. Švermova a Nádražní</t>
  </si>
  <si>
    <t>Rekonstrukce parkoviště u koupaliště</t>
  </si>
  <si>
    <t>Autobusová zastávka Hajniště - pož. zbrojnice</t>
  </si>
  <si>
    <t>Kanalizace s odlehčením, ulice Dělnická, Husova</t>
  </si>
  <si>
    <t>Kanalizace, vodovod, Ludvíkov pod Smrkem</t>
  </si>
  <si>
    <t>Zaokruhování vodovodu 13 ks přípojek, Hajniště</t>
  </si>
  <si>
    <t>Zaokruhování vodovodního řadu do ul. Celní</t>
  </si>
  <si>
    <t>Rozpočet stavby</t>
  </si>
  <si>
    <t>150.000 Kč/rok</t>
  </si>
  <si>
    <t>příjem z daně z technických her</t>
  </si>
  <si>
    <t>monitoring</t>
  </si>
  <si>
    <t>M. Plíšková</t>
  </si>
  <si>
    <t>PS služby klientům</t>
  </si>
  <si>
    <t>PS úhrady od klientů</t>
  </si>
  <si>
    <t>R. Seifert</t>
  </si>
  <si>
    <t>D. Jalovičár</t>
  </si>
  <si>
    <t>Rozpočet hasiči (org 0331) na</t>
  </si>
  <si>
    <t>podpora terénní práce</t>
  </si>
  <si>
    <t>výkon sociální práce</t>
  </si>
  <si>
    <t>E. Čeledová</t>
  </si>
  <si>
    <t>M. Václavková</t>
  </si>
  <si>
    <t>V. Petrovič</t>
  </si>
  <si>
    <t>§ 3723</t>
  </si>
  <si>
    <t>§ 3725</t>
  </si>
  <si>
    <t>Rozpočet kultura (org 0389) a  SPOZ (org 0327)</t>
  </si>
  <si>
    <t>Zastupitelstvo města schvaluje na 18. zasedání konaném dne 17.12.2025 rozpočet města pro rok 2026</t>
  </si>
  <si>
    <t>Muzeum - bez bariérové - 21. století</t>
  </si>
  <si>
    <t>Rekonstrukce ulice Vaňkova (povrchy + dešťová kanalizace) - I. etapa</t>
  </si>
  <si>
    <t>Výměna stávajících poklopů za nové v požadované únosnosti</t>
  </si>
  <si>
    <t>Úprava přechodů na silnici č. II/291 u MŠ a ZŠ na řízené se SSZ</t>
  </si>
  <si>
    <t>Rekonstrukce ul. Husova (část od náměstí po Ludvíkovskou)</t>
  </si>
  <si>
    <t>Modulární pumptrack (pod ZŠ Tylova, p. č. 748)</t>
  </si>
  <si>
    <t>Park - ulice Frýdlantská (p. č. 76)</t>
  </si>
  <si>
    <t>finanční vypořádání</t>
  </si>
  <si>
    <t>vratka dotace LBK</t>
  </si>
  <si>
    <t>dle předložených podkladů jako schodkový ve výši  příjmů:</t>
  </si>
  <si>
    <t>Usnesení č. 6/18Z/2025</t>
  </si>
  <si>
    <t>Schválený rozpočet města Nové Město pod Smrkem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</si>
</sst>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11"/>
      </patternFill>
    </fill>
    <fill>
      <patternFill patternType="solid">
        <fgColor theme="4" tint="0.39997558519241921"/>
        <bgColor indexed="11"/>
      </patternFill>
    </fill>
  </fills>
  <borders count="19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0">
    <xf numFmtId="0" fontId="0" fillId="0" borderId="0"/>
    <xf numFmtId="164" fontId="62" fillId="0" borderId="0" applyFont="0" applyFill="0" applyBorder="0" applyAlignment="0" applyProtection="0"/>
    <xf numFmtId="0" fontId="55" fillId="0" borderId="0"/>
    <xf numFmtId="0" fontId="75" fillId="0" borderId="0"/>
    <xf numFmtId="9" fontId="89" fillId="0" borderId="0" applyFont="0" applyFill="0" applyBorder="0" applyAlignment="0" applyProtection="0"/>
    <xf numFmtId="0" fontId="53" fillId="0" borderId="0"/>
    <xf numFmtId="0" fontId="90" fillId="0" borderId="0"/>
    <xf numFmtId="0" fontId="50" fillId="0" borderId="0"/>
    <xf numFmtId="0" fontId="43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55" fillId="0" borderId="0"/>
    <xf numFmtId="0" fontId="26" fillId="0" borderId="0"/>
    <xf numFmtId="0" fontId="16" fillId="0" borderId="0"/>
    <xf numFmtId="0" fontId="15" fillId="0" borderId="0"/>
    <xf numFmtId="0" fontId="14" fillId="0" borderId="0"/>
    <xf numFmtId="44" fontId="5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55" fillId="0" borderId="0" applyFont="0" applyFill="0" applyBorder="0" applyAlignment="0" applyProtection="0"/>
  </cellStyleXfs>
  <cellXfs count="1402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55" fillId="0" borderId="0" xfId="0" applyFont="1" applyAlignment="1">
      <alignment vertical="center"/>
    </xf>
    <xf numFmtId="3" fontId="59" fillId="3" borderId="8" xfId="0" applyNumberFormat="1" applyFont="1" applyFill="1" applyBorder="1" applyAlignment="1">
      <alignment horizontal="right" vertical="center"/>
    </xf>
    <xf numFmtId="3" fontId="59" fillId="3" borderId="9" xfId="0" applyNumberFormat="1" applyFont="1" applyFill="1" applyBorder="1" applyAlignment="1">
      <alignment horizontal="right" vertical="center"/>
    </xf>
    <xf numFmtId="3" fontId="59" fillId="3" borderId="10" xfId="0" applyNumberFormat="1" applyFont="1" applyFill="1" applyBorder="1" applyAlignment="1">
      <alignment horizontal="right" vertical="center"/>
    </xf>
    <xf numFmtId="3" fontId="59" fillId="3" borderId="11" xfId="0" applyNumberFormat="1" applyFont="1" applyFill="1" applyBorder="1" applyAlignment="1">
      <alignment horizontal="center" vertical="center"/>
    </xf>
    <xf numFmtId="3" fontId="61" fillId="2" borderId="1" xfId="0" applyNumberFormat="1" applyFont="1" applyFill="1" applyBorder="1" applyAlignment="1">
      <alignment vertical="center"/>
    </xf>
    <xf numFmtId="0" fontId="63" fillId="0" borderId="0" xfId="0" applyFont="1" applyAlignment="1">
      <alignment vertical="center"/>
    </xf>
    <xf numFmtId="3" fontId="61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59" fillId="3" borderId="37" xfId="0" applyNumberFormat="1" applyFont="1" applyFill="1" applyBorder="1" applyAlignment="1">
      <alignment horizontal="center" vertical="center"/>
    </xf>
    <xf numFmtId="3" fontId="59" fillId="3" borderId="38" xfId="0" applyNumberFormat="1" applyFont="1" applyFill="1" applyBorder="1" applyAlignment="1">
      <alignment horizontal="right" vertical="center"/>
    </xf>
    <xf numFmtId="0" fontId="65" fillId="0" borderId="0" xfId="0" applyFont="1" applyAlignment="1">
      <alignment vertical="center"/>
    </xf>
    <xf numFmtId="3" fontId="5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center"/>
    </xf>
    <xf numFmtId="3" fontId="56" fillId="0" borderId="12" xfId="0" applyNumberFormat="1" applyFont="1" applyBorder="1" applyAlignment="1">
      <alignment horizontal="center" vertical="center"/>
    </xf>
    <xf numFmtId="3" fontId="56" fillId="0" borderId="29" xfId="0" applyNumberFormat="1" applyFont="1" applyBorder="1" applyAlignment="1">
      <alignment vertical="center"/>
    </xf>
    <xf numFmtId="3" fontId="56" fillId="0" borderId="30" xfId="0" applyNumberFormat="1" applyFont="1" applyBorder="1" applyAlignment="1">
      <alignment vertical="center"/>
    </xf>
    <xf numFmtId="3" fontId="56" fillId="0" borderId="31" xfId="0" applyNumberFormat="1" applyFont="1" applyBorder="1" applyAlignment="1">
      <alignment horizontal="center" vertical="center"/>
    </xf>
    <xf numFmtId="3" fontId="56" fillId="0" borderId="29" xfId="0" applyNumberFormat="1" applyFont="1" applyBorder="1" applyAlignment="1">
      <alignment horizontal="center" vertical="center"/>
    </xf>
    <xf numFmtId="3" fontId="56" fillId="0" borderId="22" xfId="0" applyNumberFormat="1" applyFont="1" applyBorder="1" applyAlignment="1">
      <alignment horizontal="center" vertical="center"/>
    </xf>
    <xf numFmtId="3" fontId="56" fillId="0" borderId="17" xfId="0" applyNumberFormat="1" applyFont="1" applyBorder="1" applyAlignment="1">
      <alignment vertical="center"/>
    </xf>
    <xf numFmtId="3" fontId="56" fillId="0" borderId="18" xfId="0" applyNumberFormat="1" applyFont="1" applyBorder="1" applyAlignment="1">
      <alignment vertical="center"/>
    </xf>
    <xf numFmtId="3" fontId="56" fillId="0" borderId="19" xfId="0" applyNumberFormat="1" applyFont="1" applyBorder="1" applyAlignment="1">
      <alignment vertical="center"/>
    </xf>
    <xf numFmtId="3" fontId="56" fillId="0" borderId="20" xfId="0" applyNumberFormat="1" applyFont="1" applyBorder="1" applyAlignment="1">
      <alignment vertical="center"/>
    </xf>
    <xf numFmtId="3" fontId="56" fillId="0" borderId="24" xfId="0" applyNumberFormat="1" applyFont="1" applyBorder="1" applyAlignment="1">
      <alignment vertical="center"/>
    </xf>
    <xf numFmtId="3" fontId="56" fillId="0" borderId="21" xfId="0" applyNumberFormat="1" applyFont="1" applyBorder="1" applyAlignment="1">
      <alignment vertical="center"/>
    </xf>
    <xf numFmtId="3" fontId="65" fillId="0" borderId="0" xfId="0" applyNumberFormat="1" applyFont="1" applyAlignment="1">
      <alignment horizontal="left" vertical="center"/>
    </xf>
    <xf numFmtId="3" fontId="60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57" fillId="7" borderId="40" xfId="0" applyNumberFormat="1" applyFont="1" applyFill="1" applyBorder="1" applyAlignment="1">
      <alignment horizontal="center" vertical="center"/>
    </xf>
    <xf numFmtId="3" fontId="57" fillId="7" borderId="41" xfId="0" applyNumberFormat="1" applyFont="1" applyFill="1" applyBorder="1" applyAlignment="1">
      <alignment horizontal="center" vertical="center"/>
    </xf>
    <xf numFmtId="3" fontId="58" fillId="7" borderId="42" xfId="0" applyNumberFormat="1" applyFont="1" applyFill="1" applyBorder="1" applyAlignment="1">
      <alignment vertical="center"/>
    </xf>
    <xf numFmtId="3" fontId="57" fillId="7" borderId="42" xfId="0" applyNumberFormat="1" applyFont="1" applyFill="1" applyBorder="1" applyAlignment="1">
      <alignment horizontal="center" vertical="center"/>
    </xf>
    <xf numFmtId="3" fontId="58" fillId="7" borderId="43" xfId="0" applyNumberFormat="1" applyFont="1" applyFill="1" applyBorder="1" applyAlignment="1">
      <alignment vertical="center"/>
    </xf>
    <xf numFmtId="3" fontId="58" fillId="7" borderId="44" xfId="0" applyNumberFormat="1" applyFont="1" applyFill="1" applyBorder="1" applyAlignment="1">
      <alignment vertical="center"/>
    </xf>
    <xf numFmtId="3" fontId="57" fillId="7" borderId="39" xfId="0" applyNumberFormat="1" applyFont="1" applyFill="1" applyBorder="1" applyAlignment="1">
      <alignment horizontal="center" vertical="center"/>
    </xf>
    <xf numFmtId="3" fontId="57" fillId="5" borderId="6" xfId="0" applyNumberFormat="1" applyFont="1" applyFill="1" applyBorder="1" applyAlignment="1">
      <alignment vertical="center"/>
    </xf>
    <xf numFmtId="3" fontId="56" fillId="4" borderId="45" xfId="0" applyNumberFormat="1" applyFont="1" applyFill="1" applyBorder="1" applyAlignment="1">
      <alignment vertical="center"/>
    </xf>
    <xf numFmtId="3" fontId="55" fillId="4" borderId="32" xfId="0" applyNumberFormat="1" applyFont="1" applyFill="1" applyBorder="1" applyAlignment="1">
      <alignment vertical="center"/>
    </xf>
    <xf numFmtId="3" fontId="69" fillId="2" borderId="2" xfId="0" applyNumberFormat="1" applyFont="1" applyFill="1" applyBorder="1" applyAlignment="1">
      <alignment vertical="center"/>
    </xf>
    <xf numFmtId="3" fontId="57" fillId="6" borderId="7" xfId="0" applyNumberFormat="1" applyFont="1" applyFill="1" applyBorder="1" applyAlignment="1">
      <alignment vertical="center"/>
    </xf>
    <xf numFmtId="3" fontId="56" fillId="3" borderId="45" xfId="0" applyNumberFormat="1" applyFont="1" applyFill="1" applyBorder="1" applyAlignment="1">
      <alignment vertical="center"/>
    </xf>
    <xf numFmtId="3" fontId="55" fillId="3" borderId="32" xfId="0" applyNumberFormat="1" applyFont="1" applyFill="1" applyBorder="1" applyAlignment="1">
      <alignment vertical="center"/>
    </xf>
    <xf numFmtId="3" fontId="57" fillId="5" borderId="0" xfId="0" applyNumberFormat="1" applyFont="1" applyFill="1" applyAlignment="1">
      <alignment vertical="center"/>
    </xf>
    <xf numFmtId="3" fontId="56" fillId="4" borderId="47" xfId="0" applyNumberFormat="1" applyFont="1" applyFill="1" applyBorder="1" applyAlignment="1">
      <alignment vertical="center"/>
    </xf>
    <xf numFmtId="3" fontId="57" fillId="7" borderId="49" xfId="0" applyNumberFormat="1" applyFont="1" applyFill="1" applyBorder="1" applyAlignment="1">
      <alignment horizontal="center" vertical="center"/>
    </xf>
    <xf numFmtId="3" fontId="61" fillId="2" borderId="3" xfId="0" applyNumberFormat="1" applyFont="1" applyFill="1" applyBorder="1" applyAlignment="1">
      <alignment vertical="center"/>
    </xf>
    <xf numFmtId="3" fontId="57" fillId="7" borderId="52" xfId="0" applyNumberFormat="1" applyFont="1" applyFill="1" applyBorder="1" applyAlignment="1">
      <alignment vertical="center"/>
    </xf>
    <xf numFmtId="3" fontId="68" fillId="0" borderId="0" xfId="0" applyNumberFormat="1" applyFont="1" applyAlignment="1">
      <alignment vertical="center"/>
    </xf>
    <xf numFmtId="3" fontId="56" fillId="4" borderId="5" xfId="0" applyNumberFormat="1" applyFont="1" applyFill="1" applyBorder="1" applyAlignment="1" applyProtection="1">
      <alignment vertical="center"/>
      <protection locked="0"/>
    </xf>
    <xf numFmtId="3" fontId="56" fillId="3" borderId="5" xfId="0" applyNumberFormat="1" applyFont="1" applyFill="1" applyBorder="1" applyAlignment="1" applyProtection="1">
      <alignment vertical="center"/>
      <protection locked="0"/>
    </xf>
    <xf numFmtId="3" fontId="56" fillId="4" borderId="35" xfId="0" applyNumberFormat="1" applyFont="1" applyFill="1" applyBorder="1" applyAlignment="1" applyProtection="1">
      <alignment vertical="center"/>
      <protection locked="0"/>
    </xf>
    <xf numFmtId="3" fontId="56" fillId="3" borderId="35" xfId="0" applyNumberFormat="1" applyFont="1" applyFill="1" applyBorder="1" applyAlignment="1" applyProtection="1">
      <alignment vertical="center"/>
      <protection locked="0"/>
    </xf>
    <xf numFmtId="3" fontId="56" fillId="4" borderId="34" xfId="0" applyNumberFormat="1" applyFont="1" applyFill="1" applyBorder="1" applyAlignment="1" applyProtection="1">
      <alignment vertical="center"/>
      <protection locked="0"/>
    </xf>
    <xf numFmtId="3" fontId="56" fillId="3" borderId="33" xfId="0" applyNumberFormat="1" applyFont="1" applyFill="1" applyBorder="1" applyAlignment="1" applyProtection="1">
      <alignment vertical="center"/>
      <protection locked="0"/>
    </xf>
    <xf numFmtId="3" fontId="56" fillId="4" borderId="50" xfId="0" applyNumberFormat="1" applyFont="1" applyFill="1" applyBorder="1" applyAlignment="1" applyProtection="1">
      <alignment vertical="center"/>
      <protection locked="0"/>
    </xf>
    <xf numFmtId="3" fontId="56" fillId="4" borderId="48" xfId="0" applyNumberFormat="1" applyFont="1" applyFill="1" applyBorder="1" applyAlignment="1" applyProtection="1">
      <alignment vertical="center"/>
      <protection locked="0"/>
    </xf>
    <xf numFmtId="3" fontId="56" fillId="4" borderId="51" xfId="0" applyNumberFormat="1" applyFont="1" applyFill="1" applyBorder="1" applyAlignment="1" applyProtection="1">
      <alignment vertical="center"/>
      <protection locked="0"/>
    </xf>
    <xf numFmtId="3" fontId="56" fillId="4" borderId="36" xfId="0" applyNumberFormat="1" applyFont="1" applyFill="1" applyBorder="1" applyAlignment="1" applyProtection="1">
      <alignment vertical="center"/>
      <protection locked="0"/>
    </xf>
    <xf numFmtId="3" fontId="56" fillId="4" borderId="45" xfId="0" applyNumberFormat="1" applyFont="1" applyFill="1" applyBorder="1" applyAlignment="1" applyProtection="1">
      <alignment vertical="center"/>
      <protection locked="0"/>
    </xf>
    <xf numFmtId="3" fontId="56" fillId="3" borderId="45" xfId="0" applyNumberFormat="1" applyFont="1" applyFill="1" applyBorder="1" applyAlignment="1" applyProtection="1">
      <alignment vertical="center"/>
      <protection locked="0"/>
    </xf>
    <xf numFmtId="3" fontId="56" fillId="4" borderId="46" xfId="0" applyNumberFormat="1" applyFont="1" applyFill="1" applyBorder="1" applyAlignment="1" applyProtection="1">
      <alignment vertical="center"/>
      <protection locked="0"/>
    </xf>
    <xf numFmtId="0" fontId="61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3" fontId="56" fillId="0" borderId="12" xfId="0" applyNumberFormat="1" applyFont="1" applyBorder="1" applyAlignment="1">
      <alignment vertical="center"/>
    </xf>
    <xf numFmtId="3" fontId="56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71" fillId="0" borderId="0" xfId="0" applyNumberFormat="1" applyFont="1"/>
    <xf numFmtId="3" fontId="69" fillId="0" borderId="0" xfId="0" applyNumberFormat="1" applyFont="1" applyAlignment="1">
      <alignment horizontal="center" vertical="center"/>
    </xf>
    <xf numFmtId="0" fontId="66" fillId="11" borderId="55" xfId="0" applyFont="1" applyFill="1" applyBorder="1"/>
    <xf numFmtId="0" fontId="0" fillId="11" borderId="55" xfId="0" applyFill="1" applyBorder="1"/>
    <xf numFmtId="0" fontId="65" fillId="11" borderId="60" xfId="0" applyFont="1" applyFill="1" applyBorder="1" applyAlignment="1">
      <alignment horizontal="center" vertical="center"/>
    </xf>
    <xf numFmtId="0" fontId="65" fillId="11" borderId="61" xfId="0" applyFont="1" applyFill="1" applyBorder="1" applyAlignment="1">
      <alignment horizontal="center" vertical="center"/>
    </xf>
    <xf numFmtId="0" fontId="65" fillId="11" borderId="70" xfId="0" applyFont="1" applyFill="1" applyBorder="1" applyAlignment="1">
      <alignment horizontal="center"/>
    </xf>
    <xf numFmtId="0" fontId="65" fillId="11" borderId="63" xfId="0" applyFont="1" applyFill="1" applyBorder="1" applyAlignment="1">
      <alignment horizontal="center" vertical="center"/>
    </xf>
    <xf numFmtId="0" fontId="66" fillId="11" borderId="54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55" fillId="12" borderId="0" xfId="0" applyFont="1" applyFill="1" applyAlignment="1">
      <alignment horizontal="left" indent="2"/>
    </xf>
    <xf numFmtId="3" fontId="65" fillId="11" borderId="63" xfId="0" applyNumberFormat="1" applyFont="1" applyFill="1" applyBorder="1" applyAlignment="1">
      <alignment horizontal="center" vertical="center"/>
    </xf>
    <xf numFmtId="0" fontId="66" fillId="11" borderId="94" xfId="0" applyFont="1" applyFill="1" applyBorder="1"/>
    <xf numFmtId="0" fontId="72" fillId="11" borderId="95" xfId="0" applyFont="1" applyFill="1" applyBorder="1"/>
    <xf numFmtId="3" fontId="66" fillId="11" borderId="89" xfId="0" applyNumberFormat="1" applyFont="1" applyFill="1" applyBorder="1"/>
    <xf numFmtId="3" fontId="72" fillId="11" borderId="89" xfId="0" applyNumberFormat="1" applyFont="1" applyFill="1" applyBorder="1"/>
    <xf numFmtId="3" fontId="65" fillId="11" borderId="89" xfId="0" applyNumberFormat="1" applyFont="1" applyFill="1" applyBorder="1"/>
    <xf numFmtId="0" fontId="76" fillId="0" borderId="0" xfId="0" applyFont="1"/>
    <xf numFmtId="0" fontId="76" fillId="0" borderId="0" xfId="0" applyFont="1" applyAlignment="1">
      <alignment horizontal="right"/>
    </xf>
    <xf numFmtId="165" fontId="0" fillId="12" borderId="16" xfId="0" applyNumberFormat="1" applyFill="1" applyBorder="1"/>
    <xf numFmtId="0" fontId="75" fillId="0" borderId="0" xfId="3"/>
    <xf numFmtId="0" fontId="81" fillId="0" borderId="30" xfId="3" applyFont="1" applyBorder="1"/>
    <xf numFmtId="0" fontId="81" fillId="0" borderId="31" xfId="3" applyFont="1" applyBorder="1" applyAlignment="1">
      <alignment horizontal="center"/>
    </xf>
    <xf numFmtId="0" fontId="54" fillId="0" borderId="31" xfId="3" applyFont="1" applyBorder="1"/>
    <xf numFmtId="0" fontId="75" fillId="0" borderId="29" xfId="3" applyBorder="1"/>
    <xf numFmtId="0" fontId="81" fillId="0" borderId="100" xfId="3" applyFont="1" applyBorder="1"/>
    <xf numFmtId="0" fontId="79" fillId="0" borderId="102" xfId="3" applyFont="1" applyBorder="1" applyAlignment="1">
      <alignment horizontal="center"/>
    </xf>
    <xf numFmtId="0" fontId="75" fillId="0" borderId="103" xfId="3" applyBorder="1"/>
    <xf numFmtId="0" fontId="54" fillId="0" borderId="109" xfId="3" applyFont="1" applyBorder="1" applyAlignment="1">
      <alignment horizontal="center"/>
    </xf>
    <xf numFmtId="0" fontId="54" fillId="0" borderId="110" xfId="3" applyFont="1" applyBorder="1" applyAlignment="1">
      <alignment horizontal="center"/>
    </xf>
    <xf numFmtId="0" fontId="54" fillId="0" borderId="0" xfId="3" applyFont="1"/>
    <xf numFmtId="0" fontId="54" fillId="0" borderId="0" xfId="3" applyFont="1" applyAlignment="1">
      <alignment horizontal="center"/>
    </xf>
    <xf numFmtId="0" fontId="84" fillId="0" borderId="101" xfId="3" applyFont="1" applyBorder="1" applyAlignment="1">
      <alignment horizontal="center" vertical="center"/>
    </xf>
    <xf numFmtId="166" fontId="54" fillId="0" borderId="0" xfId="3" applyNumberFormat="1" applyFont="1"/>
    <xf numFmtId="0" fontId="54" fillId="0" borderId="0" xfId="3" applyFont="1" applyAlignment="1">
      <alignment horizontal="right"/>
    </xf>
    <xf numFmtId="14" fontId="54" fillId="0" borderId="0" xfId="3" applyNumberFormat="1" applyFont="1"/>
    <xf numFmtId="0" fontId="71" fillId="0" borderId="0" xfId="3" applyFont="1"/>
    <xf numFmtId="0" fontId="88" fillId="0" borderId="0" xfId="3" applyFont="1"/>
    <xf numFmtId="3" fontId="88" fillId="0" borderId="0" xfId="3" applyNumberFormat="1" applyFont="1" applyAlignment="1">
      <alignment horizontal="right"/>
    </xf>
    <xf numFmtId="0" fontId="70" fillId="13" borderId="0" xfId="6" applyFont="1" applyFill="1" applyAlignment="1">
      <alignment horizontal="right" vertical="center"/>
    </xf>
    <xf numFmtId="0" fontId="64" fillId="13" borderId="0" xfId="6" applyFont="1" applyFill="1" applyAlignment="1">
      <alignment vertical="center"/>
    </xf>
    <xf numFmtId="0" fontId="70" fillId="13" borderId="0" xfId="6" applyFont="1" applyFill="1" applyAlignment="1">
      <alignment vertical="center"/>
    </xf>
    <xf numFmtId="0" fontId="64" fillId="0" borderId="0" xfId="6" applyFont="1" applyAlignment="1">
      <alignment vertical="center"/>
    </xf>
    <xf numFmtId="0" fontId="64" fillId="13" borderId="0" xfId="6" applyFont="1" applyFill="1" applyAlignment="1">
      <alignment horizontal="right" vertical="center"/>
    </xf>
    <xf numFmtId="0" fontId="70" fillId="13" borderId="141" xfId="6" applyFont="1" applyFill="1" applyBorder="1" applyAlignment="1">
      <alignment horizontal="center" vertical="center"/>
    </xf>
    <xf numFmtId="3" fontId="92" fillId="16" borderId="14" xfId="6" applyNumberFormat="1" applyFont="1" applyFill="1" applyBorder="1" applyAlignment="1">
      <alignment horizontal="right" vertical="center" wrapText="1"/>
    </xf>
    <xf numFmtId="3" fontId="92" fillId="16" borderId="143" xfId="6" applyNumberFormat="1" applyFont="1" applyFill="1" applyBorder="1" applyAlignment="1">
      <alignment horizontal="right" vertical="center" wrapText="1"/>
    </xf>
    <xf numFmtId="3" fontId="92" fillId="16" borderId="26" xfId="6" applyNumberFormat="1" applyFont="1" applyFill="1" applyBorder="1" applyAlignment="1">
      <alignment horizontal="right" vertical="center"/>
    </xf>
    <xf numFmtId="3" fontId="92" fillId="16" borderId="119" xfId="6" applyNumberFormat="1" applyFont="1" applyFill="1" applyBorder="1" applyAlignment="1">
      <alignment horizontal="right" vertical="center"/>
    </xf>
    <xf numFmtId="0" fontId="92" fillId="17" borderId="25" xfId="6" applyFont="1" applyFill="1" applyBorder="1" applyAlignment="1">
      <alignment horizontal="center" vertical="center"/>
    </xf>
    <xf numFmtId="3" fontId="92" fillId="17" borderId="14" xfId="6" applyNumberFormat="1" applyFont="1" applyFill="1" applyBorder="1" applyAlignment="1">
      <alignment horizontal="right" vertical="center"/>
    </xf>
    <xf numFmtId="3" fontId="92" fillId="17" borderId="143" xfId="6" applyNumberFormat="1" applyFont="1" applyFill="1" applyBorder="1" applyAlignment="1">
      <alignment horizontal="right" vertical="center"/>
    </xf>
    <xf numFmtId="3" fontId="92" fillId="17" borderId="26" xfId="6" applyNumberFormat="1" applyFont="1" applyFill="1" applyBorder="1" applyAlignment="1">
      <alignment horizontal="right" vertical="center"/>
    </xf>
    <xf numFmtId="3" fontId="92" fillId="17" borderId="119" xfId="6" applyNumberFormat="1" applyFont="1" applyFill="1" applyBorder="1" applyAlignment="1">
      <alignment horizontal="right" vertical="center"/>
    </xf>
    <xf numFmtId="0" fontId="70" fillId="18" borderId="25" xfId="6" applyFont="1" applyFill="1" applyBorder="1" applyAlignment="1">
      <alignment horizontal="center" vertical="center"/>
    </xf>
    <xf numFmtId="3" fontId="70" fillId="18" borderId="14" xfId="6" applyNumberFormat="1" applyFont="1" applyFill="1" applyBorder="1" applyAlignment="1">
      <alignment horizontal="right" vertical="center"/>
    </xf>
    <xf numFmtId="3" fontId="70" fillId="18" borderId="144" xfId="6" applyNumberFormat="1" applyFont="1" applyFill="1" applyBorder="1" applyAlignment="1">
      <alignment horizontal="right" vertical="center"/>
    </xf>
    <xf numFmtId="3" fontId="70" fillId="18" borderId="145" xfId="6" applyNumberFormat="1" applyFont="1" applyFill="1" applyBorder="1" applyAlignment="1">
      <alignment horizontal="right" vertical="center"/>
    </xf>
    <xf numFmtId="3" fontId="70" fillId="18" borderId="146" xfId="6" applyNumberFormat="1" applyFont="1" applyFill="1" applyBorder="1" applyAlignment="1">
      <alignment horizontal="right" vertical="center"/>
    </xf>
    <xf numFmtId="0" fontId="64" fillId="19" borderId="130" xfId="6" applyFont="1" applyFill="1" applyBorder="1" applyAlignment="1">
      <alignment horizontal="center" vertical="center"/>
    </xf>
    <xf numFmtId="0" fontId="64" fillId="19" borderId="65" xfId="6" applyFont="1" applyFill="1" applyBorder="1" applyAlignment="1">
      <alignment horizontal="center" vertical="center"/>
    </xf>
    <xf numFmtId="0" fontId="64" fillId="19" borderId="69" xfId="6" applyFont="1" applyFill="1" applyBorder="1" applyAlignment="1">
      <alignment vertical="center"/>
    </xf>
    <xf numFmtId="3" fontId="64" fillId="19" borderId="147" xfId="6" applyNumberFormat="1" applyFont="1" applyFill="1" applyBorder="1" applyAlignment="1">
      <alignment horizontal="right" vertical="center"/>
    </xf>
    <xf numFmtId="0" fontId="64" fillId="19" borderId="126" xfId="6" applyFont="1" applyFill="1" applyBorder="1" applyAlignment="1">
      <alignment horizontal="center" vertical="center"/>
    </xf>
    <xf numFmtId="0" fontId="64" fillId="19" borderId="58" xfId="6" applyFont="1" applyFill="1" applyBorder="1" applyAlignment="1">
      <alignment horizontal="center" vertical="center"/>
    </xf>
    <xf numFmtId="0" fontId="64" fillId="19" borderId="53" xfId="6" applyFont="1" applyFill="1" applyBorder="1" applyAlignment="1">
      <alignment vertical="center"/>
    </xf>
    <xf numFmtId="3" fontId="64" fillId="19" borderId="148" xfId="6" applyNumberFormat="1" applyFont="1" applyFill="1" applyBorder="1" applyAlignment="1">
      <alignment horizontal="right" vertical="center"/>
    </xf>
    <xf numFmtId="0" fontId="64" fillId="19" borderId="104" xfId="6" applyFont="1" applyFill="1" applyBorder="1" applyAlignment="1">
      <alignment horizontal="center" vertical="center"/>
    </xf>
    <xf numFmtId="0" fontId="64" fillId="19" borderId="75" xfId="6" applyFont="1" applyFill="1" applyBorder="1" applyAlignment="1">
      <alignment horizontal="center" vertical="center"/>
    </xf>
    <xf numFmtId="0" fontId="64" fillId="19" borderId="77" xfId="6" applyFont="1" applyFill="1" applyBorder="1" applyAlignment="1">
      <alignment vertical="center"/>
    </xf>
    <xf numFmtId="3" fontId="64" fillId="19" borderId="149" xfId="6" applyNumberFormat="1" applyFont="1" applyFill="1" applyBorder="1" applyAlignment="1">
      <alignment horizontal="right" vertical="center"/>
    </xf>
    <xf numFmtId="3" fontId="70" fillId="18" borderId="143" xfId="6" applyNumberFormat="1" applyFont="1" applyFill="1" applyBorder="1" applyAlignment="1">
      <alignment horizontal="right" vertical="center"/>
    </xf>
    <xf numFmtId="3" fontId="70" fillId="18" borderId="26" xfId="6" applyNumberFormat="1" applyFont="1" applyFill="1" applyBorder="1" applyAlignment="1">
      <alignment horizontal="right" vertical="center"/>
    </xf>
    <xf numFmtId="3" fontId="70" fillId="18" borderId="119" xfId="6" applyNumberFormat="1" applyFont="1" applyFill="1" applyBorder="1" applyAlignment="1">
      <alignment horizontal="right" vertical="center"/>
    </xf>
    <xf numFmtId="0" fontId="92" fillId="20" borderId="25" xfId="6" applyFont="1" applyFill="1" applyBorder="1" applyAlignment="1">
      <alignment horizontal="center" vertical="center"/>
    </xf>
    <xf numFmtId="3" fontId="92" fillId="20" borderId="14" xfId="6" applyNumberFormat="1" applyFont="1" applyFill="1" applyBorder="1" applyAlignment="1">
      <alignment horizontal="right" vertical="center"/>
    </xf>
    <xf numFmtId="3" fontId="92" fillId="20" borderId="143" xfId="6" applyNumberFormat="1" applyFont="1" applyFill="1" applyBorder="1" applyAlignment="1">
      <alignment horizontal="right" vertical="center"/>
    </xf>
    <xf numFmtId="0" fontId="70" fillId="21" borderId="25" xfId="6" applyFont="1" applyFill="1" applyBorder="1" applyAlignment="1">
      <alignment horizontal="center" vertical="center"/>
    </xf>
    <xf numFmtId="3" fontId="70" fillId="21" borderId="14" xfId="6" applyNumberFormat="1" applyFont="1" applyFill="1" applyBorder="1" applyAlignment="1">
      <alignment horizontal="right" vertical="center"/>
    </xf>
    <xf numFmtId="3" fontId="70" fillId="21" borderId="143" xfId="6" applyNumberFormat="1" applyFont="1" applyFill="1" applyBorder="1" applyAlignment="1">
      <alignment horizontal="right" vertical="center"/>
    </xf>
    <xf numFmtId="0" fontId="64" fillId="22" borderId="130" xfId="6" applyFont="1" applyFill="1" applyBorder="1" applyAlignment="1">
      <alignment horizontal="center" vertical="center"/>
    </xf>
    <xf numFmtId="0" fontId="64" fillId="22" borderId="65" xfId="6" applyFont="1" applyFill="1" applyBorder="1" applyAlignment="1">
      <alignment horizontal="center" vertical="center"/>
    </xf>
    <xf numFmtId="0" fontId="64" fillId="22" borderId="69" xfId="6" applyFont="1" applyFill="1" applyBorder="1" applyAlignment="1">
      <alignment vertical="center"/>
    </xf>
    <xf numFmtId="3" fontId="64" fillId="22" borderId="147" xfId="6" applyNumberFormat="1" applyFont="1" applyFill="1" applyBorder="1" applyAlignment="1">
      <alignment horizontal="right" vertical="center"/>
    </xf>
    <xf numFmtId="0" fontId="64" fillId="22" borderId="126" xfId="6" applyFont="1" applyFill="1" applyBorder="1" applyAlignment="1">
      <alignment horizontal="center" vertical="center"/>
    </xf>
    <xf numFmtId="0" fontId="64" fillId="22" borderId="58" xfId="6" applyFont="1" applyFill="1" applyBorder="1" applyAlignment="1">
      <alignment horizontal="center" vertical="center"/>
    </xf>
    <xf numFmtId="0" fontId="64" fillId="22" borderId="53" xfId="6" applyFont="1" applyFill="1" applyBorder="1" applyAlignment="1">
      <alignment vertical="center"/>
    </xf>
    <xf numFmtId="3" fontId="64" fillId="22" borderId="148" xfId="6" applyNumberFormat="1" applyFont="1" applyFill="1" applyBorder="1" applyAlignment="1">
      <alignment horizontal="right" vertical="center"/>
    </xf>
    <xf numFmtId="0" fontId="64" fillId="22" borderId="104" xfId="6" applyFont="1" applyFill="1" applyBorder="1" applyAlignment="1">
      <alignment horizontal="center" vertical="center"/>
    </xf>
    <xf numFmtId="0" fontId="64" fillId="22" borderId="75" xfId="6" applyFont="1" applyFill="1" applyBorder="1" applyAlignment="1">
      <alignment horizontal="center" vertical="center"/>
    </xf>
    <xf numFmtId="0" fontId="64" fillId="22" borderId="77" xfId="6" applyFont="1" applyFill="1" applyBorder="1" applyAlignment="1">
      <alignment vertical="center"/>
    </xf>
    <xf numFmtId="3" fontId="64" fillId="22" borderId="149" xfId="6" applyNumberFormat="1" applyFont="1" applyFill="1" applyBorder="1" applyAlignment="1">
      <alignment horizontal="right" vertical="center"/>
    </xf>
    <xf numFmtId="0" fontId="92" fillId="23" borderId="25" xfId="6" applyFont="1" applyFill="1" applyBorder="1" applyAlignment="1">
      <alignment horizontal="center" vertical="center"/>
    </xf>
    <xf numFmtId="3" fontId="92" fillId="23" borderId="14" xfId="6" applyNumberFormat="1" applyFont="1" applyFill="1" applyBorder="1" applyAlignment="1">
      <alignment horizontal="right" vertical="center"/>
    </xf>
    <xf numFmtId="3" fontId="92" fillId="23" borderId="143" xfId="6" applyNumberFormat="1" applyFont="1" applyFill="1" applyBorder="1" applyAlignment="1">
      <alignment horizontal="right" vertical="center"/>
    </xf>
    <xf numFmtId="0" fontId="70" fillId="24" borderId="25" xfId="6" applyFont="1" applyFill="1" applyBorder="1" applyAlignment="1">
      <alignment horizontal="center" vertical="center"/>
    </xf>
    <xf numFmtId="3" fontId="70" fillId="24" borderId="14" xfId="6" applyNumberFormat="1" applyFont="1" applyFill="1" applyBorder="1" applyAlignment="1">
      <alignment horizontal="right" vertical="center"/>
    </xf>
    <xf numFmtId="3" fontId="70" fillId="24" borderId="143" xfId="6" applyNumberFormat="1" applyFont="1" applyFill="1" applyBorder="1" applyAlignment="1">
      <alignment horizontal="right" vertical="center"/>
    </xf>
    <xf numFmtId="0" fontId="64" fillId="12" borderId="126" xfId="6" applyFont="1" applyFill="1" applyBorder="1" applyAlignment="1">
      <alignment horizontal="center" vertical="center"/>
    </xf>
    <xf numFmtId="0" fontId="64" fillId="12" borderId="58" xfId="6" applyFont="1" applyFill="1" applyBorder="1" applyAlignment="1">
      <alignment horizontal="center" vertical="center"/>
    </xf>
    <xf numFmtId="0" fontId="64" fillId="12" borderId="53" xfId="6" applyFont="1" applyFill="1" applyBorder="1" applyAlignment="1">
      <alignment vertical="center"/>
    </xf>
    <xf numFmtId="3" fontId="64" fillId="12" borderId="148" xfId="6" applyNumberFormat="1" applyFont="1" applyFill="1" applyBorder="1" applyAlignment="1">
      <alignment horizontal="right" vertical="center"/>
    </xf>
    <xf numFmtId="0" fontId="70" fillId="24" borderId="126" xfId="6" applyFont="1" applyFill="1" applyBorder="1" applyAlignment="1">
      <alignment horizontal="center" vertical="center"/>
    </xf>
    <xf numFmtId="3" fontId="70" fillId="24" borderId="148" xfId="6" applyNumberFormat="1" applyFont="1" applyFill="1" applyBorder="1" applyAlignment="1">
      <alignment horizontal="right" vertical="center"/>
    </xf>
    <xf numFmtId="3" fontId="70" fillId="24" borderId="150" xfId="6" applyNumberFormat="1" applyFont="1" applyFill="1" applyBorder="1" applyAlignment="1">
      <alignment horizontal="right" vertical="center"/>
    </xf>
    <xf numFmtId="0" fontId="64" fillId="19" borderId="114" xfId="6" applyFont="1" applyFill="1" applyBorder="1" applyAlignment="1">
      <alignment horizontal="center" vertical="center"/>
    </xf>
    <xf numFmtId="0" fontId="64" fillId="19" borderId="76" xfId="6" applyFont="1" applyFill="1" applyBorder="1" applyAlignment="1">
      <alignment horizontal="center" vertical="center"/>
    </xf>
    <xf numFmtId="0" fontId="64" fillId="19" borderId="88" xfId="6" applyFont="1" applyFill="1" applyBorder="1" applyAlignment="1">
      <alignment vertical="center"/>
    </xf>
    <xf numFmtId="3" fontId="64" fillId="19" borderId="22" xfId="6" applyNumberFormat="1" applyFont="1" applyFill="1" applyBorder="1" applyAlignment="1">
      <alignment horizontal="right" vertical="center"/>
    </xf>
    <xf numFmtId="0" fontId="70" fillId="21" borderId="126" xfId="6" applyFont="1" applyFill="1" applyBorder="1" applyAlignment="1">
      <alignment horizontal="center" vertical="center"/>
    </xf>
    <xf numFmtId="3" fontId="70" fillId="21" borderId="148" xfId="6" applyNumberFormat="1" applyFont="1" applyFill="1" applyBorder="1" applyAlignment="1">
      <alignment horizontal="right" vertical="center"/>
    </xf>
    <xf numFmtId="3" fontId="70" fillId="21" borderId="150" xfId="6" applyNumberFormat="1" applyFont="1" applyFill="1" applyBorder="1" applyAlignment="1">
      <alignment horizontal="right" vertical="center"/>
    </xf>
    <xf numFmtId="0" fontId="64" fillId="12" borderId="130" xfId="6" applyFont="1" applyFill="1" applyBorder="1" applyAlignment="1">
      <alignment horizontal="center" vertical="center"/>
    </xf>
    <xf numFmtId="0" fontId="64" fillId="12" borderId="65" xfId="6" applyFont="1" applyFill="1" applyBorder="1" applyAlignment="1">
      <alignment horizontal="center" vertical="center"/>
    </xf>
    <xf numFmtId="0" fontId="64" fillId="12" borderId="69" xfId="6" applyFont="1" applyFill="1" applyBorder="1" applyAlignment="1">
      <alignment vertical="center"/>
    </xf>
    <xf numFmtId="3" fontId="64" fillId="12" borderId="147" xfId="6" applyNumberFormat="1" applyFont="1" applyFill="1" applyBorder="1" applyAlignment="1">
      <alignment horizontal="right" vertical="center"/>
    </xf>
    <xf numFmtId="0" fontId="64" fillId="12" borderId="104" xfId="6" applyFont="1" applyFill="1" applyBorder="1" applyAlignment="1">
      <alignment horizontal="center" vertical="center"/>
    </xf>
    <xf numFmtId="0" fontId="64" fillId="12" borderId="75" xfId="6" applyFont="1" applyFill="1" applyBorder="1" applyAlignment="1">
      <alignment horizontal="center" vertical="center"/>
    </xf>
    <xf numFmtId="0" fontId="64" fillId="12" borderId="77" xfId="6" applyFont="1" applyFill="1" applyBorder="1" applyAlignment="1">
      <alignment vertical="center"/>
    </xf>
    <xf numFmtId="3" fontId="64" fillId="12" borderId="149" xfId="6" applyNumberFormat="1" applyFont="1" applyFill="1" applyBorder="1" applyAlignment="1">
      <alignment horizontal="right" vertical="center"/>
    </xf>
    <xf numFmtId="0" fontId="64" fillId="22" borderId="136" xfId="6" applyFont="1" applyFill="1" applyBorder="1" applyAlignment="1">
      <alignment horizontal="center" vertical="center"/>
    </xf>
    <xf numFmtId="0" fontId="64" fillId="22" borderId="137" xfId="6" applyFont="1" applyFill="1" applyBorder="1" applyAlignment="1">
      <alignment horizontal="center" vertical="center"/>
    </xf>
    <xf numFmtId="0" fontId="64" fillId="22" borderId="138" xfId="6" applyFont="1" applyFill="1" applyBorder="1" applyAlignment="1">
      <alignment vertical="center"/>
    </xf>
    <xf numFmtId="3" fontId="64" fillId="22" borderId="139" xfId="6" applyNumberFormat="1" applyFont="1" applyFill="1" applyBorder="1" applyAlignment="1">
      <alignment horizontal="right" vertical="center"/>
    </xf>
    <xf numFmtId="0" fontId="64" fillId="0" borderId="0" xfId="6" applyFont="1" applyAlignment="1">
      <alignment horizontal="center" vertical="center"/>
    </xf>
    <xf numFmtId="3" fontId="64" fillId="0" borderId="0" xfId="6" applyNumberFormat="1" applyFont="1" applyAlignment="1">
      <alignment horizontal="right" vertical="center"/>
    </xf>
    <xf numFmtId="3" fontId="64" fillId="26" borderId="0" xfId="6" applyNumberFormat="1" applyFont="1" applyFill="1" applyAlignment="1">
      <alignment vertical="center"/>
    </xf>
    <xf numFmtId="3" fontId="64" fillId="26" borderId="0" xfId="6" applyNumberFormat="1" applyFont="1" applyFill="1" applyAlignment="1">
      <alignment horizontal="left" vertical="center"/>
    </xf>
    <xf numFmtId="0" fontId="94" fillId="0" borderId="0" xfId="6" applyFont="1" applyAlignment="1">
      <alignment vertical="center"/>
    </xf>
    <xf numFmtId="0" fontId="53" fillId="0" borderId="31" xfId="3" applyFont="1" applyBorder="1"/>
    <xf numFmtId="0" fontId="53" fillId="0" borderId="77" xfId="3" applyFont="1" applyBorder="1"/>
    <xf numFmtId="0" fontId="53" fillId="0" borderId="102" xfId="3" applyFont="1" applyBorder="1"/>
    <xf numFmtId="0" fontId="53" fillId="0" borderId="105" xfId="3" applyFont="1" applyBorder="1" applyAlignment="1">
      <alignment horizontal="center"/>
    </xf>
    <xf numFmtId="0" fontId="53" fillId="0" borderId="106" xfId="3" applyFont="1" applyBorder="1" applyAlignment="1">
      <alignment horizontal="center"/>
    </xf>
    <xf numFmtId="0" fontId="53" fillId="0" borderId="0" xfId="3" applyFont="1"/>
    <xf numFmtId="0" fontId="53" fillId="0" borderId="0" xfId="3" applyFont="1" applyAlignment="1">
      <alignment horizontal="center"/>
    </xf>
    <xf numFmtId="3" fontId="53" fillId="0" borderId="0" xfId="3" applyNumberFormat="1" applyFont="1"/>
    <xf numFmtId="166" fontId="53" fillId="0" borderId="0" xfId="3" applyNumberFormat="1" applyFont="1"/>
    <xf numFmtId="0" fontId="53" fillId="0" borderId="0" xfId="3" applyFont="1" applyAlignment="1">
      <alignment horizontal="right"/>
    </xf>
    <xf numFmtId="14" fontId="53" fillId="0" borderId="0" xfId="3" applyNumberFormat="1" applyFont="1"/>
    <xf numFmtId="9" fontId="0" fillId="0" borderId="0" xfId="4" applyFont="1"/>
    <xf numFmtId="9" fontId="53" fillId="0" borderId="0" xfId="4" applyFont="1"/>
    <xf numFmtId="0" fontId="53" fillId="27" borderId="114" xfId="3" applyFont="1" applyFill="1" applyBorder="1" applyAlignment="1">
      <alignment horizontal="right"/>
    </xf>
    <xf numFmtId="0" fontId="54" fillId="22" borderId="114" xfId="3" applyFont="1" applyFill="1" applyBorder="1"/>
    <xf numFmtId="3" fontId="54" fillId="22" borderId="27" xfId="3" applyNumberFormat="1" applyFont="1" applyFill="1" applyBorder="1"/>
    <xf numFmtId="3" fontId="54" fillId="22" borderId="27" xfId="3" applyNumberFormat="1" applyFont="1" applyFill="1" applyBorder="1" applyAlignment="1">
      <alignment horizontal="right"/>
    </xf>
    <xf numFmtId="3" fontId="87" fillId="22" borderId="115" xfId="3" applyNumberFormat="1" applyFont="1" applyFill="1" applyBorder="1"/>
    <xf numFmtId="0" fontId="54" fillId="22" borderId="123" xfId="3" applyFont="1" applyFill="1" applyBorder="1"/>
    <xf numFmtId="0" fontId="54" fillId="22" borderId="124" xfId="3" applyFont="1" applyFill="1" applyBorder="1" applyAlignment="1">
      <alignment horizontal="left" indent="1"/>
    </xf>
    <xf numFmtId="3" fontId="54" fillId="22" borderId="124" xfId="3" applyNumberFormat="1" applyFont="1" applyFill="1" applyBorder="1"/>
    <xf numFmtId="3" fontId="87" fillId="22" borderId="125" xfId="3" applyNumberFormat="1" applyFont="1" applyFill="1" applyBorder="1"/>
    <xf numFmtId="0" fontId="54" fillId="22" borderId="116" xfId="3" applyFont="1" applyFill="1" applyBorder="1"/>
    <xf numFmtId="0" fontId="54" fillId="22" borderId="117" xfId="3" applyFont="1" applyFill="1" applyBorder="1" applyAlignment="1">
      <alignment horizontal="left" indent="1"/>
    </xf>
    <xf numFmtId="3" fontId="54" fillId="22" borderId="117" xfId="3" applyNumberFormat="1" applyFont="1" applyFill="1" applyBorder="1"/>
    <xf numFmtId="3" fontId="87" fillId="22" borderId="118" xfId="3" applyNumberFormat="1" applyFont="1" applyFill="1" applyBorder="1"/>
    <xf numFmtId="0" fontId="54" fillId="22" borderId="120" xfId="3" applyFont="1" applyFill="1" applyBorder="1"/>
    <xf numFmtId="0" fontId="54" fillId="22" borderId="121" xfId="3" applyFont="1" applyFill="1" applyBorder="1"/>
    <xf numFmtId="3" fontId="54" fillId="22" borderId="121" xfId="3" applyNumberFormat="1" applyFont="1" applyFill="1" applyBorder="1"/>
    <xf numFmtId="3" fontId="87" fillId="22" borderId="122" xfId="3" applyNumberFormat="1" applyFont="1" applyFill="1" applyBorder="1"/>
    <xf numFmtId="0" fontId="54" fillId="22" borderId="107" xfId="3" applyFont="1" applyFill="1" applyBorder="1"/>
    <xf numFmtId="0" fontId="79" fillId="27" borderId="26" xfId="3" applyFont="1" applyFill="1" applyBorder="1" applyAlignment="1">
      <alignment horizontal="left" indent="1"/>
    </xf>
    <xf numFmtId="3" fontId="79" fillId="27" borderId="26" xfId="3" applyNumberFormat="1" applyFont="1" applyFill="1" applyBorder="1" applyAlignment="1">
      <alignment horizontal="right"/>
    </xf>
    <xf numFmtId="3" fontId="79" fillId="27" borderId="119" xfId="3" applyNumberFormat="1" applyFont="1" applyFill="1" applyBorder="1" applyAlignment="1">
      <alignment horizontal="right"/>
    </xf>
    <xf numFmtId="0" fontId="53" fillId="27" borderId="151" xfId="3" applyFont="1" applyFill="1" applyBorder="1" applyAlignment="1">
      <alignment horizontal="left" indent="1"/>
    </xf>
    <xf numFmtId="3" fontId="53" fillId="27" borderId="151" xfId="3" applyNumberFormat="1" applyFont="1" applyFill="1" applyBorder="1" applyAlignment="1">
      <alignment horizontal="right"/>
    </xf>
    <xf numFmtId="0" fontId="53" fillId="27" borderId="124" xfId="3" applyFont="1" applyFill="1" applyBorder="1" applyAlignment="1">
      <alignment horizontal="left" indent="1"/>
    </xf>
    <xf numFmtId="3" fontId="53" fillId="27" borderId="124" xfId="3" applyNumberFormat="1" applyFont="1" applyFill="1" applyBorder="1" applyAlignment="1">
      <alignment horizontal="right"/>
    </xf>
    <xf numFmtId="0" fontId="53" fillId="27" borderId="121" xfId="3" applyFont="1" applyFill="1" applyBorder="1" applyAlignment="1">
      <alignment horizontal="left" indent="1"/>
    </xf>
    <xf numFmtId="3" fontId="53" fillId="27" borderId="121" xfId="3" applyNumberFormat="1" applyFont="1" applyFill="1" applyBorder="1" applyAlignment="1">
      <alignment horizontal="right"/>
    </xf>
    <xf numFmtId="0" fontId="86" fillId="22" borderId="109" xfId="3" applyFont="1" applyFill="1" applyBorder="1"/>
    <xf numFmtId="3" fontId="86" fillId="22" borderId="109" xfId="3" applyNumberFormat="1" applyFont="1" applyFill="1" applyBorder="1"/>
    <xf numFmtId="3" fontId="96" fillId="22" borderId="110" xfId="3" applyNumberFormat="1" applyFont="1" applyFill="1" applyBorder="1"/>
    <xf numFmtId="166" fontId="71" fillId="0" borderId="0" xfId="3" applyNumberFormat="1" applyFont="1"/>
    <xf numFmtId="166" fontId="75" fillId="0" borderId="0" xfId="3" applyNumberFormat="1"/>
    <xf numFmtId="0" fontId="53" fillId="22" borderId="123" xfId="3" applyFont="1" applyFill="1" applyBorder="1"/>
    <xf numFmtId="0" fontId="53" fillId="22" borderId="124" xfId="3" applyFont="1" applyFill="1" applyBorder="1" applyAlignment="1">
      <alignment horizontal="left" indent="1"/>
    </xf>
    <xf numFmtId="3" fontId="53" fillId="22" borderId="124" xfId="3" applyNumberFormat="1" applyFont="1" applyFill="1" applyBorder="1"/>
    <xf numFmtId="0" fontId="53" fillId="22" borderId="116" xfId="3" applyFont="1" applyFill="1" applyBorder="1"/>
    <xf numFmtId="0" fontId="53" fillId="22" borderId="117" xfId="3" applyFont="1" applyFill="1" applyBorder="1" applyAlignment="1">
      <alignment horizontal="left" indent="1"/>
    </xf>
    <xf numFmtId="3" fontId="53" fillId="22" borderId="117" xfId="3" applyNumberFormat="1" applyFont="1" applyFill="1" applyBorder="1"/>
    <xf numFmtId="0" fontId="79" fillId="22" borderId="126" xfId="3" applyFont="1" applyFill="1" applyBorder="1"/>
    <xf numFmtId="0" fontId="79" fillId="22" borderId="58" xfId="3" applyFont="1" applyFill="1" applyBorder="1" applyAlignment="1">
      <alignment horizontal="left" indent="1"/>
    </xf>
    <xf numFmtId="3" fontId="79" fillId="22" borderId="58" xfId="3" applyNumberFormat="1" applyFont="1" applyFill="1" applyBorder="1"/>
    <xf numFmtId="3" fontId="81" fillId="22" borderId="128" xfId="3" applyNumberFormat="1" applyFont="1" applyFill="1" applyBorder="1"/>
    <xf numFmtId="0" fontId="53" fillId="27" borderId="114" xfId="3" applyFont="1" applyFill="1" applyBorder="1"/>
    <xf numFmtId="3" fontId="53" fillId="27" borderId="76" xfId="3" applyNumberFormat="1" applyFont="1" applyFill="1" applyBorder="1"/>
    <xf numFmtId="3" fontId="87" fillId="27" borderId="115" xfId="3" applyNumberFormat="1" applyFont="1" applyFill="1" applyBorder="1"/>
    <xf numFmtId="0" fontId="53" fillId="27" borderId="116" xfId="3" applyFont="1" applyFill="1" applyBorder="1"/>
    <xf numFmtId="3" fontId="53" fillId="27" borderId="117" xfId="3" applyNumberFormat="1" applyFont="1" applyFill="1" applyBorder="1"/>
    <xf numFmtId="3" fontId="87" fillId="27" borderId="118" xfId="3" applyNumberFormat="1" applyFont="1" applyFill="1" applyBorder="1"/>
    <xf numFmtId="0" fontId="79" fillId="27" borderId="126" xfId="3" applyFont="1" applyFill="1" applyBorder="1"/>
    <xf numFmtId="0" fontId="79" fillId="27" borderId="58" xfId="3" applyFont="1" applyFill="1" applyBorder="1" applyAlignment="1">
      <alignment horizontal="left" indent="1"/>
    </xf>
    <xf numFmtId="3" fontId="79" fillId="27" borderId="58" xfId="3" applyNumberFormat="1" applyFont="1" applyFill="1" applyBorder="1"/>
    <xf numFmtId="3" fontId="81" fillId="27" borderId="128" xfId="3" applyNumberFormat="1" applyFont="1" applyFill="1" applyBorder="1"/>
    <xf numFmtId="0" fontId="53" fillId="12" borderId="114" xfId="3" applyFont="1" applyFill="1" applyBorder="1"/>
    <xf numFmtId="0" fontId="53" fillId="12" borderId="76" xfId="3" applyFont="1" applyFill="1" applyBorder="1" applyAlignment="1">
      <alignment horizontal="left" indent="1"/>
    </xf>
    <xf numFmtId="3" fontId="53" fillId="12" borderId="76" xfId="3" applyNumberFormat="1" applyFont="1" applyFill="1" applyBorder="1"/>
    <xf numFmtId="3" fontId="87" fillId="12" borderId="115" xfId="3" applyNumberFormat="1" applyFont="1" applyFill="1" applyBorder="1"/>
    <xf numFmtId="0" fontId="79" fillId="12" borderId="126" xfId="3" applyFont="1" applyFill="1" applyBorder="1"/>
    <xf numFmtId="0" fontId="79" fillId="12" borderId="58" xfId="3" applyFont="1" applyFill="1" applyBorder="1" applyAlignment="1">
      <alignment horizontal="left" indent="1"/>
    </xf>
    <xf numFmtId="3" fontId="79" fillId="12" borderId="58" xfId="3" applyNumberFormat="1" applyFont="1" applyFill="1" applyBorder="1"/>
    <xf numFmtId="3" fontId="81" fillId="12" borderId="128" xfId="3" applyNumberFormat="1" applyFont="1" applyFill="1" applyBorder="1"/>
    <xf numFmtId="0" fontId="53" fillId="28" borderId="114" xfId="3" applyFont="1" applyFill="1" applyBorder="1"/>
    <xf numFmtId="0" fontId="53" fillId="28" borderId="76" xfId="3" applyFont="1" applyFill="1" applyBorder="1" applyAlignment="1">
      <alignment horizontal="left" indent="1"/>
    </xf>
    <xf numFmtId="3" fontId="53" fillId="28" borderId="76" xfId="3" applyNumberFormat="1" applyFont="1" applyFill="1" applyBorder="1"/>
    <xf numFmtId="3" fontId="87" fillId="28" borderId="115" xfId="3" applyNumberFormat="1" applyFont="1" applyFill="1" applyBorder="1"/>
    <xf numFmtId="0" fontId="79" fillId="28" borderId="126" xfId="3" applyFont="1" applyFill="1" applyBorder="1"/>
    <xf numFmtId="0" fontId="79" fillId="28" borderId="58" xfId="3" applyFont="1" applyFill="1" applyBorder="1" applyAlignment="1">
      <alignment horizontal="left" indent="1"/>
    </xf>
    <xf numFmtId="3" fontId="79" fillId="28" borderId="58" xfId="3" applyNumberFormat="1" applyFont="1" applyFill="1" applyBorder="1"/>
    <xf numFmtId="3" fontId="81" fillId="28" borderId="128" xfId="3" applyNumberFormat="1" applyFont="1" applyFill="1" applyBorder="1"/>
    <xf numFmtId="0" fontId="53" fillId="10" borderId="116" xfId="3" applyFont="1" applyFill="1" applyBorder="1"/>
    <xf numFmtId="0" fontId="53" fillId="10" borderId="117" xfId="3" applyFont="1" applyFill="1" applyBorder="1" applyAlignment="1">
      <alignment horizontal="left" indent="1"/>
    </xf>
    <xf numFmtId="3" fontId="53" fillId="10" borderId="117" xfId="3" applyNumberFormat="1" applyFont="1" applyFill="1" applyBorder="1"/>
    <xf numFmtId="3" fontId="87" fillId="10" borderId="118" xfId="3" applyNumberFormat="1" applyFont="1" applyFill="1" applyBorder="1"/>
    <xf numFmtId="0" fontId="79" fillId="10" borderId="136" xfId="3" applyFont="1" applyFill="1" applyBorder="1"/>
    <xf numFmtId="0" fontId="79" fillId="10" borderId="137" xfId="3" applyFont="1" applyFill="1" applyBorder="1" applyAlignment="1">
      <alignment horizontal="left" indent="1"/>
    </xf>
    <xf numFmtId="3" fontId="79" fillId="10" borderId="137" xfId="3" applyNumberFormat="1" applyFont="1" applyFill="1" applyBorder="1"/>
    <xf numFmtId="3" fontId="81" fillId="10" borderId="141" xfId="3" applyNumberFormat="1" applyFont="1" applyFill="1" applyBorder="1"/>
    <xf numFmtId="0" fontId="86" fillId="0" borderId="31" xfId="3" applyFont="1" applyBorder="1" applyAlignment="1">
      <alignment horizontal="left"/>
    </xf>
    <xf numFmtId="0" fontId="52" fillId="27" borderId="117" xfId="3" applyFont="1" applyFill="1" applyBorder="1" applyAlignment="1">
      <alignment horizontal="left" indent="1"/>
    </xf>
    <xf numFmtId="0" fontId="52" fillId="0" borderId="0" xfId="3" applyFont="1"/>
    <xf numFmtId="3" fontId="52" fillId="0" borderId="0" xfId="3" applyNumberFormat="1" applyFont="1"/>
    <xf numFmtId="0" fontId="54" fillId="12" borderId="126" xfId="3" applyFont="1" applyFill="1" applyBorder="1" applyAlignment="1">
      <alignment horizontal="right"/>
    </xf>
    <xf numFmtId="0" fontId="87" fillId="12" borderId="127" xfId="3" applyFont="1" applyFill="1" applyBorder="1" applyAlignment="1">
      <alignment horizontal="left" vertical="center" wrapText="1" indent="1"/>
    </xf>
    <xf numFmtId="3" fontId="54" fillId="12" borderId="65" xfId="3" applyNumberFormat="1" applyFont="1" applyFill="1" applyBorder="1" applyAlignment="1">
      <alignment horizontal="right"/>
    </xf>
    <xf numFmtId="3" fontId="54" fillId="12" borderId="58" xfId="3" applyNumberFormat="1" applyFont="1" applyFill="1" applyBorder="1" applyAlignment="1">
      <alignment horizontal="right"/>
    </xf>
    <xf numFmtId="0" fontId="54" fillId="28" borderId="126" xfId="3" applyFont="1" applyFill="1" applyBorder="1" applyAlignment="1">
      <alignment horizontal="right"/>
    </xf>
    <xf numFmtId="0" fontId="87" fillId="28" borderId="127" xfId="3" applyFont="1" applyFill="1" applyBorder="1" applyAlignment="1">
      <alignment horizontal="left" vertical="center" indent="1"/>
    </xf>
    <xf numFmtId="3" fontId="54" fillId="28" borderId="65" xfId="3" applyNumberFormat="1" applyFont="1" applyFill="1" applyBorder="1" applyAlignment="1">
      <alignment horizontal="right"/>
    </xf>
    <xf numFmtId="3" fontId="79" fillId="28" borderId="76" xfId="3" applyNumberFormat="1" applyFont="1" applyFill="1" applyBorder="1" applyAlignment="1">
      <alignment horizontal="right"/>
    </xf>
    <xf numFmtId="0" fontId="54" fillId="12" borderId="130" xfId="3" applyFont="1" applyFill="1" applyBorder="1" applyAlignment="1">
      <alignment horizontal="right"/>
    </xf>
    <xf numFmtId="0" fontId="87" fillId="12" borderId="153" xfId="3" applyFont="1" applyFill="1" applyBorder="1" applyAlignment="1">
      <alignment horizontal="left" vertical="center" wrapText="1" indent="1"/>
    </xf>
    <xf numFmtId="0" fontId="54" fillId="28" borderId="130" xfId="3" applyFont="1" applyFill="1" applyBorder="1" applyAlignment="1">
      <alignment horizontal="right"/>
    </xf>
    <xf numFmtId="0" fontId="87" fillId="28" borderId="153" xfId="3" applyFont="1" applyFill="1" applyBorder="1" applyAlignment="1">
      <alignment horizontal="left" vertical="center" indent="1"/>
    </xf>
    <xf numFmtId="3" fontId="79" fillId="12" borderId="137" xfId="3" applyNumberFormat="1" applyFont="1" applyFill="1" applyBorder="1" applyAlignment="1">
      <alignment horizontal="right"/>
    </xf>
    <xf numFmtId="0" fontId="65" fillId="29" borderId="54" xfId="0" applyFont="1" applyFill="1" applyBorder="1" applyAlignment="1">
      <alignment horizontal="center" vertical="center"/>
    </xf>
    <xf numFmtId="0" fontId="55" fillId="29" borderId="55" xfId="0" applyFont="1" applyFill="1" applyBorder="1"/>
    <xf numFmtId="0" fontId="0" fillId="29" borderId="55" xfId="0" applyFill="1" applyBorder="1"/>
    <xf numFmtId="3" fontId="0" fillId="29" borderId="55" xfId="0" applyNumberFormat="1" applyFill="1" applyBorder="1"/>
    <xf numFmtId="3" fontId="0" fillId="29" borderId="56" xfId="0" applyNumberFormat="1" applyFill="1" applyBorder="1"/>
    <xf numFmtId="3" fontId="65" fillId="29" borderId="70" xfId="0" applyNumberFormat="1" applyFont="1" applyFill="1" applyBorder="1"/>
    <xf numFmtId="3" fontId="0" fillId="29" borderId="70" xfId="0" applyNumberFormat="1" applyFill="1" applyBorder="1"/>
    <xf numFmtId="0" fontId="65" fillId="30" borderId="57" xfId="0" applyFont="1" applyFill="1" applyBorder="1" applyAlignment="1">
      <alignment horizontal="center" vertical="center"/>
    </xf>
    <xf numFmtId="0" fontId="55" fillId="30" borderId="58" xfId="0" applyFont="1" applyFill="1" applyBorder="1"/>
    <xf numFmtId="0" fontId="0" fillId="30" borderId="58" xfId="0" applyFill="1" applyBorder="1"/>
    <xf numFmtId="3" fontId="0" fillId="30" borderId="58" xfId="0" applyNumberFormat="1" applyFill="1" applyBorder="1"/>
    <xf numFmtId="3" fontId="0" fillId="30" borderId="59" xfId="0" applyNumberFormat="1" applyFill="1" applyBorder="1"/>
    <xf numFmtId="3" fontId="65" fillId="30" borderId="72" xfId="0" applyNumberFormat="1" applyFont="1" applyFill="1" applyBorder="1"/>
    <xf numFmtId="3" fontId="0" fillId="30" borderId="72" xfId="0" applyNumberFormat="1" applyFill="1" applyBorder="1"/>
    <xf numFmtId="0" fontId="65" fillId="29" borderId="57" xfId="0" applyFont="1" applyFill="1" applyBorder="1" applyAlignment="1">
      <alignment horizontal="center" vertical="center"/>
    </xf>
    <xf numFmtId="0" fontId="55" fillId="29" borderId="58" xfId="0" applyFont="1" applyFill="1" applyBorder="1"/>
    <xf numFmtId="0" fontId="0" fillId="29" borderId="58" xfId="0" applyFill="1" applyBorder="1"/>
    <xf numFmtId="3" fontId="0" fillId="29" borderId="58" xfId="0" applyNumberFormat="1" applyFill="1" applyBorder="1"/>
    <xf numFmtId="3" fontId="0" fillId="29" borderId="59" xfId="0" applyNumberFormat="1" applyFill="1" applyBorder="1"/>
    <xf numFmtId="3" fontId="65" fillId="29" borderId="72" xfId="0" applyNumberFormat="1" applyFont="1" applyFill="1" applyBorder="1"/>
    <xf numFmtId="3" fontId="0" fillId="29" borderId="72" xfId="0" applyNumberFormat="1" applyFill="1" applyBorder="1"/>
    <xf numFmtId="3" fontId="55" fillId="30" borderId="72" xfId="0" applyNumberFormat="1" applyFont="1" applyFill="1" applyBorder="1"/>
    <xf numFmtId="0" fontId="55" fillId="30" borderId="75" xfId="0" applyFont="1" applyFill="1" applyBorder="1"/>
    <xf numFmtId="3" fontId="0" fillId="30" borderId="90" xfId="0" applyNumberFormat="1" applyFill="1" applyBorder="1"/>
    <xf numFmtId="0" fontId="55" fillId="30" borderId="78" xfId="0" applyFont="1" applyFill="1" applyBorder="1"/>
    <xf numFmtId="3" fontId="69" fillId="29" borderId="72" xfId="0" applyNumberFormat="1" applyFont="1" applyFill="1" applyBorder="1"/>
    <xf numFmtId="3" fontId="0" fillId="29" borderId="90" xfId="0" applyNumberFormat="1" applyFill="1" applyBorder="1"/>
    <xf numFmtId="0" fontId="55" fillId="29" borderId="81" xfId="0" applyFont="1" applyFill="1" applyBorder="1"/>
    <xf numFmtId="3" fontId="0" fillId="30" borderId="75" xfId="0" applyNumberFormat="1" applyFill="1" applyBorder="1"/>
    <xf numFmtId="3" fontId="0" fillId="30" borderId="65" xfId="0" applyNumberFormat="1" applyFill="1" applyBorder="1"/>
    <xf numFmtId="3" fontId="0" fillId="30" borderId="78" xfId="0" applyNumberFormat="1" applyFill="1" applyBorder="1"/>
    <xf numFmtId="3" fontId="0" fillId="30" borderId="80" xfId="0" applyNumberFormat="1" applyFill="1" applyBorder="1"/>
    <xf numFmtId="3" fontId="0" fillId="30" borderId="91" xfId="0" applyNumberFormat="1" applyFill="1" applyBorder="1"/>
    <xf numFmtId="3" fontId="0" fillId="30" borderId="71" xfId="0" applyNumberFormat="1" applyFill="1" applyBorder="1"/>
    <xf numFmtId="3" fontId="0" fillId="29" borderId="65" xfId="0" applyNumberFormat="1" applyFill="1" applyBorder="1"/>
    <xf numFmtId="3" fontId="0" fillId="29" borderId="71" xfId="0" applyNumberFormat="1" applyFill="1" applyBorder="1"/>
    <xf numFmtId="3" fontId="55" fillId="29" borderId="70" xfId="0" applyNumberFormat="1" applyFont="1" applyFill="1" applyBorder="1"/>
    <xf numFmtId="3" fontId="55" fillId="29" borderId="72" xfId="0" applyNumberFormat="1" applyFont="1" applyFill="1" applyBorder="1"/>
    <xf numFmtId="3" fontId="55" fillId="30" borderId="90" xfId="0" applyNumberFormat="1" applyFont="1" applyFill="1" applyBorder="1"/>
    <xf numFmtId="0" fontId="65" fillId="19" borderId="64" xfId="0" applyFont="1" applyFill="1" applyBorder="1" applyAlignment="1">
      <alignment horizontal="center" vertical="center"/>
    </xf>
    <xf numFmtId="0" fontId="0" fillId="19" borderId="65" xfId="0" applyFill="1" applyBorder="1"/>
    <xf numFmtId="0" fontId="55" fillId="19" borderId="65" xfId="0" applyFont="1" applyFill="1" applyBorder="1"/>
    <xf numFmtId="3" fontId="55" fillId="19" borderId="65" xfId="0" applyNumberFormat="1" applyFont="1" applyFill="1" applyBorder="1"/>
    <xf numFmtId="3" fontId="0" fillId="19" borderId="69" xfId="0" applyNumberFormat="1" applyFill="1" applyBorder="1"/>
    <xf numFmtId="3" fontId="65" fillId="19" borderId="71" xfId="0" applyNumberFormat="1" applyFont="1" applyFill="1" applyBorder="1"/>
    <xf numFmtId="3" fontId="0" fillId="19" borderId="71" xfId="0" applyNumberFormat="1" applyFill="1" applyBorder="1"/>
    <xf numFmtId="0" fontId="0" fillId="19" borderId="66" xfId="0" applyFill="1" applyBorder="1"/>
    <xf numFmtId="0" fontId="65" fillId="19" borderId="57" xfId="0" applyFont="1" applyFill="1" applyBorder="1" applyAlignment="1">
      <alignment horizontal="center" vertical="center"/>
    </xf>
    <xf numFmtId="0" fontId="55" fillId="19" borderId="58" xfId="0" applyFont="1" applyFill="1" applyBorder="1"/>
    <xf numFmtId="3" fontId="0" fillId="19" borderId="58" xfId="0" applyNumberFormat="1" applyFill="1" applyBorder="1"/>
    <xf numFmtId="3" fontId="0" fillId="19" borderId="53" xfId="0" applyNumberFormat="1" applyFill="1" applyBorder="1"/>
    <xf numFmtId="3" fontId="65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59" xfId="0" applyFill="1" applyBorder="1"/>
    <xf numFmtId="0" fontId="55" fillId="19" borderId="75" xfId="0" applyFont="1" applyFill="1" applyBorder="1"/>
    <xf numFmtId="3" fontId="0" fillId="19" borderId="75" xfId="0" applyNumberFormat="1" applyFill="1" applyBorder="1"/>
    <xf numFmtId="3" fontId="0" fillId="19" borderId="77" xfId="0" applyNumberFormat="1" applyFill="1" applyBorder="1"/>
    <xf numFmtId="3" fontId="0" fillId="19" borderId="90" xfId="0" applyNumberFormat="1" applyFill="1" applyBorder="1"/>
    <xf numFmtId="0" fontId="55" fillId="19" borderId="59" xfId="0" applyFont="1" applyFill="1" applyBorder="1"/>
    <xf numFmtId="0" fontId="55" fillId="19" borderId="78" xfId="0" applyFont="1" applyFill="1" applyBorder="1"/>
    <xf numFmtId="3" fontId="55" fillId="19" borderId="78" xfId="0" applyNumberFormat="1" applyFont="1" applyFill="1" applyBorder="1"/>
    <xf numFmtId="3" fontId="55" fillId="19" borderId="80" xfId="0" applyNumberFormat="1" applyFont="1" applyFill="1" applyBorder="1"/>
    <xf numFmtId="0" fontId="0" fillId="19" borderId="58" xfId="0" applyFill="1" applyBorder="1"/>
    <xf numFmtId="3" fontId="55" fillId="19" borderId="58" xfId="0" applyNumberFormat="1" applyFont="1" applyFill="1" applyBorder="1"/>
    <xf numFmtId="0" fontId="65" fillId="18" borderId="57" xfId="0" applyFont="1" applyFill="1" applyBorder="1" applyAlignment="1">
      <alignment horizontal="center" vertical="center"/>
    </xf>
    <xf numFmtId="0" fontId="55" fillId="18" borderId="58" xfId="0" applyFont="1" applyFill="1" applyBorder="1"/>
    <xf numFmtId="3" fontId="0" fillId="18" borderId="58" xfId="0" applyNumberFormat="1" applyFill="1" applyBorder="1"/>
    <xf numFmtId="3" fontId="65" fillId="18" borderId="72" xfId="0" applyNumberFormat="1" applyFont="1" applyFill="1" applyBorder="1"/>
    <xf numFmtId="3" fontId="0" fillId="18" borderId="72" xfId="0" applyNumberFormat="1" applyFill="1" applyBorder="1"/>
    <xf numFmtId="0" fontId="0" fillId="18" borderId="59" xfId="0" applyFill="1" applyBorder="1"/>
    <xf numFmtId="3" fontId="0" fillId="18" borderId="53" xfId="0" applyNumberFormat="1" applyFill="1" applyBorder="1"/>
    <xf numFmtId="0" fontId="55" fillId="18" borderId="75" xfId="0" applyFont="1" applyFill="1" applyBorder="1"/>
    <xf numFmtId="3" fontId="0" fillId="18" borderId="75" xfId="0" applyNumberFormat="1" applyFill="1" applyBorder="1"/>
    <xf numFmtId="3" fontId="0" fillId="18" borderId="77" xfId="0" applyNumberFormat="1" applyFill="1" applyBorder="1"/>
    <xf numFmtId="0" fontId="55" fillId="18" borderId="78" xfId="0" applyFont="1" applyFill="1" applyBorder="1"/>
    <xf numFmtId="3" fontId="0" fillId="18" borderId="78" xfId="0" applyNumberFormat="1" applyFill="1" applyBorder="1"/>
    <xf numFmtId="3" fontId="0" fillId="18" borderId="80" xfId="0" applyNumberFormat="1" applyFill="1" applyBorder="1"/>
    <xf numFmtId="3" fontId="0" fillId="18" borderId="91" xfId="0" applyNumberFormat="1" applyFill="1" applyBorder="1"/>
    <xf numFmtId="0" fontId="65" fillId="18" borderId="64" xfId="0" applyFont="1" applyFill="1" applyBorder="1" applyAlignment="1">
      <alignment horizontal="center" vertical="center"/>
    </xf>
    <xf numFmtId="0" fontId="55" fillId="18" borderId="65" xfId="0" applyFont="1" applyFill="1" applyBorder="1"/>
    <xf numFmtId="3" fontId="0" fillId="18" borderId="92" xfId="0" applyNumberFormat="1" applyFill="1" applyBorder="1"/>
    <xf numFmtId="3" fontId="0" fillId="18" borderId="79" xfId="0" applyNumberFormat="1" applyFill="1" applyBorder="1"/>
    <xf numFmtId="0" fontId="55" fillId="18" borderId="86" xfId="0" applyFont="1" applyFill="1" applyBorder="1"/>
    <xf numFmtId="3" fontId="0" fillId="18" borderId="86" xfId="0" applyNumberFormat="1" applyFill="1" applyBorder="1"/>
    <xf numFmtId="3" fontId="0" fillId="18" borderId="156" xfId="0" applyNumberFormat="1" applyFill="1" applyBorder="1"/>
    <xf numFmtId="3" fontId="0" fillId="18" borderId="98" xfId="0" applyNumberFormat="1" applyFill="1" applyBorder="1"/>
    <xf numFmtId="0" fontId="55" fillId="18" borderId="81" xfId="0" applyFont="1" applyFill="1" applyBorder="1"/>
    <xf numFmtId="3" fontId="0" fillId="18" borderId="81" xfId="0" applyNumberFormat="1" applyFill="1" applyBorder="1"/>
    <xf numFmtId="3" fontId="55" fillId="18" borderId="58" xfId="0" applyNumberFormat="1" applyFont="1" applyFill="1" applyBorder="1"/>
    <xf numFmtId="3" fontId="55" fillId="18" borderId="53" xfId="0" applyNumberFormat="1" applyFont="1" applyFill="1" applyBorder="1"/>
    <xf numFmtId="0" fontId="55" fillId="18" borderId="77" xfId="0" applyFont="1" applyFill="1" applyBorder="1"/>
    <xf numFmtId="3" fontId="0" fillId="18" borderId="155" xfId="0" applyNumberFormat="1" applyFill="1" applyBorder="1"/>
    <xf numFmtId="0" fontId="55" fillId="18" borderId="92" xfId="0" applyFont="1" applyFill="1" applyBorder="1"/>
    <xf numFmtId="0" fontId="65" fillId="17" borderId="94" xfId="0" applyFont="1" applyFill="1" applyBorder="1"/>
    <xf numFmtId="0" fontId="0" fillId="17" borderId="95" xfId="0" applyFill="1" applyBorder="1"/>
    <xf numFmtId="3" fontId="65" fillId="17" borderId="95" xfId="0" applyNumberFormat="1" applyFont="1" applyFill="1" applyBorder="1"/>
    <xf numFmtId="3" fontId="65" fillId="17" borderId="96" xfId="0" applyNumberFormat="1" applyFont="1" applyFill="1" applyBorder="1"/>
    <xf numFmtId="3" fontId="0" fillId="17" borderId="89" xfId="0" applyNumberFormat="1" applyFill="1" applyBorder="1"/>
    <xf numFmtId="0" fontId="0" fillId="17" borderId="97" xfId="0" applyFill="1" applyBorder="1"/>
    <xf numFmtId="0" fontId="55" fillId="29" borderId="75" xfId="0" applyFont="1" applyFill="1" applyBorder="1"/>
    <xf numFmtId="3" fontId="0" fillId="29" borderId="75" xfId="0" applyNumberFormat="1" applyFill="1" applyBorder="1"/>
    <xf numFmtId="3" fontId="0" fillId="29" borderId="82" xfId="0" applyNumberFormat="1" applyFill="1" applyBorder="1"/>
    <xf numFmtId="3" fontId="55" fillId="29" borderId="90" xfId="0" applyNumberFormat="1" applyFont="1" applyFill="1" applyBorder="1"/>
    <xf numFmtId="0" fontId="55" fillId="29" borderId="78" xfId="0" applyFont="1" applyFill="1" applyBorder="1"/>
    <xf numFmtId="3" fontId="0" fillId="29" borderId="78" xfId="0" applyNumberFormat="1" applyFill="1" applyBorder="1"/>
    <xf numFmtId="3" fontId="0" fillId="29" borderId="80" xfId="0" applyNumberFormat="1" applyFill="1" applyBorder="1"/>
    <xf numFmtId="3" fontId="55" fillId="29" borderId="91" xfId="0" applyNumberFormat="1" applyFont="1" applyFill="1" applyBorder="1"/>
    <xf numFmtId="3" fontId="0" fillId="29" borderId="91" xfId="0" applyNumberFormat="1" applyFill="1" applyBorder="1"/>
    <xf numFmtId="0" fontId="55" fillId="29" borderId="65" xfId="0" applyFont="1" applyFill="1" applyBorder="1"/>
    <xf numFmtId="3" fontId="55" fillId="29" borderId="71" xfId="0" applyNumberFormat="1" applyFont="1" applyFill="1" applyBorder="1"/>
    <xf numFmtId="3" fontId="0" fillId="30" borderId="82" xfId="0" applyNumberFormat="1" applyFill="1" applyBorder="1"/>
    <xf numFmtId="0" fontId="55" fillId="30" borderId="65" xfId="0" applyFont="1" applyFill="1" applyBorder="1"/>
    <xf numFmtId="3" fontId="0" fillId="30" borderId="66" xfId="0" applyNumberFormat="1" applyFill="1" applyBorder="1"/>
    <xf numFmtId="0" fontId="66" fillId="30" borderId="54" xfId="0" applyFont="1" applyFill="1" applyBorder="1" applyAlignment="1">
      <alignment horizontal="center"/>
    </xf>
    <xf numFmtId="0" fontId="66" fillId="30" borderId="55" xfId="0" applyFont="1" applyFill="1" applyBorder="1"/>
    <xf numFmtId="0" fontId="0" fillId="30" borderId="55" xfId="0" applyFill="1" applyBorder="1"/>
    <xf numFmtId="0" fontId="65" fillId="30" borderId="70" xfId="0" applyFont="1" applyFill="1" applyBorder="1" applyAlignment="1">
      <alignment horizontal="center"/>
    </xf>
    <xf numFmtId="0" fontId="0" fillId="30" borderId="70" xfId="0" applyFill="1" applyBorder="1"/>
    <xf numFmtId="0" fontId="65" fillId="30" borderId="60" xfId="0" applyFont="1" applyFill="1" applyBorder="1" applyAlignment="1">
      <alignment horizontal="center" vertical="center"/>
    </xf>
    <xf numFmtId="0" fontId="65" fillId="30" borderId="61" xfId="0" applyFont="1" applyFill="1" applyBorder="1" applyAlignment="1">
      <alignment horizontal="center" vertical="center"/>
    </xf>
    <xf numFmtId="0" fontId="65" fillId="30" borderId="68" xfId="0" applyFont="1" applyFill="1" applyBorder="1" applyAlignment="1">
      <alignment horizontal="center" vertical="center"/>
    </xf>
    <xf numFmtId="0" fontId="65" fillId="30" borderId="63" xfId="0" applyFont="1" applyFill="1" applyBorder="1" applyAlignment="1">
      <alignment horizontal="center" vertical="center"/>
    </xf>
    <xf numFmtId="3" fontId="65" fillId="30" borderId="63" xfId="0" applyNumberFormat="1" applyFont="1" applyFill="1" applyBorder="1" applyAlignment="1">
      <alignment horizontal="center" vertical="center"/>
    </xf>
    <xf numFmtId="0" fontId="66" fillId="18" borderId="54" xfId="0" applyFont="1" applyFill="1" applyBorder="1" applyAlignment="1">
      <alignment horizontal="center"/>
    </xf>
    <xf numFmtId="0" fontId="66" fillId="18" borderId="55" xfId="0" applyFont="1" applyFill="1" applyBorder="1"/>
    <xf numFmtId="0" fontId="0" fillId="18" borderId="55" xfId="0" applyFill="1" applyBorder="1"/>
    <xf numFmtId="0" fontId="65" fillId="18" borderId="70" xfId="0" applyFont="1" applyFill="1" applyBorder="1" applyAlignment="1">
      <alignment horizontal="center"/>
    </xf>
    <xf numFmtId="0" fontId="0" fillId="18" borderId="56" xfId="0" applyFill="1" applyBorder="1"/>
    <xf numFmtId="0" fontId="65" fillId="18" borderId="60" xfId="0" applyFont="1" applyFill="1" applyBorder="1" applyAlignment="1">
      <alignment horizontal="center" vertical="center"/>
    </xf>
    <xf numFmtId="0" fontId="65" fillId="18" borderId="61" xfId="0" applyFont="1" applyFill="1" applyBorder="1" applyAlignment="1">
      <alignment horizontal="center" vertical="center"/>
    </xf>
    <xf numFmtId="0" fontId="65" fillId="18" borderId="68" xfId="0" applyFont="1" applyFill="1" applyBorder="1" applyAlignment="1">
      <alignment horizontal="center" vertical="center"/>
    </xf>
    <xf numFmtId="0" fontId="65" fillId="18" borderId="63" xfId="0" applyFont="1" applyFill="1" applyBorder="1" applyAlignment="1">
      <alignment horizontal="center" vertical="center"/>
    </xf>
    <xf numFmtId="3" fontId="65" fillId="18" borderId="63" xfId="0" applyNumberFormat="1" applyFont="1" applyFill="1" applyBorder="1" applyAlignment="1">
      <alignment horizontal="center" vertical="center"/>
    </xf>
    <xf numFmtId="0" fontId="65" fillId="18" borderId="62" xfId="0" applyFont="1" applyFill="1" applyBorder="1" applyAlignment="1">
      <alignment horizontal="center" vertical="center"/>
    </xf>
    <xf numFmtId="0" fontId="73" fillId="17" borderId="87" xfId="0" applyFont="1" applyFill="1" applyBorder="1" applyAlignment="1">
      <alignment horizontal="left" vertical="center"/>
    </xf>
    <xf numFmtId="0" fontId="66" fillId="29" borderId="53" xfId="0" applyFont="1" applyFill="1" applyBorder="1"/>
    <xf numFmtId="0" fontId="55" fillId="29" borderId="58" xfId="0" applyFont="1" applyFill="1" applyBorder="1" applyAlignment="1">
      <alignment horizontal="left" vertical="center"/>
    </xf>
    <xf numFmtId="0" fontId="0" fillId="29" borderId="75" xfId="0" applyFill="1" applyBorder="1"/>
    <xf numFmtId="0" fontId="0" fillId="29" borderId="65" xfId="0" applyFill="1" applyBorder="1"/>
    <xf numFmtId="0" fontId="0" fillId="29" borderId="80" xfId="0" applyFill="1" applyBorder="1"/>
    <xf numFmtId="3" fontId="0" fillId="30" borderId="93" xfId="0" applyNumberFormat="1" applyFill="1" applyBorder="1"/>
    <xf numFmtId="0" fontId="0" fillId="30" borderId="75" xfId="0" applyFill="1" applyBorder="1"/>
    <xf numFmtId="0" fontId="0" fillId="30" borderId="65" xfId="0" applyFill="1" applyBorder="1"/>
    <xf numFmtId="0" fontId="0" fillId="30" borderId="80" xfId="0" applyFill="1" applyBorder="1"/>
    <xf numFmtId="0" fontId="66" fillId="31" borderId="83" xfId="0" applyFont="1" applyFill="1" applyBorder="1"/>
    <xf numFmtId="0" fontId="0" fillId="31" borderId="95" xfId="0" applyFill="1" applyBorder="1"/>
    <xf numFmtId="0" fontId="0" fillId="31" borderId="84" xfId="0" applyFill="1" applyBorder="1"/>
    <xf numFmtId="3" fontId="66" fillId="31" borderId="89" xfId="0" applyNumberFormat="1" applyFont="1" applyFill="1" applyBorder="1"/>
    <xf numFmtId="3" fontId="71" fillId="31" borderId="89" xfId="0" applyNumberFormat="1" applyFont="1" applyFill="1" applyBorder="1"/>
    <xf numFmtId="0" fontId="65" fillId="31" borderId="94" xfId="0" applyFont="1" applyFill="1" applyBorder="1"/>
    <xf numFmtId="3" fontId="0" fillId="31" borderId="89" xfId="0" applyNumberFormat="1" applyFill="1" applyBorder="1"/>
    <xf numFmtId="0" fontId="55" fillId="18" borderId="80" xfId="0" applyFont="1" applyFill="1" applyBorder="1"/>
    <xf numFmtId="3" fontId="65" fillId="18" borderId="90" xfId="0" applyNumberFormat="1" applyFont="1" applyFill="1" applyBorder="1"/>
    <xf numFmtId="3" fontId="65" fillId="18" borderId="71" xfId="0" applyNumberFormat="1" applyFont="1" applyFill="1" applyBorder="1"/>
    <xf numFmtId="3" fontId="65" fillId="18" borderId="91" xfId="0" applyNumberFormat="1" applyFont="1" applyFill="1" applyBorder="1"/>
    <xf numFmtId="3" fontId="65" fillId="19" borderId="90" xfId="0" applyNumberFormat="1" applyFont="1" applyFill="1" applyBorder="1"/>
    <xf numFmtId="0" fontId="55" fillId="18" borderId="53" xfId="0" applyFont="1" applyFill="1" applyBorder="1"/>
    <xf numFmtId="0" fontId="55" fillId="19" borderId="53" xfId="0" applyFont="1" applyFill="1" applyBorder="1"/>
    <xf numFmtId="0" fontId="55" fillId="18" borderId="79" xfId="0" applyFont="1" applyFill="1" applyBorder="1"/>
    <xf numFmtId="3" fontId="65" fillId="18" borderId="98" xfId="0" applyNumberFormat="1" applyFont="1" applyFill="1" applyBorder="1"/>
    <xf numFmtId="0" fontId="55" fillId="0" borderId="0" xfId="0" applyFont="1"/>
    <xf numFmtId="0" fontId="55" fillId="12" borderId="30" xfId="0" applyFont="1" applyFill="1" applyBorder="1"/>
    <xf numFmtId="0" fontId="55" fillId="12" borderId="15" xfId="0" applyFont="1" applyFill="1" applyBorder="1"/>
    <xf numFmtId="3" fontId="87" fillId="12" borderId="129" xfId="3" applyNumberFormat="1" applyFont="1" applyFill="1" applyBorder="1" applyAlignment="1">
      <alignment horizontal="right"/>
    </xf>
    <xf numFmtId="3" fontId="87" fillId="12" borderId="128" xfId="3" applyNumberFormat="1" applyFont="1" applyFill="1" applyBorder="1" applyAlignment="1">
      <alignment horizontal="right"/>
    </xf>
    <xf numFmtId="3" fontId="81" fillId="12" borderId="141" xfId="3" applyNumberFormat="1" applyFont="1" applyFill="1" applyBorder="1" applyAlignment="1">
      <alignment horizontal="right"/>
    </xf>
    <xf numFmtId="3" fontId="87" fillId="28" borderId="129" xfId="3" applyNumberFormat="1" applyFont="1" applyFill="1" applyBorder="1" applyAlignment="1">
      <alignment horizontal="right"/>
    </xf>
    <xf numFmtId="3" fontId="81" fillId="28" borderId="115" xfId="3" applyNumberFormat="1" applyFont="1" applyFill="1" applyBorder="1" applyAlignment="1">
      <alignment horizontal="right"/>
    </xf>
    <xf numFmtId="0" fontId="53" fillId="27" borderId="25" xfId="3" applyFont="1" applyFill="1" applyBorder="1" applyAlignment="1">
      <alignment horizontal="right"/>
    </xf>
    <xf numFmtId="0" fontId="51" fillId="0" borderId="0" xfId="3" applyFont="1"/>
    <xf numFmtId="14" fontId="53" fillId="0" borderId="0" xfId="3" applyNumberFormat="1" applyFont="1" applyAlignment="1">
      <alignment horizontal="left" indent="1"/>
    </xf>
    <xf numFmtId="0" fontId="48" fillId="22" borderId="117" xfId="3" applyFont="1" applyFill="1" applyBorder="1" applyAlignment="1">
      <alignment horizontal="left" indent="1"/>
    </xf>
    <xf numFmtId="0" fontId="65" fillId="19" borderId="73" xfId="0" applyFont="1" applyFill="1" applyBorder="1" applyAlignment="1">
      <alignment horizontal="center" vertical="center"/>
    </xf>
    <xf numFmtId="0" fontId="55" fillId="19" borderId="75" xfId="0" applyFont="1" applyFill="1" applyBorder="1" applyAlignment="1">
      <alignment vertical="center"/>
    </xf>
    <xf numFmtId="3" fontId="65" fillId="11" borderId="84" xfId="0" applyNumberFormat="1" applyFont="1" applyFill="1" applyBorder="1"/>
    <xf numFmtId="0" fontId="61" fillId="32" borderId="0" xfId="0" applyFont="1" applyFill="1" applyAlignment="1">
      <alignment vertical="center"/>
    </xf>
    <xf numFmtId="3" fontId="67" fillId="32" borderId="0" xfId="0" applyNumberFormat="1" applyFont="1" applyFill="1" applyAlignment="1">
      <alignment vertical="center"/>
    </xf>
    <xf numFmtId="0" fontId="67" fillId="32" borderId="0" xfId="0" applyFont="1" applyFill="1" applyAlignment="1">
      <alignment vertical="center"/>
    </xf>
    <xf numFmtId="3" fontId="61" fillId="32" borderId="0" xfId="0" applyNumberFormat="1" applyFont="1" applyFill="1" applyAlignment="1">
      <alignment vertical="center"/>
    </xf>
    <xf numFmtId="0" fontId="80" fillId="0" borderId="0" xfId="3" applyFont="1"/>
    <xf numFmtId="0" fontId="97" fillId="0" borderId="0" xfId="3" applyFont="1"/>
    <xf numFmtId="3" fontId="45" fillId="0" borderId="0" xfId="3" applyNumberFormat="1" applyFont="1" applyAlignment="1">
      <alignment horizontal="right"/>
    </xf>
    <xf numFmtId="3" fontId="54" fillId="22" borderId="76" xfId="3" applyNumberFormat="1" applyFont="1" applyFill="1" applyBorder="1"/>
    <xf numFmtId="3" fontId="54" fillId="22" borderId="76" xfId="3" applyNumberFormat="1" applyFont="1" applyFill="1" applyBorder="1" applyAlignment="1">
      <alignment horizontal="right"/>
    </xf>
    <xf numFmtId="14" fontId="45" fillId="0" borderId="0" xfId="3" applyNumberFormat="1" applyFont="1" applyAlignment="1">
      <alignment horizontal="right"/>
    </xf>
    <xf numFmtId="0" fontId="70" fillId="13" borderId="137" xfId="6" applyFont="1" applyFill="1" applyBorder="1" applyAlignment="1">
      <alignment horizontal="center" vertical="center"/>
    </xf>
    <xf numFmtId="0" fontId="45" fillId="22" borderId="27" xfId="3" applyFont="1" applyFill="1" applyBorder="1" applyAlignment="1">
      <alignment horizontal="left" indent="1"/>
    </xf>
    <xf numFmtId="0" fontId="45" fillId="22" borderId="76" xfId="3" applyFont="1" applyFill="1" applyBorder="1" applyAlignment="1">
      <alignment horizontal="left" indent="1"/>
    </xf>
    <xf numFmtId="0" fontId="44" fillId="0" borderId="0" xfId="3" applyFont="1"/>
    <xf numFmtId="0" fontId="99" fillId="0" borderId="0" xfId="3" applyFont="1" applyAlignment="1">
      <alignment horizontal="center"/>
    </xf>
    <xf numFmtId="0" fontId="100" fillId="0" borderId="0" xfId="3" applyFont="1" applyAlignment="1">
      <alignment horizontal="center"/>
    </xf>
    <xf numFmtId="0" fontId="43" fillId="27" borderId="76" xfId="3" applyFont="1" applyFill="1" applyBorder="1" applyAlignment="1">
      <alignment horizontal="left" indent="1"/>
    </xf>
    <xf numFmtId="0" fontId="43" fillId="0" borderId="0" xfId="3" applyFont="1"/>
    <xf numFmtId="0" fontId="53" fillId="13" borderId="114" xfId="3" applyFont="1" applyFill="1" applyBorder="1"/>
    <xf numFmtId="3" fontId="53" fillId="13" borderId="76" xfId="3" applyNumberFormat="1" applyFont="1" applyFill="1" applyBorder="1"/>
    <xf numFmtId="3" fontId="87" fillId="13" borderId="115" xfId="3" applyNumberFormat="1" applyFont="1" applyFill="1" applyBorder="1"/>
    <xf numFmtId="0" fontId="79" fillId="13" borderId="126" xfId="3" applyFont="1" applyFill="1" applyBorder="1"/>
    <xf numFmtId="0" fontId="79" fillId="13" borderId="58" xfId="3" applyFont="1" applyFill="1" applyBorder="1" applyAlignment="1">
      <alignment horizontal="left" indent="1"/>
    </xf>
    <xf numFmtId="3" fontId="79" fillId="13" borderId="58" xfId="3" applyNumberFormat="1" applyFont="1" applyFill="1" applyBorder="1"/>
    <xf numFmtId="3" fontId="81" fillId="13" borderId="128" xfId="3" applyNumberFormat="1" applyFont="1" applyFill="1" applyBorder="1"/>
    <xf numFmtId="0" fontId="53" fillId="10" borderId="124" xfId="3" applyFont="1" applyFill="1" applyBorder="1" applyAlignment="1">
      <alignment horizontal="left" indent="1"/>
    </xf>
    <xf numFmtId="3" fontId="53" fillId="10" borderId="124" xfId="3" applyNumberFormat="1" applyFont="1" applyFill="1" applyBorder="1"/>
    <xf numFmtId="3" fontId="87" fillId="10" borderId="125" xfId="3" applyNumberFormat="1" applyFont="1" applyFill="1" applyBorder="1"/>
    <xf numFmtId="0" fontId="55" fillId="30" borderId="76" xfId="0" applyFont="1" applyFill="1" applyBorder="1"/>
    <xf numFmtId="3" fontId="0" fillId="29" borderId="53" xfId="0" applyNumberFormat="1" applyFill="1" applyBorder="1"/>
    <xf numFmtId="0" fontId="52" fillId="27" borderId="126" xfId="3" applyFont="1" applyFill="1" applyBorder="1" applyAlignment="1">
      <alignment horizontal="right"/>
    </xf>
    <xf numFmtId="0" fontId="87" fillId="27" borderId="127" xfId="3" applyFont="1" applyFill="1" applyBorder="1" applyAlignment="1">
      <alignment horizontal="left" vertical="center" wrapText="1" indent="1"/>
    </xf>
    <xf numFmtId="3" fontId="54" fillId="27" borderId="58" xfId="3" applyNumberFormat="1" applyFont="1" applyFill="1" applyBorder="1" applyAlignment="1">
      <alignment horizontal="right"/>
    </xf>
    <xf numFmtId="3" fontId="87" fillId="27" borderId="128" xfId="3" applyNumberFormat="1" applyFont="1" applyFill="1" applyBorder="1" applyAlignment="1">
      <alignment horizontal="right"/>
    </xf>
    <xf numFmtId="3" fontId="79" fillId="27" borderId="137" xfId="3" applyNumberFormat="1" applyFont="1" applyFill="1" applyBorder="1" applyAlignment="1">
      <alignment horizontal="right"/>
    </xf>
    <xf numFmtId="3" fontId="81" fillId="27" borderId="141" xfId="3" applyNumberFormat="1" applyFont="1" applyFill="1" applyBorder="1" applyAlignment="1">
      <alignment horizontal="right"/>
    </xf>
    <xf numFmtId="3" fontId="0" fillId="29" borderId="81" xfId="0" applyNumberFormat="1" applyFill="1" applyBorder="1"/>
    <xf numFmtId="3" fontId="0" fillId="29" borderId="79" xfId="0" applyNumberFormat="1" applyFill="1" applyBorder="1"/>
    <xf numFmtId="0" fontId="65" fillId="29" borderId="72" xfId="0" applyFont="1" applyFill="1" applyBorder="1"/>
    <xf numFmtId="0" fontId="55" fillId="30" borderId="58" xfId="0" applyFont="1" applyFill="1" applyBorder="1" applyAlignment="1">
      <alignment horizontal="left" vertical="center"/>
    </xf>
    <xf numFmtId="0" fontId="0" fillId="29" borderId="79" xfId="0" applyFill="1" applyBorder="1"/>
    <xf numFmtId="3" fontId="65" fillId="18" borderId="93" xfId="0" applyNumberFormat="1" applyFont="1" applyFill="1" applyBorder="1"/>
    <xf numFmtId="0" fontId="0" fillId="17" borderId="131" xfId="0" applyFill="1" applyBorder="1"/>
    <xf numFmtId="0" fontId="0" fillId="17" borderId="132" xfId="0" applyFill="1" applyBorder="1"/>
    <xf numFmtId="3" fontId="0" fillId="17" borderId="132" xfId="0" applyNumberFormat="1" applyFill="1" applyBorder="1"/>
    <xf numFmtId="3" fontId="0" fillId="17" borderId="135" xfId="0" applyNumberFormat="1" applyFill="1" applyBorder="1"/>
    <xf numFmtId="0" fontId="0" fillId="19" borderId="126" xfId="0" applyFill="1" applyBorder="1"/>
    <xf numFmtId="3" fontId="0" fillId="19" borderId="128" xfId="0" applyNumberFormat="1" applyFill="1" applyBorder="1"/>
    <xf numFmtId="0" fontId="66" fillId="17" borderId="25" xfId="0" applyFont="1" applyFill="1" applyBorder="1"/>
    <xf numFmtId="0" fontId="72" fillId="17" borderId="26" xfId="0" applyFont="1" applyFill="1" applyBorder="1"/>
    <xf numFmtId="3" fontId="72" fillId="17" borderId="26" xfId="0" applyNumberFormat="1" applyFont="1" applyFill="1" applyBorder="1"/>
    <xf numFmtId="3" fontId="66" fillId="17" borderId="119" xfId="0" applyNumberFormat="1" applyFont="1" applyFill="1" applyBorder="1"/>
    <xf numFmtId="0" fontId="66" fillId="17" borderId="132" xfId="0" applyFont="1" applyFill="1" applyBorder="1"/>
    <xf numFmtId="0" fontId="41" fillId="0" borderId="0" xfId="3" applyFont="1"/>
    <xf numFmtId="167" fontId="0" fillId="0" borderId="0" xfId="4" applyNumberFormat="1" applyFont="1"/>
    <xf numFmtId="166" fontId="102" fillId="0" borderId="0" xfId="3" applyNumberFormat="1" applyFont="1"/>
    <xf numFmtId="0" fontId="0" fillId="34" borderId="126" xfId="0" applyFill="1" applyBorder="1"/>
    <xf numFmtId="0" fontId="55" fillId="34" borderId="58" xfId="0" applyFont="1" applyFill="1" applyBorder="1"/>
    <xf numFmtId="3" fontId="0" fillId="34" borderId="58" xfId="0" applyNumberFormat="1" applyFill="1" applyBorder="1"/>
    <xf numFmtId="3" fontId="0" fillId="34" borderId="128" xfId="0" applyNumberFormat="1" applyFill="1" applyBorder="1"/>
    <xf numFmtId="0" fontId="104" fillId="0" borderId="0" xfId="0" applyFont="1"/>
    <xf numFmtId="0" fontId="103" fillId="33" borderId="131" xfId="0" applyFont="1" applyFill="1" applyBorder="1"/>
    <xf numFmtId="0" fontId="103" fillId="33" borderId="135" xfId="0" applyFont="1" applyFill="1" applyBorder="1" applyAlignment="1">
      <alignment horizontal="center"/>
    </xf>
    <xf numFmtId="0" fontId="104" fillId="29" borderId="126" xfId="0" applyFont="1" applyFill="1" applyBorder="1"/>
    <xf numFmtId="165" fontId="104" fillId="29" borderId="128" xfId="0" applyNumberFormat="1" applyFont="1" applyFill="1" applyBorder="1"/>
    <xf numFmtId="0" fontId="103" fillId="33" borderId="136" xfId="0" applyFont="1" applyFill="1" applyBorder="1"/>
    <xf numFmtId="0" fontId="103" fillId="18" borderId="131" xfId="0" applyFont="1" applyFill="1" applyBorder="1"/>
    <xf numFmtId="0" fontId="103" fillId="18" borderId="135" xfId="0" applyFont="1" applyFill="1" applyBorder="1" applyAlignment="1">
      <alignment horizontal="center"/>
    </xf>
    <xf numFmtId="0" fontId="104" fillId="19" borderId="126" xfId="0" applyFont="1" applyFill="1" applyBorder="1"/>
    <xf numFmtId="165" fontId="104" fillId="19" borderId="128" xfId="0" applyNumberFormat="1" applyFont="1" applyFill="1" applyBorder="1"/>
    <xf numFmtId="0" fontId="103" fillId="18" borderId="136" xfId="0" applyFont="1" applyFill="1" applyBorder="1"/>
    <xf numFmtId="0" fontId="103" fillId="21" borderId="25" xfId="0" applyFont="1" applyFill="1" applyBorder="1"/>
    <xf numFmtId="165" fontId="103" fillId="33" borderId="141" xfId="0" applyNumberFormat="1" applyFont="1" applyFill="1" applyBorder="1"/>
    <xf numFmtId="0" fontId="55" fillId="19" borderId="75" xfId="0" applyFont="1" applyFill="1" applyBorder="1" applyAlignment="1">
      <alignment horizontal="left" vertical="center"/>
    </xf>
    <xf numFmtId="0" fontId="55" fillId="19" borderId="65" xfId="0" applyFont="1" applyFill="1" applyBorder="1" applyAlignment="1">
      <alignment horizontal="left" vertical="center"/>
    </xf>
    <xf numFmtId="0" fontId="105" fillId="12" borderId="30" xfId="0" applyFont="1" applyFill="1" applyBorder="1"/>
    <xf numFmtId="3" fontId="105" fillId="12" borderId="29" xfId="0" applyNumberFormat="1" applyFont="1" applyFill="1" applyBorder="1"/>
    <xf numFmtId="0" fontId="105" fillId="12" borderId="15" xfId="0" applyFont="1" applyFill="1" applyBorder="1"/>
    <xf numFmtId="0" fontId="105" fillId="12" borderId="23" xfId="0" applyFont="1" applyFill="1" applyBorder="1"/>
    <xf numFmtId="0" fontId="105" fillId="0" borderId="0" xfId="0" applyFont="1"/>
    <xf numFmtId="3" fontId="0" fillId="30" borderId="76" xfId="0" applyNumberFormat="1" applyFill="1" applyBorder="1"/>
    <xf numFmtId="3" fontId="0" fillId="30" borderId="169" xfId="0" applyNumberFormat="1" applyFill="1" applyBorder="1"/>
    <xf numFmtId="165" fontId="105" fillId="12" borderId="16" xfId="0" applyNumberFormat="1" applyFont="1" applyFill="1" applyBorder="1"/>
    <xf numFmtId="0" fontId="105" fillId="12" borderId="170" xfId="0" applyFont="1" applyFill="1" applyBorder="1"/>
    <xf numFmtId="165" fontId="105" fillId="12" borderId="171" xfId="0" applyNumberFormat="1" applyFont="1" applyFill="1" applyBorder="1"/>
    <xf numFmtId="0" fontId="55" fillId="30" borderId="167" xfId="0" applyFont="1" applyFill="1" applyBorder="1"/>
    <xf numFmtId="0" fontId="55" fillId="12" borderId="23" xfId="0" applyFont="1" applyFill="1" applyBorder="1"/>
    <xf numFmtId="0" fontId="0" fillId="12" borderId="172" xfId="0" applyFill="1" applyBorder="1"/>
    <xf numFmtId="165" fontId="0" fillId="12" borderId="172" xfId="0" applyNumberFormat="1" applyFill="1" applyBorder="1"/>
    <xf numFmtId="165" fontId="0" fillId="12" borderId="28" xfId="0" applyNumberFormat="1" applyFill="1" applyBorder="1"/>
    <xf numFmtId="165" fontId="105" fillId="12" borderId="174" xfId="0" applyNumberFormat="1" applyFont="1" applyFill="1" applyBorder="1"/>
    <xf numFmtId="0" fontId="55" fillId="18" borderId="176" xfId="0" applyFont="1" applyFill="1" applyBorder="1"/>
    <xf numFmtId="0" fontId="55" fillId="29" borderId="75" xfId="0" applyFont="1" applyFill="1" applyBorder="1" applyAlignment="1">
      <alignment horizontal="left" vertical="center"/>
    </xf>
    <xf numFmtId="0" fontId="55" fillId="29" borderId="76" xfId="0" applyFont="1" applyFill="1" applyBorder="1"/>
    <xf numFmtId="3" fontId="0" fillId="29" borderId="69" xfId="0" applyNumberFormat="1" applyFill="1" applyBorder="1"/>
    <xf numFmtId="0" fontId="55" fillId="19" borderId="77" xfId="0" applyFont="1" applyFill="1" applyBorder="1"/>
    <xf numFmtId="0" fontId="55" fillId="19" borderId="69" xfId="0" applyFont="1" applyFill="1" applyBorder="1"/>
    <xf numFmtId="0" fontId="55" fillId="19" borderId="80" xfId="0" applyFont="1" applyFill="1" applyBorder="1"/>
    <xf numFmtId="3" fontId="65" fillId="19" borderId="91" xfId="0" applyNumberFormat="1" applyFont="1" applyFill="1" applyBorder="1"/>
    <xf numFmtId="0" fontId="55" fillId="29" borderId="65" xfId="0" applyFont="1" applyFill="1" applyBorder="1" applyAlignment="1">
      <alignment horizontal="left" vertical="center"/>
    </xf>
    <xf numFmtId="0" fontId="55" fillId="29" borderId="80" xfId="0" applyFont="1" applyFill="1" applyBorder="1" applyAlignment="1">
      <alignment horizontal="left" vertical="center"/>
    </xf>
    <xf numFmtId="3" fontId="0" fillId="29" borderId="93" xfId="0" applyNumberFormat="1" applyFill="1" applyBorder="1"/>
    <xf numFmtId="0" fontId="55" fillId="30" borderId="156" xfId="0" applyFont="1" applyFill="1" applyBorder="1" applyAlignment="1">
      <alignment horizontal="left" vertical="center"/>
    </xf>
    <xf numFmtId="3" fontId="0" fillId="30" borderId="98" xfId="0" applyNumberFormat="1" applyFill="1" applyBorder="1"/>
    <xf numFmtId="0" fontId="55" fillId="30" borderId="79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65" fillId="35" borderId="57" xfId="0" applyFont="1" applyFill="1" applyBorder="1" applyAlignment="1">
      <alignment horizontal="center" vertical="center"/>
    </xf>
    <xf numFmtId="0" fontId="66" fillId="35" borderId="58" xfId="0" applyFont="1" applyFill="1" applyBorder="1"/>
    <xf numFmtId="0" fontId="0" fillId="35" borderId="58" xfId="0" applyFill="1" applyBorder="1"/>
    <xf numFmtId="3" fontId="65" fillId="35" borderId="72" xfId="0" applyNumberFormat="1" applyFont="1" applyFill="1" applyBorder="1"/>
    <xf numFmtId="3" fontId="77" fillId="35" borderId="72" xfId="0" applyNumberFormat="1" applyFont="1" applyFill="1" applyBorder="1"/>
    <xf numFmtId="0" fontId="65" fillId="35" borderId="73" xfId="0" applyFont="1" applyFill="1" applyBorder="1" applyAlignment="1">
      <alignment horizontal="center" vertical="center"/>
    </xf>
    <xf numFmtId="3" fontId="65" fillId="35" borderId="90" xfId="0" applyNumberFormat="1" applyFont="1" applyFill="1" applyBorder="1"/>
    <xf numFmtId="0" fontId="66" fillId="35" borderId="57" xfId="0" applyFont="1" applyFill="1" applyBorder="1" applyAlignment="1">
      <alignment horizontal="center" vertical="center"/>
    </xf>
    <xf numFmtId="0" fontId="66" fillId="35" borderId="53" xfId="0" applyFont="1" applyFill="1" applyBorder="1"/>
    <xf numFmtId="0" fontId="65" fillId="35" borderId="58" xfId="0" applyFont="1" applyFill="1" applyBorder="1" applyAlignment="1">
      <alignment horizontal="left" vertical="center"/>
    </xf>
    <xf numFmtId="0" fontId="65" fillId="35" borderId="58" xfId="0" applyFont="1" applyFill="1" applyBorder="1" applyAlignment="1">
      <alignment horizontal="center" vertical="center"/>
    </xf>
    <xf numFmtId="0" fontId="73" fillId="35" borderId="89" xfId="0" applyFont="1" applyFill="1" applyBorder="1" applyAlignment="1">
      <alignment horizontal="left" vertical="center"/>
    </xf>
    <xf numFmtId="0" fontId="71" fillId="35" borderId="58" xfId="0" applyFont="1" applyFill="1" applyBorder="1"/>
    <xf numFmtId="3" fontId="77" fillId="35" borderId="58" xfId="0" applyNumberFormat="1" applyFont="1" applyFill="1" applyBorder="1"/>
    <xf numFmtId="3" fontId="77" fillId="35" borderId="59" xfId="0" applyNumberFormat="1" applyFont="1" applyFill="1" applyBorder="1"/>
    <xf numFmtId="3" fontId="71" fillId="35" borderId="72" xfId="0" applyNumberFormat="1" applyFont="1" applyFill="1" applyBorder="1"/>
    <xf numFmtId="3" fontId="0" fillId="35" borderId="72" xfId="0" applyNumberFormat="1" applyFill="1" applyBorder="1"/>
    <xf numFmtId="3" fontId="77" fillId="35" borderId="163" xfId="0" applyNumberFormat="1" applyFont="1" applyFill="1" applyBorder="1"/>
    <xf numFmtId="3" fontId="71" fillId="35" borderId="58" xfId="0" applyNumberFormat="1" applyFont="1" applyFill="1" applyBorder="1"/>
    <xf numFmtId="3" fontId="71" fillId="35" borderId="59" xfId="0" applyNumberFormat="1" applyFont="1" applyFill="1" applyBorder="1"/>
    <xf numFmtId="0" fontId="0" fillId="35" borderId="75" xfId="0" applyFill="1" applyBorder="1"/>
    <xf numFmtId="3" fontId="77" fillId="35" borderId="61" xfId="0" applyNumberFormat="1" applyFont="1" applyFill="1" applyBorder="1"/>
    <xf numFmtId="3" fontId="74" fillId="35" borderId="90" xfId="0" applyNumberFormat="1" applyFont="1" applyFill="1" applyBorder="1"/>
    <xf numFmtId="3" fontId="77" fillId="35" borderId="90" xfId="0" applyNumberFormat="1" applyFont="1" applyFill="1" applyBorder="1"/>
    <xf numFmtId="3" fontId="0" fillId="35" borderId="90" xfId="0" applyNumberFormat="1" applyFill="1" applyBorder="1"/>
    <xf numFmtId="0" fontId="0" fillId="35" borderId="131" xfId="0" applyFill="1" applyBorder="1"/>
    <xf numFmtId="0" fontId="66" fillId="35" borderId="132" xfId="0" applyFont="1" applyFill="1" applyBorder="1"/>
    <xf numFmtId="0" fontId="0" fillId="35" borderId="132" xfId="0" applyFill="1" applyBorder="1"/>
    <xf numFmtId="3" fontId="0" fillId="35" borderId="132" xfId="0" applyNumberFormat="1" applyFill="1" applyBorder="1"/>
    <xf numFmtId="3" fontId="0" fillId="35" borderId="135" xfId="0" applyNumberFormat="1" applyFill="1" applyBorder="1"/>
    <xf numFmtId="0" fontId="66" fillId="35" borderId="25" xfId="0" applyFont="1" applyFill="1" applyBorder="1"/>
    <xf numFmtId="0" fontId="72" fillId="35" borderId="26" xfId="0" applyFont="1" applyFill="1" applyBorder="1"/>
    <xf numFmtId="3" fontId="72" fillId="35" borderId="26" xfId="0" applyNumberFormat="1" applyFont="1" applyFill="1" applyBorder="1"/>
    <xf numFmtId="3" fontId="66" fillId="35" borderId="119" xfId="0" applyNumberFormat="1" applyFont="1" applyFill="1" applyBorder="1"/>
    <xf numFmtId="0" fontId="0" fillId="18" borderId="58" xfId="0" applyFill="1" applyBorder="1"/>
    <xf numFmtId="3" fontId="0" fillId="19" borderId="91" xfId="0" applyNumberFormat="1" applyFill="1" applyBorder="1"/>
    <xf numFmtId="0" fontId="55" fillId="18" borderId="59" xfId="0" applyFont="1" applyFill="1" applyBorder="1"/>
    <xf numFmtId="3" fontId="55" fillId="19" borderId="75" xfId="0" applyNumberFormat="1" applyFont="1" applyFill="1" applyBorder="1"/>
    <xf numFmtId="0" fontId="38" fillId="0" borderId="0" xfId="3" applyFont="1"/>
    <xf numFmtId="0" fontId="37" fillId="28" borderId="76" xfId="3" applyFont="1" applyFill="1" applyBorder="1" applyAlignment="1">
      <alignment horizontal="left" indent="1"/>
    </xf>
    <xf numFmtId="10" fontId="35" fillId="0" borderId="0" xfId="4" applyNumberFormat="1" applyFont="1"/>
    <xf numFmtId="0" fontId="35" fillId="0" borderId="0" xfId="3" applyFont="1"/>
    <xf numFmtId="0" fontId="79" fillId="28" borderId="114" xfId="3" applyFont="1" applyFill="1" applyBorder="1" applyAlignment="1">
      <alignment horizontal="right"/>
    </xf>
    <xf numFmtId="0" fontId="79" fillId="12" borderId="136" xfId="3" applyFont="1" applyFill="1" applyBorder="1" applyAlignment="1">
      <alignment horizontal="right"/>
    </xf>
    <xf numFmtId="0" fontId="34" fillId="0" borderId="0" xfId="3" applyFont="1"/>
    <xf numFmtId="0" fontId="33" fillId="0" borderId="0" xfId="3" applyFont="1" applyAlignment="1">
      <alignment horizontal="right"/>
    </xf>
    <xf numFmtId="0" fontId="33" fillId="0" borderId="0" xfId="3" applyFont="1"/>
    <xf numFmtId="0" fontId="32" fillId="0" borderId="0" xfId="3" applyFont="1" applyAlignment="1">
      <alignment horizontal="left"/>
    </xf>
    <xf numFmtId="0" fontId="32" fillId="0" borderId="0" xfId="3" applyFont="1"/>
    <xf numFmtId="3" fontId="32" fillId="0" borderId="0" xfId="3" applyNumberFormat="1" applyFont="1"/>
    <xf numFmtId="0" fontId="53" fillId="21" borderId="114" xfId="3" applyFont="1" applyFill="1" applyBorder="1"/>
    <xf numFmtId="3" fontId="53" fillId="21" borderId="76" xfId="3" applyNumberFormat="1" applyFont="1" applyFill="1" applyBorder="1"/>
    <xf numFmtId="3" fontId="87" fillId="21" borderId="115" xfId="3" applyNumberFormat="1" applyFont="1" applyFill="1" applyBorder="1"/>
    <xf numFmtId="0" fontId="79" fillId="21" borderId="126" xfId="3" applyFont="1" applyFill="1" applyBorder="1"/>
    <xf numFmtId="0" fontId="79" fillId="21" borderId="58" xfId="3" applyFont="1" applyFill="1" applyBorder="1" applyAlignment="1">
      <alignment horizontal="left" indent="1"/>
    </xf>
    <xf numFmtId="3" fontId="79" fillId="21" borderId="58" xfId="3" applyNumberFormat="1" applyFont="1" applyFill="1" applyBorder="1"/>
    <xf numFmtId="3" fontId="55" fillId="0" borderId="0" xfId="0" applyNumberFormat="1" applyFont="1"/>
    <xf numFmtId="0" fontId="65" fillId="29" borderId="73" xfId="0" applyFont="1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65" fillId="19" borderId="74" xfId="0" applyFont="1" applyFill="1" applyBorder="1" applyAlignment="1">
      <alignment horizontal="center" vertical="center"/>
    </xf>
    <xf numFmtId="0" fontId="30" fillId="13" borderId="76" xfId="3" applyFont="1" applyFill="1" applyBorder="1" applyAlignment="1">
      <alignment horizontal="left" indent="1"/>
    </xf>
    <xf numFmtId="0" fontId="55" fillId="29" borderId="53" xfId="0" applyFont="1" applyFill="1" applyBorder="1"/>
    <xf numFmtId="3" fontId="55" fillId="29" borderId="163" xfId="0" applyNumberFormat="1" applyFont="1" applyFill="1" applyBorder="1"/>
    <xf numFmtId="3" fontId="55" fillId="29" borderId="58" xfId="0" applyNumberFormat="1" applyFont="1" applyFill="1" applyBorder="1"/>
    <xf numFmtId="0" fontId="29" fillId="21" borderId="76" xfId="3" applyFont="1" applyFill="1" applyBorder="1" applyAlignment="1">
      <alignment horizontal="left" indent="1"/>
    </xf>
    <xf numFmtId="3" fontId="55" fillId="18" borderId="163" xfId="0" applyNumberFormat="1" applyFont="1" applyFill="1" applyBorder="1"/>
    <xf numFmtId="0" fontId="65" fillId="35" borderId="75" xfId="0" applyFont="1" applyFill="1" applyBorder="1"/>
    <xf numFmtId="0" fontId="66" fillId="35" borderId="26" xfId="0" applyFont="1" applyFill="1" applyBorder="1"/>
    <xf numFmtId="0" fontId="85" fillId="0" borderId="0" xfId="3" applyFont="1" applyAlignment="1">
      <alignment horizontal="center"/>
    </xf>
    <xf numFmtId="0" fontId="0" fillId="30" borderId="76" xfId="0" applyFill="1" applyBorder="1"/>
    <xf numFmtId="0" fontId="55" fillId="19" borderId="76" xfId="0" applyFont="1" applyFill="1" applyBorder="1" applyAlignment="1">
      <alignment horizontal="left" vertical="center"/>
    </xf>
    <xf numFmtId="0" fontId="55" fillId="30" borderId="65" xfId="0" applyFont="1" applyFill="1" applyBorder="1" applyAlignment="1">
      <alignment horizontal="left" vertical="center"/>
    </xf>
    <xf numFmtId="0" fontId="0" fillId="30" borderId="71" xfId="0" applyFill="1" applyBorder="1"/>
    <xf numFmtId="3" fontId="0" fillId="30" borderId="177" xfId="0" applyNumberFormat="1" applyFill="1" applyBorder="1"/>
    <xf numFmtId="0" fontId="0" fillId="30" borderId="178" xfId="0" applyFill="1" applyBorder="1"/>
    <xf numFmtId="0" fontId="0" fillId="30" borderId="179" xfId="0" applyFill="1" applyBorder="1"/>
    <xf numFmtId="3" fontId="0" fillId="19" borderId="167" xfId="0" applyNumberFormat="1" applyFill="1" applyBorder="1"/>
    <xf numFmtId="3" fontId="0" fillId="19" borderId="180" xfId="0" applyNumberFormat="1" applyFill="1" applyBorder="1"/>
    <xf numFmtId="0" fontId="55" fillId="18" borderId="181" xfId="0" applyFont="1" applyFill="1" applyBorder="1"/>
    <xf numFmtId="3" fontId="65" fillId="18" borderId="182" xfId="0" applyNumberFormat="1" applyFont="1" applyFill="1" applyBorder="1"/>
    <xf numFmtId="3" fontId="65" fillId="19" borderId="177" xfId="0" applyNumberFormat="1" applyFont="1" applyFill="1" applyBorder="1"/>
    <xf numFmtId="0" fontId="55" fillId="19" borderId="176" xfId="0" applyFont="1" applyFill="1" applyBorder="1"/>
    <xf numFmtId="0" fontId="55" fillId="19" borderId="181" xfId="0" applyFont="1" applyFill="1" applyBorder="1"/>
    <xf numFmtId="0" fontId="85" fillId="0" borderId="0" xfId="3" applyFont="1"/>
    <xf numFmtId="10" fontId="85" fillId="0" borderId="0" xfId="4" applyNumberFormat="1" applyFont="1"/>
    <xf numFmtId="165" fontId="85" fillId="0" borderId="0" xfId="3" applyNumberFormat="1" applyFont="1"/>
    <xf numFmtId="0" fontId="108" fillId="8" borderId="126" xfId="0" applyFont="1" applyFill="1" applyBorder="1" applyAlignment="1">
      <alignment vertical="center"/>
    </xf>
    <xf numFmtId="0" fontId="86" fillId="8" borderId="58" xfId="0" applyFont="1" applyFill="1" applyBorder="1" applyAlignment="1" applyProtection="1">
      <alignment vertical="center"/>
      <protection locked="0"/>
    </xf>
    <xf numFmtId="0" fontId="103" fillId="36" borderId="131" xfId="0" applyFont="1" applyFill="1" applyBorder="1" applyAlignment="1">
      <alignment horizontal="center" vertical="center"/>
    </xf>
    <xf numFmtId="0" fontId="103" fillId="36" borderId="31" xfId="0" applyFont="1" applyFill="1" applyBorder="1" applyAlignment="1">
      <alignment horizontal="center" vertical="center"/>
    </xf>
    <xf numFmtId="3" fontId="105" fillId="32" borderId="0" xfId="0" applyNumberFormat="1" applyFont="1" applyFill="1" applyAlignment="1">
      <alignment vertical="center"/>
    </xf>
    <xf numFmtId="3" fontId="0" fillId="29" borderId="186" xfId="0" applyNumberFormat="1" applyFill="1" applyBorder="1"/>
    <xf numFmtId="3" fontId="0" fillId="30" borderId="182" xfId="0" applyNumberFormat="1" applyFill="1" applyBorder="1"/>
    <xf numFmtId="0" fontId="81" fillId="29" borderId="30" xfId="3" applyFont="1" applyFill="1" applyBorder="1"/>
    <xf numFmtId="0" fontId="81" fillId="29" borderId="31" xfId="3" applyFont="1" applyFill="1" applyBorder="1" applyAlignment="1">
      <alignment horizontal="center"/>
    </xf>
    <xf numFmtId="0" fontId="82" fillId="29" borderId="31" xfId="3" applyFont="1" applyFill="1" applyBorder="1" applyAlignment="1">
      <alignment horizontal="left"/>
    </xf>
    <xf numFmtId="0" fontId="54" fillId="29" borderId="31" xfId="3" applyFont="1" applyFill="1" applyBorder="1"/>
    <xf numFmtId="0" fontId="75" fillId="29" borderId="29" xfId="3" applyFill="1" applyBorder="1"/>
    <xf numFmtId="0" fontId="81" fillId="29" borderId="100" xfId="3" applyFont="1" applyFill="1" applyBorder="1"/>
    <xf numFmtId="0" fontId="83" fillId="29" borderId="101" xfId="3" applyFont="1" applyFill="1" applyBorder="1" applyAlignment="1">
      <alignment horizontal="center" vertical="center"/>
    </xf>
    <xf numFmtId="0" fontId="54" fillId="29" borderId="77" xfId="3" applyFont="1" applyFill="1" applyBorder="1"/>
    <xf numFmtId="0" fontId="54" fillId="29" borderId="102" xfId="3" applyFont="1" applyFill="1" applyBorder="1"/>
    <xf numFmtId="0" fontId="79" fillId="29" borderId="102" xfId="3" applyFont="1" applyFill="1" applyBorder="1" applyAlignment="1">
      <alignment horizontal="center"/>
    </xf>
    <xf numFmtId="0" fontId="75" fillId="29" borderId="103" xfId="3" applyFill="1" applyBorder="1"/>
    <xf numFmtId="0" fontId="54" fillId="29" borderId="105" xfId="3" applyFont="1" applyFill="1" applyBorder="1" applyAlignment="1">
      <alignment horizontal="center"/>
    </xf>
    <xf numFmtId="0" fontId="54" fillId="29" borderId="106" xfId="3" applyFont="1" applyFill="1" applyBorder="1" applyAlignment="1">
      <alignment horizontal="center"/>
    </xf>
    <xf numFmtId="0" fontId="54" fillId="29" borderId="109" xfId="3" applyFont="1" applyFill="1" applyBorder="1" applyAlignment="1">
      <alignment horizontal="center"/>
    </xf>
    <xf numFmtId="0" fontId="54" fillId="29" borderId="110" xfId="3" applyFont="1" applyFill="1" applyBorder="1" applyAlignment="1">
      <alignment horizontal="center"/>
    </xf>
    <xf numFmtId="0" fontId="54" fillId="29" borderId="111" xfId="3" applyFont="1" applyFill="1" applyBorder="1"/>
    <xf numFmtId="0" fontId="54" fillId="29" borderId="112" xfId="3" applyFont="1" applyFill="1" applyBorder="1"/>
    <xf numFmtId="3" fontId="54" fillId="29" borderId="112" xfId="3" applyNumberFormat="1" applyFont="1" applyFill="1" applyBorder="1" applyAlignment="1">
      <alignment horizontal="right" vertical="center"/>
    </xf>
    <xf numFmtId="3" fontId="87" fillId="29" borderId="113" xfId="3" applyNumberFormat="1" applyFont="1" applyFill="1" applyBorder="1" applyAlignment="1">
      <alignment horizontal="right" vertical="center"/>
    </xf>
    <xf numFmtId="0" fontId="54" fillId="29" borderId="114" xfId="3" applyFont="1" applyFill="1" applyBorder="1"/>
    <xf numFmtId="0" fontId="54" fillId="29" borderId="27" xfId="3" applyFont="1" applyFill="1" applyBorder="1"/>
    <xf numFmtId="3" fontId="54" fillId="29" borderId="27" xfId="3" applyNumberFormat="1" applyFont="1" applyFill="1" applyBorder="1" applyAlignment="1">
      <alignment horizontal="right" vertical="center"/>
    </xf>
    <xf numFmtId="3" fontId="87" fillId="29" borderId="115" xfId="3" applyNumberFormat="1" applyFont="1" applyFill="1" applyBorder="1" applyAlignment="1">
      <alignment horizontal="right" vertical="center"/>
    </xf>
    <xf numFmtId="0" fontId="54" fillId="29" borderId="116" xfId="3" applyFont="1" applyFill="1" applyBorder="1"/>
    <xf numFmtId="0" fontId="54" fillId="29" borderId="117" xfId="3" applyFont="1" applyFill="1" applyBorder="1"/>
    <xf numFmtId="3" fontId="54" fillId="29" borderId="117" xfId="3" applyNumberFormat="1" applyFont="1" applyFill="1" applyBorder="1" applyAlignment="1">
      <alignment horizontal="right" vertical="center"/>
    </xf>
    <xf numFmtId="3" fontId="87" fillId="29" borderId="118" xfId="3" applyNumberFormat="1" applyFont="1" applyFill="1" applyBorder="1" applyAlignment="1">
      <alignment horizontal="right" vertical="center"/>
    </xf>
    <xf numFmtId="0" fontId="79" fillId="29" borderId="26" xfId="3" applyFont="1" applyFill="1" applyBorder="1"/>
    <xf numFmtId="3" fontId="79" fillId="29" borderId="26" xfId="3" applyNumberFormat="1" applyFont="1" applyFill="1" applyBorder="1" applyAlignment="1">
      <alignment horizontal="right" vertical="center"/>
    </xf>
    <xf numFmtId="3" fontId="81" fillId="29" borderId="119" xfId="3" applyNumberFormat="1" applyFont="1" applyFill="1" applyBorder="1" applyAlignment="1">
      <alignment horizontal="right" vertical="center"/>
    </xf>
    <xf numFmtId="0" fontId="81" fillId="19" borderId="30" xfId="3" applyFont="1" applyFill="1" applyBorder="1"/>
    <xf numFmtId="0" fontId="81" fillId="19" borderId="31" xfId="3" applyFont="1" applyFill="1" applyBorder="1" applyAlignment="1">
      <alignment horizontal="center"/>
    </xf>
    <xf numFmtId="0" fontId="78" fillId="19" borderId="31" xfId="3" applyFont="1" applyFill="1" applyBorder="1" applyAlignment="1">
      <alignment horizontal="left"/>
    </xf>
    <xf numFmtId="0" fontId="54" fillId="19" borderId="31" xfId="3" applyFont="1" applyFill="1" applyBorder="1"/>
    <xf numFmtId="0" fontId="75" fillId="19" borderId="29" xfId="3" applyFill="1" applyBorder="1"/>
    <xf numFmtId="0" fontId="81" fillId="19" borderId="100" xfId="3" applyFont="1" applyFill="1" applyBorder="1"/>
    <xf numFmtId="0" fontId="84" fillId="19" borderId="101" xfId="3" applyFont="1" applyFill="1" applyBorder="1" applyAlignment="1">
      <alignment horizontal="center" vertical="center"/>
    </xf>
    <xf numFmtId="0" fontId="54" fillId="19" borderId="77" xfId="3" applyFont="1" applyFill="1" applyBorder="1"/>
    <xf numFmtId="0" fontId="54" fillId="19" borderId="102" xfId="3" applyFont="1" applyFill="1" applyBorder="1"/>
    <xf numFmtId="0" fontId="79" fillId="19" borderId="102" xfId="3" applyFont="1" applyFill="1" applyBorder="1" applyAlignment="1">
      <alignment horizontal="center"/>
    </xf>
    <xf numFmtId="0" fontId="75" fillId="19" borderId="103" xfId="3" applyFill="1" applyBorder="1"/>
    <xf numFmtId="0" fontId="54" fillId="19" borderId="105" xfId="3" applyFont="1" applyFill="1" applyBorder="1" applyAlignment="1">
      <alignment horizontal="center"/>
    </xf>
    <xf numFmtId="0" fontId="85" fillId="19" borderId="105" xfId="3" applyFont="1" applyFill="1" applyBorder="1" applyAlignment="1">
      <alignment horizontal="center"/>
    </xf>
    <xf numFmtId="0" fontId="54" fillId="19" borderId="106" xfId="3" applyFont="1" applyFill="1" applyBorder="1" applyAlignment="1">
      <alignment horizontal="center"/>
    </xf>
    <xf numFmtId="0" fontId="54" fillId="19" borderId="109" xfId="3" applyFont="1" applyFill="1" applyBorder="1" applyAlignment="1">
      <alignment horizontal="center"/>
    </xf>
    <xf numFmtId="0" fontId="85" fillId="19" borderId="109" xfId="3" applyFont="1" applyFill="1" applyBorder="1" applyAlignment="1">
      <alignment horizontal="center"/>
    </xf>
    <xf numFmtId="0" fontId="54" fillId="19" borderId="110" xfId="3" applyFont="1" applyFill="1" applyBorder="1" applyAlignment="1">
      <alignment horizontal="center"/>
    </xf>
    <xf numFmtId="0" fontId="54" fillId="19" borderId="114" xfId="3" applyFont="1" applyFill="1" applyBorder="1"/>
    <xf numFmtId="0" fontId="39" fillId="19" borderId="27" xfId="3" applyFont="1" applyFill="1" applyBorder="1" applyAlignment="1">
      <alignment horizontal="left" indent="1"/>
    </xf>
    <xf numFmtId="3" fontId="54" fillId="19" borderId="27" xfId="3" applyNumberFormat="1" applyFont="1" applyFill="1" applyBorder="1"/>
    <xf numFmtId="3" fontId="54" fillId="19" borderId="27" xfId="3" applyNumberFormat="1" applyFont="1" applyFill="1" applyBorder="1" applyAlignment="1">
      <alignment horizontal="right"/>
    </xf>
    <xf numFmtId="3" fontId="85" fillId="19" borderId="27" xfId="3" applyNumberFormat="1" applyFont="1" applyFill="1" applyBorder="1"/>
    <xf numFmtId="3" fontId="87" fillId="19" borderId="115" xfId="3" applyNumberFormat="1" applyFont="1" applyFill="1" applyBorder="1"/>
    <xf numFmtId="0" fontId="54" fillId="19" borderId="120" xfId="3" applyFont="1" applyFill="1" applyBorder="1"/>
    <xf numFmtId="0" fontId="39" fillId="19" borderId="121" xfId="3" applyFont="1" applyFill="1" applyBorder="1" applyAlignment="1">
      <alignment horizontal="left" indent="1"/>
    </xf>
    <xf numFmtId="3" fontId="54" fillId="19" borderId="121" xfId="3" applyNumberFormat="1" applyFont="1" applyFill="1" applyBorder="1"/>
    <xf numFmtId="3" fontId="85" fillId="19" borderId="121" xfId="3" applyNumberFormat="1" applyFont="1" applyFill="1" applyBorder="1"/>
    <xf numFmtId="3" fontId="87" fillId="19" borderId="122" xfId="3" applyNumberFormat="1" applyFont="1" applyFill="1" applyBorder="1"/>
    <xf numFmtId="0" fontId="79" fillId="19" borderId="26" xfId="3" applyFont="1" applyFill="1" applyBorder="1"/>
    <xf numFmtId="3" fontId="79" fillId="19" borderId="26" xfId="3" applyNumberFormat="1" applyFont="1" applyFill="1" applyBorder="1"/>
    <xf numFmtId="3" fontId="86" fillId="19" borderId="26" xfId="3" applyNumberFormat="1" applyFont="1" applyFill="1" applyBorder="1"/>
    <xf numFmtId="3" fontId="81" fillId="19" borderId="119" xfId="3" applyNumberFormat="1" applyFont="1" applyFill="1" applyBorder="1"/>
    <xf numFmtId="0" fontId="54" fillId="19" borderId="27" xfId="3" applyFont="1" applyFill="1" applyBorder="1" applyAlignment="1">
      <alignment horizontal="left" indent="1"/>
    </xf>
    <xf numFmtId="0" fontId="54" fillId="19" borderId="121" xfId="3" applyFont="1" applyFill="1" applyBorder="1"/>
    <xf numFmtId="0" fontId="54" fillId="29" borderId="112" xfId="3" applyFont="1" applyFill="1" applyBorder="1" applyAlignment="1">
      <alignment horizontal="left" indent="1"/>
    </xf>
    <xf numFmtId="3" fontId="54" fillId="29" borderId="112" xfId="3" applyNumberFormat="1" applyFont="1" applyFill="1" applyBorder="1" applyAlignment="1">
      <alignment horizontal="right"/>
    </xf>
    <xf numFmtId="3" fontId="87" fillId="29" borderId="113" xfId="3" applyNumberFormat="1" applyFont="1" applyFill="1" applyBorder="1" applyAlignment="1">
      <alignment horizontal="right"/>
    </xf>
    <xf numFmtId="3" fontId="54" fillId="29" borderId="27" xfId="3" applyNumberFormat="1" applyFont="1" applyFill="1" applyBorder="1" applyAlignment="1">
      <alignment horizontal="right"/>
    </xf>
    <xf numFmtId="3" fontId="87" fillId="29" borderId="115" xfId="3" applyNumberFormat="1" applyFont="1" applyFill="1" applyBorder="1" applyAlignment="1">
      <alignment horizontal="right"/>
    </xf>
    <xf numFmtId="3" fontId="54" fillId="29" borderId="117" xfId="3" applyNumberFormat="1" applyFont="1" applyFill="1" applyBorder="1" applyAlignment="1">
      <alignment horizontal="right"/>
    </xf>
    <xf numFmtId="3" fontId="87" fillId="29" borderId="118" xfId="3" applyNumberFormat="1" applyFont="1" applyFill="1" applyBorder="1" applyAlignment="1">
      <alignment horizontal="right"/>
    </xf>
    <xf numFmtId="0" fontId="54" fillId="19" borderId="123" xfId="3" applyFont="1" applyFill="1" applyBorder="1"/>
    <xf numFmtId="0" fontId="49" fillId="19" borderId="124" xfId="3" applyFont="1" applyFill="1" applyBorder="1" applyAlignment="1">
      <alignment horizontal="left" indent="1"/>
    </xf>
    <xf numFmtId="3" fontId="54" fillId="19" borderId="124" xfId="3" applyNumberFormat="1" applyFont="1" applyFill="1" applyBorder="1"/>
    <xf numFmtId="3" fontId="85" fillId="19" borderId="124" xfId="3" applyNumberFormat="1" applyFont="1" applyFill="1" applyBorder="1"/>
    <xf numFmtId="3" fontId="87" fillId="19" borderId="125" xfId="3" applyNumberFormat="1" applyFont="1" applyFill="1" applyBorder="1"/>
    <xf numFmtId="0" fontId="54" fillId="19" borderId="124" xfId="3" applyFont="1" applyFill="1" applyBorder="1" applyAlignment="1">
      <alignment horizontal="left" indent="1"/>
    </xf>
    <xf numFmtId="0" fontId="38" fillId="19" borderId="124" xfId="3" applyFont="1" applyFill="1" applyBorder="1" applyAlignment="1">
      <alignment horizontal="left" indent="1"/>
    </xf>
    <xf numFmtId="0" fontId="54" fillId="19" borderId="116" xfId="3" applyFont="1" applyFill="1" applyBorder="1"/>
    <xf numFmtId="0" fontId="38" fillId="19" borderId="117" xfId="3" applyFont="1" applyFill="1" applyBorder="1" applyAlignment="1">
      <alignment horizontal="left" indent="1"/>
    </xf>
    <xf numFmtId="3" fontId="54" fillId="19" borderId="117" xfId="3" applyNumberFormat="1" applyFont="1" applyFill="1" applyBorder="1"/>
    <xf numFmtId="3" fontId="87" fillId="19" borderId="118" xfId="3" applyNumberFormat="1" applyFont="1" applyFill="1" applyBorder="1"/>
    <xf numFmtId="0" fontId="38" fillId="19" borderId="121" xfId="3" applyFont="1" applyFill="1" applyBorder="1" applyAlignment="1">
      <alignment horizontal="left" indent="1"/>
    </xf>
    <xf numFmtId="0" fontId="27" fillId="0" borderId="0" xfId="3" applyFont="1"/>
    <xf numFmtId="0" fontId="54" fillId="19" borderId="117" xfId="3" applyFont="1" applyFill="1" applyBorder="1" applyAlignment="1">
      <alignment horizontal="left" indent="1"/>
    </xf>
    <xf numFmtId="0" fontId="54" fillId="19" borderId="121" xfId="3" applyFont="1" applyFill="1" applyBorder="1" applyAlignment="1">
      <alignment horizontal="left" indent="1"/>
    </xf>
    <xf numFmtId="0" fontId="53" fillId="29" borderId="31" xfId="3" applyFont="1" applyFill="1" applyBorder="1"/>
    <xf numFmtId="0" fontId="53" fillId="29" borderId="77" xfId="3" applyFont="1" applyFill="1" applyBorder="1"/>
    <xf numFmtId="0" fontId="53" fillId="29" borderId="102" xfId="3" applyFont="1" applyFill="1" applyBorder="1"/>
    <xf numFmtId="0" fontId="53" fillId="29" borderId="105" xfId="3" applyFont="1" applyFill="1" applyBorder="1" applyAlignment="1">
      <alignment horizontal="center"/>
    </xf>
    <xf numFmtId="0" fontId="53" fillId="29" borderId="106" xfId="3" applyFont="1" applyFill="1" applyBorder="1" applyAlignment="1">
      <alignment horizontal="center"/>
    </xf>
    <xf numFmtId="0" fontId="53" fillId="29" borderId="111" xfId="3" applyFont="1" applyFill="1" applyBorder="1"/>
    <xf numFmtId="3" fontId="53" fillId="29" borderId="112" xfId="3" applyNumberFormat="1" applyFont="1" applyFill="1" applyBorder="1" applyAlignment="1">
      <alignment horizontal="right"/>
    </xf>
    <xf numFmtId="0" fontId="53" fillId="29" borderId="114" xfId="3" applyFont="1" applyFill="1" applyBorder="1"/>
    <xf numFmtId="0" fontId="53" fillId="29" borderId="76" xfId="3" applyFont="1" applyFill="1" applyBorder="1"/>
    <xf numFmtId="3" fontId="53" fillId="29" borderId="76" xfId="3" applyNumberFormat="1" applyFont="1" applyFill="1" applyBorder="1" applyAlignment="1">
      <alignment horizontal="right"/>
    </xf>
    <xf numFmtId="0" fontId="53" fillId="29" borderId="116" xfId="3" applyFont="1" applyFill="1" applyBorder="1"/>
    <xf numFmtId="0" fontId="53" fillId="29" borderId="117" xfId="3" applyFont="1" applyFill="1" applyBorder="1"/>
    <xf numFmtId="3" fontId="53" fillId="29" borderId="117" xfId="3" applyNumberFormat="1" applyFont="1" applyFill="1" applyBorder="1" applyAlignment="1">
      <alignment horizontal="right"/>
    </xf>
    <xf numFmtId="0" fontId="53" fillId="29" borderId="25" xfId="3" applyFont="1" applyFill="1" applyBorder="1"/>
    <xf numFmtId="0" fontId="53" fillId="19" borderId="31" xfId="3" applyFont="1" applyFill="1" applyBorder="1"/>
    <xf numFmtId="0" fontId="53" fillId="19" borderId="77" xfId="3" applyFont="1" applyFill="1" applyBorder="1"/>
    <xf numFmtId="0" fontId="53" fillId="19" borderId="102" xfId="3" applyFont="1" applyFill="1" applyBorder="1"/>
    <xf numFmtId="0" fontId="53" fillId="19" borderId="105" xfId="3" applyFont="1" applyFill="1" applyBorder="1" applyAlignment="1">
      <alignment horizontal="center"/>
    </xf>
    <xf numFmtId="0" fontId="53" fillId="19" borderId="106" xfId="3" applyFont="1" applyFill="1" applyBorder="1" applyAlignment="1">
      <alignment horizontal="center"/>
    </xf>
    <xf numFmtId="0" fontId="45" fillId="19" borderId="109" xfId="3" applyFont="1" applyFill="1" applyBorder="1" applyAlignment="1">
      <alignment horizontal="center"/>
    </xf>
    <xf numFmtId="0" fontId="53" fillId="19" borderId="114" xfId="3" applyFont="1" applyFill="1" applyBorder="1"/>
    <xf numFmtId="0" fontId="36" fillId="19" borderId="76" xfId="3" applyFont="1" applyFill="1" applyBorder="1" applyAlignment="1">
      <alignment horizontal="left" indent="1"/>
    </xf>
    <xf numFmtId="3" fontId="53" fillId="19" borderId="76" xfId="3" applyNumberFormat="1" applyFont="1" applyFill="1" applyBorder="1"/>
    <xf numFmtId="3" fontId="53" fillId="19" borderId="76" xfId="3" applyNumberFormat="1" applyFont="1" applyFill="1" applyBorder="1" applyAlignment="1">
      <alignment horizontal="right"/>
    </xf>
    <xf numFmtId="3" fontId="75" fillId="19" borderId="115" xfId="3" applyNumberFormat="1" applyFill="1" applyBorder="1"/>
    <xf numFmtId="0" fontId="53" fillId="19" borderId="116" xfId="3" applyFont="1" applyFill="1" applyBorder="1"/>
    <xf numFmtId="0" fontId="36" fillId="19" borderId="117" xfId="3" applyFont="1" applyFill="1" applyBorder="1" applyAlignment="1">
      <alignment horizontal="left" indent="1"/>
    </xf>
    <xf numFmtId="3" fontId="53" fillId="19" borderId="117" xfId="3" applyNumberFormat="1" applyFont="1" applyFill="1" applyBorder="1"/>
    <xf numFmtId="3" fontId="75" fillId="19" borderId="118" xfId="3" applyNumberFormat="1" applyFill="1" applyBorder="1"/>
    <xf numFmtId="0" fontId="53" fillId="19" borderId="120" xfId="3" applyFont="1" applyFill="1" applyBorder="1"/>
    <xf numFmtId="0" fontId="53" fillId="19" borderId="121" xfId="3" applyFont="1" applyFill="1" applyBorder="1" applyAlignment="1">
      <alignment horizontal="left" indent="1"/>
    </xf>
    <xf numFmtId="3" fontId="53" fillId="19" borderId="121" xfId="3" applyNumberFormat="1" applyFont="1" applyFill="1" applyBorder="1"/>
    <xf numFmtId="3" fontId="75" fillId="19" borderId="122" xfId="3" applyNumberFormat="1" applyFill="1" applyBorder="1"/>
    <xf numFmtId="0" fontId="53" fillId="19" borderId="25" xfId="3" applyFont="1" applyFill="1" applyBorder="1"/>
    <xf numFmtId="0" fontId="54" fillId="19" borderId="27" xfId="3" applyFont="1" applyFill="1" applyBorder="1"/>
    <xf numFmtId="3" fontId="87" fillId="19" borderId="27" xfId="3" applyNumberFormat="1" applyFont="1" applyFill="1" applyBorder="1"/>
    <xf numFmtId="0" fontId="54" fillId="19" borderId="124" xfId="3" applyFont="1" applyFill="1" applyBorder="1"/>
    <xf numFmtId="3" fontId="87" fillId="19" borderId="124" xfId="3" applyNumberFormat="1" applyFont="1" applyFill="1" applyBorder="1"/>
    <xf numFmtId="0" fontId="35" fillId="19" borderId="124" xfId="3" applyFont="1" applyFill="1" applyBorder="1"/>
    <xf numFmtId="3" fontId="87" fillId="19" borderId="121" xfId="3" applyNumberFormat="1" applyFont="1" applyFill="1" applyBorder="1"/>
    <xf numFmtId="0" fontId="45" fillId="19" borderId="117" xfId="3" applyFont="1" applyFill="1" applyBorder="1" applyAlignment="1">
      <alignment horizontal="left" indent="1"/>
    </xf>
    <xf numFmtId="0" fontId="45" fillId="19" borderId="121" xfId="3" applyFont="1" applyFill="1" applyBorder="1" applyAlignment="1">
      <alignment horizontal="left" indent="1"/>
    </xf>
    <xf numFmtId="0" fontId="54" fillId="29" borderId="27" xfId="3" applyFont="1" applyFill="1" applyBorder="1" applyAlignment="1">
      <alignment horizontal="left" indent="1"/>
    </xf>
    <xf numFmtId="0" fontId="54" fillId="29" borderId="117" xfId="3" applyFont="1" applyFill="1" applyBorder="1" applyAlignment="1">
      <alignment horizontal="left" indent="1"/>
    </xf>
    <xf numFmtId="0" fontId="36" fillId="19" borderId="124" xfId="3" applyFont="1" applyFill="1" applyBorder="1" applyAlignment="1">
      <alignment horizontal="left" indent="1"/>
    </xf>
    <xf numFmtId="0" fontId="81" fillId="19" borderId="31" xfId="3" applyFont="1" applyFill="1" applyBorder="1" applyAlignment="1">
      <alignment horizontal="left"/>
    </xf>
    <xf numFmtId="0" fontId="81" fillId="29" borderId="31" xfId="3" applyFont="1" applyFill="1" applyBorder="1" applyAlignment="1">
      <alignment horizontal="left"/>
    </xf>
    <xf numFmtId="0" fontId="52" fillId="29" borderId="126" xfId="3" applyFont="1" applyFill="1" applyBorder="1" applyAlignment="1">
      <alignment horizontal="right"/>
    </xf>
    <xf numFmtId="0" fontId="87" fillId="29" borderId="127" xfId="3" applyFont="1" applyFill="1" applyBorder="1" applyAlignment="1">
      <alignment horizontal="left" vertical="center" wrapText="1" indent="1"/>
    </xf>
    <xf numFmtId="3" fontId="54" fillId="29" borderId="58" xfId="3" applyNumberFormat="1" applyFont="1" applyFill="1" applyBorder="1" applyAlignment="1">
      <alignment horizontal="right"/>
    </xf>
    <xf numFmtId="3" fontId="87" fillId="29" borderId="128" xfId="3" applyNumberFormat="1" applyFont="1" applyFill="1" applyBorder="1" applyAlignment="1">
      <alignment horizontal="right"/>
    </xf>
    <xf numFmtId="0" fontId="52" fillId="29" borderId="136" xfId="3" applyFont="1" applyFill="1" applyBorder="1" applyAlignment="1">
      <alignment horizontal="right"/>
    </xf>
    <xf numFmtId="3" fontId="79" fillId="29" borderId="137" xfId="3" applyNumberFormat="1" applyFont="1" applyFill="1" applyBorder="1" applyAlignment="1">
      <alignment horizontal="right"/>
    </xf>
    <xf numFmtId="3" fontId="81" fillId="29" borderId="141" xfId="3" applyNumberFormat="1" applyFont="1" applyFill="1" applyBorder="1" applyAlignment="1">
      <alignment horizontal="right"/>
    </xf>
    <xf numFmtId="3" fontId="54" fillId="29" borderId="112" xfId="3" applyNumberFormat="1" applyFont="1" applyFill="1" applyBorder="1" applyAlignment="1">
      <alignment horizontal="center"/>
    </xf>
    <xf numFmtId="3" fontId="87" fillId="29" borderId="113" xfId="3" applyNumberFormat="1" applyFont="1" applyFill="1" applyBorder="1" applyAlignment="1">
      <alignment horizontal="center"/>
    </xf>
    <xf numFmtId="0" fontId="34" fillId="19" borderId="124" xfId="3" applyFont="1" applyFill="1" applyBorder="1" applyAlignment="1">
      <alignment horizontal="left" indent="1"/>
    </xf>
    <xf numFmtId="0" fontId="46" fillId="19" borderId="117" xfId="3" applyFont="1" applyFill="1" applyBorder="1" applyAlignment="1">
      <alignment horizontal="left" indent="1"/>
    </xf>
    <xf numFmtId="0" fontId="46" fillId="19" borderId="121" xfId="3" applyFont="1" applyFill="1" applyBorder="1" applyAlignment="1">
      <alignment horizontal="left" indent="1"/>
    </xf>
    <xf numFmtId="3" fontId="53" fillId="29" borderId="76" xfId="3" applyNumberFormat="1" applyFont="1" applyFill="1" applyBorder="1" applyAlignment="1">
      <alignment horizontal="right" vertical="center"/>
    </xf>
    <xf numFmtId="3" fontId="53" fillId="29" borderId="117" xfId="3" applyNumberFormat="1" applyFont="1" applyFill="1" applyBorder="1" applyAlignment="1">
      <alignment horizontal="right" vertical="center"/>
    </xf>
    <xf numFmtId="0" fontId="53" fillId="19" borderId="76" xfId="3" applyFont="1" applyFill="1" applyBorder="1" applyAlignment="1">
      <alignment horizontal="left" indent="1"/>
    </xf>
    <xf numFmtId="3" fontId="85" fillId="19" borderId="76" xfId="3" applyNumberFormat="1" applyFont="1" applyFill="1" applyBorder="1"/>
    <xf numFmtId="3" fontId="85" fillId="19" borderId="76" xfId="3" applyNumberFormat="1" applyFont="1" applyFill="1" applyBorder="1" applyAlignment="1">
      <alignment horizontal="right"/>
    </xf>
    <xf numFmtId="3" fontId="95" fillId="19" borderId="115" xfId="3" applyNumberFormat="1" applyFont="1" applyFill="1" applyBorder="1"/>
    <xf numFmtId="3" fontId="95" fillId="19" borderId="122" xfId="3" applyNumberFormat="1" applyFont="1" applyFill="1" applyBorder="1"/>
    <xf numFmtId="0" fontId="49" fillId="19" borderId="27" xfId="3" applyFont="1" applyFill="1" applyBorder="1" applyAlignment="1">
      <alignment horizontal="left" indent="1"/>
    </xf>
    <xf numFmtId="0" fontId="42" fillId="19" borderId="124" xfId="3" applyFont="1" applyFill="1" applyBorder="1" applyAlignment="1">
      <alignment horizontal="left" indent="1"/>
    </xf>
    <xf numFmtId="3" fontId="31" fillId="19" borderId="124" xfId="3" applyNumberFormat="1" applyFont="1" applyFill="1" applyBorder="1"/>
    <xf numFmtId="0" fontId="28" fillId="19" borderId="124" xfId="3" applyFont="1" applyFill="1" applyBorder="1" applyAlignment="1">
      <alignment horizontal="left" indent="1"/>
    </xf>
    <xf numFmtId="0" fontId="85" fillId="19" borderId="123" xfId="3" applyFont="1" applyFill="1" applyBorder="1"/>
    <xf numFmtId="0" fontId="85" fillId="19" borderId="124" xfId="3" applyFont="1" applyFill="1" applyBorder="1" applyAlignment="1">
      <alignment horizontal="left" indent="1"/>
    </xf>
    <xf numFmtId="0" fontId="52" fillId="19" borderId="124" xfId="3" applyFont="1" applyFill="1" applyBorder="1" applyAlignment="1">
      <alignment horizontal="left" indent="1"/>
    </xf>
    <xf numFmtId="3" fontId="85" fillId="19" borderId="117" xfId="3" applyNumberFormat="1" applyFont="1" applyFill="1" applyBorder="1"/>
    <xf numFmtId="3" fontId="31" fillId="19" borderId="117" xfId="3" applyNumberFormat="1" applyFont="1" applyFill="1" applyBorder="1"/>
    <xf numFmtId="0" fontId="40" fillId="19" borderId="76" xfId="3" applyFont="1" applyFill="1" applyBorder="1" applyAlignment="1">
      <alignment horizontal="left" indent="1"/>
    </xf>
    <xf numFmtId="0" fontId="86" fillId="29" borderId="31" xfId="3" applyFont="1" applyFill="1" applyBorder="1" applyAlignment="1">
      <alignment horizontal="left"/>
    </xf>
    <xf numFmtId="3" fontId="85" fillId="0" borderId="0" xfId="3" applyNumberFormat="1" applyFont="1" applyAlignment="1">
      <alignment horizontal="right"/>
    </xf>
    <xf numFmtId="0" fontId="85" fillId="0" borderId="0" xfId="3" applyFont="1" applyAlignment="1">
      <alignment horizontal="right"/>
    </xf>
    <xf numFmtId="0" fontId="85" fillId="0" borderId="0" xfId="3" applyFont="1" applyAlignment="1">
      <alignment horizontal="left"/>
    </xf>
    <xf numFmtId="0" fontId="54" fillId="30" borderId="25" xfId="3" applyFont="1" applyFill="1" applyBorder="1"/>
    <xf numFmtId="0" fontId="79" fillId="30" borderId="26" xfId="3" applyFont="1" applyFill="1" applyBorder="1"/>
    <xf numFmtId="3" fontId="79" fillId="30" borderId="26" xfId="3" applyNumberFormat="1" applyFont="1" applyFill="1" applyBorder="1" applyAlignment="1">
      <alignment horizontal="right"/>
    </xf>
    <xf numFmtId="3" fontId="81" fillId="30" borderId="119" xfId="3" applyNumberFormat="1" applyFont="1" applyFill="1" applyBorder="1" applyAlignment="1">
      <alignment horizontal="right"/>
    </xf>
    <xf numFmtId="0" fontId="79" fillId="18" borderId="25" xfId="3" applyFont="1" applyFill="1" applyBorder="1"/>
    <xf numFmtId="0" fontId="79" fillId="18" borderId="26" xfId="3" applyFont="1" applyFill="1" applyBorder="1"/>
    <xf numFmtId="3" fontId="86" fillId="18" borderId="26" xfId="3" applyNumberFormat="1" applyFont="1" applyFill="1" applyBorder="1"/>
    <xf numFmtId="3" fontId="96" fillId="18" borderId="119" xfId="3" applyNumberFormat="1" applyFont="1" applyFill="1" applyBorder="1"/>
    <xf numFmtId="0" fontId="79" fillId="18" borderId="131" xfId="3" applyFont="1" applyFill="1" applyBorder="1"/>
    <xf numFmtId="0" fontId="79" fillId="18" borderId="132" xfId="3" applyFont="1" applyFill="1" applyBorder="1" applyAlignment="1">
      <alignment horizontal="left" indent="1"/>
    </xf>
    <xf numFmtId="3" fontId="79" fillId="18" borderId="132" xfId="3" applyNumberFormat="1" applyFont="1" applyFill="1" applyBorder="1"/>
    <xf numFmtId="3" fontId="81" fillId="18" borderId="135" xfId="3" applyNumberFormat="1" applyFont="1" applyFill="1" applyBorder="1"/>
    <xf numFmtId="0" fontId="53" fillId="30" borderId="25" xfId="3" applyFont="1" applyFill="1" applyBorder="1"/>
    <xf numFmtId="3" fontId="79" fillId="30" borderId="26" xfId="3" applyNumberFormat="1" applyFont="1" applyFill="1" applyBorder="1" applyAlignment="1">
      <alignment horizontal="right" vertical="center"/>
    </xf>
    <xf numFmtId="3" fontId="81" fillId="30" borderId="119" xfId="3" applyNumberFormat="1" applyFont="1" applyFill="1" applyBorder="1" applyAlignment="1">
      <alignment horizontal="right" vertical="center"/>
    </xf>
    <xf numFmtId="0" fontId="53" fillId="18" borderId="25" xfId="3" applyFont="1" applyFill="1" applyBorder="1"/>
    <xf numFmtId="3" fontId="79" fillId="18" borderId="26" xfId="3" applyNumberFormat="1" applyFont="1" applyFill="1" applyBorder="1"/>
    <xf numFmtId="3" fontId="53" fillId="18" borderId="26" xfId="3" applyNumberFormat="1" applyFont="1" applyFill="1" applyBorder="1"/>
    <xf numFmtId="0" fontId="54" fillId="18" borderId="25" xfId="3" applyFont="1" applyFill="1" applyBorder="1"/>
    <xf numFmtId="3" fontId="54" fillId="18" borderId="26" xfId="3" applyNumberFormat="1" applyFont="1" applyFill="1" applyBorder="1"/>
    <xf numFmtId="3" fontId="87" fillId="18" borderId="119" xfId="3" applyNumberFormat="1" applyFont="1" applyFill="1" applyBorder="1"/>
    <xf numFmtId="3" fontId="81" fillId="18" borderId="119" xfId="3" applyNumberFormat="1" applyFont="1" applyFill="1" applyBorder="1"/>
    <xf numFmtId="3" fontId="79" fillId="30" borderId="26" xfId="3" applyNumberFormat="1" applyFont="1" applyFill="1" applyBorder="1" applyAlignment="1">
      <alignment horizontal="center"/>
    </xf>
    <xf numFmtId="3" fontId="81" fillId="30" borderId="119" xfId="3" applyNumberFormat="1" applyFont="1" applyFill="1" applyBorder="1" applyAlignment="1">
      <alignment horizontal="center"/>
    </xf>
    <xf numFmtId="3" fontId="54" fillId="30" borderId="26" xfId="3" applyNumberFormat="1" applyFont="1" applyFill="1" applyBorder="1" applyAlignment="1">
      <alignment horizontal="right"/>
    </xf>
    <xf numFmtId="3" fontId="71" fillId="18" borderId="119" xfId="3" applyNumberFormat="1" applyFont="1" applyFill="1" applyBorder="1"/>
    <xf numFmtId="3" fontId="86" fillId="30" borderId="26" xfId="3" applyNumberFormat="1" applyFont="1" applyFill="1" applyBorder="1" applyAlignment="1">
      <alignment horizontal="right"/>
    </xf>
    <xf numFmtId="3" fontId="96" fillId="30" borderId="119" xfId="3" applyNumberFormat="1" applyFont="1" applyFill="1" applyBorder="1" applyAlignment="1">
      <alignment horizontal="right"/>
    </xf>
    <xf numFmtId="0" fontId="70" fillId="13" borderId="0" xfId="6" applyFont="1" applyFill="1" applyAlignment="1">
      <alignment horizontal="right"/>
    </xf>
    <xf numFmtId="0" fontId="64" fillId="13" borderId="0" xfId="6" applyFont="1" applyFill="1" applyAlignment="1">
      <alignment horizontal="center" vertical="center"/>
    </xf>
    <xf numFmtId="0" fontId="64" fillId="13" borderId="26" xfId="6" applyFont="1" applyFill="1" applyBorder="1" applyAlignment="1">
      <alignment vertical="center"/>
    </xf>
    <xf numFmtId="0" fontId="70" fillId="13" borderId="26" xfId="6" applyFont="1" applyFill="1" applyBorder="1" applyAlignment="1">
      <alignment horizontal="center" vertical="center"/>
    </xf>
    <xf numFmtId="1" fontId="70" fillId="13" borderId="26" xfId="6" applyNumberFormat="1" applyFont="1" applyFill="1" applyBorder="1" applyAlignment="1">
      <alignment horizontal="center" vertical="center"/>
    </xf>
    <xf numFmtId="3" fontId="70" fillId="16" borderId="26" xfId="6" applyNumberFormat="1" applyFont="1" applyFill="1" applyBorder="1" applyAlignment="1">
      <alignment horizontal="right" vertical="center"/>
    </xf>
    <xf numFmtId="3" fontId="70" fillId="37" borderId="26" xfId="6" applyNumberFormat="1" applyFont="1" applyFill="1" applyBorder="1" applyAlignment="1">
      <alignment horizontal="center" vertical="center"/>
    </xf>
    <xf numFmtId="3" fontId="70" fillId="37" borderId="26" xfId="6" applyNumberFormat="1" applyFont="1" applyFill="1" applyBorder="1" applyAlignment="1">
      <alignment horizontal="right" vertical="center"/>
    </xf>
    <xf numFmtId="3" fontId="64" fillId="13" borderId="65" xfId="6" applyNumberFormat="1" applyFont="1" applyFill="1" applyBorder="1" applyAlignment="1">
      <alignment horizontal="center" vertical="center"/>
    </xf>
    <xf numFmtId="3" fontId="64" fillId="13" borderId="65" xfId="6" applyNumberFormat="1" applyFont="1" applyFill="1" applyBorder="1" applyAlignment="1">
      <alignment horizontal="left" vertical="center"/>
    </xf>
    <xf numFmtId="3" fontId="64" fillId="15" borderId="65" xfId="6" applyNumberFormat="1" applyFont="1" applyFill="1" applyBorder="1" applyAlignment="1" applyProtection="1">
      <alignment horizontal="right" vertical="center"/>
      <protection locked="0"/>
    </xf>
    <xf numFmtId="3" fontId="64" fillId="25" borderId="65" xfId="6" applyNumberFormat="1" applyFont="1" applyFill="1" applyBorder="1" applyAlignment="1">
      <alignment horizontal="right" vertical="center"/>
    </xf>
    <xf numFmtId="3" fontId="64" fillId="13" borderId="58" xfId="6" applyNumberFormat="1" applyFont="1" applyFill="1" applyBorder="1" applyAlignment="1">
      <alignment horizontal="center" vertical="center"/>
    </xf>
    <xf numFmtId="3" fontId="64" fillId="13" borderId="58" xfId="6" applyNumberFormat="1" applyFont="1" applyFill="1" applyBorder="1" applyAlignment="1">
      <alignment vertical="center"/>
    </xf>
    <xf numFmtId="3" fontId="64" fillId="15" borderId="58" xfId="6" applyNumberFormat="1" applyFont="1" applyFill="1" applyBorder="1" applyAlignment="1" applyProtection="1">
      <alignment horizontal="right" vertical="center"/>
      <protection locked="0"/>
    </xf>
    <xf numFmtId="3" fontId="64" fillId="25" borderId="58" xfId="6" applyNumberFormat="1" applyFont="1" applyFill="1" applyBorder="1" applyAlignment="1">
      <alignment horizontal="right" vertical="center"/>
    </xf>
    <xf numFmtId="3" fontId="64" fillId="13" borderId="65" xfId="6" applyNumberFormat="1" applyFont="1" applyFill="1" applyBorder="1" applyAlignment="1">
      <alignment vertical="center"/>
    </xf>
    <xf numFmtId="3" fontId="70" fillId="13" borderId="58" xfId="6" applyNumberFormat="1" applyFont="1" applyFill="1" applyBorder="1" applyAlignment="1">
      <alignment horizontal="center" vertical="center"/>
    </xf>
    <xf numFmtId="3" fontId="70" fillId="13" borderId="137" xfId="6" applyNumberFormat="1" applyFont="1" applyFill="1" applyBorder="1" applyAlignment="1">
      <alignment horizontal="center" vertical="center"/>
    </xf>
    <xf numFmtId="3" fontId="64" fillId="13" borderId="137" xfId="6" applyNumberFormat="1" applyFont="1" applyFill="1" applyBorder="1" applyAlignment="1">
      <alignment horizontal="center" vertical="center"/>
    </xf>
    <xf numFmtId="3" fontId="64" fillId="13" borderId="137" xfId="6" applyNumberFormat="1" applyFont="1" applyFill="1" applyBorder="1" applyAlignment="1">
      <alignment vertical="center"/>
    </xf>
    <xf numFmtId="3" fontId="64" fillId="25" borderId="109" xfId="6" applyNumberFormat="1" applyFont="1" applyFill="1" applyBorder="1" applyAlignment="1">
      <alignment horizontal="right" vertical="center"/>
    </xf>
    <xf numFmtId="3" fontId="64" fillId="13" borderId="26" xfId="6" applyNumberFormat="1" applyFont="1" applyFill="1" applyBorder="1" applyAlignment="1">
      <alignment horizontal="center" vertical="center"/>
    </xf>
    <xf numFmtId="3" fontId="64" fillId="13" borderId="26" xfId="6" applyNumberFormat="1" applyFont="1" applyFill="1" applyBorder="1" applyAlignment="1">
      <alignment vertical="center"/>
    </xf>
    <xf numFmtId="3" fontId="64" fillId="25" borderId="26" xfId="6" applyNumberFormat="1" applyFont="1" applyFill="1" applyBorder="1" applyAlignment="1">
      <alignment horizontal="right" vertical="center"/>
    </xf>
    <xf numFmtId="3" fontId="70" fillId="13" borderId="58" xfId="6" applyNumberFormat="1" applyFont="1" applyFill="1" applyBorder="1" applyAlignment="1">
      <alignment vertical="center"/>
    </xf>
    <xf numFmtId="3" fontId="70" fillId="13" borderId="132" xfId="6" applyNumberFormat="1" applyFont="1" applyFill="1" applyBorder="1" applyAlignment="1">
      <alignment horizontal="center" vertical="center"/>
    </xf>
    <xf numFmtId="3" fontId="64" fillId="13" borderId="132" xfId="6" applyNumberFormat="1" applyFont="1" applyFill="1" applyBorder="1" applyAlignment="1">
      <alignment horizontal="center" vertical="center"/>
    </xf>
    <xf numFmtId="3" fontId="64" fillId="13" borderId="132" xfId="6" applyNumberFormat="1" applyFont="1" applyFill="1" applyBorder="1" applyAlignment="1">
      <alignment vertical="center"/>
    </xf>
    <xf numFmtId="3" fontId="64" fillId="25" borderId="132" xfId="6" applyNumberFormat="1" applyFont="1" applyFill="1" applyBorder="1" applyAlignment="1">
      <alignment horizontal="right" vertical="center"/>
    </xf>
    <xf numFmtId="3" fontId="70" fillId="13" borderId="109" xfId="6" applyNumberFormat="1" applyFont="1" applyFill="1" applyBorder="1" applyAlignment="1">
      <alignment horizontal="center" vertical="center"/>
    </xf>
    <xf numFmtId="3" fontId="64" fillId="13" borderId="109" xfId="6" applyNumberFormat="1" applyFont="1" applyFill="1" applyBorder="1" applyAlignment="1">
      <alignment horizontal="center" vertical="center"/>
    </xf>
    <xf numFmtId="3" fontId="64" fillId="13" borderId="109" xfId="6" applyNumberFormat="1" applyFont="1" applyFill="1" applyBorder="1" applyAlignment="1">
      <alignment vertical="center"/>
    </xf>
    <xf numFmtId="3" fontId="70" fillId="13" borderId="26" xfId="6" applyNumberFormat="1" applyFont="1" applyFill="1" applyBorder="1" applyAlignment="1">
      <alignment horizontal="center" vertical="center"/>
    </xf>
    <xf numFmtId="3" fontId="64" fillId="13" borderId="75" xfId="6" applyNumberFormat="1" applyFont="1" applyFill="1" applyBorder="1" applyAlignment="1">
      <alignment vertical="center"/>
    </xf>
    <xf numFmtId="3" fontId="64" fillId="13" borderId="75" xfId="6" applyNumberFormat="1" applyFont="1" applyFill="1" applyBorder="1" applyAlignment="1">
      <alignment horizontal="center" vertical="center"/>
    </xf>
    <xf numFmtId="3" fontId="70" fillId="20" borderId="26" xfId="6" applyNumberFormat="1" applyFont="1" applyFill="1" applyBorder="1" applyAlignment="1">
      <alignment horizontal="right" vertical="center"/>
    </xf>
    <xf numFmtId="3" fontId="70" fillId="21" borderId="26" xfId="6" applyNumberFormat="1" applyFont="1" applyFill="1" applyBorder="1" applyAlignment="1">
      <alignment horizontal="center" vertical="center"/>
    </xf>
    <xf numFmtId="3" fontId="70" fillId="21" borderId="26" xfId="6" applyNumberFormat="1" applyFont="1" applyFill="1" applyBorder="1" applyAlignment="1">
      <alignment horizontal="right" vertical="center"/>
    </xf>
    <xf numFmtId="3" fontId="64" fillId="22" borderId="65" xfId="6" applyNumberFormat="1" applyFont="1" applyFill="1" applyBorder="1" applyAlignment="1">
      <alignment vertical="center"/>
    </xf>
    <xf numFmtId="3" fontId="64" fillId="22" borderId="65" xfId="6" applyNumberFormat="1" applyFont="1" applyFill="1" applyBorder="1" applyAlignment="1">
      <alignment horizontal="center" vertical="center"/>
    </xf>
    <xf numFmtId="3" fontId="64" fillId="22" borderId="58" xfId="6" applyNumberFormat="1" applyFont="1" applyFill="1" applyBorder="1" applyAlignment="1">
      <alignment vertical="center"/>
    </xf>
    <xf numFmtId="3" fontId="64" fillId="22" borderId="58" xfId="6" applyNumberFormat="1" applyFont="1" applyFill="1" applyBorder="1" applyAlignment="1">
      <alignment horizontal="center" vertical="center"/>
    </xf>
    <xf numFmtId="3" fontId="64" fillId="22" borderId="137" xfId="6" applyNumberFormat="1" applyFont="1" applyFill="1" applyBorder="1" applyAlignment="1">
      <alignment vertical="center"/>
    </xf>
    <xf numFmtId="3" fontId="64" fillId="22" borderId="137" xfId="6" applyNumberFormat="1" applyFont="1" applyFill="1" applyBorder="1" applyAlignment="1">
      <alignment horizontal="center" vertical="center"/>
    </xf>
    <xf numFmtId="3" fontId="64" fillId="22" borderId="145" xfId="6" applyNumberFormat="1" applyFont="1" applyFill="1" applyBorder="1" applyAlignment="1">
      <alignment vertical="center"/>
    </xf>
    <xf numFmtId="3" fontId="64" fillId="22" borderId="145" xfId="6" applyNumberFormat="1" applyFont="1" applyFill="1" applyBorder="1" applyAlignment="1">
      <alignment horizontal="center" vertical="center"/>
    </xf>
    <xf numFmtId="3" fontId="64" fillId="22" borderId="75" xfId="6" applyNumberFormat="1" applyFont="1" applyFill="1" applyBorder="1" applyAlignment="1">
      <alignment horizontal="center" vertical="center"/>
    </xf>
    <xf numFmtId="3" fontId="64" fillId="22" borderId="75" xfId="6" applyNumberFormat="1" applyFont="1" applyFill="1" applyBorder="1" applyAlignment="1">
      <alignment vertical="center"/>
    </xf>
    <xf numFmtId="3" fontId="70" fillId="26" borderId="26" xfId="6" applyNumberFormat="1" applyFont="1" applyFill="1" applyBorder="1" applyAlignment="1">
      <alignment vertical="center"/>
    </xf>
    <xf numFmtId="3" fontId="64" fillId="26" borderId="26" xfId="6" applyNumberFormat="1" applyFont="1" applyFill="1" applyBorder="1" applyAlignment="1">
      <alignment vertical="center"/>
    </xf>
    <xf numFmtId="3" fontId="70" fillId="0" borderId="26" xfId="6" applyNumberFormat="1" applyFont="1" applyBorder="1" applyAlignment="1">
      <alignment horizontal="right" vertical="center"/>
    </xf>
    <xf numFmtId="3" fontId="70" fillId="0" borderId="26" xfId="6" applyNumberFormat="1" applyFont="1" applyBorder="1" applyAlignment="1">
      <alignment vertical="center"/>
    </xf>
    <xf numFmtId="3" fontId="64" fillId="26" borderId="65" xfId="6" applyNumberFormat="1" applyFont="1" applyFill="1" applyBorder="1" applyAlignment="1">
      <alignment horizontal="center" vertical="center"/>
    </xf>
    <xf numFmtId="3" fontId="64" fillId="26" borderId="65" xfId="6" applyNumberFormat="1" applyFont="1" applyFill="1" applyBorder="1" applyAlignment="1">
      <alignment vertical="center"/>
    </xf>
    <xf numFmtId="3" fontId="64" fillId="26" borderId="75" xfId="6" applyNumberFormat="1" applyFont="1" applyFill="1" applyBorder="1" applyAlignment="1">
      <alignment horizontal="center" vertical="center"/>
    </xf>
    <xf numFmtId="3" fontId="64" fillId="26" borderId="75" xfId="6" applyNumberFormat="1" applyFont="1" applyFill="1" applyBorder="1" applyAlignment="1">
      <alignment vertical="center"/>
    </xf>
    <xf numFmtId="3" fontId="64" fillId="26" borderId="132" xfId="6" applyNumberFormat="1" applyFont="1" applyFill="1" applyBorder="1" applyAlignment="1">
      <alignment horizontal="center" vertical="center"/>
    </xf>
    <xf numFmtId="3" fontId="64" fillId="26" borderId="132" xfId="6" applyNumberFormat="1" applyFont="1" applyFill="1" applyBorder="1" applyAlignment="1">
      <alignment vertical="center"/>
    </xf>
    <xf numFmtId="3" fontId="64" fillId="26" borderId="58" xfId="6" applyNumberFormat="1" applyFont="1" applyFill="1" applyBorder="1" applyAlignment="1">
      <alignment horizontal="center" vertical="center"/>
    </xf>
    <xf numFmtId="3" fontId="64" fillId="26" borderId="58" xfId="6" applyNumberFormat="1" applyFont="1" applyFill="1" applyBorder="1" applyAlignment="1">
      <alignment vertical="center"/>
    </xf>
    <xf numFmtId="3" fontId="64" fillId="26" borderId="137" xfId="6" applyNumberFormat="1" applyFont="1" applyFill="1" applyBorder="1" applyAlignment="1">
      <alignment horizontal="center" vertical="center"/>
    </xf>
    <xf numFmtId="3" fontId="64" fillId="26" borderId="137" xfId="6" applyNumberFormat="1" applyFont="1" applyFill="1" applyBorder="1" applyAlignment="1">
      <alignment vertical="center"/>
    </xf>
    <xf numFmtId="3" fontId="64" fillId="26" borderId="0" xfId="6" applyNumberFormat="1" applyFont="1" applyFill="1" applyAlignment="1">
      <alignment horizontal="center" vertical="center"/>
    </xf>
    <xf numFmtId="3" fontId="64" fillId="26" borderId="0" xfId="6" applyNumberFormat="1" applyFont="1" applyFill="1" applyAlignment="1">
      <alignment horizontal="right" vertical="center"/>
    </xf>
    <xf numFmtId="0" fontId="64" fillId="26" borderId="0" xfId="6" applyFont="1" applyFill="1" applyAlignment="1">
      <alignment vertical="center"/>
    </xf>
    <xf numFmtId="0" fontId="64" fillId="26" borderId="0" xfId="6" applyFont="1" applyFill="1" applyAlignment="1">
      <alignment horizontal="left" vertical="center"/>
    </xf>
    <xf numFmtId="0" fontId="64" fillId="26" borderId="0" xfId="6" applyFont="1" applyFill="1" applyAlignment="1">
      <alignment horizontal="right" vertical="center"/>
    </xf>
    <xf numFmtId="14" fontId="64" fillId="26" borderId="0" xfId="6" applyNumberFormat="1" applyFont="1" applyFill="1" applyAlignment="1">
      <alignment horizontal="left" vertical="center"/>
    </xf>
    <xf numFmtId="0" fontId="70" fillId="0" borderId="0" xfId="6" applyFont="1" applyAlignment="1">
      <alignment vertical="center"/>
    </xf>
    <xf numFmtId="3" fontId="81" fillId="21" borderId="168" xfId="3" applyNumberFormat="1" applyFont="1" applyFill="1" applyBorder="1"/>
    <xf numFmtId="0" fontId="25" fillId="0" borderId="0" xfId="3" applyFont="1"/>
    <xf numFmtId="14" fontId="24" fillId="0" borderId="0" xfId="3" applyNumberFormat="1" applyFont="1"/>
    <xf numFmtId="14" fontId="24" fillId="0" borderId="0" xfId="3" applyNumberFormat="1" applyFont="1" applyAlignment="1">
      <alignment horizontal="left" indent="1"/>
    </xf>
    <xf numFmtId="3" fontId="23" fillId="27" borderId="151" xfId="3" applyNumberFormat="1" applyFont="1" applyFill="1" applyBorder="1" applyAlignment="1">
      <alignment horizontal="right"/>
    </xf>
    <xf numFmtId="3" fontId="23" fillId="27" borderId="124" xfId="3" applyNumberFormat="1" applyFont="1" applyFill="1" applyBorder="1" applyAlignment="1">
      <alignment horizontal="right"/>
    </xf>
    <xf numFmtId="3" fontId="23" fillId="27" borderId="121" xfId="3" applyNumberFormat="1" applyFont="1" applyFill="1" applyBorder="1" applyAlignment="1">
      <alignment horizontal="right"/>
    </xf>
    <xf numFmtId="3" fontId="23" fillId="27" borderId="152" xfId="3" applyNumberFormat="1" applyFont="1" applyFill="1" applyBorder="1" applyAlignment="1">
      <alignment horizontal="right"/>
    </xf>
    <xf numFmtId="3" fontId="23" fillId="27" borderId="125" xfId="3" applyNumberFormat="1" applyFont="1" applyFill="1" applyBorder="1" applyAlignment="1">
      <alignment horizontal="right"/>
    </xf>
    <xf numFmtId="3" fontId="23" fillId="27" borderId="122" xfId="3" applyNumberFormat="1" applyFont="1" applyFill="1" applyBorder="1" applyAlignment="1">
      <alignment horizontal="right"/>
    </xf>
    <xf numFmtId="0" fontId="23" fillId="22" borderId="117" xfId="3" applyFont="1" applyFill="1" applyBorder="1" applyAlignment="1">
      <alignment horizontal="left" indent="1"/>
    </xf>
    <xf numFmtId="0" fontId="22" fillId="29" borderId="76" xfId="3" applyFont="1" applyFill="1" applyBorder="1"/>
    <xf numFmtId="3" fontId="22" fillId="19" borderId="76" xfId="3" applyNumberFormat="1" applyFont="1" applyFill="1" applyBorder="1"/>
    <xf numFmtId="3" fontId="44" fillId="19" borderId="115" xfId="3" applyNumberFormat="1" applyFont="1" applyFill="1" applyBorder="1"/>
    <xf numFmtId="14" fontId="22" fillId="0" borderId="0" xfId="3" applyNumberFormat="1" applyFont="1"/>
    <xf numFmtId="3" fontId="54" fillId="29" borderId="76" xfId="3" applyNumberFormat="1" applyFont="1" applyFill="1" applyBorder="1" applyAlignment="1">
      <alignment horizontal="right"/>
    </xf>
    <xf numFmtId="0" fontId="22" fillId="29" borderId="27" xfId="3" applyFont="1" applyFill="1" applyBorder="1"/>
    <xf numFmtId="0" fontId="22" fillId="29" borderId="117" xfId="3" applyFont="1" applyFill="1" applyBorder="1"/>
    <xf numFmtId="14" fontId="21" fillId="0" borderId="0" xfId="3" applyNumberFormat="1" applyFont="1"/>
    <xf numFmtId="0" fontId="21" fillId="19" borderId="117" xfId="3" applyFont="1" applyFill="1" applyBorder="1" applyAlignment="1">
      <alignment horizontal="left" indent="1"/>
    </xf>
    <xf numFmtId="3" fontId="21" fillId="28" borderId="65" xfId="3" applyNumberFormat="1" applyFont="1" applyFill="1" applyBorder="1" applyAlignment="1">
      <alignment horizontal="right"/>
    </xf>
    <xf numFmtId="14" fontId="20" fillId="0" borderId="0" xfId="3" applyNumberFormat="1" applyFont="1"/>
    <xf numFmtId="3" fontId="20" fillId="19" borderId="27" xfId="3" applyNumberFormat="1" applyFont="1" applyFill="1" applyBorder="1"/>
    <xf numFmtId="3" fontId="20" fillId="19" borderId="124" xfId="3" applyNumberFormat="1" applyFont="1" applyFill="1" applyBorder="1"/>
    <xf numFmtId="0" fontId="20" fillId="19" borderId="117" xfId="3" applyFont="1" applyFill="1" applyBorder="1" applyAlignment="1">
      <alignment horizontal="left" indent="1"/>
    </xf>
    <xf numFmtId="14" fontId="20" fillId="0" borderId="0" xfId="3" applyNumberFormat="1" applyFont="1" applyAlignment="1">
      <alignment horizontal="left" indent="1"/>
    </xf>
    <xf numFmtId="0" fontId="19" fillId="29" borderId="112" xfId="3" applyFont="1" applyFill="1" applyBorder="1" applyAlignment="1">
      <alignment horizontal="left" vertical="center" indent="1"/>
    </xf>
    <xf numFmtId="0" fontId="19" fillId="29" borderId="27" xfId="3" applyFont="1" applyFill="1" applyBorder="1" applyAlignment="1">
      <alignment horizontal="left" vertical="center" indent="1"/>
    </xf>
    <xf numFmtId="0" fontId="19" fillId="19" borderId="124" xfId="3" applyFont="1" applyFill="1" applyBorder="1" applyAlignment="1">
      <alignment horizontal="left" indent="1"/>
    </xf>
    <xf numFmtId="14" fontId="19" fillId="0" borderId="0" xfId="3" applyNumberFormat="1" applyFont="1" applyAlignment="1">
      <alignment horizontal="left" indent="1"/>
    </xf>
    <xf numFmtId="3" fontId="85" fillId="13" borderId="76" xfId="3" applyNumberFormat="1" applyFont="1" applyFill="1" applyBorder="1"/>
    <xf numFmtId="3" fontId="85" fillId="22" borderId="124" xfId="3" applyNumberFormat="1" applyFont="1" applyFill="1" applyBorder="1"/>
    <xf numFmtId="0" fontId="19" fillId="22" borderId="117" xfId="3" applyFont="1" applyFill="1" applyBorder="1" applyAlignment="1">
      <alignment horizontal="left" indent="1"/>
    </xf>
    <xf numFmtId="0" fontId="19" fillId="22" borderId="124" xfId="3" applyFont="1" applyFill="1" applyBorder="1" applyAlignment="1">
      <alignment horizontal="left" indent="1"/>
    </xf>
    <xf numFmtId="14" fontId="18" fillId="0" borderId="0" xfId="3" applyNumberFormat="1" applyFont="1"/>
    <xf numFmtId="3" fontId="54" fillId="0" borderId="0" xfId="3" applyNumberFormat="1" applyFont="1"/>
    <xf numFmtId="0" fontId="17" fillId="0" borderId="0" xfId="3" applyFont="1"/>
    <xf numFmtId="0" fontId="78" fillId="0" borderId="0" xfId="3" applyFont="1" applyAlignment="1">
      <alignment horizontal="center"/>
    </xf>
    <xf numFmtId="3" fontId="85" fillId="12" borderId="76" xfId="3" applyNumberFormat="1" applyFont="1" applyFill="1" applyBorder="1"/>
    <xf numFmtId="3" fontId="0" fillId="29" borderId="187" xfId="0" applyNumberFormat="1" applyFill="1" applyBorder="1"/>
    <xf numFmtId="3" fontId="0" fillId="30" borderId="187" xfId="0" applyNumberFormat="1" applyFill="1" applyBorder="1"/>
    <xf numFmtId="3" fontId="55" fillId="18" borderId="99" xfId="0" applyNumberFormat="1" applyFont="1" applyFill="1" applyBorder="1"/>
    <xf numFmtId="0" fontId="113" fillId="0" borderId="0" xfId="0" applyFont="1" applyAlignment="1">
      <alignment vertical="center"/>
    </xf>
    <xf numFmtId="0" fontId="113" fillId="0" borderId="0" xfId="0" applyFont="1"/>
    <xf numFmtId="3" fontId="109" fillId="9" borderId="58" xfId="0" applyNumberFormat="1" applyFont="1" applyFill="1" applyBorder="1" applyAlignment="1">
      <alignment horizontal="right" vertical="center"/>
    </xf>
    <xf numFmtId="0" fontId="16" fillId="0" borderId="0" xfId="13"/>
    <xf numFmtId="0" fontId="91" fillId="0" borderId="0" xfId="13" applyFont="1"/>
    <xf numFmtId="0" fontId="91" fillId="0" borderId="0" xfId="13" applyFont="1" applyAlignment="1">
      <alignment vertical="center"/>
    </xf>
    <xf numFmtId="3" fontId="91" fillId="0" borderId="0" xfId="13" applyNumberFormat="1" applyFont="1" applyAlignment="1">
      <alignment vertical="center"/>
    </xf>
    <xf numFmtId="0" fontId="15" fillId="0" borderId="0" xfId="14"/>
    <xf numFmtId="0" fontId="91" fillId="0" borderId="0" xfId="14" applyFont="1"/>
    <xf numFmtId="0" fontId="91" fillId="0" borderId="0" xfId="14" applyFont="1" applyAlignment="1">
      <alignment vertical="center"/>
    </xf>
    <xf numFmtId="3" fontId="91" fillId="0" borderId="0" xfId="14" applyNumberFormat="1" applyFont="1" applyAlignment="1">
      <alignment vertical="center"/>
    </xf>
    <xf numFmtId="0" fontId="14" fillId="0" borderId="0" xfId="15"/>
    <xf numFmtId="0" fontId="91" fillId="0" borderId="0" xfId="15" applyFont="1"/>
    <xf numFmtId="0" fontId="91" fillId="0" borderId="0" xfId="15" applyFont="1" applyAlignment="1">
      <alignment vertical="center"/>
    </xf>
    <xf numFmtId="3" fontId="91" fillId="0" borderId="0" xfId="15" applyNumberFormat="1" applyFont="1" applyAlignment="1">
      <alignment vertical="center"/>
    </xf>
    <xf numFmtId="3" fontId="55" fillId="18" borderId="90" xfId="0" applyNumberFormat="1" applyFont="1" applyFill="1" applyBorder="1"/>
    <xf numFmtId="3" fontId="55" fillId="30" borderId="182" xfId="0" applyNumberFormat="1" applyFont="1" applyFill="1" applyBorder="1"/>
    <xf numFmtId="0" fontId="55" fillId="30" borderId="188" xfId="0" applyFont="1" applyFill="1" applyBorder="1"/>
    <xf numFmtId="3" fontId="0" fillId="29" borderId="182" xfId="0" applyNumberFormat="1" applyFill="1" applyBorder="1"/>
    <xf numFmtId="165" fontId="54" fillId="0" borderId="0" xfId="3" applyNumberFormat="1" applyFont="1"/>
    <xf numFmtId="3" fontId="109" fillId="8" borderId="58" xfId="0" applyNumberFormat="1" applyFont="1" applyFill="1" applyBorder="1" applyAlignment="1">
      <alignment horizontal="right" vertical="center"/>
    </xf>
    <xf numFmtId="3" fontId="109" fillId="9" borderId="150" xfId="0" applyNumberFormat="1" applyFont="1" applyFill="1" applyBorder="1" applyAlignment="1">
      <alignment horizontal="right" vertical="center"/>
    </xf>
    <xf numFmtId="0" fontId="13" fillId="29" borderId="109" xfId="3" applyFont="1" applyFill="1" applyBorder="1" applyAlignment="1">
      <alignment horizontal="center"/>
    </xf>
    <xf numFmtId="0" fontId="13" fillId="19" borderId="109" xfId="3" applyFont="1" applyFill="1" applyBorder="1" applyAlignment="1">
      <alignment horizontal="center"/>
    </xf>
    <xf numFmtId="0" fontId="13" fillId="0" borderId="0" xfId="3" applyFont="1"/>
    <xf numFmtId="14" fontId="13" fillId="0" borderId="0" xfId="3" applyNumberFormat="1" applyFont="1"/>
    <xf numFmtId="0" fontId="12" fillId="29" borderId="76" xfId="3" applyFont="1" applyFill="1" applyBorder="1"/>
    <xf numFmtId="0" fontId="11" fillId="19" borderId="124" xfId="3" applyFont="1" applyFill="1" applyBorder="1"/>
    <xf numFmtId="0" fontId="10" fillId="0" borderId="0" xfId="3" applyFont="1" applyAlignment="1">
      <alignment horizontal="left"/>
    </xf>
    <xf numFmtId="0" fontId="9" fillId="0" borderId="0" xfId="3" applyFont="1"/>
    <xf numFmtId="0" fontId="9" fillId="19" borderId="124" xfId="3" applyFont="1" applyFill="1" applyBorder="1" applyAlignment="1">
      <alignment horizontal="left" indent="1"/>
    </xf>
    <xf numFmtId="0" fontId="9" fillId="19" borderId="117" xfId="3" applyFont="1" applyFill="1" applyBorder="1" applyAlignment="1">
      <alignment horizontal="left" indent="1"/>
    </xf>
    <xf numFmtId="0" fontId="79" fillId="27" borderId="136" xfId="3" applyFont="1" applyFill="1" applyBorder="1" applyAlignment="1">
      <alignment horizontal="right"/>
    </xf>
    <xf numFmtId="0" fontId="81" fillId="27" borderId="154" xfId="3" applyFont="1" applyFill="1" applyBorder="1" applyAlignment="1">
      <alignment horizontal="left" vertical="center" wrapText="1" indent="1"/>
    </xf>
    <xf numFmtId="0" fontId="81" fillId="29" borderId="154" xfId="3" applyFont="1" applyFill="1" applyBorder="1" applyAlignment="1">
      <alignment horizontal="left" vertical="center" wrapText="1" indent="1"/>
    </xf>
    <xf numFmtId="0" fontId="81" fillId="12" borderId="154" xfId="3" applyFont="1" applyFill="1" applyBorder="1" applyAlignment="1">
      <alignment horizontal="left" vertical="center" wrapText="1" indent="1"/>
    </xf>
    <xf numFmtId="0" fontId="81" fillId="28" borderId="0" xfId="3" applyFont="1" applyFill="1" applyAlignment="1">
      <alignment horizontal="left" vertical="center" indent="1"/>
    </xf>
    <xf numFmtId="0" fontId="87" fillId="28" borderId="58" xfId="3" applyFont="1" applyFill="1" applyBorder="1" applyAlignment="1">
      <alignment horizontal="left" vertical="center" indent="1"/>
    </xf>
    <xf numFmtId="3" fontId="79" fillId="28" borderId="58" xfId="3" applyNumberFormat="1" applyFont="1" applyFill="1" applyBorder="1" applyAlignment="1">
      <alignment horizontal="right"/>
    </xf>
    <xf numFmtId="3" fontId="9" fillId="28" borderId="58" xfId="3" applyNumberFormat="1" applyFont="1" applyFill="1" applyBorder="1" applyAlignment="1">
      <alignment horizontal="right"/>
    </xf>
    <xf numFmtId="3" fontId="87" fillId="28" borderId="58" xfId="3" applyNumberFormat="1" applyFont="1" applyFill="1" applyBorder="1" applyAlignment="1">
      <alignment horizontal="right"/>
    </xf>
    <xf numFmtId="0" fontId="9" fillId="28" borderId="58" xfId="3" applyFont="1" applyFill="1" applyBorder="1" applyAlignment="1">
      <alignment horizontal="right"/>
    </xf>
    <xf numFmtId="0" fontId="54" fillId="29" borderId="76" xfId="3" applyFont="1" applyFill="1" applyBorder="1" applyAlignment="1">
      <alignment horizontal="center"/>
    </xf>
    <xf numFmtId="0" fontId="54" fillId="29" borderId="115" xfId="3" applyFont="1" applyFill="1" applyBorder="1" applyAlignment="1">
      <alignment horizontal="center"/>
    </xf>
    <xf numFmtId="0" fontId="9" fillId="29" borderId="58" xfId="3" applyFont="1" applyFill="1" applyBorder="1" applyAlignment="1">
      <alignment vertical="center"/>
    </xf>
    <xf numFmtId="0" fontId="9" fillId="29" borderId="58" xfId="3" applyFont="1" applyFill="1" applyBorder="1" applyAlignment="1">
      <alignment horizontal="center"/>
    </xf>
    <xf numFmtId="49" fontId="9" fillId="29" borderId="58" xfId="3" applyNumberFormat="1" applyFont="1" applyFill="1" applyBorder="1" applyAlignment="1">
      <alignment horizontal="center"/>
    </xf>
    <xf numFmtId="3" fontId="9" fillId="29" borderId="58" xfId="3" applyNumberFormat="1" applyFont="1" applyFill="1" applyBorder="1" applyAlignment="1">
      <alignment horizontal="center"/>
    </xf>
    <xf numFmtId="0" fontId="9" fillId="22" borderId="117" xfId="3" applyFont="1" applyFill="1" applyBorder="1" applyAlignment="1">
      <alignment horizontal="left" indent="1"/>
    </xf>
    <xf numFmtId="0" fontId="8" fillId="0" borderId="0" xfId="3" applyFont="1"/>
    <xf numFmtId="0" fontId="19" fillId="29" borderId="76" xfId="3" applyFont="1" applyFill="1" applyBorder="1" applyAlignment="1">
      <alignment horizontal="left" vertical="center" indent="1"/>
    </xf>
    <xf numFmtId="0" fontId="7" fillId="29" borderId="58" xfId="3" applyFont="1" applyFill="1" applyBorder="1" applyAlignment="1">
      <alignment vertical="center"/>
    </xf>
    <xf numFmtId="49" fontId="54" fillId="29" borderId="58" xfId="3" applyNumberFormat="1" applyFont="1" applyFill="1" applyBorder="1" applyAlignment="1">
      <alignment horizontal="right"/>
    </xf>
    <xf numFmtId="49" fontId="7" fillId="29" borderId="58" xfId="3" applyNumberFormat="1" applyFont="1" applyFill="1" applyBorder="1" applyAlignment="1">
      <alignment horizontal="right"/>
    </xf>
    <xf numFmtId="0" fontId="53" fillId="29" borderId="58" xfId="3" applyFont="1" applyFill="1" applyBorder="1"/>
    <xf numFmtId="0" fontId="53" fillId="29" borderId="58" xfId="3" applyFont="1" applyFill="1" applyBorder="1" applyAlignment="1">
      <alignment horizontal="left" vertical="center" indent="1"/>
    </xf>
    <xf numFmtId="3" fontId="53" fillId="29" borderId="58" xfId="3" applyNumberFormat="1" applyFont="1" applyFill="1" applyBorder="1" applyAlignment="1">
      <alignment horizontal="right" vertical="center"/>
    </xf>
    <xf numFmtId="3" fontId="7" fillId="29" borderId="58" xfId="3" applyNumberFormat="1" applyFont="1" applyFill="1" applyBorder="1" applyAlignment="1">
      <alignment horizontal="right" vertical="center"/>
    </xf>
    <xf numFmtId="3" fontId="6" fillId="29" borderId="112" xfId="3" applyNumberFormat="1" applyFont="1" applyFill="1" applyBorder="1" applyAlignment="1">
      <alignment horizontal="right"/>
    </xf>
    <xf numFmtId="3" fontId="6" fillId="29" borderId="27" xfId="3" applyNumberFormat="1" applyFont="1" applyFill="1" applyBorder="1" applyAlignment="1">
      <alignment horizontal="right"/>
    </xf>
    <xf numFmtId="0" fontId="6" fillId="29" borderId="117" xfId="3" applyFont="1" applyFill="1" applyBorder="1" applyAlignment="1">
      <alignment horizontal="left" vertical="center" indent="1"/>
    </xf>
    <xf numFmtId="0" fontId="5" fillId="22" borderId="124" xfId="3" applyFont="1" applyFill="1" applyBorder="1" applyAlignment="1">
      <alignment horizontal="left" indent="1"/>
    </xf>
    <xf numFmtId="3" fontId="5" fillId="22" borderId="124" xfId="3" applyNumberFormat="1" applyFont="1" applyFill="1" applyBorder="1"/>
    <xf numFmtId="3" fontId="5" fillId="22" borderId="117" xfId="3" applyNumberFormat="1" applyFont="1" applyFill="1" applyBorder="1"/>
    <xf numFmtId="3" fontId="5" fillId="13" borderId="76" xfId="3" applyNumberFormat="1" applyFont="1" applyFill="1" applyBorder="1"/>
    <xf numFmtId="3" fontId="5" fillId="27" borderId="76" xfId="3" applyNumberFormat="1" applyFont="1" applyFill="1" applyBorder="1"/>
    <xf numFmtId="3" fontId="5" fillId="27" borderId="117" xfId="3" applyNumberFormat="1" applyFont="1" applyFill="1" applyBorder="1"/>
    <xf numFmtId="0" fontId="5" fillId="0" borderId="0" xfId="3" applyFont="1"/>
    <xf numFmtId="3" fontId="5" fillId="21" borderId="76" xfId="3" applyNumberFormat="1" applyFont="1" applyFill="1" applyBorder="1"/>
    <xf numFmtId="3" fontId="69" fillId="30" borderId="72" xfId="0" applyNumberFormat="1" applyFont="1" applyFill="1" applyBorder="1"/>
    <xf numFmtId="3" fontId="66" fillId="35" borderId="72" xfId="0" applyNumberFormat="1" applyFont="1" applyFill="1" applyBorder="1"/>
    <xf numFmtId="3" fontId="4" fillId="22" borderId="124" xfId="3" applyNumberFormat="1" applyFont="1" applyFill="1" applyBorder="1"/>
    <xf numFmtId="3" fontId="4" fillId="22" borderId="117" xfId="3" applyNumberFormat="1" applyFont="1" applyFill="1" applyBorder="1"/>
    <xf numFmtId="3" fontId="55" fillId="29" borderId="59" xfId="0" applyNumberFormat="1" applyFont="1" applyFill="1" applyBorder="1"/>
    <xf numFmtId="3" fontId="85" fillId="10" borderId="117" xfId="3" applyNumberFormat="1" applyFont="1" applyFill="1" applyBorder="1"/>
    <xf numFmtId="3" fontId="95" fillId="10" borderId="118" xfId="3" applyNumberFormat="1" applyFont="1" applyFill="1" applyBorder="1"/>
    <xf numFmtId="3" fontId="55" fillId="19" borderId="90" xfId="0" applyNumberFormat="1" applyFont="1" applyFill="1" applyBorder="1"/>
    <xf numFmtId="0" fontId="3" fillId="0" borderId="0" xfId="3" applyFont="1"/>
    <xf numFmtId="0" fontId="3" fillId="0" borderId="0" xfId="3" applyFont="1" applyAlignment="1">
      <alignment horizontal="left"/>
    </xf>
    <xf numFmtId="3" fontId="55" fillId="30" borderId="91" xfId="0" applyNumberFormat="1" applyFont="1" applyFill="1" applyBorder="1"/>
    <xf numFmtId="3" fontId="55" fillId="30" borderId="71" xfId="0" applyNumberFormat="1" applyFont="1" applyFill="1" applyBorder="1"/>
    <xf numFmtId="3" fontId="55" fillId="29" borderId="99" xfId="0" applyNumberFormat="1" applyFont="1" applyFill="1" applyBorder="1"/>
    <xf numFmtId="0" fontId="0" fillId="13" borderId="0" xfId="0" applyFill="1" applyAlignment="1">
      <alignment vertical="center"/>
    </xf>
    <xf numFmtId="0" fontId="77" fillId="13" borderId="0" xfId="0" applyFont="1" applyFill="1" applyAlignment="1">
      <alignment horizontal="right" vertical="center"/>
    </xf>
    <xf numFmtId="1" fontId="70" fillId="14" borderId="0" xfId="0" applyNumberFormat="1" applyFont="1" applyFill="1" applyAlignment="1" applyProtection="1">
      <alignment horizontal="right" vertical="center"/>
      <protection locked="0"/>
    </xf>
    <xf numFmtId="1" fontId="70" fillId="14" borderId="0" xfId="0" applyNumberFormat="1" applyFont="1" applyFill="1" applyAlignment="1" applyProtection="1">
      <alignment horizontal="left" vertical="center"/>
      <protection locked="0"/>
    </xf>
    <xf numFmtId="3" fontId="64" fillId="15" borderId="131" xfId="0" applyNumberFormat="1" applyFont="1" applyFill="1" applyBorder="1" applyAlignment="1" applyProtection="1">
      <alignment horizontal="right" vertical="top"/>
      <protection locked="0"/>
    </xf>
    <xf numFmtId="3" fontId="64" fillId="15" borderId="132" xfId="0" applyNumberFormat="1" applyFont="1" applyFill="1" applyBorder="1" applyAlignment="1" applyProtection="1">
      <alignment horizontal="right" vertical="top"/>
      <protection locked="0"/>
    </xf>
    <xf numFmtId="3" fontId="64" fillId="15" borderId="135" xfId="0" applyNumberFormat="1" applyFont="1" applyFill="1" applyBorder="1" applyAlignment="1" applyProtection="1">
      <alignment horizontal="right" vertical="top"/>
      <protection locked="0"/>
    </xf>
    <xf numFmtId="3" fontId="64" fillId="15" borderId="126" xfId="0" applyNumberFormat="1" applyFont="1" applyFill="1" applyBorder="1" applyAlignment="1" applyProtection="1">
      <alignment horizontal="right" vertical="top"/>
      <protection locked="0"/>
    </xf>
    <xf numFmtId="3" fontId="64" fillId="15" borderId="58" xfId="0" applyNumberFormat="1" applyFont="1" applyFill="1" applyBorder="1" applyAlignment="1" applyProtection="1">
      <alignment horizontal="right" vertical="top"/>
      <protection locked="0"/>
    </xf>
    <xf numFmtId="3" fontId="64" fillId="15" borderId="128" xfId="0" applyNumberFormat="1" applyFont="1" applyFill="1" applyBorder="1" applyAlignment="1" applyProtection="1">
      <alignment horizontal="right" vertical="top"/>
      <protection locked="0"/>
    </xf>
    <xf numFmtId="3" fontId="64" fillId="15" borderId="136" xfId="0" applyNumberFormat="1" applyFont="1" applyFill="1" applyBorder="1" applyAlignment="1" applyProtection="1">
      <alignment horizontal="right" vertical="top"/>
      <protection locked="0"/>
    </xf>
    <xf numFmtId="3" fontId="64" fillId="15" borderId="137" xfId="0" applyNumberFormat="1" applyFont="1" applyFill="1" applyBorder="1" applyAlignment="1" applyProtection="1">
      <alignment horizontal="right" vertical="top"/>
      <protection locked="0"/>
    </xf>
    <xf numFmtId="3" fontId="64" fillId="15" borderId="141" xfId="0" applyNumberFormat="1" applyFont="1" applyFill="1" applyBorder="1" applyAlignment="1" applyProtection="1">
      <alignment horizontal="right" vertical="top"/>
      <protection locked="0"/>
    </xf>
    <xf numFmtId="3" fontId="64" fillId="25" borderId="126" xfId="0" applyNumberFormat="1" applyFont="1" applyFill="1" applyBorder="1" applyAlignment="1" applyProtection="1">
      <alignment horizontal="right" vertical="top"/>
      <protection locked="0"/>
    </xf>
    <xf numFmtId="3" fontId="64" fillId="25" borderId="58" xfId="0" applyNumberFormat="1" applyFont="1" applyFill="1" applyBorder="1" applyAlignment="1" applyProtection="1">
      <alignment horizontal="right" vertical="top"/>
      <protection locked="0"/>
    </xf>
    <xf numFmtId="3" fontId="64" fillId="25" borderId="128" xfId="0" applyNumberFormat="1" applyFont="1" applyFill="1" applyBorder="1" applyAlignment="1" applyProtection="1">
      <alignment horizontal="right" vertical="top"/>
      <protection locked="0"/>
    </xf>
    <xf numFmtId="3" fontId="93" fillId="15" borderId="126" xfId="0" applyNumberFormat="1" applyFont="1" applyFill="1" applyBorder="1" applyAlignment="1" applyProtection="1">
      <alignment horizontal="right" vertical="top"/>
      <protection locked="0"/>
    </xf>
    <xf numFmtId="3" fontId="93" fillId="15" borderId="58" xfId="0" applyNumberFormat="1" applyFont="1" applyFill="1" applyBorder="1" applyAlignment="1" applyProtection="1">
      <alignment horizontal="right" vertical="top"/>
      <protection locked="0"/>
    </xf>
    <xf numFmtId="3" fontId="93" fillId="15" borderId="128" xfId="0" applyNumberFormat="1" applyFont="1" applyFill="1" applyBorder="1" applyAlignment="1" applyProtection="1">
      <alignment horizontal="right" vertical="top"/>
      <protection locked="0"/>
    </xf>
    <xf numFmtId="3" fontId="64" fillId="0" borderId="0" xfId="0" applyNumberFormat="1" applyFont="1" applyAlignment="1" applyProtection="1">
      <alignment horizontal="right" vertical="top"/>
      <protection locked="0"/>
    </xf>
    <xf numFmtId="49" fontId="64" fillId="15" borderId="0" xfId="0" applyNumberFormat="1" applyFont="1" applyFill="1" applyAlignment="1" applyProtection="1">
      <alignment vertical="center"/>
      <protection locked="0"/>
    </xf>
    <xf numFmtId="49" fontId="64" fillId="15" borderId="0" xfId="0" applyNumberFormat="1" applyFont="1" applyFill="1" applyAlignment="1" applyProtection="1">
      <alignment horizontal="left" vertical="center"/>
      <protection locked="0"/>
    </xf>
    <xf numFmtId="0" fontId="91" fillId="0" borderId="0" xfId="0" applyFont="1"/>
    <xf numFmtId="0" fontId="91" fillId="0" borderId="0" xfId="0" applyFont="1" applyAlignment="1">
      <alignment vertical="center"/>
    </xf>
    <xf numFmtId="0" fontId="91" fillId="25" borderId="0" xfId="0" applyFont="1" applyFill="1" applyAlignment="1">
      <alignment vertical="center"/>
    </xf>
    <xf numFmtId="0" fontId="0" fillId="13" borderId="0" xfId="0" applyFill="1"/>
    <xf numFmtId="1" fontId="110" fillId="13" borderId="0" xfId="0" applyNumberFormat="1" applyFont="1" applyFill="1" applyAlignment="1">
      <alignment horizontal="right" vertical="center"/>
    </xf>
    <xf numFmtId="1" fontId="110" fillId="13" borderId="0" xfId="0" applyNumberFormat="1" applyFont="1" applyFill="1" applyAlignment="1">
      <alignment horizontal="left" vertical="center"/>
    </xf>
    <xf numFmtId="0" fontId="91" fillId="13" borderId="0" xfId="0" applyFont="1" applyFill="1"/>
    <xf numFmtId="0" fontId="70" fillId="13" borderId="26" xfId="0" applyFont="1" applyFill="1" applyBorder="1" applyAlignment="1">
      <alignment horizontal="center" vertical="center"/>
    </xf>
    <xf numFmtId="0" fontId="70" fillId="13" borderId="119" xfId="0" applyFont="1" applyFill="1" applyBorder="1" applyAlignment="1">
      <alignment horizontal="center" vertical="center"/>
    </xf>
    <xf numFmtId="3" fontId="70" fillId="16" borderId="119" xfId="0" applyNumberFormat="1" applyFont="1" applyFill="1" applyBorder="1" applyAlignment="1">
      <alignment vertical="center"/>
    </xf>
    <xf numFmtId="3" fontId="70" fillId="37" borderId="119" xfId="0" applyNumberFormat="1" applyFont="1" applyFill="1" applyBorder="1" applyAlignment="1">
      <alignment vertical="center"/>
    </xf>
    <xf numFmtId="3" fontId="64" fillId="15" borderId="65" xfId="0" applyNumberFormat="1" applyFont="1" applyFill="1" applyBorder="1" applyAlignment="1" applyProtection="1">
      <alignment vertical="center"/>
      <protection locked="0"/>
    </xf>
    <xf numFmtId="3" fontId="64" fillId="13" borderId="146" xfId="0" applyNumberFormat="1" applyFont="1" applyFill="1" applyBorder="1" applyAlignment="1">
      <alignment vertical="center"/>
    </xf>
    <xf numFmtId="3" fontId="64" fillId="15" borderId="58" xfId="0" applyNumberFormat="1" applyFont="1" applyFill="1" applyBorder="1" applyAlignment="1" applyProtection="1">
      <alignment vertical="center"/>
      <protection locked="0"/>
    </xf>
    <xf numFmtId="3" fontId="64" fillId="13" borderId="128" xfId="0" applyNumberFormat="1" applyFont="1" applyFill="1" applyBorder="1" applyAlignment="1">
      <alignment vertical="center"/>
    </xf>
    <xf numFmtId="3" fontId="64" fillId="13" borderId="110" xfId="0" applyNumberFormat="1" applyFont="1" applyFill="1" applyBorder="1" applyAlignment="1">
      <alignment vertical="center"/>
    </xf>
    <xf numFmtId="3" fontId="64" fillId="13" borderId="119" xfId="0" applyNumberFormat="1" applyFont="1" applyFill="1" applyBorder="1" applyAlignment="1">
      <alignment vertical="center"/>
    </xf>
    <xf numFmtId="3" fontId="64" fillId="15" borderId="132" xfId="0" applyNumberFormat="1" applyFont="1" applyFill="1" applyBorder="1" applyAlignment="1" applyProtection="1">
      <alignment vertical="center"/>
      <protection locked="0"/>
    </xf>
    <xf numFmtId="3" fontId="64" fillId="13" borderId="135" xfId="0" applyNumberFormat="1" applyFont="1" applyFill="1" applyBorder="1" applyAlignment="1">
      <alignment vertical="center"/>
    </xf>
    <xf numFmtId="3" fontId="64" fillId="13" borderId="168" xfId="0" applyNumberFormat="1" applyFont="1" applyFill="1" applyBorder="1" applyAlignment="1">
      <alignment vertical="center"/>
    </xf>
    <xf numFmtId="3" fontId="70" fillId="20" borderId="119" xfId="0" applyNumberFormat="1" applyFont="1" applyFill="1" applyBorder="1" applyAlignment="1">
      <alignment vertical="center"/>
    </xf>
    <xf numFmtId="3" fontId="70" fillId="21" borderId="119" xfId="0" applyNumberFormat="1" applyFont="1" applyFill="1" applyBorder="1" applyAlignment="1">
      <alignment vertical="center"/>
    </xf>
    <xf numFmtId="3" fontId="64" fillId="22" borderId="146" xfId="0" applyNumberFormat="1" applyFont="1" applyFill="1" applyBorder="1" applyAlignment="1">
      <alignment vertical="center"/>
    </xf>
    <xf numFmtId="3" fontId="64" fillId="22" borderId="128" xfId="0" applyNumberFormat="1" applyFont="1" applyFill="1" applyBorder="1" applyAlignment="1">
      <alignment vertical="center"/>
    </xf>
    <xf numFmtId="3" fontId="64" fillId="22" borderId="110" xfId="0" applyNumberFormat="1" applyFont="1" applyFill="1" applyBorder="1" applyAlignment="1">
      <alignment vertical="center"/>
    </xf>
    <xf numFmtId="3" fontId="64" fillId="15" borderId="75" xfId="0" applyNumberFormat="1" applyFont="1" applyFill="1" applyBorder="1" applyAlignment="1" applyProtection="1">
      <alignment vertical="center"/>
      <protection locked="0"/>
    </xf>
    <xf numFmtId="3" fontId="64" fillId="22" borderId="129" xfId="0" applyNumberFormat="1" applyFont="1" applyFill="1" applyBorder="1" applyAlignment="1">
      <alignment vertical="center"/>
    </xf>
    <xf numFmtId="0" fontId="91" fillId="22" borderId="0" xfId="0" applyFont="1" applyFill="1"/>
    <xf numFmtId="3" fontId="64" fillId="22" borderId="168" xfId="0" applyNumberFormat="1" applyFont="1" applyFill="1" applyBorder="1" applyAlignment="1">
      <alignment vertical="center"/>
    </xf>
    <xf numFmtId="3" fontId="70" fillId="0" borderId="119" xfId="0" applyNumberFormat="1" applyFont="1" applyBorder="1" applyAlignment="1">
      <alignment vertical="center"/>
    </xf>
    <xf numFmtId="3" fontId="64" fillId="0" borderId="146" xfId="0" applyNumberFormat="1" applyFont="1" applyBorder="1" applyAlignment="1">
      <alignment vertical="center"/>
    </xf>
    <xf numFmtId="3" fontId="64" fillId="0" borderId="168" xfId="0" applyNumberFormat="1" applyFont="1" applyBorder="1" applyAlignment="1">
      <alignment vertical="center"/>
    </xf>
    <xf numFmtId="3" fontId="64" fillId="0" borderId="128" xfId="0" applyNumberFormat="1" applyFont="1" applyBorder="1" applyAlignment="1">
      <alignment vertical="center"/>
    </xf>
    <xf numFmtId="3" fontId="64" fillId="15" borderId="137" xfId="0" applyNumberFormat="1" applyFont="1" applyFill="1" applyBorder="1" applyAlignment="1" applyProtection="1">
      <alignment vertical="center"/>
      <protection locked="0"/>
    </xf>
    <xf numFmtId="3" fontId="64" fillId="0" borderId="110" xfId="0" applyNumberFormat="1" applyFont="1" applyBorder="1" applyAlignment="1">
      <alignment vertical="center"/>
    </xf>
    <xf numFmtId="1" fontId="91" fillId="25" borderId="0" xfId="0" applyNumberFormat="1" applyFont="1" applyFill="1"/>
    <xf numFmtId="49" fontId="64" fillId="15" borderId="0" xfId="0" applyNumberFormat="1" applyFont="1" applyFill="1" applyAlignment="1" applyProtection="1">
      <alignment horizontal="right" vertical="center"/>
      <protection locked="0"/>
    </xf>
    <xf numFmtId="49" fontId="64" fillId="15" borderId="0" xfId="0" applyNumberFormat="1" applyFont="1" applyFill="1" applyAlignment="1" applyProtection="1">
      <alignment horizontal="center" vertical="center"/>
      <protection locked="0"/>
    </xf>
    <xf numFmtId="0" fontId="0" fillId="25" borderId="0" xfId="0" applyFill="1"/>
    <xf numFmtId="3" fontId="55" fillId="30" borderId="93" xfId="0" applyNumberFormat="1" applyFont="1" applyFill="1" applyBorder="1"/>
    <xf numFmtId="0" fontId="104" fillId="36" borderId="190" xfId="0" applyFont="1" applyFill="1" applyBorder="1" applyAlignment="1">
      <alignment horizontal="right" vertical="center"/>
    </xf>
    <xf numFmtId="0" fontId="105" fillId="0" borderId="191" xfId="0" applyFont="1" applyBorder="1" applyAlignment="1">
      <alignment vertical="center"/>
    </xf>
    <xf numFmtId="0" fontId="61" fillId="32" borderId="191" xfId="0" applyFont="1" applyFill="1" applyBorder="1" applyAlignment="1">
      <alignment vertical="center"/>
    </xf>
    <xf numFmtId="3" fontId="85" fillId="38" borderId="88" xfId="16" applyNumberFormat="1" applyFont="1" applyFill="1" applyBorder="1" applyAlignment="1" applyProtection="1">
      <alignment horizontal="right" vertical="center"/>
      <protection locked="0"/>
    </xf>
    <xf numFmtId="3" fontId="85" fillId="12" borderId="88" xfId="16" applyNumberFormat="1" applyFont="1" applyFill="1" applyBorder="1" applyAlignment="1" applyProtection="1">
      <alignment horizontal="right" vertical="center"/>
      <protection locked="0"/>
    </xf>
    <xf numFmtId="3" fontId="85" fillId="12" borderId="88" xfId="10" applyNumberFormat="1" applyFont="1" applyFill="1" applyBorder="1" applyAlignment="1">
      <alignment horizontal="right" vertical="center"/>
    </xf>
    <xf numFmtId="0" fontId="85" fillId="12" borderId="88" xfId="10" applyFont="1" applyFill="1" applyBorder="1" applyAlignment="1">
      <alignment vertical="center"/>
    </xf>
    <xf numFmtId="3" fontId="85" fillId="12" borderId="88" xfId="10" applyNumberFormat="1" applyFont="1" applyFill="1" applyBorder="1" applyAlignment="1">
      <alignment vertical="center"/>
    </xf>
    <xf numFmtId="0" fontId="85" fillId="8" borderId="165" xfId="10" applyFont="1" applyFill="1" applyBorder="1" applyAlignment="1">
      <alignment horizontal="left" vertical="top"/>
    </xf>
    <xf numFmtId="0" fontId="86" fillId="8" borderId="184" xfId="10" applyFont="1" applyFill="1" applyBorder="1" applyAlignment="1" applyProtection="1">
      <alignment horizontal="left" vertical="top"/>
      <protection locked="0"/>
    </xf>
    <xf numFmtId="3" fontId="109" fillId="8" borderId="185" xfId="10" applyNumberFormat="1" applyFont="1" applyFill="1" applyBorder="1" applyAlignment="1" applyProtection="1">
      <alignment horizontal="right" vertical="top"/>
      <protection locked="0"/>
    </xf>
    <xf numFmtId="0" fontId="0" fillId="0" borderId="192" xfId="0" applyBorder="1"/>
    <xf numFmtId="0" fontId="0" fillId="0" borderId="191" xfId="0" applyBorder="1"/>
    <xf numFmtId="3" fontId="85" fillId="39" borderId="77" xfId="16" applyNumberFormat="1" applyFont="1" applyFill="1" applyBorder="1" applyAlignment="1" applyProtection="1">
      <alignment horizontal="right" vertical="center"/>
      <protection locked="0"/>
    </xf>
    <xf numFmtId="0" fontId="55" fillId="36" borderId="131" xfId="10" applyFill="1" applyBorder="1" applyAlignment="1">
      <alignment horizontal="left" vertical="top"/>
    </xf>
    <xf numFmtId="0" fontId="86" fillId="36" borderId="132" xfId="10" applyFont="1" applyFill="1" applyBorder="1" applyAlignment="1">
      <alignment horizontal="left" vertical="top"/>
    </xf>
    <xf numFmtId="3" fontId="109" fillId="36" borderId="135" xfId="10" applyNumberFormat="1" applyFont="1" applyFill="1" applyBorder="1" applyAlignment="1">
      <alignment horizontal="right" vertical="top"/>
    </xf>
    <xf numFmtId="0" fontId="55" fillId="36" borderId="23" xfId="10" applyFill="1" applyBorder="1" applyAlignment="1">
      <alignment vertical="center"/>
    </xf>
    <xf numFmtId="0" fontId="86" fillId="36" borderId="183" xfId="10" applyFont="1" applyFill="1" applyBorder="1" applyAlignment="1">
      <alignment vertical="center"/>
    </xf>
    <xf numFmtId="0" fontId="85" fillId="36" borderId="28" xfId="10" applyFont="1" applyFill="1" applyBorder="1" applyAlignment="1">
      <alignment vertical="center"/>
    </xf>
    <xf numFmtId="0" fontId="112" fillId="33" borderId="114" xfId="0" applyFont="1" applyFill="1" applyBorder="1" applyAlignment="1">
      <alignment vertical="center"/>
    </xf>
    <xf numFmtId="0" fontId="112" fillId="12" borderId="114" xfId="0" applyFont="1" applyFill="1" applyBorder="1" applyAlignment="1">
      <alignment vertical="center"/>
    </xf>
    <xf numFmtId="0" fontId="47" fillId="19" borderId="124" xfId="3" applyFont="1" applyFill="1" applyBorder="1" applyAlignment="1">
      <alignment horizontal="left" indent="1"/>
    </xf>
    <xf numFmtId="3" fontId="85" fillId="19" borderId="124" xfId="3" applyNumberFormat="1" applyFont="1" applyFill="1" applyBorder="1" applyAlignment="1">
      <alignment horizontal="right"/>
    </xf>
    <xf numFmtId="3" fontId="95" fillId="19" borderId="125" xfId="3" applyNumberFormat="1" applyFont="1" applyFill="1" applyBorder="1"/>
    <xf numFmtId="0" fontId="114" fillId="0" borderId="191" xfId="17" applyFont="1" applyBorder="1" applyAlignment="1">
      <alignment horizontal="center" vertical="center"/>
    </xf>
    <xf numFmtId="0" fontId="114" fillId="32" borderId="191" xfId="17" applyFont="1" applyFill="1" applyBorder="1" applyAlignment="1">
      <alignment horizontal="center" vertical="center"/>
    </xf>
    <xf numFmtId="0" fontId="114" fillId="32" borderId="191" xfId="0" applyFont="1" applyFill="1" applyBorder="1" applyAlignment="1">
      <alignment horizontal="center" vertical="center"/>
    </xf>
    <xf numFmtId="0" fontId="114" fillId="0" borderId="191" xfId="0" applyFont="1" applyBorder="1" applyAlignment="1">
      <alignment horizontal="center"/>
    </xf>
    <xf numFmtId="0" fontId="114" fillId="0" borderId="191" xfId="17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3" applyFont="1"/>
    <xf numFmtId="0" fontId="1" fillId="29" borderId="112" xfId="3" applyFont="1" applyFill="1" applyBorder="1" applyAlignment="1">
      <alignment horizontal="left" indent="1"/>
    </xf>
    <xf numFmtId="0" fontId="22" fillId="29" borderId="76" xfId="3" applyFont="1" applyFill="1" applyBorder="1" applyAlignment="1">
      <alignment horizontal="left" indent="1"/>
    </xf>
    <xf numFmtId="0" fontId="9" fillId="29" borderId="117" xfId="3" applyFont="1" applyFill="1" applyBorder="1" applyAlignment="1">
      <alignment horizontal="left" indent="1"/>
    </xf>
    <xf numFmtId="0" fontId="1" fillId="0" borderId="0" xfId="3" applyFont="1" applyAlignment="1">
      <alignment horizontal="right"/>
    </xf>
    <xf numFmtId="0" fontId="9" fillId="29" borderId="58" xfId="3" applyFont="1" applyFill="1" applyBorder="1" applyAlignment="1">
      <alignment horizontal="left" vertical="center" indent="1"/>
    </xf>
    <xf numFmtId="0" fontId="9" fillId="29" borderId="112" xfId="3" applyFont="1" applyFill="1" applyBorder="1" applyAlignment="1">
      <alignment horizontal="left" indent="1"/>
    </xf>
    <xf numFmtId="0" fontId="20" fillId="19" borderId="121" xfId="3" applyFont="1" applyFill="1" applyBorder="1" applyAlignment="1">
      <alignment horizontal="left" indent="1"/>
    </xf>
    <xf numFmtId="0" fontId="20" fillId="29" borderId="112" xfId="3" applyFont="1" applyFill="1" applyBorder="1" applyAlignment="1">
      <alignment horizontal="left" indent="1"/>
    </xf>
    <xf numFmtId="0" fontId="7" fillId="29" borderId="58" xfId="3" applyFont="1" applyFill="1" applyBorder="1" applyAlignment="1">
      <alignment horizontal="left" vertical="center" indent="1"/>
    </xf>
    <xf numFmtId="0" fontId="105" fillId="39" borderId="75" xfId="10" applyFont="1" applyFill="1" applyBorder="1" applyAlignment="1" applyProtection="1">
      <alignment horizontal="left" vertical="center" indent="1"/>
      <protection locked="0"/>
    </xf>
    <xf numFmtId="0" fontId="105" fillId="12" borderId="88" xfId="10" applyFont="1" applyFill="1" applyBorder="1" applyAlignment="1" applyProtection="1">
      <alignment horizontal="left" vertical="center" indent="1"/>
      <protection locked="0"/>
    </xf>
    <xf numFmtId="0" fontId="105" fillId="12" borderId="76" xfId="10" applyFont="1" applyFill="1" applyBorder="1" applyAlignment="1">
      <alignment horizontal="left" vertical="center" indent="1"/>
    </xf>
    <xf numFmtId="49" fontId="7" fillId="29" borderId="128" xfId="3" applyNumberFormat="1" applyFont="1" applyFill="1" applyBorder="1" applyAlignment="1">
      <alignment horizontal="right"/>
    </xf>
    <xf numFmtId="3" fontId="87" fillId="29" borderId="128" xfId="3" applyNumberFormat="1" applyFont="1" applyFill="1" applyBorder="1" applyAlignment="1">
      <alignment horizontal="right" vertical="center"/>
    </xf>
    <xf numFmtId="0" fontId="65" fillId="18" borderId="73" xfId="0" applyFont="1" applyFill="1" applyBorder="1" applyAlignment="1">
      <alignment horizontal="center" vertical="center"/>
    </xf>
    <xf numFmtId="3" fontId="55" fillId="18" borderId="75" xfId="0" applyNumberFormat="1" applyFont="1" applyFill="1" applyBorder="1"/>
    <xf numFmtId="3" fontId="0" fillId="18" borderId="90" xfId="0" applyNumberFormat="1" applyFill="1" applyBorder="1"/>
    <xf numFmtId="0" fontId="55" fillId="29" borderId="194" xfId="0" applyFont="1" applyFill="1" applyBorder="1" applyAlignment="1">
      <alignment horizontal="left" vertical="center"/>
    </xf>
    <xf numFmtId="165" fontId="103" fillId="18" borderId="141" xfId="0" applyNumberFormat="1" applyFont="1" applyFill="1" applyBorder="1"/>
    <xf numFmtId="165" fontId="103" fillId="21" borderId="119" xfId="0" applyNumberFormat="1" applyFont="1" applyFill="1" applyBorder="1"/>
    <xf numFmtId="165" fontId="105" fillId="12" borderId="28" xfId="0" applyNumberFormat="1" applyFont="1" applyFill="1" applyBorder="1"/>
    <xf numFmtId="0" fontId="105" fillId="12" borderId="173" xfId="0" applyFont="1" applyFill="1" applyBorder="1" applyAlignment="1">
      <alignment horizontal="left"/>
    </xf>
    <xf numFmtId="0" fontId="105" fillId="12" borderId="15" xfId="0" applyFont="1" applyFill="1" applyBorder="1" applyAlignment="1">
      <alignment horizontal="right" indent="3"/>
    </xf>
    <xf numFmtId="0" fontId="55" fillId="12" borderId="0" xfId="0" applyFont="1" applyFill="1" applyAlignment="1">
      <alignment horizontal="left" indent="1"/>
    </xf>
    <xf numFmtId="3" fontId="55" fillId="19" borderId="91" xfId="0" applyNumberFormat="1" applyFont="1" applyFill="1" applyBorder="1"/>
    <xf numFmtId="3" fontId="66" fillId="17" borderId="89" xfId="0" applyNumberFormat="1" applyFont="1" applyFill="1" applyBorder="1"/>
    <xf numFmtId="0" fontId="105" fillId="12" borderId="114" xfId="0" applyFont="1" applyFill="1" applyBorder="1" applyAlignment="1">
      <alignment vertical="center"/>
    </xf>
    <xf numFmtId="0" fontId="105" fillId="33" borderId="114" xfId="0" applyFont="1" applyFill="1" applyBorder="1" applyAlignment="1">
      <alignment vertical="center"/>
    </xf>
    <xf numFmtId="0" fontId="105" fillId="33" borderId="88" xfId="10" applyFont="1" applyFill="1" applyBorder="1" applyAlignment="1" applyProtection="1">
      <alignment horizontal="left" vertical="center" indent="1"/>
      <protection locked="0"/>
    </xf>
    <xf numFmtId="3" fontId="85" fillId="33" borderId="88" xfId="16" applyNumberFormat="1" applyFont="1" applyFill="1" applyBorder="1" applyAlignment="1" applyProtection="1">
      <alignment horizontal="right" vertical="center"/>
      <protection locked="0"/>
    </xf>
    <xf numFmtId="0" fontId="105" fillId="33" borderId="15" xfId="0" applyFont="1" applyFill="1" applyBorder="1" applyAlignment="1">
      <alignment vertical="center"/>
    </xf>
    <xf numFmtId="3" fontId="85" fillId="39" borderId="88" xfId="16" applyNumberFormat="1" applyFont="1" applyFill="1" applyBorder="1" applyAlignment="1" applyProtection="1">
      <alignment horizontal="right" vertical="center"/>
      <protection locked="0"/>
    </xf>
    <xf numFmtId="0" fontId="105" fillId="33" borderId="76" xfId="10" applyFont="1" applyFill="1" applyBorder="1" applyAlignment="1">
      <alignment horizontal="left" vertical="center" indent="1"/>
    </xf>
    <xf numFmtId="0" fontId="85" fillId="33" borderId="88" xfId="10" applyFont="1" applyFill="1" applyBorder="1" applyAlignment="1">
      <alignment horizontal="right" vertical="center"/>
    </xf>
    <xf numFmtId="3" fontId="85" fillId="33" borderId="88" xfId="10" applyNumberFormat="1" applyFont="1" applyFill="1" applyBorder="1" applyAlignment="1">
      <alignment vertical="center"/>
    </xf>
    <xf numFmtId="3" fontId="85" fillId="33" borderId="88" xfId="10" applyNumberFormat="1" applyFont="1" applyFill="1" applyBorder="1" applyAlignment="1">
      <alignment horizontal="right" vertical="center"/>
    </xf>
    <xf numFmtId="0" fontId="105" fillId="12" borderId="15" xfId="0" applyFont="1" applyFill="1" applyBorder="1" applyAlignment="1">
      <alignment vertical="center"/>
    </xf>
    <xf numFmtId="3" fontId="95" fillId="21" borderId="128" xfId="3" applyNumberFormat="1" applyFont="1" applyFill="1" applyBorder="1"/>
    <xf numFmtId="0" fontId="106" fillId="34" borderId="165" xfId="0" applyFont="1" applyFill="1" applyBorder="1" applyAlignment="1">
      <alignment horizontal="center"/>
    </xf>
    <xf numFmtId="0" fontId="107" fillId="0" borderId="164" xfId="0" applyFont="1" applyBorder="1" applyAlignment="1">
      <alignment horizontal="center"/>
    </xf>
    <xf numFmtId="3" fontId="65" fillId="19" borderId="90" xfId="0" applyNumberFormat="1" applyFont="1" applyFill="1" applyBorder="1" applyAlignment="1">
      <alignment horizontal="right" vertical="center"/>
    </xf>
    <xf numFmtId="3" fontId="65" fillId="19" borderId="93" xfId="0" applyNumberFormat="1" applyFont="1" applyFill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73" fillId="17" borderId="83" xfId="0" applyFont="1" applyFill="1" applyBorder="1" applyAlignment="1">
      <alignment horizontal="center" vertical="center"/>
    </xf>
    <xf numFmtId="0" fontId="0" fillId="17" borderId="84" xfId="0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3" fontId="65" fillId="18" borderId="72" xfId="0" applyNumberFormat="1" applyFont="1" applyFill="1" applyBorder="1" applyAlignment="1">
      <alignment vertical="center"/>
    </xf>
    <xf numFmtId="0" fontId="65" fillId="18" borderId="157" xfId="0" applyFont="1" applyFill="1" applyBorder="1" applyAlignment="1">
      <alignment horizontal="center" vertical="center"/>
    </xf>
    <xf numFmtId="0" fontId="65" fillId="18" borderId="175" xfId="0" applyFont="1" applyFill="1" applyBorder="1" applyAlignment="1">
      <alignment horizontal="center" vertical="center"/>
    </xf>
    <xf numFmtId="0" fontId="65" fillId="18" borderId="158" xfId="0" applyFont="1" applyFill="1" applyBorder="1" applyAlignment="1">
      <alignment horizontal="center" vertical="center"/>
    </xf>
    <xf numFmtId="0" fontId="55" fillId="18" borderId="75" xfId="0" applyFont="1" applyFill="1" applyBorder="1" applyAlignment="1">
      <alignment horizontal="left" vertical="center"/>
    </xf>
    <xf numFmtId="0" fontId="55" fillId="18" borderId="76" xfId="0" applyFont="1" applyFill="1" applyBorder="1" applyAlignment="1">
      <alignment horizontal="left" vertical="center"/>
    </xf>
    <xf numFmtId="0" fontId="55" fillId="18" borderId="65" xfId="0" applyFont="1" applyFill="1" applyBorder="1" applyAlignment="1">
      <alignment horizontal="left" vertical="center"/>
    </xf>
    <xf numFmtId="0" fontId="65" fillId="18" borderId="73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3" fontId="65" fillId="18" borderId="90" xfId="0" applyNumberFormat="1" applyFont="1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71" xfId="0" applyBorder="1" applyAlignment="1">
      <alignment vertical="center"/>
    </xf>
    <xf numFmtId="0" fontId="65" fillId="29" borderId="73" xfId="0" applyFont="1" applyFill="1" applyBorder="1" applyAlignment="1">
      <alignment horizontal="center" vertical="center"/>
    </xf>
    <xf numFmtId="0" fontId="0" fillId="29" borderId="64" xfId="0" applyFill="1" applyBorder="1" applyAlignment="1">
      <alignment horizontal="center" vertical="center"/>
    </xf>
    <xf numFmtId="0" fontId="55" fillId="29" borderId="75" xfId="0" applyFont="1" applyFill="1" applyBorder="1" applyAlignment="1">
      <alignment horizontal="left" vertical="center"/>
    </xf>
    <xf numFmtId="0" fontId="0" fillId="29" borderId="65" xfId="0" applyFill="1" applyBorder="1" applyAlignment="1">
      <alignment horizontal="left" vertical="center"/>
    </xf>
    <xf numFmtId="3" fontId="65" fillId="29" borderId="90" xfId="0" applyNumberFormat="1" applyFont="1" applyFill="1" applyBorder="1" applyAlignment="1">
      <alignment vertical="center"/>
    </xf>
    <xf numFmtId="0" fontId="0" fillId="29" borderId="71" xfId="0" applyFill="1" applyBorder="1" applyAlignment="1">
      <alignment vertical="center"/>
    </xf>
    <xf numFmtId="3" fontId="65" fillId="30" borderId="90" xfId="0" applyNumberFormat="1" applyFont="1" applyFill="1" applyBorder="1" applyAlignment="1">
      <alignment vertical="center"/>
    </xf>
    <xf numFmtId="3" fontId="65" fillId="30" borderId="93" xfId="0" applyNumberFormat="1" applyFont="1" applyFill="1" applyBorder="1"/>
    <xf numFmtId="3" fontId="65" fillId="30" borderId="71" xfId="0" applyNumberFormat="1" applyFont="1" applyFill="1" applyBorder="1"/>
    <xf numFmtId="0" fontId="0" fillId="30" borderId="75" xfId="0" applyFill="1" applyBorder="1" applyAlignment="1">
      <alignment horizontal="left" vertical="center"/>
    </xf>
    <xf numFmtId="0" fontId="0" fillId="30" borderId="76" xfId="0" applyFill="1" applyBorder="1" applyAlignment="1">
      <alignment horizontal="left" vertical="center"/>
    </xf>
    <xf numFmtId="0" fontId="0" fillId="30" borderId="65" xfId="0" applyFill="1" applyBorder="1" applyAlignment="1">
      <alignment horizontal="left" vertical="center"/>
    </xf>
    <xf numFmtId="0" fontId="0" fillId="30" borderId="73" xfId="0" applyFill="1" applyBorder="1" applyAlignment="1">
      <alignment horizontal="center" vertical="center"/>
    </xf>
    <xf numFmtId="0" fontId="0" fillId="30" borderId="74" xfId="0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73" fillId="35" borderId="83" xfId="0" applyFont="1" applyFill="1" applyBorder="1" applyAlignment="1">
      <alignment horizontal="center" vertical="center"/>
    </xf>
    <xf numFmtId="0" fontId="0" fillId="35" borderId="84" xfId="0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65" fillId="29" borderId="73" xfId="0" applyFont="1" applyFill="1" applyBorder="1" applyAlignment="1">
      <alignment horizontal="center" vertical="center" wrapText="1"/>
    </xf>
    <xf numFmtId="0" fontId="65" fillId="29" borderId="74" xfId="0" applyFont="1" applyFill="1" applyBorder="1" applyAlignment="1">
      <alignment horizontal="center" vertical="center" wrapText="1"/>
    </xf>
    <xf numFmtId="0" fontId="65" fillId="29" borderId="64" xfId="0" applyFont="1" applyFill="1" applyBorder="1" applyAlignment="1">
      <alignment horizontal="center" vertical="center" wrapText="1"/>
    </xf>
    <xf numFmtId="0" fontId="55" fillId="29" borderId="75" xfId="0" applyFont="1" applyFill="1" applyBorder="1" applyAlignment="1">
      <alignment vertical="center" wrapText="1"/>
    </xf>
    <xf numFmtId="0" fontId="55" fillId="29" borderId="76" xfId="0" applyFont="1" applyFill="1" applyBorder="1" applyAlignment="1">
      <alignment vertical="center" wrapText="1"/>
    </xf>
    <xf numFmtId="0" fontId="55" fillId="29" borderId="65" xfId="0" applyFont="1" applyFill="1" applyBorder="1" applyAlignment="1">
      <alignment vertical="center" wrapText="1"/>
    </xf>
    <xf numFmtId="3" fontId="65" fillId="29" borderId="72" xfId="0" applyNumberFormat="1" applyFont="1" applyFill="1" applyBorder="1" applyAlignment="1">
      <alignment vertical="center"/>
    </xf>
    <xf numFmtId="0" fontId="65" fillId="30" borderId="74" xfId="0" applyFont="1" applyFill="1" applyBorder="1" applyAlignment="1">
      <alignment horizontal="center" vertical="center"/>
    </xf>
    <xf numFmtId="0" fontId="55" fillId="30" borderId="76" xfId="0" applyFont="1" applyFill="1" applyBorder="1" applyAlignment="1">
      <alignment horizontal="left" vertical="center"/>
    </xf>
    <xf numFmtId="0" fontId="55" fillId="0" borderId="76" xfId="0" applyFont="1" applyBorder="1" applyAlignment="1">
      <alignment horizontal="left" vertical="center"/>
    </xf>
    <xf numFmtId="3" fontId="65" fillId="30" borderId="93" xfId="0" applyNumberFormat="1" applyFont="1" applyFill="1" applyBorder="1" applyAlignment="1">
      <alignment vertical="center"/>
    </xf>
    <xf numFmtId="0" fontId="0" fillId="0" borderId="93" xfId="0" applyBorder="1"/>
    <xf numFmtId="0" fontId="65" fillId="18" borderId="74" xfId="0" applyFont="1" applyFill="1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0" fillId="18" borderId="65" xfId="0" applyFill="1" applyBorder="1" applyAlignment="1">
      <alignment horizontal="left" vertical="center"/>
    </xf>
    <xf numFmtId="3" fontId="65" fillId="18" borderId="90" xfId="0" applyNumberFormat="1" applyFont="1" applyFill="1" applyBorder="1" applyAlignment="1">
      <alignment horizontal="right" vertical="center"/>
    </xf>
    <xf numFmtId="3" fontId="65" fillId="18" borderId="93" xfId="0" applyNumberFormat="1" applyFont="1" applyFill="1" applyBorder="1" applyAlignment="1">
      <alignment horizontal="right" vertical="center"/>
    </xf>
    <xf numFmtId="0" fontId="55" fillId="18" borderId="71" xfId="0" applyFont="1" applyFill="1" applyBorder="1" applyAlignment="1">
      <alignment horizontal="right" vertical="center"/>
    </xf>
    <xf numFmtId="0" fontId="65" fillId="19" borderId="73" xfId="0" applyFont="1" applyFill="1" applyBorder="1" applyAlignment="1">
      <alignment horizontal="center" vertical="center"/>
    </xf>
    <xf numFmtId="0" fontId="0" fillId="19" borderId="74" xfId="0" applyFill="1" applyBorder="1" applyAlignment="1">
      <alignment horizontal="center" vertical="center"/>
    </xf>
    <xf numFmtId="0" fontId="0" fillId="19" borderId="159" xfId="0" applyFill="1" applyBorder="1" applyAlignment="1">
      <alignment horizontal="center" vertical="center"/>
    </xf>
    <xf numFmtId="0" fontId="55" fillId="19" borderId="75" xfId="0" applyFont="1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0" fillId="19" borderId="160" xfId="0" applyFill="1" applyBorder="1" applyAlignment="1">
      <alignment vertical="center"/>
    </xf>
    <xf numFmtId="3" fontId="65" fillId="19" borderId="90" xfId="0" applyNumberFormat="1" applyFont="1" applyFill="1" applyBorder="1" applyAlignment="1">
      <alignment vertical="center"/>
    </xf>
    <xf numFmtId="0" fontId="55" fillId="19" borderId="93" xfId="0" applyFont="1" applyFill="1" applyBorder="1" applyAlignment="1">
      <alignment vertical="center"/>
    </xf>
    <xf numFmtId="0" fontId="55" fillId="19" borderId="161" xfId="0" applyFont="1" applyFill="1" applyBorder="1" applyAlignment="1">
      <alignment vertical="center"/>
    </xf>
    <xf numFmtId="0" fontId="0" fillId="30" borderId="71" xfId="0" applyFill="1" applyBorder="1" applyAlignment="1">
      <alignment vertical="center"/>
    </xf>
    <xf numFmtId="3" fontId="65" fillId="29" borderId="93" xfId="0" applyNumberFormat="1" applyFont="1" applyFill="1" applyBorder="1" applyAlignment="1">
      <alignment vertical="center"/>
    </xf>
    <xf numFmtId="0" fontId="65" fillId="29" borderId="74" xfId="0" applyFont="1" applyFill="1" applyBorder="1" applyAlignment="1">
      <alignment horizontal="center" vertical="center"/>
    </xf>
    <xf numFmtId="0" fontId="55" fillId="29" borderId="193" xfId="0" applyFont="1" applyFill="1" applyBorder="1" applyAlignment="1">
      <alignment horizontal="left" vertical="center"/>
    </xf>
    <xf numFmtId="0" fontId="65" fillId="30" borderId="73" xfId="0" applyFont="1" applyFill="1" applyBorder="1" applyAlignment="1">
      <alignment horizontal="center" vertical="center"/>
    </xf>
    <xf numFmtId="0" fontId="55" fillId="30" borderId="75" xfId="0" applyFont="1" applyFill="1" applyBorder="1" applyAlignment="1">
      <alignment horizontal="left" vertical="center"/>
    </xf>
    <xf numFmtId="3" fontId="65" fillId="30" borderId="90" xfId="0" applyNumberFormat="1" applyFont="1" applyFill="1" applyBorder="1" applyAlignment="1">
      <alignment horizontal="right" vertical="center"/>
    </xf>
    <xf numFmtId="0" fontId="65" fillId="0" borderId="93" xfId="0" applyFont="1" applyBorder="1"/>
    <xf numFmtId="0" fontId="65" fillId="0" borderId="71" xfId="0" applyFont="1" applyBorder="1"/>
    <xf numFmtId="0" fontId="0" fillId="30" borderId="75" xfId="0" applyFill="1" applyBorder="1" applyAlignment="1">
      <alignment vertical="center"/>
    </xf>
    <xf numFmtId="0" fontId="0" fillId="0" borderId="76" xfId="0" applyBorder="1"/>
    <xf numFmtId="0" fontId="0" fillId="0" borderId="65" xfId="0" applyBorder="1"/>
    <xf numFmtId="0" fontId="65" fillId="0" borderId="74" xfId="0" applyFont="1" applyBorder="1" applyAlignment="1">
      <alignment horizontal="center" vertical="center"/>
    </xf>
    <xf numFmtId="0" fontId="65" fillId="0" borderId="64" xfId="0" applyFont="1" applyBorder="1" applyAlignment="1">
      <alignment horizontal="center" vertical="center"/>
    </xf>
    <xf numFmtId="0" fontId="0" fillId="30" borderId="93" xfId="0" applyFill="1" applyBorder="1" applyAlignment="1">
      <alignment vertical="center"/>
    </xf>
    <xf numFmtId="0" fontId="0" fillId="30" borderId="76" xfId="0" applyFill="1" applyBorder="1" applyAlignment="1">
      <alignment vertical="center"/>
    </xf>
    <xf numFmtId="0" fontId="0" fillId="29" borderId="75" xfId="0" applyFill="1" applyBorder="1" applyAlignment="1">
      <alignment horizontal="left" vertical="center"/>
    </xf>
    <xf numFmtId="0" fontId="0" fillId="29" borderId="76" xfId="0" applyFill="1" applyBorder="1" applyAlignment="1">
      <alignment horizontal="left" vertical="center"/>
    </xf>
    <xf numFmtId="0" fontId="0" fillId="29" borderId="74" xfId="0" applyFill="1" applyBorder="1" applyAlignment="1">
      <alignment horizontal="center" vertical="center"/>
    </xf>
    <xf numFmtId="3" fontId="65" fillId="29" borderId="90" xfId="0" applyNumberFormat="1" applyFont="1" applyFill="1" applyBorder="1" applyAlignment="1">
      <alignment horizontal="right" vertical="center"/>
    </xf>
    <xf numFmtId="0" fontId="0" fillId="29" borderId="93" xfId="0" applyFill="1" applyBorder="1" applyAlignment="1">
      <alignment horizontal="right" vertical="center"/>
    </xf>
    <xf numFmtId="0" fontId="0" fillId="29" borderId="71" xfId="0" applyFill="1" applyBorder="1" applyAlignment="1">
      <alignment horizontal="right" vertical="center"/>
    </xf>
    <xf numFmtId="0" fontId="65" fillId="30" borderId="55" xfId="0" applyFont="1" applyFill="1" applyBorder="1" applyAlignment="1">
      <alignment horizontal="center"/>
    </xf>
    <xf numFmtId="0" fontId="65" fillId="30" borderId="67" xfId="0" applyFont="1" applyFill="1" applyBorder="1" applyAlignment="1">
      <alignment horizontal="center"/>
    </xf>
    <xf numFmtId="0" fontId="55" fillId="29" borderId="75" xfId="0" applyFont="1" applyFill="1" applyBorder="1" applyAlignment="1">
      <alignment vertical="center"/>
    </xf>
    <xf numFmtId="0" fontId="0" fillId="29" borderId="65" xfId="0" applyFill="1" applyBorder="1" applyAlignment="1">
      <alignment vertical="center"/>
    </xf>
    <xf numFmtId="0" fontId="55" fillId="29" borderId="71" xfId="0" applyFont="1" applyFill="1" applyBorder="1" applyAlignment="1">
      <alignment horizontal="right" vertical="center"/>
    </xf>
    <xf numFmtId="3" fontId="65" fillId="30" borderId="72" xfId="0" applyNumberFormat="1" applyFont="1" applyFill="1" applyBorder="1" applyAlignment="1">
      <alignment vertical="center"/>
    </xf>
    <xf numFmtId="0" fontId="65" fillId="29" borderId="64" xfId="0" applyFont="1" applyFill="1" applyBorder="1" applyAlignment="1">
      <alignment horizontal="center" vertical="center"/>
    </xf>
    <xf numFmtId="0" fontId="0" fillId="29" borderId="76" xfId="0" applyFill="1" applyBorder="1" applyAlignment="1">
      <alignment vertical="center" wrapText="1"/>
    </xf>
    <xf numFmtId="0" fontId="0" fillId="29" borderId="65" xfId="0" applyFill="1" applyBorder="1" applyAlignment="1">
      <alignment vertical="center" wrapText="1"/>
    </xf>
    <xf numFmtId="0" fontId="65" fillId="30" borderId="64" xfId="0" applyFont="1" applyFill="1" applyBorder="1" applyAlignment="1">
      <alignment horizontal="center" vertical="center"/>
    </xf>
    <xf numFmtId="0" fontId="55" fillId="30" borderId="75" xfId="0" applyFont="1" applyFill="1" applyBorder="1" applyAlignment="1">
      <alignment vertical="center"/>
    </xf>
    <xf numFmtId="0" fontId="0" fillId="30" borderId="65" xfId="0" applyFill="1" applyBorder="1" applyAlignment="1">
      <alignment vertical="center"/>
    </xf>
    <xf numFmtId="0" fontId="65" fillId="18" borderId="55" xfId="0" applyFont="1" applyFill="1" applyBorder="1" applyAlignment="1">
      <alignment horizontal="center"/>
    </xf>
    <xf numFmtId="0" fontId="65" fillId="18" borderId="67" xfId="0" applyFont="1" applyFill="1" applyBorder="1" applyAlignment="1">
      <alignment horizontal="center"/>
    </xf>
    <xf numFmtId="0" fontId="65" fillId="18" borderId="64" xfId="0" applyFont="1" applyFill="1" applyBorder="1" applyAlignment="1">
      <alignment horizontal="center" vertical="center"/>
    </xf>
    <xf numFmtId="0" fontId="55" fillId="18" borderId="75" xfId="0" applyFont="1" applyFill="1" applyBorder="1" applyAlignment="1">
      <alignment vertical="center"/>
    </xf>
    <xf numFmtId="0" fontId="0" fillId="18" borderId="76" xfId="0" applyFill="1" applyBorder="1" applyAlignment="1">
      <alignment vertical="center"/>
    </xf>
    <xf numFmtId="0" fontId="0" fillId="18" borderId="65" xfId="0" applyFill="1" applyBorder="1" applyAlignment="1">
      <alignment vertical="center"/>
    </xf>
    <xf numFmtId="3" fontId="65" fillId="19" borderId="72" xfId="0" applyNumberFormat="1" applyFont="1" applyFill="1" applyBorder="1" applyAlignment="1">
      <alignment vertical="center"/>
    </xf>
    <xf numFmtId="3" fontId="65" fillId="18" borderId="72" xfId="0" applyNumberFormat="1" applyFont="1" applyFill="1" applyBorder="1" applyAlignment="1">
      <alignment horizontal="right" vertical="center"/>
    </xf>
    <xf numFmtId="3" fontId="65" fillId="19" borderId="72" xfId="0" applyNumberFormat="1" applyFont="1" applyFill="1" applyBorder="1" applyAlignment="1">
      <alignment horizontal="right" vertical="center"/>
    </xf>
    <xf numFmtId="0" fontId="65" fillId="19" borderId="74" xfId="0" applyFont="1" applyFill="1" applyBorder="1" applyAlignment="1">
      <alignment horizontal="center" vertical="center"/>
    </xf>
    <xf numFmtId="0" fontId="55" fillId="19" borderId="76" xfId="0" applyFont="1" applyFill="1" applyBorder="1" applyAlignment="1">
      <alignment vertical="center"/>
    </xf>
    <xf numFmtId="0" fontId="55" fillId="18" borderId="76" xfId="0" applyFont="1" applyFill="1" applyBorder="1" applyAlignment="1">
      <alignment vertical="center"/>
    </xf>
    <xf numFmtId="0" fontId="80" fillId="0" borderId="0" xfId="3" applyFont="1" applyAlignment="1">
      <alignment horizontal="right"/>
    </xf>
    <xf numFmtId="0" fontId="0" fillId="0" borderId="0" xfId="0" applyAlignment="1">
      <alignment horizontal="right"/>
    </xf>
    <xf numFmtId="0" fontId="54" fillId="29" borderId="104" xfId="3" applyFont="1" applyFill="1" applyBorder="1" applyAlignment="1">
      <alignment horizontal="center" vertical="center"/>
    </xf>
    <xf numFmtId="0" fontId="75" fillId="29" borderId="107" xfId="3" applyFill="1" applyBorder="1" applyAlignment="1">
      <alignment vertical="center"/>
    </xf>
    <xf numFmtId="0" fontId="54" fillId="29" borderId="101" xfId="3" applyFont="1" applyFill="1" applyBorder="1" applyAlignment="1">
      <alignment horizontal="center" vertical="center"/>
    </xf>
    <xf numFmtId="0" fontId="75" fillId="29" borderId="108" xfId="3" applyFill="1" applyBorder="1" applyAlignment="1">
      <alignment vertical="center"/>
    </xf>
    <xf numFmtId="0" fontId="54" fillId="19" borderId="104" xfId="3" applyFont="1" applyFill="1" applyBorder="1" applyAlignment="1">
      <alignment horizontal="center" vertical="center"/>
    </xf>
    <xf numFmtId="0" fontId="75" fillId="19" borderId="107" xfId="3" applyFill="1" applyBorder="1" applyAlignment="1">
      <alignment horizontal="center" vertical="center"/>
    </xf>
    <xf numFmtId="0" fontId="54" fillId="19" borderId="75" xfId="3" applyFont="1" applyFill="1" applyBorder="1" applyAlignment="1">
      <alignment horizontal="center" vertical="center"/>
    </xf>
    <xf numFmtId="0" fontId="75" fillId="19" borderId="109" xfId="3" applyFill="1" applyBorder="1" applyAlignment="1">
      <alignment horizontal="center" vertical="center"/>
    </xf>
    <xf numFmtId="3" fontId="70" fillId="21" borderId="26" xfId="6" applyNumberFormat="1" applyFont="1" applyFill="1" applyBorder="1" applyAlignment="1">
      <alignment horizontal="left" vertical="center"/>
    </xf>
    <xf numFmtId="3" fontId="70" fillId="26" borderId="142" xfId="6" applyNumberFormat="1" applyFont="1" applyFill="1" applyBorder="1" applyAlignment="1">
      <alignment horizontal="left" vertical="center"/>
    </xf>
    <xf numFmtId="3" fontId="70" fillId="26" borderId="166" xfId="6" applyNumberFormat="1" applyFont="1" applyFill="1" applyBorder="1" applyAlignment="1">
      <alignment horizontal="left" vertical="center"/>
    </xf>
    <xf numFmtId="0" fontId="91" fillId="0" borderId="166" xfId="0" applyFont="1" applyBorder="1" applyAlignment="1">
      <alignment horizontal="left" vertical="center"/>
    </xf>
    <xf numFmtId="0" fontId="91" fillId="0" borderId="164" xfId="0" applyFont="1" applyBorder="1" applyAlignment="1">
      <alignment horizontal="left" vertical="center"/>
    </xf>
    <xf numFmtId="3" fontId="70" fillId="37" borderId="26" xfId="6" applyNumberFormat="1" applyFont="1" applyFill="1" applyBorder="1" applyAlignment="1">
      <alignment horizontal="left" vertical="center"/>
    </xf>
    <xf numFmtId="3" fontId="70" fillId="37" borderId="142" xfId="6" applyNumberFormat="1" applyFont="1" applyFill="1" applyBorder="1" applyAlignment="1">
      <alignment horizontal="left" vertical="center"/>
    </xf>
    <xf numFmtId="3" fontId="70" fillId="37" borderId="143" xfId="6" applyNumberFormat="1" applyFont="1" applyFill="1" applyBorder="1" applyAlignment="1">
      <alignment horizontal="left" vertical="center"/>
    </xf>
    <xf numFmtId="3" fontId="70" fillId="20" borderId="142" xfId="6" applyNumberFormat="1" applyFont="1" applyFill="1" applyBorder="1" applyAlignment="1">
      <alignment horizontal="left" vertical="center"/>
    </xf>
    <xf numFmtId="3" fontId="70" fillId="20" borderId="166" xfId="6" applyNumberFormat="1" applyFont="1" applyFill="1" applyBorder="1" applyAlignment="1">
      <alignment horizontal="left" vertical="center"/>
    </xf>
    <xf numFmtId="3" fontId="70" fillId="20" borderId="143" xfId="6" applyNumberFormat="1" applyFont="1" applyFill="1" applyBorder="1" applyAlignment="1">
      <alignment horizontal="left" vertical="center"/>
    </xf>
    <xf numFmtId="0" fontId="77" fillId="13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91" fillId="13" borderId="0" xfId="0" applyNumberFormat="1" applyFont="1" applyFill="1" applyAlignment="1">
      <alignment horizontal="center" vertical="center"/>
    </xf>
    <xf numFmtId="0" fontId="0" fillId="0" borderId="0" xfId="0"/>
    <xf numFmtId="0" fontId="64" fillId="13" borderId="172" xfId="6" applyFont="1" applyFill="1" applyBorder="1" applyAlignment="1">
      <alignment horizontal="center" vertical="center"/>
    </xf>
    <xf numFmtId="3" fontId="70" fillId="16" borderId="142" xfId="6" applyNumberFormat="1" applyFont="1" applyFill="1" applyBorder="1" applyAlignment="1">
      <alignment horizontal="left" vertical="center"/>
    </xf>
    <xf numFmtId="3" fontId="70" fillId="16" borderId="166" xfId="6" applyNumberFormat="1" applyFont="1" applyFill="1" applyBorder="1" applyAlignment="1">
      <alignment horizontal="left" vertical="center"/>
    </xf>
    <xf numFmtId="3" fontId="70" fillId="16" borderId="143" xfId="6" applyNumberFormat="1" applyFont="1" applyFill="1" applyBorder="1" applyAlignment="1">
      <alignment horizontal="left" vertical="center"/>
    </xf>
    <xf numFmtId="0" fontId="92" fillId="23" borderId="26" xfId="6" applyFont="1" applyFill="1" applyBorder="1" applyAlignment="1">
      <alignment horizontal="left" vertical="center"/>
    </xf>
    <xf numFmtId="0" fontId="92" fillId="23" borderId="142" xfId="6" applyFont="1" applyFill="1" applyBorder="1" applyAlignment="1">
      <alignment horizontal="left" vertical="center"/>
    </xf>
    <xf numFmtId="0" fontId="70" fillId="24" borderId="58" xfId="6" applyFont="1" applyFill="1" applyBorder="1" applyAlignment="1">
      <alignment horizontal="left" vertical="center"/>
    </xf>
    <xf numFmtId="0" fontId="70" fillId="24" borderId="53" xfId="6" applyFont="1" applyFill="1" applyBorder="1" applyAlignment="1">
      <alignment horizontal="left" vertical="center"/>
    </xf>
    <xf numFmtId="0" fontId="92" fillId="17" borderId="26" xfId="6" applyFont="1" applyFill="1" applyBorder="1" applyAlignment="1">
      <alignment horizontal="left" vertical="center"/>
    </xf>
    <xf numFmtId="0" fontId="92" fillId="17" borderId="142" xfId="6" applyFont="1" applyFill="1" applyBorder="1" applyAlignment="1">
      <alignment horizontal="left" vertical="center"/>
    </xf>
    <xf numFmtId="0" fontId="92" fillId="20" borderId="26" xfId="6" applyFont="1" applyFill="1" applyBorder="1" applyAlignment="1">
      <alignment horizontal="left" vertical="center"/>
    </xf>
    <xf numFmtId="0" fontId="92" fillId="20" borderId="142" xfId="6" applyFont="1" applyFill="1" applyBorder="1" applyAlignment="1">
      <alignment horizontal="left" vertical="center"/>
    </xf>
    <xf numFmtId="0" fontId="70" fillId="21" borderId="26" xfId="6" applyFont="1" applyFill="1" applyBorder="1" applyAlignment="1">
      <alignment horizontal="left" vertical="center"/>
    </xf>
    <xf numFmtId="0" fontId="70" fillId="21" borderId="142" xfId="6" applyFont="1" applyFill="1" applyBorder="1" applyAlignment="1">
      <alignment horizontal="left" vertical="center"/>
    </xf>
    <xf numFmtId="0" fontId="70" fillId="24" borderId="26" xfId="6" applyFont="1" applyFill="1" applyBorder="1" applyAlignment="1">
      <alignment horizontal="left" vertical="center"/>
    </xf>
    <xf numFmtId="0" fontId="70" fillId="24" borderId="142" xfId="6" applyFont="1" applyFill="1" applyBorder="1" applyAlignment="1">
      <alignment horizontal="left" vertical="center"/>
    </xf>
    <xf numFmtId="0" fontId="70" fillId="18" borderId="26" xfId="6" applyFont="1" applyFill="1" applyBorder="1" applyAlignment="1">
      <alignment horizontal="left" vertical="center"/>
    </xf>
    <xf numFmtId="0" fontId="70" fillId="18" borderId="142" xfId="6" applyFont="1" applyFill="1" applyBorder="1" applyAlignment="1">
      <alignment horizontal="left" vertical="center"/>
    </xf>
    <xf numFmtId="1" fontId="70" fillId="13" borderId="0" xfId="0" applyNumberFormat="1" applyFont="1" applyFill="1" applyAlignment="1" applyProtection="1">
      <alignment horizontal="center" vertical="center"/>
      <protection locked="0"/>
    </xf>
    <xf numFmtId="0" fontId="64" fillId="13" borderId="131" xfId="6" applyFont="1" applyFill="1" applyBorder="1" applyAlignment="1">
      <alignment horizontal="center" vertical="center"/>
    </xf>
    <xf numFmtId="0" fontId="64" fillId="13" borderId="136" xfId="6" applyFont="1" applyFill="1" applyBorder="1" applyAlignment="1">
      <alignment horizontal="center" vertical="center"/>
    </xf>
    <xf numFmtId="0" fontId="70" fillId="13" borderId="132" xfId="6" applyFont="1" applyFill="1" applyBorder="1" applyAlignment="1">
      <alignment horizontal="center" vertical="center"/>
    </xf>
    <xf numFmtId="0" fontId="70" fillId="13" borderId="137" xfId="6" applyFont="1" applyFill="1" applyBorder="1" applyAlignment="1">
      <alignment horizontal="center" vertical="center"/>
    </xf>
    <xf numFmtId="0" fontId="70" fillId="13" borderId="133" xfId="6" applyFont="1" applyFill="1" applyBorder="1" applyAlignment="1">
      <alignment horizontal="center" vertical="center"/>
    </xf>
    <xf numFmtId="0" fontId="70" fillId="13" borderId="138" xfId="6" applyFont="1" applyFill="1" applyBorder="1" applyAlignment="1">
      <alignment horizontal="center" vertical="center"/>
    </xf>
    <xf numFmtId="0" fontId="70" fillId="13" borderId="18" xfId="6" applyFont="1" applyFill="1" applyBorder="1" applyAlignment="1">
      <alignment horizontal="center" vertical="center" wrapText="1"/>
    </xf>
    <xf numFmtId="0" fontId="70" fillId="13" borderId="139" xfId="6" applyFont="1" applyFill="1" applyBorder="1" applyAlignment="1">
      <alignment horizontal="center" vertical="center" wrapText="1"/>
    </xf>
    <xf numFmtId="0" fontId="70" fillId="13" borderId="134" xfId="6" applyFont="1" applyFill="1" applyBorder="1" applyAlignment="1">
      <alignment horizontal="center" vertical="center" wrapText="1"/>
    </xf>
    <xf numFmtId="0" fontId="70" fillId="13" borderId="140" xfId="6" applyFont="1" applyFill="1" applyBorder="1" applyAlignment="1">
      <alignment horizontal="center" vertical="center" wrapText="1"/>
    </xf>
    <xf numFmtId="0" fontId="70" fillId="13" borderId="135" xfId="6" applyFont="1" applyFill="1" applyBorder="1" applyAlignment="1">
      <alignment horizontal="center" vertical="center"/>
    </xf>
    <xf numFmtId="0" fontId="92" fillId="16" borderId="25" xfId="6" applyFont="1" applyFill="1" applyBorder="1" applyAlignment="1">
      <alignment horizontal="left" vertical="center"/>
    </xf>
    <xf numFmtId="0" fontId="92" fillId="16" borderId="26" xfId="6" applyFont="1" applyFill="1" applyBorder="1" applyAlignment="1">
      <alignment horizontal="left" vertical="center"/>
    </xf>
    <xf numFmtId="0" fontId="92" fillId="16" borderId="142" xfId="6" applyFont="1" applyFill="1" applyBorder="1" applyAlignment="1">
      <alignment horizontal="left" vertical="center"/>
    </xf>
    <xf numFmtId="0" fontId="70" fillId="21" borderId="58" xfId="6" applyFont="1" applyFill="1" applyBorder="1" applyAlignment="1">
      <alignment horizontal="left" vertical="center"/>
    </xf>
    <xf numFmtId="0" fontId="70" fillId="21" borderId="53" xfId="6" applyFont="1" applyFill="1" applyBorder="1" applyAlignment="1">
      <alignment horizontal="left" vertical="center"/>
    </xf>
    <xf numFmtId="0" fontId="53" fillId="29" borderId="104" xfId="3" applyFont="1" applyFill="1" applyBorder="1" applyAlignment="1">
      <alignment horizontal="center" vertical="center"/>
    </xf>
    <xf numFmtId="0" fontId="53" fillId="29" borderId="101" xfId="3" applyFont="1" applyFill="1" applyBorder="1" applyAlignment="1">
      <alignment horizontal="center" vertical="center"/>
    </xf>
    <xf numFmtId="0" fontId="53" fillId="19" borderId="104" xfId="3" applyFont="1" applyFill="1" applyBorder="1" applyAlignment="1">
      <alignment horizontal="center" vertical="center"/>
    </xf>
    <xf numFmtId="0" fontId="53" fillId="19" borderId="75" xfId="3" applyFont="1" applyFill="1" applyBorder="1" applyAlignment="1">
      <alignment horizontal="center" vertical="center"/>
    </xf>
    <xf numFmtId="0" fontId="79" fillId="29" borderId="104" xfId="3" applyFont="1" applyFill="1" applyBorder="1" applyAlignment="1">
      <alignment horizontal="center" vertical="center"/>
    </xf>
    <xf numFmtId="0" fontId="71" fillId="29" borderId="107" xfId="3" applyFont="1" applyFill="1" applyBorder="1" applyAlignment="1">
      <alignment vertical="center"/>
    </xf>
    <xf numFmtId="0" fontId="97" fillId="0" borderId="0" xfId="3" applyFont="1" applyAlignment="1">
      <alignment horizontal="right"/>
    </xf>
    <xf numFmtId="0" fontId="98" fillId="0" borderId="0" xfId="0" applyFont="1" applyAlignment="1">
      <alignment horizontal="right"/>
    </xf>
    <xf numFmtId="0" fontId="75" fillId="29" borderId="114" xfId="3" applyFill="1" applyBorder="1" applyAlignment="1">
      <alignment vertical="center"/>
    </xf>
    <xf numFmtId="0" fontId="75" fillId="29" borderId="189" xfId="3" applyFill="1" applyBorder="1" applyAlignment="1">
      <alignment vertical="center"/>
    </xf>
    <xf numFmtId="0" fontId="81" fillId="0" borderId="162" xfId="3" applyFont="1" applyBorder="1" applyAlignment="1">
      <alignment horizontal="center"/>
    </xf>
    <xf numFmtId="0" fontId="0" fillId="0" borderId="162" xfId="0" applyBorder="1"/>
    <xf numFmtId="0" fontId="81" fillId="19" borderId="162" xfId="3" applyFont="1" applyFill="1" applyBorder="1" applyAlignment="1">
      <alignment horizontal="center"/>
    </xf>
    <xf numFmtId="0" fontId="0" fillId="19" borderId="162" xfId="0" applyFill="1" applyBorder="1"/>
    <xf numFmtId="0" fontId="53" fillId="0" borderId="104" xfId="3" applyFont="1" applyBorder="1" applyAlignment="1">
      <alignment horizontal="center" vertical="center"/>
    </xf>
    <xf numFmtId="0" fontId="75" fillId="0" borderId="107" xfId="3" applyBorder="1" applyAlignment="1">
      <alignment horizontal="center" vertical="center"/>
    </xf>
    <xf numFmtId="0" fontId="53" fillId="0" borderId="75" xfId="3" applyFont="1" applyBorder="1" applyAlignment="1">
      <alignment horizontal="center" vertical="center"/>
    </xf>
    <xf numFmtId="0" fontId="75" fillId="0" borderId="109" xfId="3" applyBorder="1" applyAlignment="1">
      <alignment horizontal="center" vertical="center"/>
    </xf>
  </cellXfs>
  <cellStyles count="20">
    <cellStyle name="čárky 2" xfId="1" xr:uid="{00000000-0005-0000-0000-000000000000}"/>
    <cellStyle name="Hypertextový odkaz 2" xfId="9" xr:uid="{00000000-0005-0000-0000-000001000000}"/>
    <cellStyle name="Měna 2" xfId="16" xr:uid="{00000000-0005-0000-0000-000003000000}"/>
    <cellStyle name="Měna 2 2" xfId="19" xr:uid="{00000000-0005-0000-0000-000004000000}"/>
    <cellStyle name="Měna 3" xfId="18" xr:uid="{00000000-0005-0000-0000-000005000000}"/>
    <cellStyle name="Normální" xfId="0" builtinId="0"/>
    <cellStyle name="Normální 10" xfId="15" xr:uid="{00000000-0005-0000-0000-000007000000}"/>
    <cellStyle name="Normální 11" xfId="17" xr:uid="{00000000-0005-0000-0000-000008000000}"/>
    <cellStyle name="normální 2" xfId="2" xr:uid="{00000000-0005-0000-0000-000009000000}"/>
    <cellStyle name="normální 2 2" xfId="6" xr:uid="{00000000-0005-0000-0000-00000A000000}"/>
    <cellStyle name="Normální 3" xfId="3" xr:uid="{00000000-0005-0000-0000-00000B000000}"/>
    <cellStyle name="Normální 3 2" xfId="10" xr:uid="{00000000-0005-0000-0000-00000C000000}"/>
    <cellStyle name="Normální 4" xfId="5" xr:uid="{00000000-0005-0000-0000-00000D000000}"/>
    <cellStyle name="Normální 4 2" xfId="11" xr:uid="{00000000-0005-0000-0000-00000E000000}"/>
    <cellStyle name="Normální 5" xfId="7" xr:uid="{00000000-0005-0000-0000-00000F000000}"/>
    <cellStyle name="Normální 6" xfId="8" xr:uid="{00000000-0005-0000-0000-000010000000}"/>
    <cellStyle name="Normální 7" xfId="12" xr:uid="{00000000-0005-0000-0000-000011000000}"/>
    <cellStyle name="Normální 8" xfId="13" xr:uid="{00000000-0005-0000-0000-000012000000}"/>
    <cellStyle name="Normální 9" xfId="14" xr:uid="{00000000-0005-0000-0000-000013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M&#352;-rozpo&#269;et-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SV&#268;%20RORO&#352;%20r.%2020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SRC%20r.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&#352;-rozpo&#269;et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U&#352;-rozpo&#269;et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RORO&#352;-rozpo&#269;et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SRC-rozpo&#269;et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M&#352;%20r.%20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Z&#352;%20r.%20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&#345;&#237;sp&#283;vkov&#233;%20organizace/rozpo&#269;ty%20PO/2026/N&#225;vrh%20rozpo&#269;tu%20ZU&#352;%20r.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231000</v>
          </cell>
        </row>
        <row r="17">
          <cell r="D17">
            <v>141000</v>
          </cell>
        </row>
        <row r="22">
          <cell r="D22">
            <v>0</v>
          </cell>
        </row>
        <row r="25">
          <cell r="D25">
            <v>613000</v>
          </cell>
        </row>
        <row r="28">
          <cell r="D28">
            <v>5000</v>
          </cell>
        </row>
        <row r="30">
          <cell r="D30">
            <v>5000</v>
          </cell>
        </row>
        <row r="32">
          <cell r="D32">
            <v>450000</v>
          </cell>
        </row>
        <row r="47">
          <cell r="D47">
            <v>2144000</v>
          </cell>
        </row>
        <row r="49">
          <cell r="D49">
            <v>472000</v>
          </cell>
        </row>
        <row r="51">
          <cell r="D51">
            <v>9000</v>
          </cell>
        </row>
        <row r="53">
          <cell r="D53">
            <v>41000</v>
          </cell>
        </row>
        <row r="58">
          <cell r="D58">
            <v>60000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25000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80000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Miroslav Tesař</v>
          </cell>
        </row>
        <row r="93">
          <cell r="C93" t="str">
            <v>Ing. Miroslav Tesař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Sportovní a relaxační centrum, příspěvková organizace</v>
          </cell>
        </row>
        <row r="8">
          <cell r="D8">
            <v>288000</v>
          </cell>
        </row>
        <row r="17">
          <cell r="D17">
            <v>3490000</v>
          </cell>
        </row>
        <row r="22">
          <cell r="D22">
            <v>100000</v>
          </cell>
        </row>
        <row r="25">
          <cell r="D25">
            <v>2205000</v>
          </cell>
        </row>
        <row r="28">
          <cell r="D28">
            <v>5000</v>
          </cell>
        </row>
        <row r="30">
          <cell r="D30">
            <v>3000</v>
          </cell>
        </row>
        <row r="32">
          <cell r="D32">
            <v>715000</v>
          </cell>
        </row>
        <row r="47">
          <cell r="D47">
            <v>5500000</v>
          </cell>
        </row>
        <row r="49">
          <cell r="D49">
            <v>1210000</v>
          </cell>
        </row>
        <row r="51">
          <cell r="D51">
            <v>30000</v>
          </cell>
        </row>
        <row r="53">
          <cell r="D53">
            <v>148000</v>
          </cell>
        </row>
        <row r="58">
          <cell r="D58">
            <v>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12000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100000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Pavel Jakoubek</v>
          </cell>
        </row>
        <row r="93">
          <cell r="C93" t="str">
            <v>Ing. Pavel Jakoubek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1875000</v>
          </cell>
        </row>
        <row r="17">
          <cell r="D17">
            <v>900000</v>
          </cell>
        </row>
        <row r="22">
          <cell r="D22">
            <v>0</v>
          </cell>
        </row>
        <row r="25">
          <cell r="D25">
            <v>500000</v>
          </cell>
        </row>
        <row r="28">
          <cell r="D28">
            <v>0</v>
          </cell>
        </row>
        <row r="30">
          <cell r="D30">
            <v>5000</v>
          </cell>
        </row>
        <row r="32">
          <cell r="D32">
            <v>347000</v>
          </cell>
        </row>
        <row r="47">
          <cell r="D47">
            <v>10237611</v>
          </cell>
        </row>
        <row r="49">
          <cell r="D49">
            <v>3379821</v>
          </cell>
        </row>
        <row r="51">
          <cell r="D51">
            <v>50000</v>
          </cell>
        </row>
        <row r="53">
          <cell r="D53">
            <v>151348</v>
          </cell>
        </row>
        <row r="58">
          <cell r="D58">
            <v>0</v>
          </cell>
        </row>
        <row r="61">
          <cell r="D61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6000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200000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Mgr. Gabriela Ouhrabková</v>
          </cell>
        </row>
        <row r="93">
          <cell r="C93" t="str">
            <v>Mgr. Gabriela Ouhrabková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Základní škola Nové Město pod Smrkem, příspěvková organizace</v>
          </cell>
        </row>
        <row r="8">
          <cell r="D8">
            <v>631000</v>
          </cell>
        </row>
        <row r="17">
          <cell r="D17">
            <v>1647000</v>
          </cell>
        </row>
        <row r="22">
          <cell r="D22">
            <v>0</v>
          </cell>
        </row>
        <row r="25">
          <cell r="D25">
            <v>980000</v>
          </cell>
        </row>
        <row r="28">
          <cell r="D28">
            <v>70000</v>
          </cell>
        </row>
        <row r="30">
          <cell r="D30">
            <v>4000</v>
          </cell>
        </row>
        <row r="32">
          <cell r="D32">
            <v>1342000</v>
          </cell>
        </row>
        <row r="47">
          <cell r="D47">
            <v>25026000</v>
          </cell>
        </row>
        <row r="49">
          <cell r="D49">
            <v>8459000</v>
          </cell>
        </row>
        <row r="51">
          <cell r="D51">
            <v>102000</v>
          </cell>
        </row>
        <row r="53">
          <cell r="D53">
            <v>321260</v>
          </cell>
        </row>
        <row r="58">
          <cell r="D58">
            <v>0</v>
          </cell>
        </row>
        <row r="61">
          <cell r="D61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300000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Mgr. Radoslava Žáková</v>
          </cell>
        </row>
        <row r="93">
          <cell r="C93" t="str">
            <v>Mgr. Radoslava Žáková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2026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310000</v>
          </cell>
        </row>
        <row r="22">
          <cell r="D22">
            <v>0</v>
          </cell>
        </row>
        <row r="25">
          <cell r="D25">
            <v>402000</v>
          </cell>
        </row>
        <row r="28">
          <cell r="D28">
            <v>3000</v>
          </cell>
        </row>
        <row r="30">
          <cell r="D30">
            <v>3000</v>
          </cell>
        </row>
        <row r="32">
          <cell r="D32">
            <v>220500</v>
          </cell>
        </row>
        <row r="47">
          <cell r="D47">
            <v>4670000</v>
          </cell>
        </row>
        <row r="49">
          <cell r="D49">
            <v>1588000</v>
          </cell>
        </row>
        <row r="51">
          <cell r="D51">
            <v>25000</v>
          </cell>
        </row>
        <row r="53">
          <cell r="D53">
            <v>71000</v>
          </cell>
        </row>
        <row r="58">
          <cell r="D58">
            <v>0</v>
          </cell>
        </row>
        <row r="61">
          <cell r="D61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17500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80000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Mgr. Martina Funtánová</v>
          </cell>
        </row>
        <row r="93">
          <cell r="C93" t="str">
            <v>Mgr. Martina Funtánová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26"/>
  <sheetViews>
    <sheetView tabSelected="1" zoomScale="130" zoomScaleNormal="130" workbookViewId="0">
      <selection activeCell="B23" sqref="B23"/>
    </sheetView>
  </sheetViews>
  <sheetFormatPr defaultRowHeight="13.2" x14ac:dyDescent="0.25"/>
  <cols>
    <col min="1" max="1" width="7.109375" customWidth="1"/>
    <col min="2" max="2" width="51.33203125" customWidth="1"/>
    <col min="3" max="3" width="29.88671875" customWidth="1"/>
    <col min="4" max="4" width="7.109375" customWidth="1"/>
  </cols>
  <sheetData>
    <row r="1" spans="2:3" ht="21.6" thickBot="1" x14ac:dyDescent="0.45">
      <c r="B1" s="1210" t="str">
        <f>IF('příjmy-paragraf'!A1=0," ",'příjmy-paragraf'!A1)</f>
        <v>Schválený rozpočet města Nové Město pod Smrkem na rok 2026</v>
      </c>
      <c r="C1" s="1211"/>
    </row>
    <row r="2" spans="2:3" ht="18.600000000000001" thickBot="1" x14ac:dyDescent="0.4">
      <c r="B2" s="551"/>
      <c r="C2" s="551"/>
    </row>
    <row r="3" spans="2:3" ht="18" x14ac:dyDescent="0.35">
      <c r="B3" s="552" t="s">
        <v>435</v>
      </c>
      <c r="C3" s="553" t="s">
        <v>45</v>
      </c>
    </row>
    <row r="4" spans="2:3" ht="18" x14ac:dyDescent="0.35">
      <c r="B4" s="554" t="s">
        <v>423</v>
      </c>
      <c r="C4" s="555">
        <f>IF('příjmy-paragraf'!F61=0," ",'příjmy-paragraf'!F61)</f>
        <v>99034000</v>
      </c>
    </row>
    <row r="5" spans="2:3" ht="18" x14ac:dyDescent="0.35">
      <c r="B5" s="554" t="s">
        <v>424</v>
      </c>
      <c r="C5" s="555">
        <f>IF('příjmy-paragraf'!F62=0," ",'příjmy-paragraf'!F62)</f>
        <v>37055000</v>
      </c>
    </row>
    <row r="6" spans="2:3" ht="18" x14ac:dyDescent="0.35">
      <c r="B6" s="554" t="s">
        <v>425</v>
      </c>
      <c r="C6" s="555">
        <f>IF('příjmy-paragraf'!F63=0," ",'příjmy-paragraf'!F63)</f>
        <v>590000</v>
      </c>
    </row>
    <row r="7" spans="2:3" ht="18" x14ac:dyDescent="0.35">
      <c r="B7" s="554" t="s">
        <v>432</v>
      </c>
      <c r="C7" s="555">
        <f>IF('příjmy-paragraf'!F64=0," ",'příjmy-paragraf'!F64)</f>
        <v>15021000</v>
      </c>
    </row>
    <row r="8" spans="2:3" ht="18" x14ac:dyDescent="0.35">
      <c r="B8" s="554" t="s">
        <v>422</v>
      </c>
      <c r="C8" s="555">
        <v>0</v>
      </c>
    </row>
    <row r="9" spans="2:3" ht="18.600000000000001" thickBot="1" x14ac:dyDescent="0.4">
      <c r="B9" s="556" t="s">
        <v>429</v>
      </c>
      <c r="C9" s="563">
        <f>SUM(C4:C8)</f>
        <v>151700000</v>
      </c>
    </row>
    <row r="10" spans="2:3" ht="18.600000000000001" thickBot="1" x14ac:dyDescent="0.4">
      <c r="B10" s="551"/>
      <c r="C10" s="551"/>
    </row>
    <row r="11" spans="2:3" ht="18" x14ac:dyDescent="0.35">
      <c r="B11" s="557" t="s">
        <v>434</v>
      </c>
      <c r="C11" s="558" t="s">
        <v>45</v>
      </c>
    </row>
    <row r="12" spans="2:3" ht="18" x14ac:dyDescent="0.35">
      <c r="B12" s="559" t="s">
        <v>426</v>
      </c>
      <c r="C12" s="560">
        <f>IF('výdaje-paragraf'!F61=0," ",'výdaje-paragraf'!F61)</f>
        <v>125922400</v>
      </c>
    </row>
    <row r="13" spans="2:3" ht="18" x14ac:dyDescent="0.35">
      <c r="B13" s="559" t="s">
        <v>427</v>
      </c>
      <c r="C13" s="560">
        <f>IF('výdaje-paragraf'!F57=0," ",'výdaje-paragraf'!F57)</f>
        <v>25660000</v>
      </c>
    </row>
    <row r="14" spans="2:3" ht="18.600000000000001" thickBot="1" x14ac:dyDescent="0.4">
      <c r="B14" s="561" t="s">
        <v>430</v>
      </c>
      <c r="C14" s="1190">
        <f>SUM(C10:C13)</f>
        <v>151582400</v>
      </c>
    </row>
    <row r="15" spans="2:3" ht="18" x14ac:dyDescent="0.35">
      <c r="B15" s="559" t="s">
        <v>428</v>
      </c>
      <c r="C15" s="560">
        <f>IF('příjmy a výdaje'!D65=0," ",'příjmy a výdaje'!D65)</f>
        <v>1500000</v>
      </c>
    </row>
    <row r="16" spans="2:3" ht="18.600000000000001" thickBot="1" x14ac:dyDescent="0.4">
      <c r="B16" s="561" t="s">
        <v>536</v>
      </c>
      <c r="C16" s="1190">
        <f>SUM(C14:C15)</f>
        <v>153082400</v>
      </c>
    </row>
    <row r="17" spans="2:3" ht="18.600000000000001" thickBot="1" x14ac:dyDescent="0.4">
      <c r="B17" s="551"/>
      <c r="C17" s="551"/>
    </row>
    <row r="18" spans="2:3" ht="18.600000000000001" thickBot="1" x14ac:dyDescent="0.4">
      <c r="B18" s="562" t="s">
        <v>431</v>
      </c>
      <c r="C18" s="1191">
        <f>IF('příjmy a výdaje'!D67=0," ",'příjmy a výdaje'!D67)</f>
        <v>1382400</v>
      </c>
    </row>
    <row r="20" spans="2:3" ht="14.4" thickBot="1" x14ac:dyDescent="0.35">
      <c r="B20" s="570" t="s">
        <v>658</v>
      </c>
    </row>
    <row r="21" spans="2:3" ht="13.8" x14ac:dyDescent="0.3">
      <c r="B21" s="566" t="s">
        <v>647</v>
      </c>
      <c r="C21" s="567"/>
    </row>
    <row r="22" spans="2:3" ht="13.8" x14ac:dyDescent="0.3">
      <c r="B22" s="1193" t="s">
        <v>657</v>
      </c>
      <c r="C22" s="581">
        <f>IF('příjmy-paragraf'!F58=0," ",'příjmy-paragraf'!F58)</f>
        <v>151700000</v>
      </c>
    </row>
    <row r="23" spans="2:3" ht="13.8" x14ac:dyDescent="0.3">
      <c r="B23" s="1194" t="s">
        <v>359</v>
      </c>
      <c r="C23" s="573">
        <f>IF('výdaje-paragraf'!F47=0," ",'výdaje-paragraf'!F47)</f>
        <v>151582400</v>
      </c>
    </row>
    <row r="24" spans="2:3" ht="13.8" x14ac:dyDescent="0.3">
      <c r="B24" s="568" t="s">
        <v>442</v>
      </c>
      <c r="C24" s="573">
        <v>1500000</v>
      </c>
    </row>
    <row r="25" spans="2:3" ht="13.8" x14ac:dyDescent="0.3">
      <c r="B25" s="574" t="s">
        <v>360</v>
      </c>
      <c r="C25" s="575"/>
    </row>
    <row r="26" spans="2:3" ht="14.4" thickBot="1" x14ac:dyDescent="0.35">
      <c r="B26" s="569" t="s">
        <v>586</v>
      </c>
      <c r="C26" s="1192">
        <f>C23+C24-C22</f>
        <v>1382400</v>
      </c>
    </row>
  </sheetData>
  <mergeCells count="1">
    <mergeCell ref="B1:C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Normal="100" workbookViewId="0">
      <selection activeCell="F25" sqref="F2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392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365</v>
      </c>
      <c r="B3" s="691" t="s">
        <v>149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/>
      <c r="B7" s="706"/>
      <c r="C7" s="755"/>
      <c r="D7" s="755"/>
      <c r="E7" s="755"/>
      <c r="F7" s="755"/>
      <c r="G7" s="756"/>
    </row>
    <row r="8" spans="1:7" ht="20.100000000000001" customHeight="1" x14ac:dyDescent="0.3">
      <c r="A8" s="709"/>
      <c r="B8" s="710"/>
      <c r="C8" s="757"/>
      <c r="D8" s="757"/>
      <c r="E8" s="757"/>
      <c r="F8" s="757"/>
      <c r="G8" s="758"/>
    </row>
    <row r="9" spans="1:7" ht="20.100000000000001" customHeight="1" thickBot="1" x14ac:dyDescent="0.35">
      <c r="A9" s="713"/>
      <c r="B9" s="714"/>
      <c r="C9" s="759"/>
      <c r="D9" s="759"/>
      <c r="E9" s="759"/>
      <c r="F9" s="759"/>
      <c r="G9" s="760"/>
    </row>
    <row r="10" spans="1:7" ht="20.100000000000001" customHeight="1" thickBot="1" x14ac:dyDescent="0.35">
      <c r="A10" s="856"/>
      <c r="B10" s="857" t="s">
        <v>55</v>
      </c>
      <c r="C10" s="858">
        <f>SUM(C7:C9)</f>
        <v>0</v>
      </c>
      <c r="D10" s="858">
        <f>SUM(D7:D9)</f>
        <v>0</v>
      </c>
      <c r="E10" s="858">
        <f>SUM(E7:E9)</f>
        <v>0</v>
      </c>
      <c r="F10" s="858">
        <f>SUM(F7:F9)</f>
        <v>0</v>
      </c>
      <c r="G10" s="859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0" t="s">
        <v>365</v>
      </c>
      <c r="B13" s="721" t="s">
        <v>149</v>
      </c>
      <c r="C13" s="722"/>
      <c r="D13" s="723"/>
      <c r="E13" s="723"/>
      <c r="F13" s="723"/>
      <c r="G13" s="724"/>
    </row>
    <row r="14" spans="1:7" ht="15.6" x14ac:dyDescent="0.3">
      <c r="A14" s="725"/>
      <c r="B14" s="726" t="s">
        <v>140</v>
      </c>
      <c r="C14" s="727"/>
      <c r="D14" s="728"/>
      <c r="E14" s="729" t="s">
        <v>134</v>
      </c>
      <c r="F14" s="728"/>
      <c r="G14" s="730"/>
    </row>
    <row r="15" spans="1:7" ht="14.4" x14ac:dyDescent="0.3">
      <c r="A15" s="1330" t="s">
        <v>135</v>
      </c>
      <c r="B15" s="1332" t="s">
        <v>136</v>
      </c>
      <c r="C15" s="731" t="s">
        <v>137</v>
      </c>
      <c r="D15" s="731" t="s">
        <v>107</v>
      </c>
      <c r="E15" s="731" t="s">
        <v>138</v>
      </c>
      <c r="F15" s="732" t="s">
        <v>108</v>
      </c>
      <c r="G15" s="733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734" t="str">
        <f>IF('1014-útulek'!E16=0," ",'1014-útulek'!E16)</f>
        <v>k 31.12.2025</v>
      </c>
      <c r="F16" s="735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7" ht="20.100000000000001" customHeight="1" x14ac:dyDescent="0.3">
      <c r="A17" s="737">
        <v>5137</v>
      </c>
      <c r="B17" s="752" t="s">
        <v>19</v>
      </c>
      <c r="C17" s="739">
        <v>0</v>
      </c>
      <c r="D17" s="740">
        <v>0</v>
      </c>
      <c r="E17" s="739">
        <v>0</v>
      </c>
      <c r="F17" s="741">
        <v>0</v>
      </c>
      <c r="G17" s="742">
        <v>0</v>
      </c>
    </row>
    <row r="18" spans="1:7" ht="20.100000000000001" customHeight="1" x14ac:dyDescent="0.3">
      <c r="A18" s="761">
        <v>5139</v>
      </c>
      <c r="B18" s="762" t="s">
        <v>380</v>
      </c>
      <c r="C18" s="763">
        <v>110000</v>
      </c>
      <c r="D18" s="763">
        <v>79421</v>
      </c>
      <c r="E18" s="763">
        <v>100000</v>
      </c>
      <c r="F18" s="764">
        <v>110000</v>
      </c>
      <c r="G18" s="765">
        <v>110000</v>
      </c>
    </row>
    <row r="19" spans="1:7" ht="20.100000000000001" customHeight="1" x14ac:dyDescent="0.3">
      <c r="A19" s="761">
        <v>5169</v>
      </c>
      <c r="B19" s="766" t="s">
        <v>141</v>
      </c>
      <c r="C19" s="763">
        <v>600000</v>
      </c>
      <c r="D19" s="763">
        <v>236178</v>
      </c>
      <c r="E19" s="763">
        <v>500000</v>
      </c>
      <c r="F19" s="764">
        <v>600000</v>
      </c>
      <c r="G19" s="765">
        <v>600000</v>
      </c>
    </row>
    <row r="20" spans="1:7" ht="20.100000000000001" customHeight="1" thickBot="1" x14ac:dyDescent="0.35">
      <c r="A20" s="743">
        <v>5171</v>
      </c>
      <c r="B20" s="753" t="s">
        <v>148</v>
      </c>
      <c r="C20" s="745">
        <v>0</v>
      </c>
      <c r="D20" s="745">
        <v>33275</v>
      </c>
      <c r="E20" s="745">
        <v>50000</v>
      </c>
      <c r="F20" s="746">
        <v>0</v>
      </c>
      <c r="G20" s="747">
        <v>0</v>
      </c>
    </row>
    <row r="21" spans="1:7" ht="20.100000000000001" customHeight="1" thickBot="1" x14ac:dyDescent="0.35">
      <c r="A21" s="874"/>
      <c r="B21" s="861" t="s">
        <v>55</v>
      </c>
      <c r="C21" s="872">
        <f>SUM(C17:C20)</f>
        <v>710000</v>
      </c>
      <c r="D21" s="872">
        <f>SUM(D17:D20)</f>
        <v>348874</v>
      </c>
      <c r="E21" s="872">
        <f>SUM(E17:E20)</f>
        <v>650000</v>
      </c>
      <c r="F21" s="862">
        <f>SUM(F17:F20)</f>
        <v>710000</v>
      </c>
      <c r="G21" s="877">
        <f>SUM(G17:G20)</f>
        <v>710000</v>
      </c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1"/>
      <c r="C23" s="114"/>
      <c r="D23" s="114"/>
      <c r="E23" s="114"/>
      <c r="F23" s="114"/>
      <c r="G23" s="111"/>
    </row>
    <row r="24" spans="1:7" ht="14.4" x14ac:dyDescent="0.3">
      <c r="A24" s="111"/>
      <c r="B24" s="115" t="s">
        <v>143</v>
      </c>
      <c r="C24" s="956">
        <v>45940</v>
      </c>
      <c r="E24" s="115" t="s">
        <v>144</v>
      </c>
      <c r="F24" s="1171" t="s">
        <v>637</v>
      </c>
      <c r="G24" s="111"/>
    </row>
    <row r="25" spans="1:7" ht="14.4" x14ac:dyDescent="0.3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9"/>
  <sheetViews>
    <sheetView showGridLines="0" zoomScaleNormal="100" zoomScalePageLayoutView="120" workbookViewId="0">
      <selection activeCell="C1" sqref="C1:E1"/>
    </sheetView>
  </sheetViews>
  <sheetFormatPr defaultColWidth="9.109375" defaultRowHeight="14.4" x14ac:dyDescent="0.3"/>
  <cols>
    <col min="1" max="1" width="4.44140625" style="999" customWidth="1"/>
    <col min="2" max="2" width="5" style="999" customWidth="1"/>
    <col min="3" max="3" width="32.5546875" style="999" customWidth="1"/>
    <col min="4" max="8" width="8.33203125" style="999" customWidth="1"/>
    <col min="9" max="9" width="9.88671875" style="999" customWidth="1"/>
    <col min="10" max="16384" width="9.109375" style="999"/>
  </cols>
  <sheetData>
    <row r="1" spans="1:9" x14ac:dyDescent="0.3">
      <c r="A1" s="1103"/>
      <c r="B1" s="1103"/>
      <c r="C1" s="1345" t="s">
        <v>557</v>
      </c>
      <c r="D1" s="1346"/>
      <c r="E1" s="1346"/>
      <c r="F1" s="1104" t="s">
        <v>243</v>
      </c>
      <c r="G1" s="1105">
        <f>[7]P8!F1</f>
        <v>2026</v>
      </c>
      <c r="H1" s="1103"/>
      <c r="I1" s="884" t="s">
        <v>482</v>
      </c>
    </row>
    <row r="2" spans="1:9" s="1000" customFormat="1" ht="12" customHeight="1" x14ac:dyDescent="0.25">
      <c r="A2" s="1106"/>
      <c r="B2" s="1347" t="str">
        <f>[7]P8!B2</f>
        <v>Mateřská škola, Nové Město pod Smrkem, okres Liberec, příspěvková organizace</v>
      </c>
      <c r="C2" s="1348"/>
      <c r="D2" s="1348"/>
      <c r="E2" s="1348"/>
      <c r="F2" s="1348"/>
      <c r="G2" s="1348"/>
      <c r="H2" s="1106"/>
      <c r="I2" s="1106"/>
    </row>
    <row r="3" spans="1:9" s="1000" customFormat="1" ht="12" customHeight="1" thickBot="1" x14ac:dyDescent="0.25">
      <c r="A3" s="1349"/>
      <c r="B3" s="1349"/>
      <c r="C3" s="1349"/>
      <c r="D3" s="1349"/>
      <c r="E3" s="1349"/>
      <c r="F3" s="1349"/>
      <c r="G3" s="1349"/>
      <c r="H3" s="885"/>
      <c r="I3" s="124" t="s">
        <v>483</v>
      </c>
    </row>
    <row r="4" spans="1:9" s="1000" customFormat="1" ht="12" customHeight="1" thickBot="1" x14ac:dyDescent="0.25">
      <c r="A4" s="886"/>
      <c r="B4" s="887" t="s">
        <v>248</v>
      </c>
      <c r="C4" s="887" t="s">
        <v>249</v>
      </c>
      <c r="D4" s="888">
        <f>[7]P8!F1-1</f>
        <v>2025</v>
      </c>
      <c r="E4" s="887" t="s">
        <v>108</v>
      </c>
      <c r="F4" s="1107" t="s">
        <v>484</v>
      </c>
      <c r="G4" s="1107" t="s">
        <v>485</v>
      </c>
      <c r="H4" s="1107" t="s">
        <v>486</v>
      </c>
      <c r="I4" s="1108" t="s">
        <v>487</v>
      </c>
    </row>
    <row r="5" spans="1:9" s="1000" customFormat="1" ht="12" customHeight="1" thickBot="1" x14ac:dyDescent="0.25">
      <c r="A5" s="1350" t="s">
        <v>488</v>
      </c>
      <c r="B5" s="1351"/>
      <c r="C5" s="1352"/>
      <c r="D5" s="889">
        <f>D6+D10+D15+D21+D23+D28+D32+D34</f>
        <v>16797804</v>
      </c>
      <c r="E5" s="889">
        <f>E6+E10+E15+E21+E23+E28+E32+E34</f>
        <v>17651780</v>
      </c>
      <c r="F5" s="889">
        <f>F6+F10+F15+F21+F23+F28+F32+F34</f>
        <v>0</v>
      </c>
      <c r="G5" s="889">
        <f>G6+G10+G15+G21+G23+G28+G32+G34</f>
        <v>0</v>
      </c>
      <c r="H5" s="889">
        <f>H6+H10+H15+H21+H23+H28+H32+H34</f>
        <v>0</v>
      </c>
      <c r="I5" s="1109">
        <f t="shared" ref="I5:I38" si="0">SUM(E5:H5)</f>
        <v>17651780</v>
      </c>
    </row>
    <row r="6" spans="1:9" s="1000" customFormat="1" ht="12" customHeight="1" thickBot="1" x14ac:dyDescent="0.25">
      <c r="A6" s="890">
        <v>50</v>
      </c>
      <c r="B6" s="1340" t="s">
        <v>489</v>
      </c>
      <c r="C6" s="1341"/>
      <c r="D6" s="891">
        <f t="shared" ref="D6:H6" si="1">SUM(D7:D9)</f>
        <v>2815668</v>
      </c>
      <c r="E6" s="891">
        <f t="shared" si="1"/>
        <v>2775000</v>
      </c>
      <c r="F6" s="891">
        <f t="shared" si="1"/>
        <v>0</v>
      </c>
      <c r="G6" s="891">
        <f t="shared" si="1"/>
        <v>0</v>
      </c>
      <c r="H6" s="891">
        <f t="shared" si="1"/>
        <v>0</v>
      </c>
      <c r="I6" s="1110">
        <f t="shared" si="0"/>
        <v>2775000</v>
      </c>
    </row>
    <row r="7" spans="1:9" s="1000" customFormat="1" ht="12" customHeight="1" x14ac:dyDescent="0.2">
      <c r="A7" s="892"/>
      <c r="B7" s="892">
        <v>501</v>
      </c>
      <c r="C7" s="893" t="s">
        <v>490</v>
      </c>
      <c r="D7" s="894">
        <v>1915668</v>
      </c>
      <c r="E7" s="895">
        <f>[7]P8!D8</f>
        <v>1875000</v>
      </c>
      <c r="F7" s="1111"/>
      <c r="G7" s="1111"/>
      <c r="H7" s="1111"/>
      <c r="I7" s="1112">
        <f t="shared" si="0"/>
        <v>1875000</v>
      </c>
    </row>
    <row r="8" spans="1:9" s="1000" customFormat="1" ht="12" customHeight="1" x14ac:dyDescent="0.2">
      <c r="A8" s="896"/>
      <c r="B8" s="896">
        <v>502</v>
      </c>
      <c r="C8" s="897" t="s">
        <v>491</v>
      </c>
      <c r="D8" s="898">
        <v>900000</v>
      </c>
      <c r="E8" s="899">
        <f>[7]P8!D17</f>
        <v>900000</v>
      </c>
      <c r="F8" s="1113"/>
      <c r="G8" s="1113"/>
      <c r="H8" s="1113"/>
      <c r="I8" s="1114">
        <f t="shared" ref="I8" si="2">SUM(E8:H8)</f>
        <v>900000</v>
      </c>
    </row>
    <row r="9" spans="1:9" s="1000" customFormat="1" ht="12" customHeight="1" thickBot="1" x14ac:dyDescent="0.25">
      <c r="A9" s="896"/>
      <c r="B9" s="896">
        <v>504</v>
      </c>
      <c r="C9" s="897" t="s">
        <v>558</v>
      </c>
      <c r="D9" s="898"/>
      <c r="E9" s="899">
        <f>[7]P8!D22</f>
        <v>0</v>
      </c>
      <c r="F9" s="1113"/>
      <c r="G9" s="1113"/>
      <c r="H9" s="1113"/>
      <c r="I9" s="1114">
        <f t="shared" si="0"/>
        <v>0</v>
      </c>
    </row>
    <row r="10" spans="1:9" s="1000" customFormat="1" ht="12" customHeight="1" thickBot="1" x14ac:dyDescent="0.25">
      <c r="A10" s="890">
        <v>51</v>
      </c>
      <c r="B10" s="1339" t="s">
        <v>492</v>
      </c>
      <c r="C10" s="1339"/>
      <c r="D10" s="891">
        <f t="shared" ref="D10:H10" si="3">SUM(D11:D14)</f>
        <v>772000</v>
      </c>
      <c r="E10" s="891">
        <f t="shared" si="3"/>
        <v>852000</v>
      </c>
      <c r="F10" s="891">
        <f t="shared" si="3"/>
        <v>0</v>
      </c>
      <c r="G10" s="891">
        <f t="shared" si="3"/>
        <v>0</v>
      </c>
      <c r="H10" s="891">
        <f t="shared" si="3"/>
        <v>0</v>
      </c>
      <c r="I10" s="1110">
        <f t="shared" si="0"/>
        <v>852000</v>
      </c>
    </row>
    <row r="11" spans="1:9" s="1000" customFormat="1" ht="12" customHeight="1" x14ac:dyDescent="0.2">
      <c r="A11" s="892"/>
      <c r="B11" s="892">
        <v>511</v>
      </c>
      <c r="C11" s="900" t="s">
        <v>272</v>
      </c>
      <c r="D11" s="894">
        <v>480000</v>
      </c>
      <c r="E11" s="895">
        <f>[7]P8!D25</f>
        <v>500000</v>
      </c>
      <c r="F11" s="894"/>
      <c r="G11" s="894"/>
      <c r="H11" s="894"/>
      <c r="I11" s="1112">
        <f t="shared" si="0"/>
        <v>500000</v>
      </c>
    </row>
    <row r="12" spans="1:9" s="1000" customFormat="1" ht="12" customHeight="1" x14ac:dyDescent="0.2">
      <c r="A12" s="896"/>
      <c r="B12" s="896">
        <v>512</v>
      </c>
      <c r="C12" s="897" t="s">
        <v>275</v>
      </c>
      <c r="D12" s="898"/>
      <c r="E12" s="899">
        <f>[7]P8!D28</f>
        <v>0</v>
      </c>
      <c r="F12" s="898"/>
      <c r="G12" s="898"/>
      <c r="H12" s="898"/>
      <c r="I12" s="1114">
        <f t="shared" si="0"/>
        <v>0</v>
      </c>
    </row>
    <row r="13" spans="1:9" s="1000" customFormat="1" ht="12" customHeight="1" x14ac:dyDescent="0.2">
      <c r="A13" s="901"/>
      <c r="B13" s="896">
        <v>513</v>
      </c>
      <c r="C13" s="897" t="s">
        <v>277</v>
      </c>
      <c r="D13" s="1113">
        <v>5000</v>
      </c>
      <c r="E13" s="899">
        <f>[7]P8!D30</f>
        <v>5000</v>
      </c>
      <c r="F13" s="1113"/>
      <c r="G13" s="1113"/>
      <c r="H13" s="1113"/>
      <c r="I13" s="1114">
        <f t="shared" si="0"/>
        <v>5000</v>
      </c>
    </row>
    <row r="14" spans="1:9" s="1000" customFormat="1" ht="12" customHeight="1" thickBot="1" x14ac:dyDescent="0.25">
      <c r="A14" s="902"/>
      <c r="B14" s="903">
        <v>518</v>
      </c>
      <c r="C14" s="904" t="s">
        <v>493</v>
      </c>
      <c r="D14" s="894">
        <v>287000</v>
      </c>
      <c r="E14" s="905">
        <f>[7]P8!D32</f>
        <v>347000</v>
      </c>
      <c r="F14" s="894"/>
      <c r="G14" s="894"/>
      <c r="H14" s="894"/>
      <c r="I14" s="1115">
        <f t="shared" si="0"/>
        <v>347000</v>
      </c>
    </row>
    <row r="15" spans="1:9" s="1000" customFormat="1" ht="12" customHeight="1" thickBot="1" x14ac:dyDescent="0.25">
      <c r="A15" s="890">
        <v>52</v>
      </c>
      <c r="B15" s="1339" t="s">
        <v>494</v>
      </c>
      <c r="C15" s="1339"/>
      <c r="D15" s="891">
        <f t="shared" ref="D15:H15" si="4">SUM(D16:D20)</f>
        <v>13104136</v>
      </c>
      <c r="E15" s="891">
        <f t="shared" si="4"/>
        <v>13818780</v>
      </c>
      <c r="F15" s="891">
        <f t="shared" si="4"/>
        <v>0</v>
      </c>
      <c r="G15" s="891">
        <f t="shared" si="4"/>
        <v>0</v>
      </c>
      <c r="H15" s="891">
        <f t="shared" si="4"/>
        <v>0</v>
      </c>
      <c r="I15" s="1110">
        <f t="shared" si="0"/>
        <v>13818780</v>
      </c>
    </row>
    <row r="16" spans="1:9" s="1000" customFormat="1" ht="12" customHeight="1" x14ac:dyDescent="0.2">
      <c r="A16" s="892"/>
      <c r="B16" s="892">
        <v>521</v>
      </c>
      <c r="C16" s="900" t="s">
        <v>294</v>
      </c>
      <c r="D16" s="1113">
        <v>9647757</v>
      </c>
      <c r="E16" s="895">
        <f>[7]P8!D47</f>
        <v>10237611</v>
      </c>
      <c r="F16" s="1113"/>
      <c r="G16" s="1113"/>
      <c r="H16" s="1113"/>
      <c r="I16" s="1112">
        <f t="shared" si="0"/>
        <v>10237611</v>
      </c>
    </row>
    <row r="17" spans="1:9" s="1000" customFormat="1" ht="12" customHeight="1" x14ac:dyDescent="0.2">
      <c r="A17" s="896"/>
      <c r="B17" s="896">
        <v>524</v>
      </c>
      <c r="C17" s="897" t="s">
        <v>495</v>
      </c>
      <c r="D17" s="1113">
        <v>3260941</v>
      </c>
      <c r="E17" s="895">
        <f>[7]P8!D49</f>
        <v>3379821</v>
      </c>
      <c r="F17" s="1113"/>
      <c r="G17" s="1113"/>
      <c r="H17" s="1113"/>
      <c r="I17" s="1114">
        <f t="shared" si="0"/>
        <v>3379821</v>
      </c>
    </row>
    <row r="18" spans="1:9" s="1000" customFormat="1" ht="12" customHeight="1" x14ac:dyDescent="0.2">
      <c r="A18" s="901"/>
      <c r="B18" s="896">
        <v>525</v>
      </c>
      <c r="C18" s="897" t="s">
        <v>496</v>
      </c>
      <c r="D18" s="1113">
        <v>60000</v>
      </c>
      <c r="E18" s="895">
        <f>[7]P8!D51</f>
        <v>50000</v>
      </c>
      <c r="F18" s="1113"/>
      <c r="G18" s="1113"/>
      <c r="H18" s="1113"/>
      <c r="I18" s="1114">
        <f t="shared" si="0"/>
        <v>50000</v>
      </c>
    </row>
    <row r="19" spans="1:9" s="1000" customFormat="1" ht="12" customHeight="1" x14ac:dyDescent="0.2">
      <c r="A19" s="901"/>
      <c r="B19" s="896">
        <v>527</v>
      </c>
      <c r="C19" s="897" t="s">
        <v>297</v>
      </c>
      <c r="D19" s="1113">
        <v>135438</v>
      </c>
      <c r="E19" s="895">
        <f>[7]P8!D53</f>
        <v>151348</v>
      </c>
      <c r="F19" s="1113"/>
      <c r="G19" s="1113"/>
      <c r="H19" s="1113"/>
      <c r="I19" s="1114">
        <f t="shared" si="0"/>
        <v>151348</v>
      </c>
    </row>
    <row r="20" spans="1:9" s="1000" customFormat="1" ht="12" customHeight="1" thickBot="1" x14ac:dyDescent="0.25">
      <c r="A20" s="902"/>
      <c r="B20" s="903">
        <v>528</v>
      </c>
      <c r="C20" s="904" t="s">
        <v>497</v>
      </c>
      <c r="D20" s="1113"/>
      <c r="E20" s="895">
        <f>[7]P8!D58</f>
        <v>0</v>
      </c>
      <c r="F20" s="1113"/>
      <c r="G20" s="1113"/>
      <c r="H20" s="1113"/>
      <c r="I20" s="1115">
        <f t="shared" si="0"/>
        <v>0</v>
      </c>
    </row>
    <row r="21" spans="1:9" s="1000" customFormat="1" ht="12" customHeight="1" thickBot="1" x14ac:dyDescent="0.25">
      <c r="A21" s="890">
        <v>53</v>
      </c>
      <c r="B21" s="1339" t="s">
        <v>498</v>
      </c>
      <c r="C21" s="1339"/>
      <c r="D21" s="891">
        <f t="shared" ref="D21:H21" si="5">D22</f>
        <v>0</v>
      </c>
      <c r="E21" s="891">
        <f t="shared" si="5"/>
        <v>0</v>
      </c>
      <c r="F21" s="891">
        <f t="shared" si="5"/>
        <v>0</v>
      </c>
      <c r="G21" s="891">
        <f t="shared" si="5"/>
        <v>0</v>
      </c>
      <c r="H21" s="891">
        <f t="shared" si="5"/>
        <v>0</v>
      </c>
      <c r="I21" s="1110">
        <f t="shared" si="0"/>
        <v>0</v>
      </c>
    </row>
    <row r="22" spans="1:9" s="1000" customFormat="1" ht="12" customHeight="1" thickBot="1" x14ac:dyDescent="0.25">
      <c r="A22" s="906"/>
      <c r="B22" s="906">
        <v>538</v>
      </c>
      <c r="C22" s="907" t="s">
        <v>304</v>
      </c>
      <c r="D22" s="1113"/>
      <c r="E22" s="908">
        <f>[7]P8!D61</f>
        <v>0</v>
      </c>
      <c r="F22" s="1113"/>
      <c r="G22" s="1113"/>
      <c r="H22" s="1113"/>
      <c r="I22" s="1116">
        <f t="shared" si="0"/>
        <v>0</v>
      </c>
    </row>
    <row r="23" spans="1:9" s="1000" customFormat="1" ht="12" customHeight="1" thickBot="1" x14ac:dyDescent="0.25">
      <c r="A23" s="890">
        <v>54</v>
      </c>
      <c r="B23" s="1339" t="s">
        <v>499</v>
      </c>
      <c r="C23" s="1339"/>
      <c r="D23" s="891">
        <f t="shared" ref="D23:H23" si="6">SUM(D24:D27)</f>
        <v>6000</v>
      </c>
      <c r="E23" s="891">
        <f t="shared" si="6"/>
        <v>6000</v>
      </c>
      <c r="F23" s="891">
        <f t="shared" si="6"/>
        <v>0</v>
      </c>
      <c r="G23" s="891">
        <f t="shared" si="6"/>
        <v>0</v>
      </c>
      <c r="H23" s="891">
        <f t="shared" si="6"/>
        <v>0</v>
      </c>
      <c r="I23" s="1110">
        <f t="shared" si="0"/>
        <v>6000</v>
      </c>
    </row>
    <row r="24" spans="1:9" s="1000" customFormat="1" ht="12" customHeight="1" x14ac:dyDescent="0.2">
      <c r="A24" s="900"/>
      <c r="B24" s="892">
        <v>541</v>
      </c>
      <c r="C24" s="900" t="s">
        <v>306</v>
      </c>
      <c r="D24" s="1113"/>
      <c r="E24" s="895">
        <f>[7]P8!D64</f>
        <v>0</v>
      </c>
      <c r="F24" s="1113"/>
      <c r="G24" s="1113"/>
      <c r="H24" s="1113"/>
      <c r="I24" s="1112">
        <f t="shared" si="0"/>
        <v>0</v>
      </c>
    </row>
    <row r="25" spans="1:9" s="1000" customFormat="1" ht="12" customHeight="1" x14ac:dyDescent="0.2">
      <c r="A25" s="897"/>
      <c r="B25" s="896">
        <v>542</v>
      </c>
      <c r="C25" s="897" t="s">
        <v>500</v>
      </c>
      <c r="D25" s="1113"/>
      <c r="E25" s="895">
        <f>[7]P8!D66</f>
        <v>0</v>
      </c>
      <c r="F25" s="1113"/>
      <c r="G25" s="1113"/>
      <c r="H25" s="1113"/>
      <c r="I25" s="1114">
        <f t="shared" si="0"/>
        <v>0</v>
      </c>
    </row>
    <row r="26" spans="1:9" s="1000" customFormat="1" ht="12" customHeight="1" x14ac:dyDescent="0.2">
      <c r="A26" s="909"/>
      <c r="B26" s="896">
        <v>547</v>
      </c>
      <c r="C26" s="897" t="s">
        <v>308</v>
      </c>
      <c r="D26" s="1113"/>
      <c r="E26" s="895">
        <f>[7]P8!D68</f>
        <v>0</v>
      </c>
      <c r="F26" s="1113"/>
      <c r="G26" s="1113"/>
      <c r="H26" s="1113"/>
      <c r="I26" s="1114">
        <f t="shared" si="0"/>
        <v>0</v>
      </c>
    </row>
    <row r="27" spans="1:9" s="1000" customFormat="1" ht="12" customHeight="1" thickBot="1" x14ac:dyDescent="0.25">
      <c r="A27" s="904"/>
      <c r="B27" s="903">
        <v>549</v>
      </c>
      <c r="C27" s="904" t="s">
        <v>309</v>
      </c>
      <c r="D27" s="1113">
        <v>6000</v>
      </c>
      <c r="E27" s="895">
        <f>[7]P8!D70</f>
        <v>6000</v>
      </c>
      <c r="F27" s="1113"/>
      <c r="G27" s="1113"/>
      <c r="H27" s="1113"/>
      <c r="I27" s="1115">
        <f t="shared" si="0"/>
        <v>6000</v>
      </c>
    </row>
    <row r="28" spans="1:9" s="1000" customFormat="1" ht="12" customHeight="1" thickBot="1" x14ac:dyDescent="0.25">
      <c r="A28" s="890">
        <v>55</v>
      </c>
      <c r="B28" s="1339" t="s">
        <v>501</v>
      </c>
      <c r="C28" s="1339"/>
      <c r="D28" s="891">
        <f>SUM(D29:D31)</f>
        <v>100000</v>
      </c>
      <c r="E28" s="891">
        <f>SUM(E29:E31)</f>
        <v>200000</v>
      </c>
      <c r="F28" s="891">
        <f>SUM(F29:F31)</f>
        <v>0</v>
      </c>
      <c r="G28" s="891">
        <f>SUM(G29:G31)</f>
        <v>0</v>
      </c>
      <c r="H28" s="891">
        <f>SUM(H29:H31)</f>
        <v>0</v>
      </c>
      <c r="I28" s="1110">
        <f t="shared" si="0"/>
        <v>200000</v>
      </c>
    </row>
    <row r="29" spans="1:9" s="1000" customFormat="1" ht="12" customHeight="1" x14ac:dyDescent="0.2">
      <c r="A29" s="910"/>
      <c r="B29" s="911">
        <v>551</v>
      </c>
      <c r="C29" s="912" t="s">
        <v>312</v>
      </c>
      <c r="D29" s="1117"/>
      <c r="E29" s="913">
        <f>[7]P8!D73</f>
        <v>0</v>
      </c>
      <c r="F29" s="1117"/>
      <c r="G29" s="1117"/>
      <c r="H29" s="1117"/>
      <c r="I29" s="1118">
        <f t="shared" si="0"/>
        <v>0</v>
      </c>
    </row>
    <row r="30" spans="1:9" s="1000" customFormat="1" ht="12" customHeight="1" x14ac:dyDescent="0.2">
      <c r="A30" s="909"/>
      <c r="B30" s="896">
        <v>556</v>
      </c>
      <c r="C30" s="897" t="s">
        <v>313</v>
      </c>
      <c r="D30" s="1113"/>
      <c r="E30" s="895">
        <f>[7]P8!D75</f>
        <v>0</v>
      </c>
      <c r="F30" s="1113"/>
      <c r="G30" s="1113"/>
      <c r="H30" s="1113"/>
      <c r="I30" s="1114">
        <f t="shared" ref="I30" si="7">SUM(E30:H30)</f>
        <v>0</v>
      </c>
    </row>
    <row r="31" spans="1:9" s="1000" customFormat="1" ht="12" customHeight="1" thickBot="1" x14ac:dyDescent="0.25">
      <c r="A31" s="914"/>
      <c r="B31" s="915">
        <v>558</v>
      </c>
      <c r="C31" s="916" t="s">
        <v>314</v>
      </c>
      <c r="D31" s="1113">
        <v>100000</v>
      </c>
      <c r="E31" s="905">
        <f>[7]P8!D77</f>
        <v>200000</v>
      </c>
      <c r="F31" s="1111"/>
      <c r="G31" s="1111"/>
      <c r="H31" s="1111"/>
      <c r="I31" s="1115">
        <f t="shared" si="0"/>
        <v>200000</v>
      </c>
    </row>
    <row r="32" spans="1:9" s="1000" customFormat="1" ht="12" customHeight="1" thickBot="1" x14ac:dyDescent="0.25">
      <c r="A32" s="890">
        <v>56</v>
      </c>
      <c r="B32" s="1340" t="s">
        <v>502</v>
      </c>
      <c r="C32" s="1341"/>
      <c r="D32" s="891">
        <f>D33</f>
        <v>0</v>
      </c>
      <c r="E32" s="891">
        <f t="shared" ref="E32:H32" si="8">E33</f>
        <v>0</v>
      </c>
      <c r="F32" s="891">
        <f t="shared" si="8"/>
        <v>0</v>
      </c>
      <c r="G32" s="891">
        <f t="shared" si="8"/>
        <v>0</v>
      </c>
      <c r="H32" s="891">
        <f t="shared" si="8"/>
        <v>0</v>
      </c>
      <c r="I32" s="1110">
        <f t="shared" si="0"/>
        <v>0</v>
      </c>
    </row>
    <row r="33" spans="1:9" s="1000" customFormat="1" ht="12" customHeight="1" thickBot="1" x14ac:dyDescent="0.25">
      <c r="A33" s="917"/>
      <c r="B33" s="906">
        <v>569</v>
      </c>
      <c r="C33" s="907" t="s">
        <v>318</v>
      </c>
      <c r="D33" s="1113"/>
      <c r="E33" s="908">
        <f>[7]P8!D81</f>
        <v>0</v>
      </c>
      <c r="F33" s="1113"/>
      <c r="G33" s="1113"/>
      <c r="H33" s="1113"/>
      <c r="I33" s="1116">
        <f t="shared" si="0"/>
        <v>0</v>
      </c>
    </row>
    <row r="34" spans="1:9" s="1000" customFormat="1" ht="12" customHeight="1" thickBot="1" x14ac:dyDescent="0.25">
      <c r="A34" s="890">
        <v>59</v>
      </c>
      <c r="B34" s="1339" t="s">
        <v>320</v>
      </c>
      <c r="C34" s="1339"/>
      <c r="D34" s="891">
        <f t="shared" ref="D34:H34" si="9">SUM(D35:D36)</f>
        <v>0</v>
      </c>
      <c r="E34" s="891">
        <f t="shared" si="9"/>
        <v>0</v>
      </c>
      <c r="F34" s="891">
        <f t="shared" si="9"/>
        <v>0</v>
      </c>
      <c r="G34" s="891">
        <f t="shared" si="9"/>
        <v>0</v>
      </c>
      <c r="H34" s="891">
        <f t="shared" si="9"/>
        <v>0</v>
      </c>
      <c r="I34" s="1110">
        <f t="shared" si="0"/>
        <v>0</v>
      </c>
    </row>
    <row r="35" spans="1:9" s="1000" customFormat="1" ht="12" customHeight="1" x14ac:dyDescent="0.2">
      <c r="A35" s="900"/>
      <c r="B35" s="892">
        <v>591</v>
      </c>
      <c r="C35" s="900" t="s">
        <v>320</v>
      </c>
      <c r="D35" s="1113"/>
      <c r="E35" s="895">
        <f>[7]P8!D84</f>
        <v>0</v>
      </c>
      <c r="F35" s="1113"/>
      <c r="G35" s="1113"/>
      <c r="H35" s="1113"/>
      <c r="I35" s="1112">
        <f t="shared" si="0"/>
        <v>0</v>
      </c>
    </row>
    <row r="36" spans="1:9" s="1000" customFormat="1" ht="12" customHeight="1" thickBot="1" x14ac:dyDescent="0.25">
      <c r="A36" s="918"/>
      <c r="B36" s="919">
        <v>595</v>
      </c>
      <c r="C36" s="918" t="s">
        <v>321</v>
      </c>
      <c r="D36" s="1113"/>
      <c r="E36" s="895">
        <f>[7]P8!D86</f>
        <v>0</v>
      </c>
      <c r="F36" s="1113"/>
      <c r="G36" s="1113"/>
      <c r="H36" s="1113"/>
      <c r="I36" s="1119">
        <f t="shared" si="0"/>
        <v>0</v>
      </c>
    </row>
    <row r="37" spans="1:9" s="1000" customFormat="1" ht="12" customHeight="1" thickBot="1" x14ac:dyDescent="0.25">
      <c r="A37" s="1342" t="s">
        <v>503</v>
      </c>
      <c r="B37" s="1343"/>
      <c r="C37" s="1344"/>
      <c r="D37" s="920">
        <f t="shared" ref="D37:H37" si="10">D38+D42+D47+D49</f>
        <v>16797804</v>
      </c>
      <c r="E37" s="920">
        <f t="shared" si="10"/>
        <v>17651780</v>
      </c>
      <c r="F37" s="920">
        <f t="shared" si="10"/>
        <v>0</v>
      </c>
      <c r="G37" s="920">
        <f t="shared" si="10"/>
        <v>0</v>
      </c>
      <c r="H37" s="920">
        <f t="shared" si="10"/>
        <v>0</v>
      </c>
      <c r="I37" s="1120">
        <f t="shared" si="0"/>
        <v>17651780</v>
      </c>
    </row>
    <row r="38" spans="1:9" s="1000" customFormat="1" ht="12" customHeight="1" thickBot="1" x14ac:dyDescent="0.25">
      <c r="A38" s="921">
        <v>60</v>
      </c>
      <c r="B38" s="1334" t="s">
        <v>504</v>
      </c>
      <c r="C38" s="1334"/>
      <c r="D38" s="922">
        <f t="shared" ref="D38:H38" si="11">SUM(D39:D41)</f>
        <v>1845000</v>
      </c>
      <c r="E38" s="922">
        <f t="shared" si="11"/>
        <v>1845000</v>
      </c>
      <c r="F38" s="922">
        <f t="shared" si="11"/>
        <v>0</v>
      </c>
      <c r="G38" s="922">
        <f t="shared" si="11"/>
        <v>0</v>
      </c>
      <c r="H38" s="922">
        <f t="shared" si="11"/>
        <v>0</v>
      </c>
      <c r="I38" s="1121">
        <f t="shared" si="0"/>
        <v>1845000</v>
      </c>
    </row>
    <row r="39" spans="1:9" s="1000" customFormat="1" ht="12" customHeight="1" x14ac:dyDescent="0.2">
      <c r="A39" s="923"/>
      <c r="B39" s="924">
        <v>602</v>
      </c>
      <c r="C39" s="923" t="s">
        <v>505</v>
      </c>
      <c r="D39" s="1113">
        <v>1845000</v>
      </c>
      <c r="E39" s="1113">
        <v>1845000</v>
      </c>
      <c r="F39" s="1113"/>
      <c r="G39" s="1113"/>
      <c r="H39" s="1113"/>
      <c r="I39" s="1122">
        <f>SUM(E39:H39)</f>
        <v>1845000</v>
      </c>
    </row>
    <row r="40" spans="1:9" s="1000" customFormat="1" ht="12" customHeight="1" x14ac:dyDescent="0.2">
      <c r="A40" s="925"/>
      <c r="B40" s="926">
        <v>603</v>
      </c>
      <c r="C40" s="925" t="s">
        <v>506</v>
      </c>
      <c r="D40" s="1113"/>
      <c r="E40" s="1113"/>
      <c r="F40" s="1113"/>
      <c r="G40" s="1113"/>
      <c r="H40" s="1113"/>
      <c r="I40" s="1123">
        <f>SUM(E40:H40)</f>
        <v>0</v>
      </c>
    </row>
    <row r="41" spans="1:9" s="1000" customFormat="1" ht="12" customHeight="1" thickBot="1" x14ac:dyDescent="0.25">
      <c r="A41" s="927"/>
      <c r="B41" s="928">
        <v>604</v>
      </c>
      <c r="C41" s="927" t="s">
        <v>507</v>
      </c>
      <c r="D41" s="1113"/>
      <c r="E41" s="1113"/>
      <c r="F41" s="1113"/>
      <c r="G41" s="1113"/>
      <c r="H41" s="1113"/>
      <c r="I41" s="1124">
        <f t="shared" ref="I41:I55" si="12">SUM(E41:H41)</f>
        <v>0</v>
      </c>
    </row>
    <row r="42" spans="1:9" s="1000" customFormat="1" ht="12" customHeight="1" thickBot="1" x14ac:dyDescent="0.25">
      <c r="A42" s="921">
        <v>64</v>
      </c>
      <c r="B42" s="1334" t="s">
        <v>508</v>
      </c>
      <c r="C42" s="1334"/>
      <c r="D42" s="922">
        <f>SUM(D43:D46)</f>
        <v>515000</v>
      </c>
      <c r="E42" s="922">
        <f t="shared" ref="E42:H42" si="13">SUM(E43:E46)</f>
        <v>200000</v>
      </c>
      <c r="F42" s="922">
        <f t="shared" si="13"/>
        <v>0</v>
      </c>
      <c r="G42" s="922">
        <f t="shared" si="13"/>
        <v>0</v>
      </c>
      <c r="H42" s="922">
        <f t="shared" si="13"/>
        <v>0</v>
      </c>
      <c r="I42" s="1121">
        <f t="shared" si="12"/>
        <v>200000</v>
      </c>
    </row>
    <row r="43" spans="1:9" s="1000" customFormat="1" ht="12" customHeight="1" x14ac:dyDescent="0.2">
      <c r="A43" s="923"/>
      <c r="B43" s="924">
        <v>641</v>
      </c>
      <c r="C43" s="923" t="s">
        <v>306</v>
      </c>
      <c r="D43" s="1113"/>
      <c r="E43" s="1113"/>
      <c r="F43" s="1113"/>
      <c r="G43" s="1113"/>
      <c r="H43" s="1113"/>
      <c r="I43" s="1122">
        <f t="shared" si="12"/>
        <v>0</v>
      </c>
    </row>
    <row r="44" spans="1:9" s="1000" customFormat="1" ht="12" customHeight="1" x14ac:dyDescent="0.2">
      <c r="A44" s="925"/>
      <c r="B44" s="926">
        <v>643</v>
      </c>
      <c r="C44" s="925" t="s">
        <v>509</v>
      </c>
      <c r="D44" s="1113"/>
      <c r="E44" s="1113"/>
      <c r="F44" s="1113"/>
      <c r="G44" s="1113"/>
      <c r="H44" s="1113"/>
      <c r="I44" s="1123">
        <f t="shared" si="12"/>
        <v>0</v>
      </c>
    </row>
    <row r="45" spans="1:9" s="1000" customFormat="1" ht="12" customHeight="1" x14ac:dyDescent="0.2">
      <c r="A45" s="925"/>
      <c r="B45" s="926">
        <v>648</v>
      </c>
      <c r="C45" s="925" t="s">
        <v>510</v>
      </c>
      <c r="D45" s="1113">
        <v>515000</v>
      </c>
      <c r="E45" s="1113">
        <v>200000</v>
      </c>
      <c r="F45" s="1113"/>
      <c r="G45" s="1113"/>
      <c r="H45" s="1113"/>
      <c r="I45" s="1123">
        <f t="shared" si="12"/>
        <v>200000</v>
      </c>
    </row>
    <row r="46" spans="1:9" s="1000" customFormat="1" ht="12" customHeight="1" thickBot="1" x14ac:dyDescent="0.25">
      <c r="A46" s="927"/>
      <c r="B46" s="928">
        <v>649</v>
      </c>
      <c r="C46" s="927" t="s">
        <v>511</v>
      </c>
      <c r="D46" s="1113"/>
      <c r="E46" s="1113"/>
      <c r="F46" s="1113"/>
      <c r="G46" s="1113"/>
      <c r="H46" s="1113"/>
      <c r="I46" s="1124">
        <f t="shared" si="12"/>
        <v>0</v>
      </c>
    </row>
    <row r="47" spans="1:9" s="1000" customFormat="1" ht="12" customHeight="1" thickBot="1" x14ac:dyDescent="0.25">
      <c r="A47" s="921">
        <v>66</v>
      </c>
      <c r="B47" s="1334" t="s">
        <v>512</v>
      </c>
      <c r="C47" s="1334"/>
      <c r="D47" s="922">
        <f>D48</f>
        <v>0</v>
      </c>
      <c r="E47" s="922">
        <f t="shared" ref="E47:H47" si="14">E48</f>
        <v>0</v>
      </c>
      <c r="F47" s="922">
        <f t="shared" si="14"/>
        <v>0</v>
      </c>
      <c r="G47" s="922">
        <f t="shared" si="14"/>
        <v>0</v>
      </c>
      <c r="H47" s="922">
        <f t="shared" si="14"/>
        <v>0</v>
      </c>
      <c r="I47" s="1121">
        <f t="shared" si="12"/>
        <v>0</v>
      </c>
    </row>
    <row r="48" spans="1:9" s="1000" customFormat="1" ht="12" customHeight="1" thickBot="1" x14ac:dyDescent="0.25">
      <c r="A48" s="929"/>
      <c r="B48" s="930">
        <v>662</v>
      </c>
      <c r="C48" s="929" t="s">
        <v>513</v>
      </c>
      <c r="D48" s="1125"/>
      <c r="E48" s="1125"/>
      <c r="F48" s="1125"/>
      <c r="G48" s="1125"/>
      <c r="H48" s="1125"/>
      <c r="I48" s="1122">
        <f t="shared" si="12"/>
        <v>0</v>
      </c>
    </row>
    <row r="49" spans="1:9" s="1000" customFormat="1" ht="12" customHeight="1" thickBot="1" x14ac:dyDescent="0.25">
      <c r="A49" s="921">
        <v>67</v>
      </c>
      <c r="B49" s="1334" t="s">
        <v>514</v>
      </c>
      <c r="C49" s="1334"/>
      <c r="D49" s="922">
        <f t="shared" ref="D49:H49" si="15">SUM(D50:D54)</f>
        <v>14437804</v>
      </c>
      <c r="E49" s="922">
        <f t="shared" si="15"/>
        <v>15606780</v>
      </c>
      <c r="F49" s="922">
        <f t="shared" si="15"/>
        <v>0</v>
      </c>
      <c r="G49" s="922">
        <f t="shared" si="15"/>
        <v>0</v>
      </c>
      <c r="H49" s="922">
        <f t="shared" si="15"/>
        <v>0</v>
      </c>
      <c r="I49" s="1121">
        <f t="shared" si="12"/>
        <v>15606780</v>
      </c>
    </row>
    <row r="50" spans="1:9" s="1000" customFormat="1" ht="12" customHeight="1" x14ac:dyDescent="0.2">
      <c r="A50" s="924" t="s">
        <v>515</v>
      </c>
      <c r="B50" s="924">
        <v>500</v>
      </c>
      <c r="C50" s="923" t="s">
        <v>516</v>
      </c>
      <c r="D50" s="1113">
        <v>1373000</v>
      </c>
      <c r="E50" s="1111">
        <v>5500000</v>
      </c>
      <c r="F50" s="1111"/>
      <c r="G50" s="1111"/>
      <c r="H50" s="1111"/>
      <c r="I50" s="1126">
        <f t="shared" si="12"/>
        <v>5500000</v>
      </c>
    </row>
    <row r="51" spans="1:9" s="1000" customFormat="1" ht="12" customHeight="1" x14ac:dyDescent="0.2">
      <c r="A51" s="924" t="s">
        <v>515</v>
      </c>
      <c r="B51" s="924">
        <v>510</v>
      </c>
      <c r="C51" s="923" t="s">
        <v>517</v>
      </c>
      <c r="D51" s="1113"/>
      <c r="E51" s="1111"/>
      <c r="F51" s="1111"/>
      <c r="G51" s="1111"/>
      <c r="H51" s="1111"/>
      <c r="I51" s="1126">
        <f t="shared" si="12"/>
        <v>0</v>
      </c>
    </row>
    <row r="52" spans="1:9" s="1000" customFormat="1" ht="12" customHeight="1" x14ac:dyDescent="0.2">
      <c r="A52" s="924" t="s">
        <v>515</v>
      </c>
      <c r="B52" s="924">
        <v>600</v>
      </c>
      <c r="C52" s="923" t="s">
        <v>518</v>
      </c>
      <c r="D52" s="1113">
        <v>13064804</v>
      </c>
      <c r="E52" s="1111">
        <v>10106780</v>
      </c>
      <c r="F52" s="1111"/>
      <c r="G52" s="1111"/>
      <c r="H52" s="1111"/>
      <c r="I52" s="1126">
        <f t="shared" si="12"/>
        <v>10106780</v>
      </c>
    </row>
    <row r="53" spans="1:9" s="1000" customFormat="1" ht="12" customHeight="1" x14ac:dyDescent="0.2">
      <c r="A53" s="924" t="s">
        <v>515</v>
      </c>
      <c r="B53" s="924"/>
      <c r="C53" s="923" t="s">
        <v>519</v>
      </c>
      <c r="D53" s="1113"/>
      <c r="E53" s="1111"/>
      <c r="F53" s="1111"/>
      <c r="G53" s="1111"/>
      <c r="H53" s="1111"/>
      <c r="I53" s="1126">
        <f t="shared" si="12"/>
        <v>0</v>
      </c>
    </row>
    <row r="54" spans="1:9" s="1000" customFormat="1" ht="12" customHeight="1" thickBot="1" x14ac:dyDescent="0.25">
      <c r="A54" s="931" t="s">
        <v>515</v>
      </c>
      <c r="B54" s="1127"/>
      <c r="C54" s="932" t="s">
        <v>520</v>
      </c>
      <c r="D54" s="1113"/>
      <c r="E54" s="1113"/>
      <c r="F54" s="1113"/>
      <c r="G54" s="1113"/>
      <c r="H54" s="1113"/>
      <c r="I54" s="1128">
        <f t="shared" si="12"/>
        <v>0</v>
      </c>
    </row>
    <row r="55" spans="1:9" s="1000" customFormat="1" ht="12" customHeight="1" thickBot="1" x14ac:dyDescent="0.25">
      <c r="A55" s="933" t="s">
        <v>521</v>
      </c>
      <c r="B55" s="933"/>
      <c r="C55" s="934"/>
      <c r="D55" s="935">
        <f>D37-D5</f>
        <v>0</v>
      </c>
      <c r="E55" s="935">
        <f>E37-E5</f>
        <v>0</v>
      </c>
      <c r="F55" s="935">
        <f>F37-F5</f>
        <v>0</v>
      </c>
      <c r="G55" s="935">
        <f>G37-G5</f>
        <v>0</v>
      </c>
      <c r="H55" s="935">
        <f>H37-H5</f>
        <v>0</v>
      </c>
      <c r="I55" s="1129">
        <f t="shared" si="12"/>
        <v>0</v>
      </c>
    </row>
    <row r="56" spans="1:9" s="1000" customFormat="1" ht="12" customHeight="1" thickBot="1" x14ac:dyDescent="0.25">
      <c r="A56" s="1335" t="s">
        <v>522</v>
      </c>
      <c r="B56" s="1336"/>
      <c r="C56" s="1336"/>
      <c r="D56" s="1337"/>
      <c r="E56" s="1337"/>
      <c r="F56" s="1337"/>
      <c r="G56" s="1337"/>
      <c r="H56" s="1337"/>
      <c r="I56" s="1338"/>
    </row>
    <row r="57" spans="1:9" s="1000" customFormat="1" ht="12" customHeight="1" thickBot="1" x14ac:dyDescent="0.25">
      <c r="A57" s="933" t="s">
        <v>523</v>
      </c>
      <c r="B57" s="933"/>
      <c r="C57" s="934"/>
      <c r="D57" s="936">
        <f t="shared" ref="D57:H57" si="16">SUM(D58:D59)</f>
        <v>0</v>
      </c>
      <c r="E57" s="936">
        <f t="shared" si="16"/>
        <v>0</v>
      </c>
      <c r="F57" s="936">
        <f t="shared" si="16"/>
        <v>0</v>
      </c>
      <c r="G57" s="936">
        <f t="shared" si="16"/>
        <v>0</v>
      </c>
      <c r="H57" s="936">
        <f t="shared" si="16"/>
        <v>0</v>
      </c>
      <c r="I57" s="1129">
        <f t="shared" ref="I57:I63" si="17">SUM(E57:H57)</f>
        <v>0</v>
      </c>
    </row>
    <row r="58" spans="1:9" s="1000" customFormat="1" ht="12" customHeight="1" x14ac:dyDescent="0.2">
      <c r="A58" s="937" t="s">
        <v>524</v>
      </c>
      <c r="B58" s="938" t="s">
        <v>525</v>
      </c>
      <c r="C58" s="938"/>
      <c r="D58" s="1113"/>
      <c r="E58" s="1113"/>
      <c r="F58" s="1113"/>
      <c r="G58" s="1113"/>
      <c r="H58" s="1113"/>
      <c r="I58" s="1130">
        <f t="shared" si="17"/>
        <v>0</v>
      </c>
    </row>
    <row r="59" spans="1:9" s="1000" customFormat="1" ht="12" customHeight="1" thickBot="1" x14ac:dyDescent="0.25">
      <c r="A59" s="939"/>
      <c r="B59" s="940" t="s">
        <v>526</v>
      </c>
      <c r="C59" s="940"/>
      <c r="D59" s="1113"/>
      <c r="E59" s="1113"/>
      <c r="F59" s="1113"/>
      <c r="G59" s="1113"/>
      <c r="H59" s="1113"/>
      <c r="I59" s="1131">
        <f t="shared" si="17"/>
        <v>0</v>
      </c>
    </row>
    <row r="60" spans="1:9" s="1000" customFormat="1" ht="12" customHeight="1" thickBot="1" x14ac:dyDescent="0.25">
      <c r="A60" s="933" t="s">
        <v>527</v>
      </c>
      <c r="B60" s="933"/>
      <c r="C60" s="933"/>
      <c r="D60" s="935">
        <f t="shared" ref="D60:H60" si="18">SUM(D61:D63)</f>
        <v>0</v>
      </c>
      <c r="E60" s="935">
        <f t="shared" si="18"/>
        <v>0</v>
      </c>
      <c r="F60" s="935">
        <f t="shared" si="18"/>
        <v>0</v>
      </c>
      <c r="G60" s="935">
        <f t="shared" si="18"/>
        <v>0</v>
      </c>
      <c r="H60" s="935">
        <f t="shared" si="18"/>
        <v>0</v>
      </c>
      <c r="I60" s="1129">
        <f t="shared" si="17"/>
        <v>0</v>
      </c>
    </row>
    <row r="61" spans="1:9" s="1000" customFormat="1" ht="12" customHeight="1" x14ac:dyDescent="0.2">
      <c r="A61" s="941" t="s">
        <v>528</v>
      </c>
      <c r="B61" s="942" t="s">
        <v>529</v>
      </c>
      <c r="C61" s="942"/>
      <c r="D61" s="1117"/>
      <c r="E61" s="1117"/>
      <c r="F61" s="1117"/>
      <c r="G61" s="1117"/>
      <c r="H61" s="1117"/>
      <c r="I61" s="1130">
        <f t="shared" si="17"/>
        <v>0</v>
      </c>
    </row>
    <row r="62" spans="1:9" s="1000" customFormat="1" ht="12" customHeight="1" x14ac:dyDescent="0.2">
      <c r="A62" s="943"/>
      <c r="B62" s="944" t="s">
        <v>530</v>
      </c>
      <c r="C62" s="944"/>
      <c r="D62" s="1113"/>
      <c r="E62" s="1113"/>
      <c r="F62" s="1113"/>
      <c r="G62" s="1113"/>
      <c r="H62" s="1113"/>
      <c r="I62" s="1132">
        <f t="shared" si="17"/>
        <v>0</v>
      </c>
    </row>
    <row r="63" spans="1:9" s="1000" customFormat="1" ht="12" customHeight="1" thickBot="1" x14ac:dyDescent="0.25">
      <c r="A63" s="945"/>
      <c r="B63" s="946" t="s">
        <v>531</v>
      </c>
      <c r="C63" s="946"/>
      <c r="D63" s="1133"/>
      <c r="E63" s="1133"/>
      <c r="F63" s="1133"/>
      <c r="G63" s="1133"/>
      <c r="H63" s="1133"/>
      <c r="I63" s="1134">
        <f t="shared" si="17"/>
        <v>0</v>
      </c>
    </row>
    <row r="64" spans="1:9" s="1000" customFormat="1" ht="12" customHeight="1" x14ac:dyDescent="0.2">
      <c r="A64" s="947"/>
      <c r="B64" s="207"/>
      <c r="C64" s="207"/>
      <c r="D64" s="948"/>
      <c r="E64" s="949"/>
      <c r="F64" s="1100"/>
      <c r="G64" s="1100"/>
      <c r="H64" s="1100"/>
      <c r="I64" s="1100"/>
    </row>
    <row r="65" spans="1:9" s="1000" customFormat="1" ht="15" customHeight="1" x14ac:dyDescent="0.2">
      <c r="A65" s="950" t="s">
        <v>322</v>
      </c>
      <c r="B65" s="207"/>
      <c r="C65" s="1135" t="str">
        <f>[7]P8!C91</f>
        <v>Mgr. Gabriela Ouhrabková</v>
      </c>
      <c r="D65" s="208" t="s">
        <v>323</v>
      </c>
      <c r="E65" s="949"/>
      <c r="F65" s="1101"/>
      <c r="G65" s="951" t="s">
        <v>324</v>
      </c>
      <c r="H65" s="1098" t="s">
        <v>591</v>
      </c>
      <c r="I65" s="1100"/>
    </row>
    <row r="66" spans="1:9" s="1000" customFormat="1" ht="12" customHeight="1" x14ac:dyDescent="0.2">
      <c r="A66" s="1100"/>
      <c r="B66" s="1100"/>
      <c r="C66" s="1100"/>
      <c r="D66" s="208"/>
      <c r="E66" s="207"/>
      <c r="F66" s="1101"/>
      <c r="G66" s="1101"/>
      <c r="H66" s="1101"/>
      <c r="I66" s="1101"/>
    </row>
    <row r="67" spans="1:9" s="1000" customFormat="1" ht="12.6" customHeight="1" x14ac:dyDescent="0.2">
      <c r="A67" s="950" t="s">
        <v>325</v>
      </c>
      <c r="B67" s="207"/>
      <c r="C67" s="1135" t="str">
        <f>[7]P8!C93</f>
        <v>Mgr. Gabriela Ouhrabková</v>
      </c>
      <c r="D67" s="208" t="s">
        <v>323</v>
      </c>
      <c r="E67" s="952"/>
      <c r="F67" s="1136" t="s">
        <v>592</v>
      </c>
      <c r="G67" s="1137" t="s">
        <v>593</v>
      </c>
      <c r="H67" s="1098"/>
      <c r="I67" s="1100"/>
    </row>
    <row r="68" spans="1:9" x14ac:dyDescent="0.3">
      <c r="A68" s="1101"/>
      <c r="B68" s="1101"/>
      <c r="C68" s="1101"/>
      <c r="D68" s="1101"/>
      <c r="E68" s="1101"/>
      <c r="F68" s="1101"/>
      <c r="G68" s="1101"/>
      <c r="H68" s="1101"/>
      <c r="I68" s="1101"/>
    </row>
    <row r="69" spans="1:9" x14ac:dyDescent="0.3">
      <c r="A69" s="209" t="s">
        <v>532</v>
      </c>
      <c r="B69" s="1138"/>
      <c r="C69" s="1138"/>
      <c r="D69"/>
      <c r="E69"/>
      <c r="F69" s="1136" t="s">
        <v>594</v>
      </c>
      <c r="G69" s="1137" t="s">
        <v>593</v>
      </c>
      <c r="H69" s="1098"/>
      <c r="I69" s="1100"/>
    </row>
  </sheetData>
  <protectedRanges>
    <protectedRange sqref="F39:H41 F24:H27 F11:H14 F16:H20 F22:H22 F33:H33 F35:H36 F48:H48 F43:H46 F58:H59 F61:H63 F30:H31 F50:H54 F7:H9" name="Oblast1_1"/>
  </protectedRanges>
  <mergeCells count="18">
    <mergeCell ref="C1:E1"/>
    <mergeCell ref="B2:G2"/>
    <mergeCell ref="A3:G3"/>
    <mergeCell ref="A5:C5"/>
    <mergeCell ref="B6:C6"/>
    <mergeCell ref="B42:C42"/>
    <mergeCell ref="B47:C47"/>
    <mergeCell ref="B49:C49"/>
    <mergeCell ref="A56:I56"/>
    <mergeCell ref="B10:C10"/>
    <mergeCell ref="B15:C15"/>
    <mergeCell ref="B21:C21"/>
    <mergeCell ref="B23:C23"/>
    <mergeCell ref="B28:C28"/>
    <mergeCell ref="B32:C32"/>
    <mergeCell ref="B34:C34"/>
    <mergeCell ref="A37:C37"/>
    <mergeCell ref="B38:C38"/>
  </mergeCells>
  <pageMargins left="0.34" right="0.17" top="0.38" bottom="0.34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5"/>
  <sheetViews>
    <sheetView showGridLines="0" zoomScaleNormal="100" zoomScaleSheetLayoutView="110" workbookViewId="0">
      <selection activeCell="C18" sqref="C18"/>
    </sheetView>
  </sheetViews>
  <sheetFormatPr defaultColWidth="9.109375" defaultRowHeight="14.4" x14ac:dyDescent="0.3"/>
  <cols>
    <col min="1" max="1" width="4.44140625" style="999" customWidth="1"/>
    <col min="2" max="2" width="5" style="999" customWidth="1"/>
    <col min="3" max="3" width="32.6640625" style="999" customWidth="1"/>
    <col min="4" max="5" width="10" style="999" customWidth="1"/>
    <col min="6" max="7" width="8.33203125" style="999" customWidth="1"/>
    <col min="8" max="8" width="10" style="999" customWidth="1"/>
    <col min="9" max="16384" width="9.109375" style="999"/>
  </cols>
  <sheetData>
    <row r="1" spans="1:11" x14ac:dyDescent="0.3">
      <c r="A1" s="1078"/>
      <c r="B1" s="1078"/>
      <c r="C1" s="1079" t="s">
        <v>242</v>
      </c>
      <c r="D1" s="1078"/>
      <c r="E1" s="1080" t="s">
        <v>243</v>
      </c>
      <c r="F1" s="1081">
        <v>2026</v>
      </c>
      <c r="G1" s="1078"/>
      <c r="H1" s="120" t="s">
        <v>244</v>
      </c>
    </row>
    <row r="2" spans="1:11" s="1000" customFormat="1" ht="11.4" customHeight="1" x14ac:dyDescent="0.2">
      <c r="A2" s="121"/>
      <c r="B2" s="1367" t="s">
        <v>245</v>
      </c>
      <c r="C2" s="1367"/>
      <c r="D2" s="1367"/>
      <c r="E2" s="1367"/>
      <c r="F2" s="1367"/>
      <c r="G2" s="1367"/>
      <c r="H2" s="122"/>
      <c r="I2" s="123"/>
      <c r="J2" s="1001"/>
      <c r="K2" s="1001"/>
    </row>
    <row r="3" spans="1:11" s="1000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01"/>
      <c r="K3" s="1001"/>
    </row>
    <row r="4" spans="1:11" s="1000" customFormat="1" ht="11.4" customHeight="1" x14ac:dyDescent="0.2">
      <c r="A4" s="1368"/>
      <c r="B4" s="1370" t="s">
        <v>248</v>
      </c>
      <c r="C4" s="1372" t="s">
        <v>249</v>
      </c>
      <c r="D4" s="1374" t="s">
        <v>250</v>
      </c>
      <c r="E4" s="1376" t="s">
        <v>251</v>
      </c>
      <c r="F4" s="1370" t="s">
        <v>252</v>
      </c>
      <c r="G4" s="1370"/>
      <c r="H4" s="1378"/>
      <c r="I4" s="123"/>
      <c r="J4" s="1001"/>
      <c r="K4" s="1001"/>
    </row>
    <row r="5" spans="1:11" s="1000" customFormat="1" ht="11.4" customHeight="1" thickBot="1" x14ac:dyDescent="0.25">
      <c r="A5" s="1369"/>
      <c r="B5" s="1371"/>
      <c r="C5" s="1373"/>
      <c r="D5" s="1375"/>
      <c r="E5" s="1377"/>
      <c r="F5" s="501" t="s">
        <v>253</v>
      </c>
      <c r="G5" s="501" t="s">
        <v>254</v>
      </c>
      <c r="H5" s="125" t="s">
        <v>255</v>
      </c>
      <c r="I5" s="123"/>
      <c r="J5" s="1001"/>
      <c r="K5" s="1001"/>
    </row>
    <row r="6" spans="1:11" s="1000" customFormat="1" ht="11.4" customHeight="1" thickBot="1" x14ac:dyDescent="0.25">
      <c r="A6" s="1379" t="s">
        <v>256</v>
      </c>
      <c r="B6" s="1380"/>
      <c r="C6" s="1381"/>
      <c r="D6" s="126">
        <f>D7+D24+D46+D60+D63+D72+D80+D83</f>
        <v>17651780</v>
      </c>
      <c r="E6" s="127">
        <f>E7+E24+E46+E60+E63+E72+E80+E83</f>
        <v>5500000</v>
      </c>
      <c r="F6" s="128">
        <f>F7+F24+F46+F60+F63+F72+F80+F83</f>
        <v>1845000</v>
      </c>
      <c r="G6" s="128">
        <f>G7+G24+G46+G60+G63+G72+G80+G83</f>
        <v>200000</v>
      </c>
      <c r="H6" s="129">
        <f>H7+H24+H46+H60+H63+H72+H80+H83</f>
        <v>10106780</v>
      </c>
      <c r="I6" s="123"/>
      <c r="J6" s="1001"/>
      <c r="K6" s="1001"/>
    </row>
    <row r="7" spans="1:11" s="1000" customFormat="1" ht="11.4" customHeight="1" thickBot="1" x14ac:dyDescent="0.25">
      <c r="A7" s="130">
        <v>50</v>
      </c>
      <c r="B7" s="1357" t="s">
        <v>590</v>
      </c>
      <c r="C7" s="1358"/>
      <c r="D7" s="131">
        <f>SUM(E7:H7)</f>
        <v>2775000</v>
      </c>
      <c r="E7" s="132">
        <f>SUM(E8+E17+E22)</f>
        <v>1100000</v>
      </c>
      <c r="F7" s="133">
        <f>SUM(F8+F17+F22)</f>
        <v>1675000</v>
      </c>
      <c r="G7" s="133">
        <f>SUM(G8+G17+G22)</f>
        <v>0</v>
      </c>
      <c r="H7" s="134">
        <f>SUM(H8+H17+H22)</f>
        <v>0</v>
      </c>
      <c r="I7" s="123"/>
      <c r="J7" s="1001"/>
      <c r="K7" s="1001"/>
    </row>
    <row r="8" spans="1:11" s="1000" customFormat="1" ht="11.4" customHeight="1" thickBot="1" x14ac:dyDescent="0.25">
      <c r="A8" s="135">
        <v>501</v>
      </c>
      <c r="B8" s="1365" t="s">
        <v>257</v>
      </c>
      <c r="C8" s="1366"/>
      <c r="D8" s="136">
        <f>SUM(E8:H8)</f>
        <v>1875000</v>
      </c>
      <c r="E8" s="137">
        <f>SUM(E9:E16)</f>
        <v>200000</v>
      </c>
      <c r="F8" s="138">
        <f>SUM(F9:F16)</f>
        <v>1675000</v>
      </c>
      <c r="G8" s="138">
        <f>SUM(G9:G16)</f>
        <v>0</v>
      </c>
      <c r="H8" s="139">
        <f>SUM(H9:H16)</f>
        <v>0</v>
      </c>
      <c r="I8" s="123"/>
      <c r="J8" s="1001"/>
      <c r="K8" s="1001"/>
    </row>
    <row r="9" spans="1:11" s="1000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240000</v>
      </c>
      <c r="E9" s="1082">
        <v>100000</v>
      </c>
      <c r="F9" s="1083">
        <v>140000</v>
      </c>
      <c r="G9" s="1083"/>
      <c r="H9" s="1084"/>
      <c r="I9" s="123"/>
      <c r="J9" s="1001"/>
      <c r="K9" s="1001"/>
    </row>
    <row r="10" spans="1:11" s="1000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30000</v>
      </c>
      <c r="E10" s="1085">
        <v>20000</v>
      </c>
      <c r="F10" s="1086">
        <v>10000</v>
      </c>
      <c r="G10" s="1086"/>
      <c r="H10" s="1087"/>
      <c r="I10" s="123"/>
      <c r="J10" s="1001"/>
      <c r="K10" s="1001"/>
    </row>
    <row r="11" spans="1:11" s="1000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20000</v>
      </c>
      <c r="E11" s="1085">
        <v>20000</v>
      </c>
      <c r="F11" s="1086"/>
      <c r="G11" s="1086"/>
      <c r="H11" s="1087"/>
      <c r="I11" s="123"/>
      <c r="J11" s="1001"/>
      <c r="K11" s="1001"/>
    </row>
    <row r="12" spans="1:11" s="1000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10000</v>
      </c>
      <c r="E12" s="1085">
        <v>10000</v>
      </c>
      <c r="F12" s="1086"/>
      <c r="G12" s="1086"/>
      <c r="H12" s="1087"/>
      <c r="I12" s="123"/>
      <c r="J12" s="1001"/>
      <c r="K12" s="1001"/>
    </row>
    <row r="13" spans="1:11" s="1000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0</v>
      </c>
      <c r="E13" s="1085"/>
      <c r="F13" s="1086"/>
      <c r="G13" s="1086"/>
      <c r="H13" s="1087"/>
      <c r="I13" s="123"/>
      <c r="J13" s="1001"/>
      <c r="K13" s="1001"/>
    </row>
    <row r="14" spans="1:11" s="1000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1500000</v>
      </c>
      <c r="E14" s="1085"/>
      <c r="F14" s="1086">
        <v>1500000</v>
      </c>
      <c r="G14" s="1086"/>
      <c r="H14" s="1087"/>
      <c r="I14" s="123"/>
      <c r="J14" s="1001"/>
      <c r="K14" s="1001"/>
    </row>
    <row r="15" spans="1:11" s="1000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75000</v>
      </c>
      <c r="E15" s="1085">
        <v>50000</v>
      </c>
      <c r="F15" s="1086">
        <v>25000</v>
      </c>
      <c r="G15" s="1086"/>
      <c r="H15" s="1087"/>
      <c r="I15" s="123"/>
      <c r="J15" s="1001"/>
      <c r="K15" s="1001"/>
    </row>
    <row r="16" spans="1:11" s="1000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0</v>
      </c>
      <c r="E16" s="1088"/>
      <c r="F16" s="1089"/>
      <c r="G16" s="1089"/>
      <c r="H16" s="1090"/>
      <c r="I16" s="123"/>
      <c r="J16" s="1001"/>
      <c r="K16" s="1001"/>
    </row>
    <row r="17" spans="1:11" s="1000" customFormat="1" ht="11.4" customHeight="1" thickBot="1" x14ac:dyDescent="0.25">
      <c r="A17" s="135">
        <v>502</v>
      </c>
      <c r="B17" s="1365" t="s">
        <v>266</v>
      </c>
      <c r="C17" s="1366"/>
      <c r="D17" s="136">
        <f t="shared" si="0"/>
        <v>900000</v>
      </c>
      <c r="E17" s="152">
        <f>SUM(E18:E21)</f>
        <v>900000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01"/>
      <c r="K17" s="1001"/>
    </row>
    <row r="18" spans="1:11" s="1000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380000</v>
      </c>
      <c r="E18" s="1082">
        <v>380000</v>
      </c>
      <c r="F18" s="1083"/>
      <c r="G18" s="1083"/>
      <c r="H18" s="1084"/>
      <c r="I18" s="123"/>
      <c r="J18" s="1001"/>
      <c r="K18" s="1001"/>
    </row>
    <row r="19" spans="1:11" s="1000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400000</v>
      </c>
      <c r="E19" s="1085">
        <v>400000</v>
      </c>
      <c r="F19" s="1086"/>
      <c r="G19" s="1086"/>
      <c r="H19" s="1087"/>
      <c r="I19" s="123"/>
      <c r="J19" s="1001"/>
      <c r="K19" s="1001"/>
    </row>
    <row r="20" spans="1:11" s="1000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0</v>
      </c>
      <c r="E20" s="1085"/>
      <c r="F20" s="1086"/>
      <c r="G20" s="1086"/>
      <c r="H20" s="1087"/>
      <c r="I20" s="123"/>
      <c r="J20" s="1001"/>
      <c r="K20" s="1001"/>
    </row>
    <row r="21" spans="1:11" s="1000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120000</v>
      </c>
      <c r="E21" s="1085">
        <v>120000</v>
      </c>
      <c r="F21" s="1086"/>
      <c r="G21" s="1086"/>
      <c r="H21" s="1087"/>
      <c r="I21" s="123"/>
      <c r="J21" s="1001"/>
      <c r="K21" s="1001"/>
    </row>
    <row r="22" spans="1:11" s="1000" customFormat="1" ht="11.4" customHeight="1" thickBot="1" x14ac:dyDescent="0.25">
      <c r="A22" s="135">
        <v>504</v>
      </c>
      <c r="B22" s="1365" t="s">
        <v>558</v>
      </c>
      <c r="C22" s="1366"/>
      <c r="D22" s="136">
        <f>SUM(E22:H22)</f>
        <v>0</v>
      </c>
      <c r="E22" s="152">
        <f>SUM(E23:E23)</f>
        <v>0</v>
      </c>
      <c r="F22" s="153">
        <f>SUM(F23:F23)</f>
        <v>0</v>
      </c>
      <c r="G22" s="153">
        <f>SUM(G23:G23)</f>
        <v>0</v>
      </c>
      <c r="H22" s="154">
        <f>SUM(H23:H23)</f>
        <v>0</v>
      </c>
      <c r="I22" s="123"/>
      <c r="J22" s="1001"/>
      <c r="K22" s="1001"/>
    </row>
    <row r="23" spans="1:11" s="1000" customFormat="1" ht="11.4" customHeight="1" thickBot="1" x14ac:dyDescent="0.25">
      <c r="A23" s="148">
        <v>504</v>
      </c>
      <c r="B23" s="149">
        <v>300</v>
      </c>
      <c r="C23" s="150" t="s">
        <v>559</v>
      </c>
      <c r="D23" s="151">
        <f>SUM(E23:H23)</f>
        <v>0</v>
      </c>
      <c r="E23" s="1085"/>
      <c r="F23" s="1086"/>
      <c r="G23" s="1086"/>
      <c r="H23" s="1087"/>
      <c r="I23" s="123"/>
      <c r="J23" s="1001"/>
      <c r="K23" s="1001"/>
    </row>
    <row r="24" spans="1:11" s="1000" customFormat="1" ht="11.4" customHeight="1" thickBot="1" x14ac:dyDescent="0.25">
      <c r="A24" s="155">
        <v>51</v>
      </c>
      <c r="B24" s="1359" t="s">
        <v>271</v>
      </c>
      <c r="C24" s="1360"/>
      <c r="D24" s="156">
        <f t="shared" si="0"/>
        <v>852000</v>
      </c>
      <c r="E24" s="157">
        <f>SUM(E25+E28+E30+E32)</f>
        <v>682000</v>
      </c>
      <c r="F24" s="157">
        <f>SUM(F25+F28+F30+F32)</f>
        <v>70000</v>
      </c>
      <c r="G24" s="157">
        <f>SUM(G25+G28+G30+G32)</f>
        <v>100000</v>
      </c>
      <c r="H24" s="157">
        <f>SUM(H25+H28+H30+H32)</f>
        <v>0</v>
      </c>
      <c r="I24" s="123"/>
      <c r="J24" s="1001"/>
      <c r="K24" s="1001"/>
    </row>
    <row r="25" spans="1:11" s="1000" customFormat="1" ht="11.4" customHeight="1" thickBot="1" x14ac:dyDescent="0.25">
      <c r="A25" s="158">
        <v>511</v>
      </c>
      <c r="B25" s="1361" t="s">
        <v>272</v>
      </c>
      <c r="C25" s="1362"/>
      <c r="D25" s="159">
        <f t="shared" ref="D25" si="1">SUM(E25:H25)</f>
        <v>500000</v>
      </c>
      <c r="E25" s="160">
        <f>SUM(E26:E27)</f>
        <v>400000</v>
      </c>
      <c r="F25" s="160">
        <f>SUM(F26:F27)</f>
        <v>0</v>
      </c>
      <c r="G25" s="160">
        <f>SUM(G26:G27)</f>
        <v>100000</v>
      </c>
      <c r="H25" s="160">
        <f>SUM(H26:H27)</f>
        <v>0</v>
      </c>
      <c r="I25" s="123"/>
      <c r="J25" s="1001"/>
      <c r="K25" s="1001"/>
    </row>
    <row r="26" spans="1:11" s="1000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500000</v>
      </c>
      <c r="E26" s="1085">
        <v>400000</v>
      </c>
      <c r="F26" s="1086"/>
      <c r="G26" s="1086">
        <v>100000</v>
      </c>
      <c r="H26" s="1087"/>
      <c r="I26" s="123"/>
      <c r="J26" s="1001"/>
      <c r="K26" s="1001"/>
    </row>
    <row r="27" spans="1:11" s="1000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0</v>
      </c>
      <c r="E27" s="1085"/>
      <c r="F27" s="1086"/>
      <c r="G27" s="1086"/>
      <c r="H27" s="1087"/>
      <c r="I27" s="123"/>
      <c r="J27" s="1001"/>
      <c r="K27" s="1001"/>
    </row>
    <row r="28" spans="1:11" s="1000" customFormat="1" ht="11.4" customHeight="1" thickBot="1" x14ac:dyDescent="0.25">
      <c r="A28" s="158">
        <v>512</v>
      </c>
      <c r="B28" s="1361" t="s">
        <v>275</v>
      </c>
      <c r="C28" s="1362"/>
      <c r="D28" s="159">
        <f t="shared" si="0"/>
        <v>0</v>
      </c>
      <c r="E28" s="160">
        <f>SUM(E29:E29)</f>
        <v>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001"/>
      <c r="K28" s="1001"/>
    </row>
    <row r="29" spans="1:11" s="1000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0</v>
      </c>
      <c r="E29" s="1085"/>
      <c r="F29" s="1086"/>
      <c r="G29" s="1086"/>
      <c r="H29" s="1087"/>
      <c r="I29" s="123"/>
      <c r="J29" s="1001"/>
      <c r="K29" s="1001"/>
    </row>
    <row r="30" spans="1:11" s="1000" customFormat="1" ht="11.4" customHeight="1" thickBot="1" x14ac:dyDescent="0.25">
      <c r="A30" s="158">
        <v>513</v>
      </c>
      <c r="B30" s="1361" t="s">
        <v>277</v>
      </c>
      <c r="C30" s="1362"/>
      <c r="D30" s="159">
        <f t="shared" si="0"/>
        <v>5000</v>
      </c>
      <c r="E30" s="160">
        <f>SUM(E31:E31)</f>
        <v>5000</v>
      </c>
      <c r="F30" s="160">
        <f>SUM(F31:F31)</f>
        <v>0</v>
      </c>
      <c r="G30" s="160">
        <f>SUM(G31:G31)</f>
        <v>0</v>
      </c>
      <c r="H30" s="160">
        <f>SUM(H31:H31)</f>
        <v>0</v>
      </c>
      <c r="I30" s="123"/>
      <c r="J30" s="1001"/>
      <c r="K30" s="1001"/>
    </row>
    <row r="31" spans="1:11" s="1000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5000</v>
      </c>
      <c r="E31" s="1085">
        <v>5000</v>
      </c>
      <c r="F31" s="1086"/>
      <c r="G31" s="1086"/>
      <c r="H31" s="1087"/>
      <c r="I31" s="123"/>
      <c r="J31" s="1001"/>
      <c r="K31" s="1001"/>
    </row>
    <row r="32" spans="1:11" s="1000" customFormat="1" ht="11.4" customHeight="1" thickBot="1" x14ac:dyDescent="0.25">
      <c r="A32" s="158">
        <v>518</v>
      </c>
      <c r="B32" s="1361" t="s">
        <v>279</v>
      </c>
      <c r="C32" s="1362"/>
      <c r="D32" s="159">
        <f t="shared" si="0"/>
        <v>347000</v>
      </c>
      <c r="E32" s="160">
        <f>SUM(E33:E45)</f>
        <v>277000</v>
      </c>
      <c r="F32" s="160">
        <f>SUM(F33:F45)</f>
        <v>70000</v>
      </c>
      <c r="G32" s="160">
        <f>SUM(G33:G45)</f>
        <v>0</v>
      </c>
      <c r="H32" s="160">
        <f>SUM(H33:H45)</f>
        <v>0</v>
      </c>
      <c r="I32" s="123"/>
      <c r="J32" s="1001"/>
      <c r="K32" s="1001"/>
    </row>
    <row r="33" spans="1:11" s="1000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35000</v>
      </c>
      <c r="E33" s="1085">
        <v>35000</v>
      </c>
      <c r="F33" s="1086"/>
      <c r="G33" s="1086"/>
      <c r="H33" s="1087"/>
      <c r="I33" s="123"/>
      <c r="J33" s="1002"/>
      <c r="K33" s="1001"/>
    </row>
    <row r="34" spans="1:11" s="1000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10000</v>
      </c>
      <c r="E34" s="1085">
        <v>10000</v>
      </c>
      <c r="F34" s="1086"/>
      <c r="G34" s="1086"/>
      <c r="H34" s="1087"/>
      <c r="I34" s="123"/>
      <c r="J34" s="1001"/>
      <c r="K34" s="1001"/>
    </row>
    <row r="35" spans="1:11" s="1000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1000</v>
      </c>
      <c r="E35" s="1085">
        <v>1000</v>
      </c>
      <c r="F35" s="1086"/>
      <c r="G35" s="1086"/>
      <c r="H35" s="1087"/>
      <c r="I35" s="123"/>
      <c r="J35" s="1001"/>
      <c r="K35" s="1001"/>
    </row>
    <row r="36" spans="1:11" s="1000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25000</v>
      </c>
      <c r="E36" s="1085">
        <v>25000</v>
      </c>
      <c r="F36" s="1086"/>
      <c r="G36" s="1086"/>
      <c r="H36" s="1087"/>
      <c r="I36" s="123"/>
      <c r="J36" s="1001"/>
      <c r="K36" s="1001"/>
    </row>
    <row r="37" spans="1:11" s="1000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250000</v>
      </c>
      <c r="E37" s="1085">
        <v>180000</v>
      </c>
      <c r="F37" s="1086">
        <v>70000</v>
      </c>
      <c r="G37" s="1086"/>
      <c r="H37" s="1087"/>
      <c r="I37" s="123"/>
      <c r="J37" s="1001"/>
      <c r="K37" s="1001"/>
    </row>
    <row r="38" spans="1:11" s="1000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0</v>
      </c>
      <c r="E38" s="1085"/>
      <c r="F38" s="1086"/>
      <c r="G38" s="1086"/>
      <c r="H38" s="1087"/>
      <c r="I38" s="123"/>
      <c r="J38" s="1001"/>
      <c r="K38" s="1001"/>
    </row>
    <row r="39" spans="1:11" s="1000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20000</v>
      </c>
      <c r="E39" s="1085">
        <v>20000</v>
      </c>
      <c r="F39" s="1086"/>
      <c r="G39" s="1086"/>
      <c r="H39" s="1087"/>
      <c r="I39" s="123"/>
      <c r="J39" s="1001"/>
      <c r="K39" s="1001"/>
    </row>
    <row r="40" spans="1:11" s="1000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6000</v>
      </c>
      <c r="E40" s="1085">
        <v>6000</v>
      </c>
      <c r="F40" s="1086"/>
      <c r="G40" s="1086"/>
      <c r="H40" s="1087"/>
      <c r="I40" s="123"/>
      <c r="J40" s="1001"/>
      <c r="K40" s="1001"/>
    </row>
    <row r="41" spans="1:11" s="1000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5"/>
      <c r="F41" s="1086"/>
      <c r="G41" s="1086"/>
      <c r="H41" s="1087"/>
      <c r="I41" s="123"/>
      <c r="J41" s="1001"/>
      <c r="K41" s="1001"/>
    </row>
    <row r="42" spans="1:11" s="1000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0</v>
      </c>
      <c r="E42" s="1085"/>
      <c r="F42" s="1086"/>
      <c r="G42" s="1086"/>
      <c r="H42" s="1087"/>
      <c r="I42" s="123"/>
      <c r="J42" s="1001"/>
      <c r="K42" s="1001"/>
    </row>
    <row r="43" spans="1:11" s="1000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0</v>
      </c>
      <c r="E43" s="1085"/>
      <c r="F43" s="1086"/>
      <c r="G43" s="1086"/>
      <c r="H43" s="1087"/>
      <c r="I43" s="123"/>
      <c r="J43" s="1001"/>
      <c r="K43" s="1001"/>
    </row>
    <row r="44" spans="1:11" s="1000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0</v>
      </c>
      <c r="E44" s="1085"/>
      <c r="F44" s="1086"/>
      <c r="G44" s="1086"/>
      <c r="H44" s="1087"/>
      <c r="I44" s="123"/>
      <c r="J44" s="1001"/>
      <c r="K44" s="1001"/>
    </row>
    <row r="45" spans="1:11" s="1000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0</v>
      </c>
      <c r="E45" s="1085"/>
      <c r="F45" s="1086"/>
      <c r="G45" s="1086"/>
      <c r="H45" s="1087"/>
      <c r="I45" s="123"/>
      <c r="J45" s="1001"/>
      <c r="K45" s="1001"/>
    </row>
    <row r="46" spans="1:11" s="1000" customFormat="1" ht="11.4" customHeight="1" thickBot="1" x14ac:dyDescent="0.25">
      <c r="A46" s="173">
        <v>52</v>
      </c>
      <c r="B46" s="1353" t="s">
        <v>293</v>
      </c>
      <c r="C46" s="1354"/>
      <c r="D46" s="174">
        <f t="shared" si="0"/>
        <v>13818780</v>
      </c>
      <c r="E46" s="175">
        <f>SUM(E47+E49+E51+E53+E58)</f>
        <v>3662000</v>
      </c>
      <c r="F46" s="175">
        <f>SUM(F47+F49+F51+F53+F58)</f>
        <v>50000</v>
      </c>
      <c r="G46" s="175">
        <f>SUM(G47+G49+G51+G53+G58)</f>
        <v>0</v>
      </c>
      <c r="H46" s="175">
        <f>SUM(H47+H49+H51+H53+H58)</f>
        <v>10106780</v>
      </c>
      <c r="I46" s="123"/>
      <c r="J46" s="1001"/>
      <c r="K46" s="1001"/>
    </row>
    <row r="47" spans="1:11" s="1000" customFormat="1" ht="11.4" customHeight="1" thickBot="1" x14ac:dyDescent="0.25">
      <c r="A47" s="176">
        <v>521</v>
      </c>
      <c r="B47" s="1363" t="s">
        <v>294</v>
      </c>
      <c r="C47" s="1364"/>
      <c r="D47" s="177">
        <f t="shared" si="0"/>
        <v>10237611</v>
      </c>
      <c r="E47" s="178">
        <f>SUM(E48:E48)</f>
        <v>2740000</v>
      </c>
      <c r="F47" s="178">
        <f>SUM(F48:F48)</f>
        <v>0</v>
      </c>
      <c r="G47" s="178">
        <f>SUM(G48:G48)</f>
        <v>0</v>
      </c>
      <c r="H47" s="178">
        <f>SUM(H48:H48)</f>
        <v>7497611</v>
      </c>
      <c r="I47" s="123"/>
      <c r="J47" s="1001"/>
      <c r="K47" s="1001"/>
    </row>
    <row r="48" spans="1:11" s="1000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10237611</v>
      </c>
      <c r="E48" s="1085">
        <v>2740000</v>
      </c>
      <c r="F48" s="1086"/>
      <c r="G48" s="1086"/>
      <c r="H48" s="1087">
        <v>7497611</v>
      </c>
      <c r="I48" s="123"/>
      <c r="J48" s="1001"/>
      <c r="K48" s="1001"/>
    </row>
    <row r="49" spans="1:11" s="1000" customFormat="1" ht="11.4" customHeight="1" thickBot="1" x14ac:dyDescent="0.25">
      <c r="A49" s="176">
        <v>524</v>
      </c>
      <c r="B49" s="1363" t="s">
        <v>295</v>
      </c>
      <c r="C49" s="1364"/>
      <c r="D49" s="177">
        <f t="shared" si="0"/>
        <v>3379821</v>
      </c>
      <c r="E49" s="178">
        <f>SUM(E50:E50)</f>
        <v>845628</v>
      </c>
      <c r="F49" s="178">
        <f>SUM(F50:F50)</f>
        <v>0</v>
      </c>
      <c r="G49" s="178">
        <f>SUM(G50:G50)</f>
        <v>0</v>
      </c>
      <c r="H49" s="178">
        <f>SUM(H50:H50)</f>
        <v>2534193</v>
      </c>
      <c r="I49" s="123"/>
      <c r="J49" s="1001"/>
      <c r="K49" s="1001"/>
    </row>
    <row r="50" spans="1:11" s="1000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3379821</v>
      </c>
      <c r="E50" s="1085">
        <v>845628</v>
      </c>
      <c r="F50" s="1086"/>
      <c r="G50" s="1086"/>
      <c r="H50" s="1087">
        <v>2534193</v>
      </c>
      <c r="I50" s="123"/>
      <c r="J50" s="1001"/>
      <c r="K50" s="1001"/>
    </row>
    <row r="51" spans="1:11" s="1000" customFormat="1" ht="11.4" customHeight="1" thickBot="1" x14ac:dyDescent="0.25">
      <c r="A51" s="176">
        <v>525</v>
      </c>
      <c r="B51" s="1363" t="s">
        <v>296</v>
      </c>
      <c r="C51" s="1364"/>
      <c r="D51" s="177">
        <f t="shared" si="0"/>
        <v>50000</v>
      </c>
      <c r="E51" s="178">
        <f>SUM(E52:E52)</f>
        <v>50000</v>
      </c>
      <c r="F51" s="178">
        <f>SUM(F52:F52)</f>
        <v>0</v>
      </c>
      <c r="G51" s="178">
        <f>SUM(G52:G52)</f>
        <v>0</v>
      </c>
      <c r="H51" s="178">
        <f>SUM(H52:H52)</f>
        <v>0</v>
      </c>
      <c r="I51" s="123"/>
      <c r="J51" s="1001"/>
      <c r="K51" s="1001"/>
    </row>
    <row r="52" spans="1:11" s="1000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50000</v>
      </c>
      <c r="E52" s="1085">
        <v>50000</v>
      </c>
      <c r="F52" s="1086"/>
      <c r="G52" s="1086"/>
      <c r="H52" s="1087"/>
      <c r="I52" s="123"/>
      <c r="J52" s="1001"/>
      <c r="K52" s="1001"/>
    </row>
    <row r="53" spans="1:11" s="1000" customFormat="1" ht="11.4" customHeight="1" x14ac:dyDescent="0.2">
      <c r="A53" s="183">
        <v>527</v>
      </c>
      <c r="B53" s="1355" t="s">
        <v>297</v>
      </c>
      <c r="C53" s="1356"/>
      <c r="D53" s="184">
        <f t="shared" si="0"/>
        <v>151348</v>
      </c>
      <c r="E53" s="185">
        <f>SUM(E54:E57)</f>
        <v>26372</v>
      </c>
      <c r="F53" s="185">
        <f>SUM(F54:F57)</f>
        <v>50000</v>
      </c>
      <c r="G53" s="185">
        <f>SUM(G54:G57)</f>
        <v>0</v>
      </c>
      <c r="H53" s="185">
        <f>SUM(H54:H57)</f>
        <v>74976</v>
      </c>
      <c r="I53" s="123"/>
      <c r="J53" s="1001"/>
      <c r="K53" s="1001"/>
    </row>
    <row r="54" spans="1:11" s="1000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101348</v>
      </c>
      <c r="E54" s="1085">
        <v>26372</v>
      </c>
      <c r="F54" s="1086"/>
      <c r="G54" s="1086"/>
      <c r="H54" s="1087">
        <v>74976</v>
      </c>
      <c r="I54" s="123"/>
      <c r="J54" s="1001"/>
      <c r="K54" s="1001"/>
    </row>
    <row r="55" spans="1:11" s="1000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20000</v>
      </c>
      <c r="E55" s="1085"/>
      <c r="F55" s="1086">
        <v>20000</v>
      </c>
      <c r="G55" s="1086"/>
      <c r="H55" s="1087"/>
      <c r="I55" s="123"/>
      <c r="J55" s="1001"/>
      <c r="K55" s="1001"/>
    </row>
    <row r="56" spans="1:11" s="1000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0</v>
      </c>
      <c r="E56" s="1085"/>
      <c r="F56" s="1086"/>
      <c r="G56" s="1086"/>
      <c r="H56" s="1087"/>
      <c r="I56" s="123"/>
      <c r="J56" s="1001"/>
      <c r="K56" s="1001"/>
    </row>
    <row r="57" spans="1:11" s="1000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30000</v>
      </c>
      <c r="E57" s="1085"/>
      <c r="F57" s="1086">
        <v>30000</v>
      </c>
      <c r="G57" s="1086"/>
      <c r="H57" s="1087"/>
      <c r="I57" s="123"/>
      <c r="J57" s="1001"/>
      <c r="K57" s="1001"/>
    </row>
    <row r="58" spans="1:11" s="1000" customFormat="1" ht="11.4" customHeight="1" thickBot="1" x14ac:dyDescent="0.25">
      <c r="A58" s="176">
        <v>528</v>
      </c>
      <c r="B58" s="1363" t="s">
        <v>302</v>
      </c>
      <c r="C58" s="1364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001"/>
      <c r="K58" s="1001"/>
    </row>
    <row r="59" spans="1:11" s="1000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0</v>
      </c>
      <c r="E59" s="1085"/>
      <c r="F59" s="1086"/>
      <c r="G59" s="1086"/>
      <c r="H59" s="1087"/>
      <c r="I59" s="123"/>
      <c r="J59" s="1001"/>
      <c r="K59" s="1001"/>
    </row>
    <row r="60" spans="1:11" s="1000" customFormat="1" ht="11.4" customHeight="1" thickBot="1" x14ac:dyDescent="0.25">
      <c r="A60" s="130">
        <v>53</v>
      </c>
      <c r="B60" s="1357" t="s">
        <v>303</v>
      </c>
      <c r="C60" s="1358"/>
      <c r="D60" s="131">
        <f t="shared" si="0"/>
        <v>0</v>
      </c>
      <c r="E60" s="132">
        <f t="shared" ref="E60:H61" si="2">SUM(E61:E61)</f>
        <v>0</v>
      </c>
      <c r="F60" s="132">
        <f t="shared" si="2"/>
        <v>0</v>
      </c>
      <c r="G60" s="132">
        <f t="shared" si="2"/>
        <v>0</v>
      </c>
      <c r="H60" s="132">
        <f t="shared" si="2"/>
        <v>0</v>
      </c>
      <c r="I60" s="123"/>
      <c r="J60" s="1001"/>
      <c r="K60" s="1001"/>
    </row>
    <row r="61" spans="1:11" s="1000" customFormat="1" ht="11.4" customHeight="1" thickBot="1" x14ac:dyDescent="0.25">
      <c r="A61" s="135">
        <v>538</v>
      </c>
      <c r="B61" s="1365" t="s">
        <v>304</v>
      </c>
      <c r="C61" s="1366"/>
      <c r="D61" s="136">
        <f t="shared" si="0"/>
        <v>0</v>
      </c>
      <c r="E61" s="152">
        <f t="shared" si="2"/>
        <v>0</v>
      </c>
      <c r="F61" s="152">
        <f t="shared" si="2"/>
        <v>0</v>
      </c>
      <c r="G61" s="152">
        <f t="shared" si="2"/>
        <v>0</v>
      </c>
      <c r="H61" s="152">
        <f t="shared" si="2"/>
        <v>0</v>
      </c>
      <c r="I61" s="123"/>
      <c r="J61" s="1001"/>
      <c r="K61" s="1001"/>
    </row>
    <row r="62" spans="1:11" s="1000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0</v>
      </c>
      <c r="E62" s="1085"/>
      <c r="F62" s="1086"/>
      <c r="G62" s="1086"/>
      <c r="H62" s="1087"/>
      <c r="I62" s="123"/>
      <c r="J62" s="1001"/>
      <c r="K62" s="1001"/>
    </row>
    <row r="63" spans="1:11" s="1000" customFormat="1" ht="11.4" customHeight="1" thickBot="1" x14ac:dyDescent="0.25">
      <c r="A63" s="155">
        <v>54</v>
      </c>
      <c r="B63" s="1359" t="s">
        <v>305</v>
      </c>
      <c r="C63" s="1360"/>
      <c r="D63" s="156">
        <f t="shared" si="0"/>
        <v>6000</v>
      </c>
      <c r="E63" s="157">
        <f>SUM(E64+E66+E68+E70)</f>
        <v>6000</v>
      </c>
      <c r="F63" s="157">
        <f>SUM(F64+F66+F68+F70)</f>
        <v>0</v>
      </c>
      <c r="G63" s="157">
        <f>SUM(G64+G66+G68+G70)</f>
        <v>0</v>
      </c>
      <c r="H63" s="157">
        <f>SUM(H64+H66+H68+H70)</f>
        <v>0</v>
      </c>
      <c r="I63" s="123"/>
      <c r="J63" s="1001"/>
      <c r="K63" s="1001"/>
    </row>
    <row r="64" spans="1:11" s="1000" customFormat="1" ht="11.4" customHeight="1" thickBot="1" x14ac:dyDescent="0.25">
      <c r="A64" s="158">
        <v>541</v>
      </c>
      <c r="B64" s="1361" t="s">
        <v>306</v>
      </c>
      <c r="C64" s="136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01"/>
      <c r="K64" s="1001"/>
    </row>
    <row r="65" spans="1:11" s="1000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1"/>
      <c r="F65" s="1092"/>
      <c r="G65" s="1092"/>
      <c r="H65" s="1093"/>
      <c r="I65" s="123"/>
      <c r="J65" s="1001"/>
      <c r="K65" s="1001"/>
    </row>
    <row r="66" spans="1:11" s="1000" customFormat="1" ht="11.4" customHeight="1" thickBot="1" x14ac:dyDescent="0.25">
      <c r="A66" s="158">
        <v>542</v>
      </c>
      <c r="B66" s="1361" t="s">
        <v>307</v>
      </c>
      <c r="C66" s="136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01"/>
      <c r="K66" s="1001"/>
    </row>
    <row r="67" spans="1:11" s="1000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5"/>
      <c r="F67" s="1086"/>
      <c r="G67" s="1086"/>
      <c r="H67" s="1087"/>
      <c r="I67" s="123"/>
      <c r="J67" s="1001"/>
      <c r="K67" s="1001"/>
    </row>
    <row r="68" spans="1:11" s="1000" customFormat="1" ht="11.4" customHeight="1" thickBot="1" x14ac:dyDescent="0.25">
      <c r="A68" s="158">
        <v>547</v>
      </c>
      <c r="B68" s="1361" t="s">
        <v>308</v>
      </c>
      <c r="C68" s="1362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01"/>
      <c r="K68" s="1001"/>
    </row>
    <row r="69" spans="1:11" s="1000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5"/>
      <c r="F69" s="1086"/>
      <c r="G69" s="1086"/>
      <c r="H69" s="1087"/>
      <c r="I69" s="123"/>
      <c r="J69" s="1001"/>
      <c r="K69" s="1001"/>
    </row>
    <row r="70" spans="1:11" s="1000" customFormat="1" ht="11.4" customHeight="1" x14ac:dyDescent="0.2">
      <c r="A70" s="190">
        <v>549</v>
      </c>
      <c r="B70" s="1382" t="s">
        <v>309</v>
      </c>
      <c r="C70" s="1383"/>
      <c r="D70" s="191">
        <f t="shared" si="0"/>
        <v>6000</v>
      </c>
      <c r="E70" s="192">
        <f>SUM(E71:E71)</f>
        <v>6000</v>
      </c>
      <c r="F70" s="192">
        <f>SUM(F71:F71)</f>
        <v>0</v>
      </c>
      <c r="G70" s="192">
        <f>SUM(G71:G71)</f>
        <v>0</v>
      </c>
      <c r="H70" s="192">
        <f>SUM(H71:H71)</f>
        <v>0</v>
      </c>
      <c r="I70" s="123"/>
      <c r="J70" s="1001"/>
      <c r="K70" s="1001"/>
    </row>
    <row r="71" spans="1:11" s="1000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6000</v>
      </c>
      <c r="E71" s="1085">
        <v>6000</v>
      </c>
      <c r="F71" s="1086"/>
      <c r="G71" s="1086"/>
      <c r="H71" s="1087"/>
      <c r="I71" s="123"/>
      <c r="J71" s="1001"/>
      <c r="K71" s="1001"/>
    </row>
    <row r="72" spans="1:11" s="1000" customFormat="1" ht="11.4" customHeight="1" thickBot="1" x14ac:dyDescent="0.25">
      <c r="A72" s="173">
        <v>55</v>
      </c>
      <c r="B72" s="1353" t="s">
        <v>311</v>
      </c>
      <c r="C72" s="1354"/>
      <c r="D72" s="174">
        <f t="shared" si="0"/>
        <v>200000</v>
      </c>
      <c r="E72" s="175">
        <f>SUM(E73+E75+E77)</f>
        <v>50000</v>
      </c>
      <c r="F72" s="175">
        <f>SUM(F73+F75+F77)</f>
        <v>50000</v>
      </c>
      <c r="G72" s="175">
        <f>SUM(G73+G75+G77)</f>
        <v>100000</v>
      </c>
      <c r="H72" s="175">
        <f>SUM(H73+H75+H77)</f>
        <v>0</v>
      </c>
      <c r="I72" s="123"/>
      <c r="J72" s="1001"/>
      <c r="K72" s="1001"/>
    </row>
    <row r="73" spans="1:11" s="1000" customFormat="1" ht="11.4" customHeight="1" thickBot="1" x14ac:dyDescent="0.25">
      <c r="A73" s="176">
        <v>551</v>
      </c>
      <c r="B73" s="1363" t="s">
        <v>312</v>
      </c>
      <c r="C73" s="1364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01"/>
      <c r="K73" s="1001"/>
    </row>
    <row r="74" spans="1:11" s="1000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1"/>
      <c r="F74" s="1092"/>
      <c r="G74" s="1092"/>
      <c r="H74" s="1093"/>
      <c r="I74" s="123"/>
      <c r="J74" s="1001"/>
      <c r="K74" s="1001"/>
    </row>
    <row r="75" spans="1:11" s="1000" customFormat="1" ht="11.4" customHeight="1" thickBot="1" x14ac:dyDescent="0.25">
      <c r="A75" s="176">
        <v>556</v>
      </c>
      <c r="B75" s="1363" t="s">
        <v>313</v>
      </c>
      <c r="C75" s="1364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01"/>
      <c r="K75" s="1001"/>
    </row>
    <row r="76" spans="1:11" s="1000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1"/>
      <c r="F76" s="1092"/>
      <c r="G76" s="1092"/>
      <c r="H76" s="1093"/>
      <c r="I76" s="123"/>
      <c r="J76" s="1001"/>
      <c r="K76" s="1001"/>
    </row>
    <row r="77" spans="1:11" s="1000" customFormat="1" ht="11.4" customHeight="1" x14ac:dyDescent="0.2">
      <c r="A77" s="183">
        <v>558</v>
      </c>
      <c r="B77" s="1355" t="s">
        <v>314</v>
      </c>
      <c r="C77" s="1356"/>
      <c r="D77" s="184">
        <f t="shared" si="0"/>
        <v>200000</v>
      </c>
      <c r="E77" s="185">
        <f>SUM(E78:E79)</f>
        <v>50000</v>
      </c>
      <c r="F77" s="185">
        <f>SUM(F78:F79)</f>
        <v>50000</v>
      </c>
      <c r="G77" s="185">
        <f>SUM(G78:G79)</f>
        <v>100000</v>
      </c>
      <c r="H77" s="185">
        <f>SUM(H78:H79)</f>
        <v>0</v>
      </c>
      <c r="I77" s="123"/>
      <c r="J77" s="1001"/>
      <c r="K77" s="1001"/>
    </row>
    <row r="78" spans="1:11" s="1000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200000</v>
      </c>
      <c r="E78" s="1085">
        <v>50000</v>
      </c>
      <c r="F78" s="1086">
        <v>50000</v>
      </c>
      <c r="G78" s="1086">
        <v>100000</v>
      </c>
      <c r="H78" s="1087"/>
      <c r="I78" s="123"/>
      <c r="J78" s="1001"/>
      <c r="K78" s="1001"/>
    </row>
    <row r="79" spans="1:11" s="1000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5"/>
      <c r="F79" s="1086"/>
      <c r="G79" s="1086"/>
      <c r="H79" s="1087"/>
      <c r="I79" s="123"/>
      <c r="J79" s="1001"/>
      <c r="K79" s="1001"/>
    </row>
    <row r="80" spans="1:11" s="1000" customFormat="1" ht="11.4" customHeight="1" thickBot="1" x14ac:dyDescent="0.25">
      <c r="A80" s="130">
        <v>56</v>
      </c>
      <c r="B80" s="1357" t="s">
        <v>317</v>
      </c>
      <c r="C80" s="1358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01"/>
      <c r="K80" s="1001"/>
    </row>
    <row r="81" spans="1:11" s="1000" customFormat="1" ht="11.4" customHeight="1" thickBot="1" x14ac:dyDescent="0.25">
      <c r="A81" s="135">
        <v>569</v>
      </c>
      <c r="B81" s="1365" t="s">
        <v>318</v>
      </c>
      <c r="C81" s="1366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01"/>
      <c r="K81" s="1001"/>
    </row>
    <row r="82" spans="1:11" s="1000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5"/>
      <c r="F82" s="1086"/>
      <c r="G82" s="1086"/>
      <c r="H82" s="1087"/>
      <c r="I82" s="123"/>
      <c r="J82" s="1001"/>
      <c r="K82" s="1001"/>
    </row>
    <row r="83" spans="1:11" s="1000" customFormat="1" ht="11.4" customHeight="1" thickBot="1" x14ac:dyDescent="0.25">
      <c r="A83" s="155">
        <v>59</v>
      </c>
      <c r="B83" s="1359" t="s">
        <v>319</v>
      </c>
      <c r="C83" s="1360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01"/>
      <c r="K83" s="1001"/>
    </row>
    <row r="84" spans="1:11" s="1000" customFormat="1" ht="11.4" customHeight="1" thickBot="1" x14ac:dyDescent="0.25">
      <c r="A84" s="158">
        <v>591</v>
      </c>
      <c r="B84" s="1361" t="s">
        <v>320</v>
      </c>
      <c r="C84" s="136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01"/>
      <c r="K84" s="1001"/>
    </row>
    <row r="85" spans="1:11" s="1000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4"/>
      <c r="F85" s="1095"/>
      <c r="G85" s="1095"/>
      <c r="H85" s="1096"/>
      <c r="I85" s="123"/>
      <c r="J85" s="1001"/>
      <c r="K85" s="1001"/>
    </row>
    <row r="86" spans="1:11" s="1000" customFormat="1" ht="11.4" customHeight="1" thickBot="1" x14ac:dyDescent="0.25">
      <c r="A86" s="158">
        <v>595</v>
      </c>
      <c r="B86" s="1361" t="s">
        <v>321</v>
      </c>
      <c r="C86" s="1362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01"/>
      <c r="K86" s="1001"/>
    </row>
    <row r="87" spans="1:11" s="1000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88"/>
      <c r="F87" s="1089"/>
      <c r="G87" s="1089"/>
      <c r="H87" s="1090"/>
      <c r="I87" s="123"/>
      <c r="J87" s="1001"/>
      <c r="K87" s="1001"/>
    </row>
    <row r="88" spans="1:11" s="1000" customFormat="1" ht="11.4" customHeight="1" x14ac:dyDescent="0.2">
      <c r="A88" s="205"/>
      <c r="B88" s="205"/>
      <c r="C88" s="123"/>
      <c r="D88" s="206"/>
      <c r="E88" s="1097"/>
      <c r="F88" s="1097"/>
      <c r="G88" s="1097"/>
      <c r="H88" s="1097"/>
      <c r="I88" s="123"/>
      <c r="J88" s="1001"/>
      <c r="K88" s="1001"/>
    </row>
    <row r="89" spans="1:11" s="1000" customFormat="1" ht="11.4" customHeight="1" x14ac:dyDescent="0.2">
      <c r="A89" s="205"/>
      <c r="B89" s="205"/>
      <c r="C89" s="123"/>
      <c r="D89" s="206"/>
      <c r="E89" s="1097"/>
      <c r="F89" s="1097"/>
      <c r="G89" s="1097"/>
      <c r="H89" s="1097"/>
      <c r="J89" s="1001"/>
      <c r="K89" s="1001"/>
    </row>
    <row r="90" spans="1:11" ht="7.5" customHeight="1" x14ac:dyDescent="0.3">
      <c r="A90" s="205"/>
      <c r="B90" s="205"/>
      <c r="C90" s="123"/>
      <c r="D90" s="206"/>
      <c r="E90" s="1097"/>
      <c r="F90" s="1097"/>
      <c r="G90" s="1097"/>
      <c r="H90" s="1097"/>
    </row>
    <row r="91" spans="1:11" s="1000" customFormat="1" ht="11.4" customHeight="1" x14ac:dyDescent="0.2">
      <c r="A91" s="207" t="s">
        <v>322</v>
      </c>
      <c r="B91" s="208"/>
      <c r="C91" s="1098" t="s">
        <v>480</v>
      </c>
      <c r="D91" s="208" t="s">
        <v>323</v>
      </c>
      <c r="E91" s="953"/>
      <c r="F91" s="951" t="s">
        <v>324</v>
      </c>
      <c r="G91" s="1099" t="s">
        <v>591</v>
      </c>
      <c r="H91" s="1100"/>
      <c r="I91" s="1001"/>
      <c r="J91" s="1001"/>
      <c r="K91" s="1001"/>
    </row>
    <row r="92" spans="1:11" s="1000" customFormat="1" ht="7.5" customHeight="1" x14ac:dyDescent="0.25">
      <c r="A92"/>
      <c r="B92"/>
      <c r="C92"/>
      <c r="D92"/>
      <c r="E92"/>
      <c r="F92"/>
      <c r="G92"/>
      <c r="H92"/>
      <c r="I92" s="1001"/>
      <c r="J92" s="1001"/>
      <c r="K92" s="1001"/>
    </row>
    <row r="93" spans="1:11" s="1000" customFormat="1" ht="10.199999999999999" x14ac:dyDescent="0.2">
      <c r="A93" s="207" t="s">
        <v>325</v>
      </c>
      <c r="B93" s="208"/>
      <c r="C93" s="1098" t="s">
        <v>480</v>
      </c>
      <c r="D93" s="208" t="s">
        <v>323</v>
      </c>
      <c r="E93" s="123"/>
      <c r="F93" s="123"/>
      <c r="G93" s="123"/>
      <c r="H93" s="123"/>
      <c r="I93" s="1001"/>
      <c r="J93" s="1001"/>
      <c r="K93" s="1001"/>
    </row>
    <row r="94" spans="1:11" x14ac:dyDescent="0.3">
      <c r="A94" s="1100"/>
      <c r="B94" s="1101"/>
      <c r="C94" s="1101"/>
      <c r="D94" s="1101"/>
      <c r="E94" s="1101"/>
      <c r="F94" s="1101"/>
      <c r="G94" s="1101"/>
      <c r="H94" s="1101"/>
    </row>
    <row r="95" spans="1:11" x14ac:dyDescent="0.3">
      <c r="A95" s="209" t="s">
        <v>326</v>
      </c>
      <c r="B95" s="1101"/>
      <c r="C95" s="1102" t="s">
        <v>533</v>
      </c>
      <c r="D95" s="1101"/>
      <c r="E95" s="1101"/>
      <c r="F95" s="1101"/>
      <c r="G95" s="1101"/>
      <c r="H95" s="1101"/>
    </row>
  </sheetData>
  <protectedRanges>
    <protectedRange sqref="B72 C87:C90 B80 B83 C82 C85 C78:C79 C71" name="Oblast3_1_1"/>
    <protectedRange sqref="C5" name="Oblast2_1"/>
  </protectedRanges>
  <mergeCells count="39">
    <mergeCell ref="B66:C66"/>
    <mergeCell ref="B68:C68"/>
    <mergeCell ref="B70:C70"/>
    <mergeCell ref="B53:C53"/>
    <mergeCell ref="B60:C60"/>
    <mergeCell ref="B63:C63"/>
    <mergeCell ref="B49:C49"/>
    <mergeCell ref="B51:C51"/>
    <mergeCell ref="B58:C58"/>
    <mergeCell ref="B61:C61"/>
    <mergeCell ref="B64:C64"/>
    <mergeCell ref="B47:C47"/>
    <mergeCell ref="A6:C6"/>
    <mergeCell ref="B7:C7"/>
    <mergeCell ref="B8:C8"/>
    <mergeCell ref="B17:C17"/>
    <mergeCell ref="B22:C22"/>
    <mergeCell ref="B28:C28"/>
    <mergeCell ref="B30:C30"/>
    <mergeCell ref="B24:C24"/>
    <mergeCell ref="B25:C25"/>
    <mergeCell ref="B32:C32"/>
    <mergeCell ref="B46:C46"/>
    <mergeCell ref="B2:G2"/>
    <mergeCell ref="A4:A5"/>
    <mergeCell ref="B4:B5"/>
    <mergeCell ref="C4:C5"/>
    <mergeCell ref="D4:D5"/>
    <mergeCell ref="E4:E5"/>
    <mergeCell ref="F4:H4"/>
    <mergeCell ref="B72:C72"/>
    <mergeCell ref="B77:C77"/>
    <mergeCell ref="B80:C80"/>
    <mergeCell ref="B83:C83"/>
    <mergeCell ref="B86:C86"/>
    <mergeCell ref="B84:C84"/>
    <mergeCell ref="B73:C73"/>
    <mergeCell ref="B75:C75"/>
    <mergeCell ref="B81:C81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3 C91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9"/>
  <sheetViews>
    <sheetView showGridLines="0" zoomScaleNormal="100" zoomScalePageLayoutView="120" workbookViewId="0">
      <selection activeCell="G22" sqref="G22"/>
    </sheetView>
  </sheetViews>
  <sheetFormatPr defaultColWidth="9.109375" defaultRowHeight="14.4" x14ac:dyDescent="0.3"/>
  <cols>
    <col min="1" max="1" width="4.44140625" style="1007" customWidth="1"/>
    <col min="2" max="2" width="5" style="1007" customWidth="1"/>
    <col min="3" max="3" width="32.5546875" style="1007" customWidth="1"/>
    <col min="4" max="8" width="8.33203125" style="1007" customWidth="1"/>
    <col min="9" max="9" width="9.88671875" style="1007" customWidth="1"/>
    <col min="10" max="16384" width="9.109375" style="1007"/>
  </cols>
  <sheetData>
    <row r="1" spans="1:9" x14ac:dyDescent="0.3">
      <c r="A1" s="1103"/>
      <c r="B1" s="1103"/>
      <c r="C1" s="1345" t="s">
        <v>557</v>
      </c>
      <c r="D1" s="1346"/>
      <c r="E1" s="1346"/>
      <c r="F1" s="1104" t="s">
        <v>243</v>
      </c>
      <c r="G1" s="1105">
        <f>[8]P8!F1</f>
        <v>2026</v>
      </c>
      <c r="H1" s="1103"/>
      <c r="I1" s="884" t="s">
        <v>482</v>
      </c>
    </row>
    <row r="2" spans="1:9" s="1008" customFormat="1" ht="12" customHeight="1" x14ac:dyDescent="0.25">
      <c r="A2" s="1106"/>
      <c r="B2" s="1347" t="str">
        <f>[8]P8!B2</f>
        <v>Základní škola Nové Město pod Smrkem, příspěvková organizace</v>
      </c>
      <c r="C2" s="1348"/>
      <c r="D2" s="1348"/>
      <c r="E2" s="1348"/>
      <c r="F2" s="1348"/>
      <c r="G2" s="1348"/>
      <c r="H2" s="1106"/>
      <c r="I2" s="1106"/>
    </row>
    <row r="3" spans="1:9" s="1008" customFormat="1" ht="12" customHeight="1" thickBot="1" x14ac:dyDescent="0.25">
      <c r="A3" s="1349"/>
      <c r="B3" s="1349"/>
      <c r="C3" s="1349"/>
      <c r="D3" s="1349"/>
      <c r="E3" s="1349"/>
      <c r="F3" s="1349"/>
      <c r="G3" s="1349"/>
      <c r="H3" s="885"/>
      <c r="I3" s="124" t="s">
        <v>483</v>
      </c>
    </row>
    <row r="4" spans="1:9" s="1008" customFormat="1" ht="12" customHeight="1" thickBot="1" x14ac:dyDescent="0.25">
      <c r="A4" s="886"/>
      <c r="B4" s="887" t="s">
        <v>248</v>
      </c>
      <c r="C4" s="887" t="s">
        <v>249</v>
      </c>
      <c r="D4" s="888">
        <f>[8]P8!F1-1</f>
        <v>2025</v>
      </c>
      <c r="E4" s="887" t="s">
        <v>108</v>
      </c>
      <c r="F4" s="1107" t="s">
        <v>484</v>
      </c>
      <c r="G4" s="1107" t="s">
        <v>485</v>
      </c>
      <c r="H4" s="1107" t="s">
        <v>486</v>
      </c>
      <c r="I4" s="1108" t="s">
        <v>487</v>
      </c>
    </row>
    <row r="5" spans="1:9" s="1008" customFormat="1" ht="12" customHeight="1" thickBot="1" x14ac:dyDescent="0.25">
      <c r="A5" s="1350" t="s">
        <v>488</v>
      </c>
      <c r="B5" s="1351"/>
      <c r="C5" s="1352"/>
      <c r="D5" s="889">
        <f>D6+D10+D15+D21+D23+D28+D32+D34</f>
        <v>37263807</v>
      </c>
      <c r="E5" s="889">
        <f>E6+E10+E15+E21+E23+E28+E32+E34</f>
        <v>38882260</v>
      </c>
      <c r="F5" s="889">
        <f>F6+F10+F15+F21+F23+F28+F32+F34</f>
        <v>0</v>
      </c>
      <c r="G5" s="889">
        <f>G6+G10+G15+G21+G23+G28+G32+G34</f>
        <v>0</v>
      </c>
      <c r="H5" s="889">
        <f>H6+H10+H15+H21+H23+H28+H32+H34</f>
        <v>0</v>
      </c>
      <c r="I5" s="1109">
        <f t="shared" ref="I5:I38" si="0">SUM(E5:H5)</f>
        <v>38882260</v>
      </c>
    </row>
    <row r="6" spans="1:9" s="1008" customFormat="1" ht="12" customHeight="1" thickBot="1" x14ac:dyDescent="0.25">
      <c r="A6" s="890">
        <v>50</v>
      </c>
      <c r="B6" s="1340" t="s">
        <v>489</v>
      </c>
      <c r="C6" s="1341"/>
      <c r="D6" s="891">
        <f t="shared" ref="D6:H6" si="1">SUM(D7:D9)</f>
        <v>2367007</v>
      </c>
      <c r="E6" s="891">
        <f t="shared" si="1"/>
        <v>2278000</v>
      </c>
      <c r="F6" s="891">
        <f t="shared" si="1"/>
        <v>0</v>
      </c>
      <c r="G6" s="891">
        <f t="shared" si="1"/>
        <v>0</v>
      </c>
      <c r="H6" s="891">
        <f t="shared" si="1"/>
        <v>0</v>
      </c>
      <c r="I6" s="1110">
        <f t="shared" si="0"/>
        <v>2278000</v>
      </c>
    </row>
    <row r="7" spans="1:9" s="1008" customFormat="1" ht="12" customHeight="1" x14ac:dyDescent="0.2">
      <c r="A7" s="892"/>
      <c r="B7" s="892">
        <v>501</v>
      </c>
      <c r="C7" s="893" t="s">
        <v>490</v>
      </c>
      <c r="D7" s="894">
        <v>720007</v>
      </c>
      <c r="E7" s="895">
        <f>[8]P8!D8</f>
        <v>631000</v>
      </c>
      <c r="F7" s="1111"/>
      <c r="G7" s="1111"/>
      <c r="H7" s="1111"/>
      <c r="I7" s="1112">
        <f t="shared" si="0"/>
        <v>631000</v>
      </c>
    </row>
    <row r="8" spans="1:9" s="1008" customFormat="1" ht="12" customHeight="1" x14ac:dyDescent="0.2">
      <c r="A8" s="896"/>
      <c r="B8" s="896">
        <v>502</v>
      </c>
      <c r="C8" s="897" t="s">
        <v>491</v>
      </c>
      <c r="D8" s="898">
        <v>1647000</v>
      </c>
      <c r="E8" s="899">
        <f>[8]P8!D17</f>
        <v>1647000</v>
      </c>
      <c r="F8" s="1113"/>
      <c r="G8" s="1113"/>
      <c r="H8" s="1113"/>
      <c r="I8" s="1114">
        <f t="shared" ref="I8" si="2">SUM(E8:H8)</f>
        <v>1647000</v>
      </c>
    </row>
    <row r="9" spans="1:9" s="1008" customFormat="1" ht="12" customHeight="1" thickBot="1" x14ac:dyDescent="0.25">
      <c r="A9" s="896"/>
      <c r="B9" s="896">
        <v>504</v>
      </c>
      <c r="C9" s="897" t="s">
        <v>558</v>
      </c>
      <c r="D9" s="898"/>
      <c r="E9" s="899">
        <f>[8]P8!D22</f>
        <v>0</v>
      </c>
      <c r="F9" s="1113"/>
      <c r="G9" s="1113"/>
      <c r="H9" s="1113"/>
      <c r="I9" s="1114">
        <f t="shared" si="0"/>
        <v>0</v>
      </c>
    </row>
    <row r="10" spans="1:9" s="1008" customFormat="1" ht="12" customHeight="1" thickBot="1" x14ac:dyDescent="0.25">
      <c r="A10" s="890">
        <v>51</v>
      </c>
      <c r="B10" s="1339" t="s">
        <v>492</v>
      </c>
      <c r="C10" s="1339"/>
      <c r="D10" s="891">
        <f t="shared" ref="D10:H10" si="3">SUM(D11:D14)</f>
        <v>2236000</v>
      </c>
      <c r="E10" s="891">
        <f t="shared" si="3"/>
        <v>2396000</v>
      </c>
      <c r="F10" s="891">
        <f t="shared" si="3"/>
        <v>0</v>
      </c>
      <c r="G10" s="891">
        <f t="shared" si="3"/>
        <v>0</v>
      </c>
      <c r="H10" s="891">
        <f t="shared" si="3"/>
        <v>0</v>
      </c>
      <c r="I10" s="1110">
        <f t="shared" si="0"/>
        <v>2396000</v>
      </c>
    </row>
    <row r="11" spans="1:9" s="1008" customFormat="1" ht="12" customHeight="1" x14ac:dyDescent="0.2">
      <c r="A11" s="892"/>
      <c r="B11" s="892">
        <v>511</v>
      </c>
      <c r="C11" s="900" t="s">
        <v>272</v>
      </c>
      <c r="D11" s="894">
        <v>940000</v>
      </c>
      <c r="E11" s="895">
        <f>[8]P8!D25</f>
        <v>980000</v>
      </c>
      <c r="F11" s="894"/>
      <c r="G11" s="894"/>
      <c r="H11" s="894"/>
      <c r="I11" s="1112">
        <f t="shared" si="0"/>
        <v>980000</v>
      </c>
    </row>
    <row r="12" spans="1:9" s="1008" customFormat="1" ht="12" customHeight="1" x14ac:dyDescent="0.2">
      <c r="A12" s="896"/>
      <c r="B12" s="896">
        <v>512</v>
      </c>
      <c r="C12" s="897" t="s">
        <v>275</v>
      </c>
      <c r="D12" s="898">
        <v>40000</v>
      </c>
      <c r="E12" s="899">
        <f>[8]P8!D28</f>
        <v>70000</v>
      </c>
      <c r="F12" s="898"/>
      <c r="G12" s="898"/>
      <c r="H12" s="898"/>
      <c r="I12" s="1114">
        <f t="shared" si="0"/>
        <v>70000</v>
      </c>
    </row>
    <row r="13" spans="1:9" s="1008" customFormat="1" ht="12" customHeight="1" x14ac:dyDescent="0.2">
      <c r="A13" s="901"/>
      <c r="B13" s="896">
        <v>513</v>
      </c>
      <c r="C13" s="897" t="s">
        <v>277</v>
      </c>
      <c r="D13" s="1113">
        <v>4000</v>
      </c>
      <c r="E13" s="899">
        <f>[8]P8!D30</f>
        <v>4000</v>
      </c>
      <c r="F13" s="1113"/>
      <c r="G13" s="1113"/>
      <c r="H13" s="1113"/>
      <c r="I13" s="1114">
        <f t="shared" si="0"/>
        <v>4000</v>
      </c>
    </row>
    <row r="14" spans="1:9" s="1008" customFormat="1" ht="12" customHeight="1" thickBot="1" x14ac:dyDescent="0.25">
      <c r="A14" s="902"/>
      <c r="B14" s="903">
        <v>518</v>
      </c>
      <c r="C14" s="904" t="s">
        <v>493</v>
      </c>
      <c r="D14" s="894">
        <v>1252000</v>
      </c>
      <c r="E14" s="905">
        <f>[8]P8!D32</f>
        <v>1342000</v>
      </c>
      <c r="F14" s="894"/>
      <c r="G14" s="894"/>
      <c r="H14" s="894"/>
      <c r="I14" s="1115">
        <f t="shared" si="0"/>
        <v>1342000</v>
      </c>
    </row>
    <row r="15" spans="1:9" s="1008" customFormat="1" ht="12" customHeight="1" thickBot="1" x14ac:dyDescent="0.25">
      <c r="A15" s="890">
        <v>52</v>
      </c>
      <c r="B15" s="1339" t="s">
        <v>494</v>
      </c>
      <c r="C15" s="1339"/>
      <c r="D15" s="891">
        <f t="shared" ref="D15:H15" si="4">SUM(D16:D20)</f>
        <v>32360800</v>
      </c>
      <c r="E15" s="891">
        <f t="shared" si="4"/>
        <v>33908260</v>
      </c>
      <c r="F15" s="891">
        <f t="shared" si="4"/>
        <v>0</v>
      </c>
      <c r="G15" s="891">
        <f t="shared" si="4"/>
        <v>0</v>
      </c>
      <c r="H15" s="891">
        <f t="shared" si="4"/>
        <v>0</v>
      </c>
      <c r="I15" s="1110">
        <f t="shared" si="0"/>
        <v>33908260</v>
      </c>
    </row>
    <row r="16" spans="1:9" s="1008" customFormat="1" ht="12" customHeight="1" x14ac:dyDescent="0.2">
      <c r="A16" s="892"/>
      <c r="B16" s="892">
        <v>521</v>
      </c>
      <c r="C16" s="900" t="s">
        <v>294</v>
      </c>
      <c r="D16" s="1113">
        <v>23927485</v>
      </c>
      <c r="E16" s="895">
        <f>[8]P8!D47</f>
        <v>25026000</v>
      </c>
      <c r="F16" s="1113"/>
      <c r="G16" s="1113"/>
      <c r="H16" s="1113"/>
      <c r="I16" s="1112">
        <f t="shared" si="0"/>
        <v>25026000</v>
      </c>
    </row>
    <row r="17" spans="1:9" s="1008" customFormat="1" ht="12" customHeight="1" x14ac:dyDescent="0.2">
      <c r="A17" s="896"/>
      <c r="B17" s="896">
        <v>524</v>
      </c>
      <c r="C17" s="897" t="s">
        <v>495</v>
      </c>
      <c r="D17" s="1113">
        <v>8024893</v>
      </c>
      <c r="E17" s="895">
        <f>[8]P8!D49</f>
        <v>8459000</v>
      </c>
      <c r="F17" s="1113"/>
      <c r="G17" s="1113"/>
      <c r="H17" s="1113"/>
      <c r="I17" s="1114">
        <f t="shared" si="0"/>
        <v>8459000</v>
      </c>
    </row>
    <row r="18" spans="1:9" s="1008" customFormat="1" ht="12" customHeight="1" x14ac:dyDescent="0.2">
      <c r="A18" s="901"/>
      <c r="B18" s="896">
        <v>525</v>
      </c>
      <c r="C18" s="897" t="s">
        <v>496</v>
      </c>
      <c r="D18" s="1113">
        <v>100000</v>
      </c>
      <c r="E18" s="895">
        <f>[8]P8!D51</f>
        <v>102000</v>
      </c>
      <c r="F18" s="1113"/>
      <c r="G18" s="1113"/>
      <c r="H18" s="1113"/>
      <c r="I18" s="1114">
        <f t="shared" si="0"/>
        <v>102000</v>
      </c>
    </row>
    <row r="19" spans="1:9" s="1008" customFormat="1" ht="12" customHeight="1" x14ac:dyDescent="0.2">
      <c r="A19" s="901"/>
      <c r="B19" s="896">
        <v>527</v>
      </c>
      <c r="C19" s="897" t="s">
        <v>297</v>
      </c>
      <c r="D19" s="1113">
        <v>308422</v>
      </c>
      <c r="E19" s="895">
        <f>[8]P8!D53</f>
        <v>321260</v>
      </c>
      <c r="F19" s="1113"/>
      <c r="G19" s="1113"/>
      <c r="H19" s="1113"/>
      <c r="I19" s="1114">
        <f t="shared" si="0"/>
        <v>321260</v>
      </c>
    </row>
    <row r="20" spans="1:9" s="1008" customFormat="1" ht="12" customHeight="1" thickBot="1" x14ac:dyDescent="0.25">
      <c r="A20" s="902"/>
      <c r="B20" s="903">
        <v>528</v>
      </c>
      <c r="C20" s="904" t="s">
        <v>497</v>
      </c>
      <c r="D20" s="1113"/>
      <c r="E20" s="895">
        <f>[8]P8!D58</f>
        <v>0</v>
      </c>
      <c r="F20" s="1113"/>
      <c r="G20" s="1113"/>
      <c r="H20" s="1113"/>
      <c r="I20" s="1115">
        <f t="shared" si="0"/>
        <v>0</v>
      </c>
    </row>
    <row r="21" spans="1:9" s="1008" customFormat="1" ht="12" customHeight="1" thickBot="1" x14ac:dyDescent="0.25">
      <c r="A21" s="890">
        <v>53</v>
      </c>
      <c r="B21" s="1339" t="s">
        <v>498</v>
      </c>
      <c r="C21" s="1339"/>
      <c r="D21" s="891">
        <f t="shared" ref="D21:H21" si="5">D22</f>
        <v>0</v>
      </c>
      <c r="E21" s="891">
        <f t="shared" si="5"/>
        <v>0</v>
      </c>
      <c r="F21" s="891">
        <f t="shared" si="5"/>
        <v>0</v>
      </c>
      <c r="G21" s="891">
        <f t="shared" si="5"/>
        <v>0</v>
      </c>
      <c r="H21" s="891">
        <f t="shared" si="5"/>
        <v>0</v>
      </c>
      <c r="I21" s="1110">
        <f t="shared" si="0"/>
        <v>0</v>
      </c>
    </row>
    <row r="22" spans="1:9" s="1008" customFormat="1" ht="12" customHeight="1" thickBot="1" x14ac:dyDescent="0.25">
      <c r="A22" s="906"/>
      <c r="B22" s="906">
        <v>538</v>
      </c>
      <c r="C22" s="907" t="s">
        <v>304</v>
      </c>
      <c r="D22" s="1113"/>
      <c r="E22" s="908">
        <f>[8]P8!D61</f>
        <v>0</v>
      </c>
      <c r="F22" s="1113"/>
      <c r="G22" s="1113"/>
      <c r="H22" s="1113"/>
      <c r="I22" s="1116">
        <f t="shared" si="0"/>
        <v>0</v>
      </c>
    </row>
    <row r="23" spans="1:9" s="1008" customFormat="1" ht="12" customHeight="1" thickBot="1" x14ac:dyDescent="0.25">
      <c r="A23" s="890">
        <v>54</v>
      </c>
      <c r="B23" s="1339" t="s">
        <v>499</v>
      </c>
      <c r="C23" s="1339"/>
      <c r="D23" s="891">
        <f t="shared" ref="D23:H23" si="6">SUM(D24:D27)</f>
        <v>0</v>
      </c>
      <c r="E23" s="891">
        <f t="shared" si="6"/>
        <v>0</v>
      </c>
      <c r="F23" s="891">
        <f t="shared" si="6"/>
        <v>0</v>
      </c>
      <c r="G23" s="891">
        <f t="shared" si="6"/>
        <v>0</v>
      </c>
      <c r="H23" s="891">
        <f t="shared" si="6"/>
        <v>0</v>
      </c>
      <c r="I23" s="1110">
        <f t="shared" si="0"/>
        <v>0</v>
      </c>
    </row>
    <row r="24" spans="1:9" s="1008" customFormat="1" ht="12" customHeight="1" x14ac:dyDescent="0.2">
      <c r="A24" s="900"/>
      <c r="B24" s="892">
        <v>541</v>
      </c>
      <c r="C24" s="900" t="s">
        <v>306</v>
      </c>
      <c r="D24" s="1113"/>
      <c r="E24" s="895">
        <f>[8]P8!D64</f>
        <v>0</v>
      </c>
      <c r="F24" s="1113"/>
      <c r="G24" s="1113"/>
      <c r="H24" s="1113"/>
      <c r="I24" s="1112">
        <f t="shared" si="0"/>
        <v>0</v>
      </c>
    </row>
    <row r="25" spans="1:9" s="1008" customFormat="1" ht="12" customHeight="1" x14ac:dyDescent="0.2">
      <c r="A25" s="897"/>
      <c r="B25" s="896">
        <v>542</v>
      </c>
      <c r="C25" s="897" t="s">
        <v>500</v>
      </c>
      <c r="D25" s="1113"/>
      <c r="E25" s="895">
        <f>[8]P8!D66</f>
        <v>0</v>
      </c>
      <c r="F25" s="1113"/>
      <c r="G25" s="1113"/>
      <c r="H25" s="1113"/>
      <c r="I25" s="1114">
        <f t="shared" si="0"/>
        <v>0</v>
      </c>
    </row>
    <row r="26" spans="1:9" s="1008" customFormat="1" ht="12" customHeight="1" x14ac:dyDescent="0.2">
      <c r="A26" s="909"/>
      <c r="B26" s="896">
        <v>547</v>
      </c>
      <c r="C26" s="897" t="s">
        <v>308</v>
      </c>
      <c r="D26" s="1113"/>
      <c r="E26" s="895">
        <f>[8]P8!D68</f>
        <v>0</v>
      </c>
      <c r="F26" s="1113"/>
      <c r="G26" s="1113"/>
      <c r="H26" s="1113"/>
      <c r="I26" s="1114">
        <f t="shared" si="0"/>
        <v>0</v>
      </c>
    </row>
    <row r="27" spans="1:9" s="1008" customFormat="1" ht="12" customHeight="1" thickBot="1" x14ac:dyDescent="0.25">
      <c r="A27" s="904"/>
      <c r="B27" s="903">
        <v>549</v>
      </c>
      <c r="C27" s="904" t="s">
        <v>309</v>
      </c>
      <c r="D27" s="1113"/>
      <c r="E27" s="895">
        <f>[8]P8!D70</f>
        <v>0</v>
      </c>
      <c r="F27" s="1113"/>
      <c r="G27" s="1113"/>
      <c r="H27" s="1113"/>
      <c r="I27" s="1115">
        <f t="shared" si="0"/>
        <v>0</v>
      </c>
    </row>
    <row r="28" spans="1:9" s="1008" customFormat="1" ht="12" customHeight="1" thickBot="1" x14ac:dyDescent="0.25">
      <c r="A28" s="890">
        <v>55</v>
      </c>
      <c r="B28" s="1339" t="s">
        <v>501</v>
      </c>
      <c r="C28" s="1339"/>
      <c r="D28" s="891">
        <f>SUM(D29:D31)</f>
        <v>300000</v>
      </c>
      <c r="E28" s="891">
        <f>SUM(E29:E31)</f>
        <v>300000</v>
      </c>
      <c r="F28" s="891">
        <f>SUM(F29:F31)</f>
        <v>0</v>
      </c>
      <c r="G28" s="891">
        <f>SUM(G29:G31)</f>
        <v>0</v>
      </c>
      <c r="H28" s="891">
        <f>SUM(H29:H31)</f>
        <v>0</v>
      </c>
      <c r="I28" s="1110">
        <f t="shared" si="0"/>
        <v>300000</v>
      </c>
    </row>
    <row r="29" spans="1:9" s="1008" customFormat="1" ht="12" customHeight="1" x14ac:dyDescent="0.2">
      <c r="A29" s="910"/>
      <c r="B29" s="911">
        <v>551</v>
      </c>
      <c r="C29" s="912" t="s">
        <v>312</v>
      </c>
      <c r="D29" s="1117"/>
      <c r="E29" s="913">
        <f>[8]P8!D73</f>
        <v>0</v>
      </c>
      <c r="F29" s="1117"/>
      <c r="G29" s="1117"/>
      <c r="H29" s="1117"/>
      <c r="I29" s="1118">
        <f t="shared" si="0"/>
        <v>0</v>
      </c>
    </row>
    <row r="30" spans="1:9" s="1008" customFormat="1" ht="12" customHeight="1" x14ac:dyDescent="0.2">
      <c r="A30" s="909"/>
      <c r="B30" s="896">
        <v>556</v>
      </c>
      <c r="C30" s="897" t="s">
        <v>313</v>
      </c>
      <c r="D30" s="1113"/>
      <c r="E30" s="895">
        <f>[8]P8!D75</f>
        <v>0</v>
      </c>
      <c r="F30" s="1113"/>
      <c r="G30" s="1113"/>
      <c r="H30" s="1113"/>
      <c r="I30" s="1114">
        <f t="shared" ref="I30" si="7">SUM(E30:H30)</f>
        <v>0</v>
      </c>
    </row>
    <row r="31" spans="1:9" s="1008" customFormat="1" ht="12" customHeight="1" thickBot="1" x14ac:dyDescent="0.25">
      <c r="A31" s="914"/>
      <c r="B31" s="915">
        <v>558</v>
      </c>
      <c r="C31" s="916" t="s">
        <v>314</v>
      </c>
      <c r="D31" s="1113">
        <v>300000</v>
      </c>
      <c r="E31" s="905">
        <f>[8]P8!D77</f>
        <v>300000</v>
      </c>
      <c r="F31" s="1111"/>
      <c r="G31" s="1111"/>
      <c r="H31" s="1111"/>
      <c r="I31" s="1115">
        <f t="shared" si="0"/>
        <v>300000</v>
      </c>
    </row>
    <row r="32" spans="1:9" s="1008" customFormat="1" ht="12" customHeight="1" thickBot="1" x14ac:dyDescent="0.25">
      <c r="A32" s="890">
        <v>56</v>
      </c>
      <c r="B32" s="1340" t="s">
        <v>502</v>
      </c>
      <c r="C32" s="1341"/>
      <c r="D32" s="891">
        <f>D33</f>
        <v>0</v>
      </c>
      <c r="E32" s="891">
        <f t="shared" ref="E32:H32" si="8">E33</f>
        <v>0</v>
      </c>
      <c r="F32" s="891">
        <f t="shared" si="8"/>
        <v>0</v>
      </c>
      <c r="G32" s="891">
        <f t="shared" si="8"/>
        <v>0</v>
      </c>
      <c r="H32" s="891">
        <f t="shared" si="8"/>
        <v>0</v>
      </c>
      <c r="I32" s="1110">
        <f t="shared" si="0"/>
        <v>0</v>
      </c>
    </row>
    <row r="33" spans="1:9" s="1008" customFormat="1" ht="12" customHeight="1" thickBot="1" x14ac:dyDescent="0.25">
      <c r="A33" s="917"/>
      <c r="B33" s="906">
        <v>569</v>
      </c>
      <c r="C33" s="907" t="s">
        <v>318</v>
      </c>
      <c r="D33" s="1113"/>
      <c r="E33" s="908">
        <f>[8]P8!D81</f>
        <v>0</v>
      </c>
      <c r="F33" s="1113"/>
      <c r="G33" s="1113"/>
      <c r="H33" s="1113"/>
      <c r="I33" s="1116">
        <f t="shared" si="0"/>
        <v>0</v>
      </c>
    </row>
    <row r="34" spans="1:9" s="1008" customFormat="1" ht="12" customHeight="1" thickBot="1" x14ac:dyDescent="0.25">
      <c r="A34" s="890">
        <v>59</v>
      </c>
      <c r="B34" s="1339" t="s">
        <v>320</v>
      </c>
      <c r="C34" s="1339"/>
      <c r="D34" s="891">
        <f t="shared" ref="D34:H34" si="9">SUM(D35:D36)</f>
        <v>0</v>
      </c>
      <c r="E34" s="891">
        <f t="shared" si="9"/>
        <v>0</v>
      </c>
      <c r="F34" s="891">
        <f t="shared" si="9"/>
        <v>0</v>
      </c>
      <c r="G34" s="891">
        <f t="shared" si="9"/>
        <v>0</v>
      </c>
      <c r="H34" s="891">
        <f t="shared" si="9"/>
        <v>0</v>
      </c>
      <c r="I34" s="1110">
        <f t="shared" si="0"/>
        <v>0</v>
      </c>
    </row>
    <row r="35" spans="1:9" s="1008" customFormat="1" ht="12" customHeight="1" x14ac:dyDescent="0.2">
      <c r="A35" s="900"/>
      <c r="B35" s="892">
        <v>591</v>
      </c>
      <c r="C35" s="900" t="s">
        <v>320</v>
      </c>
      <c r="D35" s="1113"/>
      <c r="E35" s="895">
        <f>[8]P8!D84</f>
        <v>0</v>
      </c>
      <c r="F35" s="1113"/>
      <c r="G35" s="1113"/>
      <c r="H35" s="1113"/>
      <c r="I35" s="1112">
        <f t="shared" si="0"/>
        <v>0</v>
      </c>
    </row>
    <row r="36" spans="1:9" s="1008" customFormat="1" ht="12" customHeight="1" thickBot="1" x14ac:dyDescent="0.25">
      <c r="A36" s="918"/>
      <c r="B36" s="919">
        <v>595</v>
      </c>
      <c r="C36" s="918" t="s">
        <v>321</v>
      </c>
      <c r="D36" s="1113"/>
      <c r="E36" s="895">
        <f>[8]P8!D86</f>
        <v>0</v>
      </c>
      <c r="F36" s="1113"/>
      <c r="G36" s="1113"/>
      <c r="H36" s="1113"/>
      <c r="I36" s="1119">
        <f t="shared" si="0"/>
        <v>0</v>
      </c>
    </row>
    <row r="37" spans="1:9" s="1008" customFormat="1" ht="12" customHeight="1" thickBot="1" x14ac:dyDescent="0.25">
      <c r="A37" s="1342" t="s">
        <v>503</v>
      </c>
      <c r="B37" s="1343"/>
      <c r="C37" s="1344"/>
      <c r="D37" s="920">
        <f t="shared" ref="D37:H37" si="10">D38+D42+D47+D49</f>
        <v>37263807</v>
      </c>
      <c r="E37" s="920">
        <f t="shared" si="10"/>
        <v>38882260</v>
      </c>
      <c r="F37" s="920">
        <f t="shared" si="10"/>
        <v>0</v>
      </c>
      <c r="G37" s="920">
        <f t="shared" si="10"/>
        <v>0</v>
      </c>
      <c r="H37" s="920">
        <f t="shared" si="10"/>
        <v>0</v>
      </c>
      <c r="I37" s="1120">
        <f t="shared" si="0"/>
        <v>38882260</v>
      </c>
    </row>
    <row r="38" spans="1:9" s="1008" customFormat="1" ht="12" customHeight="1" thickBot="1" x14ac:dyDescent="0.25">
      <c r="A38" s="921">
        <v>60</v>
      </c>
      <c r="B38" s="1334" t="s">
        <v>504</v>
      </c>
      <c r="C38" s="1334"/>
      <c r="D38" s="922">
        <f t="shared" ref="D38:H38" si="11">SUM(D39:D41)</f>
        <v>82000</v>
      </c>
      <c r="E38" s="922">
        <f t="shared" si="11"/>
        <v>75000</v>
      </c>
      <c r="F38" s="922">
        <f t="shared" si="11"/>
        <v>0</v>
      </c>
      <c r="G38" s="922">
        <f t="shared" si="11"/>
        <v>0</v>
      </c>
      <c r="H38" s="922">
        <f t="shared" si="11"/>
        <v>0</v>
      </c>
      <c r="I38" s="1121">
        <f t="shared" si="0"/>
        <v>75000</v>
      </c>
    </row>
    <row r="39" spans="1:9" s="1008" customFormat="1" ht="12" customHeight="1" x14ac:dyDescent="0.2">
      <c r="A39" s="923"/>
      <c r="B39" s="924">
        <v>602</v>
      </c>
      <c r="C39" s="923" t="s">
        <v>505</v>
      </c>
      <c r="D39" s="1113">
        <v>70000</v>
      </c>
      <c r="E39" s="1113">
        <v>70000</v>
      </c>
      <c r="F39" s="1113"/>
      <c r="G39" s="1113"/>
      <c r="H39" s="1113"/>
      <c r="I39" s="1122">
        <f>SUM(E39:H39)</f>
        <v>70000</v>
      </c>
    </row>
    <row r="40" spans="1:9" s="1008" customFormat="1" ht="12" customHeight="1" x14ac:dyDescent="0.2">
      <c r="A40" s="925"/>
      <c r="B40" s="926">
        <v>603</v>
      </c>
      <c r="C40" s="925" t="s">
        <v>506</v>
      </c>
      <c r="D40" s="1113">
        <v>12000</v>
      </c>
      <c r="E40" s="1113">
        <v>5000</v>
      </c>
      <c r="F40" s="1113"/>
      <c r="G40" s="1113"/>
      <c r="H40" s="1113"/>
      <c r="I40" s="1123">
        <f>SUM(E40:H40)</f>
        <v>5000</v>
      </c>
    </row>
    <row r="41" spans="1:9" s="1008" customFormat="1" ht="12" customHeight="1" thickBot="1" x14ac:dyDescent="0.25">
      <c r="A41" s="927"/>
      <c r="B41" s="928">
        <v>604</v>
      </c>
      <c r="C41" s="927" t="s">
        <v>507</v>
      </c>
      <c r="D41" s="1113"/>
      <c r="E41" s="1113"/>
      <c r="F41" s="1113"/>
      <c r="G41" s="1113"/>
      <c r="H41" s="1113"/>
      <c r="I41" s="1124">
        <f t="shared" ref="I41:I55" si="12">SUM(E41:H41)</f>
        <v>0</v>
      </c>
    </row>
    <row r="42" spans="1:9" s="1008" customFormat="1" ht="12" customHeight="1" thickBot="1" x14ac:dyDescent="0.25">
      <c r="A42" s="921">
        <v>64</v>
      </c>
      <c r="B42" s="1334" t="s">
        <v>508</v>
      </c>
      <c r="C42" s="1334"/>
      <c r="D42" s="922">
        <f>SUM(D43:D46)</f>
        <v>0</v>
      </c>
      <c r="E42" s="922">
        <f t="shared" ref="E42:H42" si="13">SUM(E43:E46)</f>
        <v>400000</v>
      </c>
      <c r="F42" s="922">
        <f t="shared" si="13"/>
        <v>0</v>
      </c>
      <c r="G42" s="922">
        <f t="shared" si="13"/>
        <v>0</v>
      </c>
      <c r="H42" s="922">
        <f t="shared" si="13"/>
        <v>0</v>
      </c>
      <c r="I42" s="1121">
        <f t="shared" si="12"/>
        <v>400000</v>
      </c>
    </row>
    <row r="43" spans="1:9" s="1008" customFormat="1" ht="12" customHeight="1" x14ac:dyDescent="0.2">
      <c r="A43" s="923"/>
      <c r="B43" s="924">
        <v>641</v>
      </c>
      <c r="C43" s="923" t="s">
        <v>306</v>
      </c>
      <c r="D43" s="1113"/>
      <c r="E43" s="1113"/>
      <c r="F43" s="1113"/>
      <c r="G43" s="1113"/>
      <c r="H43" s="1113"/>
      <c r="I43" s="1122">
        <f t="shared" si="12"/>
        <v>0</v>
      </c>
    </row>
    <row r="44" spans="1:9" s="1008" customFormat="1" ht="12" customHeight="1" x14ac:dyDescent="0.2">
      <c r="A44" s="925"/>
      <c r="B44" s="926">
        <v>643</v>
      </c>
      <c r="C44" s="925" t="s">
        <v>509</v>
      </c>
      <c r="D44" s="1113"/>
      <c r="E44" s="1113"/>
      <c r="F44" s="1113"/>
      <c r="G44" s="1113"/>
      <c r="H44" s="1113"/>
      <c r="I44" s="1123">
        <f t="shared" si="12"/>
        <v>0</v>
      </c>
    </row>
    <row r="45" spans="1:9" s="1008" customFormat="1" ht="12" customHeight="1" x14ac:dyDescent="0.2">
      <c r="A45" s="925"/>
      <c r="B45" s="926">
        <v>648</v>
      </c>
      <c r="C45" s="925" t="s">
        <v>510</v>
      </c>
      <c r="D45" s="1113"/>
      <c r="E45" s="1113">
        <v>400000</v>
      </c>
      <c r="F45" s="1113"/>
      <c r="G45" s="1113"/>
      <c r="H45" s="1113"/>
      <c r="I45" s="1123">
        <f t="shared" si="12"/>
        <v>400000</v>
      </c>
    </row>
    <row r="46" spans="1:9" s="1008" customFormat="1" ht="12" customHeight="1" thickBot="1" x14ac:dyDescent="0.25">
      <c r="A46" s="927"/>
      <c r="B46" s="928">
        <v>649</v>
      </c>
      <c r="C46" s="927" t="s">
        <v>511</v>
      </c>
      <c r="D46" s="1113"/>
      <c r="E46" s="1113"/>
      <c r="F46" s="1113"/>
      <c r="G46" s="1113"/>
      <c r="H46" s="1113"/>
      <c r="I46" s="1124">
        <f t="shared" si="12"/>
        <v>0</v>
      </c>
    </row>
    <row r="47" spans="1:9" s="1008" customFormat="1" ht="12" customHeight="1" thickBot="1" x14ac:dyDescent="0.25">
      <c r="A47" s="921">
        <v>66</v>
      </c>
      <c r="B47" s="1334" t="s">
        <v>512</v>
      </c>
      <c r="C47" s="1334"/>
      <c r="D47" s="922">
        <f>D48</f>
        <v>0</v>
      </c>
      <c r="E47" s="922">
        <f t="shared" ref="E47:H47" si="14">E48</f>
        <v>0</v>
      </c>
      <c r="F47" s="922">
        <f t="shared" si="14"/>
        <v>0</v>
      </c>
      <c r="G47" s="922">
        <f t="shared" si="14"/>
        <v>0</v>
      </c>
      <c r="H47" s="922">
        <f t="shared" si="14"/>
        <v>0</v>
      </c>
      <c r="I47" s="1121">
        <f t="shared" si="12"/>
        <v>0</v>
      </c>
    </row>
    <row r="48" spans="1:9" s="1008" customFormat="1" ht="12" customHeight="1" thickBot="1" x14ac:dyDescent="0.25">
      <c r="A48" s="929"/>
      <c r="B48" s="930">
        <v>662</v>
      </c>
      <c r="C48" s="929" t="s">
        <v>513</v>
      </c>
      <c r="D48" s="1125"/>
      <c r="E48" s="1125"/>
      <c r="F48" s="1125"/>
      <c r="G48" s="1125"/>
      <c r="H48" s="1125"/>
      <c r="I48" s="1122">
        <f t="shared" si="12"/>
        <v>0</v>
      </c>
    </row>
    <row r="49" spans="1:9" s="1008" customFormat="1" ht="12" customHeight="1" thickBot="1" x14ac:dyDescent="0.25">
      <c r="A49" s="921">
        <v>67</v>
      </c>
      <c r="B49" s="1334" t="s">
        <v>514</v>
      </c>
      <c r="C49" s="1334"/>
      <c r="D49" s="922">
        <f t="shared" ref="D49:H49" si="15">SUM(D50:D54)</f>
        <v>37181807</v>
      </c>
      <c r="E49" s="922">
        <f t="shared" si="15"/>
        <v>38407260</v>
      </c>
      <c r="F49" s="922">
        <f t="shared" si="15"/>
        <v>0</v>
      </c>
      <c r="G49" s="922">
        <f t="shared" si="15"/>
        <v>0</v>
      </c>
      <c r="H49" s="922">
        <f t="shared" si="15"/>
        <v>0</v>
      </c>
      <c r="I49" s="1121">
        <f t="shared" si="12"/>
        <v>38407260</v>
      </c>
    </row>
    <row r="50" spans="1:9" s="1008" customFormat="1" ht="12" customHeight="1" x14ac:dyDescent="0.2">
      <c r="A50" s="924" t="s">
        <v>515</v>
      </c>
      <c r="B50" s="924">
        <v>500</v>
      </c>
      <c r="C50" s="923" t="s">
        <v>516</v>
      </c>
      <c r="D50" s="1113">
        <v>4560000</v>
      </c>
      <c r="E50" s="1111">
        <v>7907000</v>
      </c>
      <c r="F50" s="1111"/>
      <c r="G50" s="1111"/>
      <c r="H50" s="1111"/>
      <c r="I50" s="1126">
        <f t="shared" si="12"/>
        <v>7907000</v>
      </c>
    </row>
    <row r="51" spans="1:9" s="1008" customFormat="1" ht="12" customHeight="1" x14ac:dyDescent="0.2">
      <c r="A51" s="924" t="s">
        <v>515</v>
      </c>
      <c r="B51" s="924">
        <v>510</v>
      </c>
      <c r="C51" s="923" t="s">
        <v>517</v>
      </c>
      <c r="D51" s="1113"/>
      <c r="E51" s="1111"/>
      <c r="F51" s="1111"/>
      <c r="G51" s="1111"/>
      <c r="H51" s="1111"/>
      <c r="I51" s="1126">
        <f t="shared" si="12"/>
        <v>0</v>
      </c>
    </row>
    <row r="52" spans="1:9" s="1008" customFormat="1" ht="12" customHeight="1" x14ac:dyDescent="0.2">
      <c r="A52" s="924" t="s">
        <v>515</v>
      </c>
      <c r="B52" s="924">
        <v>600</v>
      </c>
      <c r="C52" s="923" t="s">
        <v>518</v>
      </c>
      <c r="D52" s="1113">
        <v>32621807</v>
      </c>
      <c r="E52" s="1111">
        <v>30500260</v>
      </c>
      <c r="F52" s="1111"/>
      <c r="G52" s="1111"/>
      <c r="H52" s="1111"/>
      <c r="I52" s="1126">
        <f t="shared" si="12"/>
        <v>30500260</v>
      </c>
    </row>
    <row r="53" spans="1:9" s="1008" customFormat="1" ht="12" customHeight="1" x14ac:dyDescent="0.2">
      <c r="A53" s="924" t="s">
        <v>515</v>
      </c>
      <c r="B53" s="924"/>
      <c r="C53" s="923" t="s">
        <v>519</v>
      </c>
      <c r="D53" s="1113"/>
      <c r="E53" s="1111"/>
      <c r="F53" s="1111"/>
      <c r="G53" s="1111"/>
      <c r="H53" s="1111"/>
      <c r="I53" s="1126">
        <f t="shared" si="12"/>
        <v>0</v>
      </c>
    </row>
    <row r="54" spans="1:9" s="1008" customFormat="1" ht="12" customHeight="1" thickBot="1" x14ac:dyDescent="0.25">
      <c r="A54" s="931" t="s">
        <v>515</v>
      </c>
      <c r="B54" s="1127"/>
      <c r="C54" s="932" t="s">
        <v>520</v>
      </c>
      <c r="D54" s="1113"/>
      <c r="E54" s="1113"/>
      <c r="F54" s="1113"/>
      <c r="G54" s="1113"/>
      <c r="H54" s="1113"/>
      <c r="I54" s="1128">
        <f t="shared" si="12"/>
        <v>0</v>
      </c>
    </row>
    <row r="55" spans="1:9" s="1008" customFormat="1" ht="12" customHeight="1" thickBot="1" x14ac:dyDescent="0.25">
      <c r="A55" s="933" t="s">
        <v>521</v>
      </c>
      <c r="B55" s="933"/>
      <c r="C55" s="934"/>
      <c r="D55" s="935">
        <f>D37-D5</f>
        <v>0</v>
      </c>
      <c r="E55" s="935">
        <f>E37-E5</f>
        <v>0</v>
      </c>
      <c r="F55" s="935">
        <f>F37-F5</f>
        <v>0</v>
      </c>
      <c r="G55" s="935">
        <f>G37-G5</f>
        <v>0</v>
      </c>
      <c r="H55" s="935">
        <f>H37-H5</f>
        <v>0</v>
      </c>
      <c r="I55" s="1129">
        <f t="shared" si="12"/>
        <v>0</v>
      </c>
    </row>
    <row r="56" spans="1:9" s="1008" customFormat="1" ht="12" customHeight="1" thickBot="1" x14ac:dyDescent="0.25">
      <c r="A56" s="1335" t="s">
        <v>522</v>
      </c>
      <c r="B56" s="1336"/>
      <c r="C56" s="1336"/>
      <c r="D56" s="1337"/>
      <c r="E56" s="1337"/>
      <c r="F56" s="1337"/>
      <c r="G56" s="1337"/>
      <c r="H56" s="1337"/>
      <c r="I56" s="1338"/>
    </row>
    <row r="57" spans="1:9" s="1008" customFormat="1" ht="12" customHeight="1" thickBot="1" x14ac:dyDescent="0.25">
      <c r="A57" s="933" t="s">
        <v>523</v>
      </c>
      <c r="B57" s="933"/>
      <c r="C57" s="934"/>
      <c r="D57" s="936">
        <f t="shared" ref="D57:H57" si="16">SUM(D58:D59)</f>
        <v>0</v>
      </c>
      <c r="E57" s="936">
        <f t="shared" si="16"/>
        <v>0</v>
      </c>
      <c r="F57" s="936">
        <f t="shared" si="16"/>
        <v>0</v>
      </c>
      <c r="G57" s="936">
        <f t="shared" si="16"/>
        <v>0</v>
      </c>
      <c r="H57" s="936">
        <f t="shared" si="16"/>
        <v>0</v>
      </c>
      <c r="I57" s="1129">
        <f t="shared" ref="I57:I63" si="17">SUM(E57:H57)</f>
        <v>0</v>
      </c>
    </row>
    <row r="58" spans="1:9" s="1008" customFormat="1" ht="12" customHeight="1" x14ac:dyDescent="0.2">
      <c r="A58" s="937" t="s">
        <v>524</v>
      </c>
      <c r="B58" s="938" t="s">
        <v>525</v>
      </c>
      <c r="C58" s="938"/>
      <c r="D58" s="1113"/>
      <c r="E58" s="1113"/>
      <c r="F58" s="1113"/>
      <c r="G58" s="1113"/>
      <c r="H58" s="1113"/>
      <c r="I58" s="1130">
        <f t="shared" si="17"/>
        <v>0</v>
      </c>
    </row>
    <row r="59" spans="1:9" s="1008" customFormat="1" ht="12" customHeight="1" thickBot="1" x14ac:dyDescent="0.25">
      <c r="A59" s="939"/>
      <c r="B59" s="940" t="s">
        <v>526</v>
      </c>
      <c r="C59" s="940"/>
      <c r="D59" s="1113"/>
      <c r="E59" s="1113"/>
      <c r="F59" s="1113"/>
      <c r="G59" s="1113"/>
      <c r="H59" s="1113"/>
      <c r="I59" s="1131">
        <f t="shared" si="17"/>
        <v>0</v>
      </c>
    </row>
    <row r="60" spans="1:9" s="1008" customFormat="1" ht="12" customHeight="1" thickBot="1" x14ac:dyDescent="0.25">
      <c r="A60" s="933" t="s">
        <v>527</v>
      </c>
      <c r="B60" s="933"/>
      <c r="C60" s="933"/>
      <c r="D60" s="935">
        <f t="shared" ref="D60:H60" si="18">SUM(D61:D63)</f>
        <v>0</v>
      </c>
      <c r="E60" s="935">
        <f t="shared" si="18"/>
        <v>0</v>
      </c>
      <c r="F60" s="935">
        <f t="shared" si="18"/>
        <v>0</v>
      </c>
      <c r="G60" s="935">
        <f t="shared" si="18"/>
        <v>0</v>
      </c>
      <c r="H60" s="935">
        <f t="shared" si="18"/>
        <v>0</v>
      </c>
      <c r="I60" s="1129">
        <f t="shared" si="17"/>
        <v>0</v>
      </c>
    </row>
    <row r="61" spans="1:9" s="1008" customFormat="1" ht="12" customHeight="1" x14ac:dyDescent="0.2">
      <c r="A61" s="941" t="s">
        <v>528</v>
      </c>
      <c r="B61" s="942" t="s">
        <v>529</v>
      </c>
      <c r="C61" s="942"/>
      <c r="D61" s="1117"/>
      <c r="E61" s="1117"/>
      <c r="F61" s="1117"/>
      <c r="G61" s="1117"/>
      <c r="H61" s="1117"/>
      <c r="I61" s="1130">
        <f t="shared" si="17"/>
        <v>0</v>
      </c>
    </row>
    <row r="62" spans="1:9" s="1008" customFormat="1" ht="12" customHeight="1" x14ac:dyDescent="0.2">
      <c r="A62" s="943"/>
      <c r="B62" s="944" t="s">
        <v>530</v>
      </c>
      <c r="C62" s="944"/>
      <c r="D62" s="1113"/>
      <c r="E62" s="1113"/>
      <c r="F62" s="1113"/>
      <c r="G62" s="1113"/>
      <c r="H62" s="1113"/>
      <c r="I62" s="1132">
        <f t="shared" si="17"/>
        <v>0</v>
      </c>
    </row>
    <row r="63" spans="1:9" s="1008" customFormat="1" ht="12" customHeight="1" thickBot="1" x14ac:dyDescent="0.25">
      <c r="A63" s="945"/>
      <c r="B63" s="946" t="s">
        <v>531</v>
      </c>
      <c r="C63" s="946"/>
      <c r="D63" s="1133"/>
      <c r="E63" s="1133"/>
      <c r="F63" s="1133"/>
      <c r="G63" s="1133"/>
      <c r="H63" s="1133"/>
      <c r="I63" s="1134">
        <f t="shared" si="17"/>
        <v>0</v>
      </c>
    </row>
    <row r="64" spans="1:9" s="1008" customFormat="1" ht="12" customHeight="1" x14ac:dyDescent="0.2">
      <c r="A64" s="947"/>
      <c r="B64" s="207"/>
      <c r="C64" s="207"/>
      <c r="D64" s="948"/>
      <c r="E64" s="949"/>
      <c r="F64" s="1100"/>
      <c r="G64" s="1100"/>
      <c r="H64" s="1100"/>
      <c r="I64" s="1100"/>
    </row>
    <row r="65" spans="1:9" s="1008" customFormat="1" ht="18" customHeight="1" x14ac:dyDescent="0.2">
      <c r="A65" s="950" t="s">
        <v>322</v>
      </c>
      <c r="B65" s="207"/>
      <c r="C65" s="1135" t="str">
        <f>[8]P8!C91</f>
        <v>Mgr. Radoslava Žáková</v>
      </c>
      <c r="D65" s="208" t="s">
        <v>323</v>
      </c>
      <c r="E65" s="949"/>
      <c r="F65" s="1101"/>
      <c r="G65" s="951" t="s">
        <v>324</v>
      </c>
      <c r="H65" s="1098" t="s">
        <v>595</v>
      </c>
      <c r="I65" s="1100"/>
    </row>
    <row r="66" spans="1:9" s="1008" customFormat="1" ht="10.199999999999999" customHeight="1" x14ac:dyDescent="0.2">
      <c r="A66" s="1100"/>
      <c r="B66" s="1100"/>
      <c r="C66" s="1100"/>
      <c r="D66" s="208"/>
      <c r="E66" s="207"/>
      <c r="F66" s="1101"/>
      <c r="G66" s="1101"/>
      <c r="H66" s="1101"/>
      <c r="I66" s="1101"/>
    </row>
    <row r="67" spans="1:9" s="1008" customFormat="1" ht="12.6" customHeight="1" x14ac:dyDescent="0.2">
      <c r="A67" s="950" t="s">
        <v>325</v>
      </c>
      <c r="B67" s="207"/>
      <c r="C67" s="1135" t="str">
        <f>[8]P8!C93</f>
        <v>Mgr. Radoslava Žáková</v>
      </c>
      <c r="D67" s="208" t="s">
        <v>323</v>
      </c>
      <c r="E67" s="952"/>
      <c r="F67" s="1136" t="s">
        <v>592</v>
      </c>
      <c r="G67" s="1137" t="s">
        <v>593</v>
      </c>
      <c r="H67" s="1098"/>
      <c r="I67" s="1100"/>
    </row>
    <row r="68" spans="1:9" x14ac:dyDescent="0.3">
      <c r="A68" s="1101"/>
      <c r="B68" s="1101"/>
      <c r="C68" s="1101"/>
      <c r="D68" s="1101"/>
      <c r="E68" s="1101"/>
      <c r="F68" s="1101"/>
      <c r="G68" s="1101"/>
      <c r="H68" s="1101"/>
      <c r="I68" s="1101"/>
    </row>
    <row r="69" spans="1:9" x14ac:dyDescent="0.3">
      <c r="A69" s="209" t="s">
        <v>532</v>
      </c>
      <c r="B69" s="1138"/>
      <c r="C69" s="1138"/>
      <c r="D69"/>
      <c r="E69"/>
      <c r="F69" s="1136" t="s">
        <v>594</v>
      </c>
      <c r="G69" s="1137" t="s">
        <v>593</v>
      </c>
      <c r="H69" s="1098"/>
      <c r="I69" s="1100"/>
    </row>
  </sheetData>
  <protectedRanges>
    <protectedRange sqref="F39:H41 F24:H27 F11:H14 F16:H20 F22:H22 F33:H33 F35:H36 F48:H48 F43:H46 F58:H59 F61:H63 F30:H31 F50:H54 F7:H9" name="Oblast1_1"/>
  </protectedRanges>
  <mergeCells count="18">
    <mergeCell ref="C1:E1"/>
    <mergeCell ref="B2:G2"/>
    <mergeCell ref="A3:G3"/>
    <mergeCell ref="A5:C5"/>
    <mergeCell ref="B6:C6"/>
    <mergeCell ref="B42:C42"/>
    <mergeCell ref="B47:C47"/>
    <mergeCell ref="B49:C49"/>
    <mergeCell ref="A56:I56"/>
    <mergeCell ref="B10:C10"/>
    <mergeCell ref="B15:C15"/>
    <mergeCell ref="B21:C21"/>
    <mergeCell ref="B23:C23"/>
    <mergeCell ref="B28:C28"/>
    <mergeCell ref="B32:C32"/>
    <mergeCell ref="B34:C34"/>
    <mergeCell ref="A37:C37"/>
    <mergeCell ref="B38:C38"/>
  </mergeCells>
  <pageMargins left="0.34" right="0.17" top="0.38" bottom="0.34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5"/>
  <sheetViews>
    <sheetView showGridLines="0" zoomScaleNormal="100" zoomScaleSheetLayoutView="110" workbookViewId="0">
      <selection activeCell="D17" sqref="D17"/>
    </sheetView>
  </sheetViews>
  <sheetFormatPr defaultColWidth="9.109375" defaultRowHeight="14.4" x14ac:dyDescent="0.3"/>
  <cols>
    <col min="1" max="1" width="4.44140625" style="1007" customWidth="1"/>
    <col min="2" max="2" width="5" style="1007" customWidth="1"/>
    <col min="3" max="3" width="32.6640625" style="1007" customWidth="1"/>
    <col min="4" max="4" width="10.109375" style="1007" customWidth="1"/>
    <col min="5" max="5" width="10" style="1007" customWidth="1"/>
    <col min="6" max="7" width="8.33203125" style="1007" customWidth="1"/>
    <col min="8" max="8" width="10" style="1007" customWidth="1"/>
    <col min="9" max="16384" width="9.109375" style="1007"/>
  </cols>
  <sheetData>
    <row r="1" spans="1:11" x14ac:dyDescent="0.3">
      <c r="A1" s="1078"/>
      <c r="B1" s="1078"/>
      <c r="C1" s="1079" t="s">
        <v>242</v>
      </c>
      <c r="D1" s="1078"/>
      <c r="E1" s="1080" t="s">
        <v>243</v>
      </c>
      <c r="F1" s="1081">
        <v>2026</v>
      </c>
      <c r="G1" s="1078"/>
      <c r="H1" s="120" t="s">
        <v>244</v>
      </c>
    </row>
    <row r="2" spans="1:11" s="1008" customFormat="1" ht="11.4" customHeight="1" x14ac:dyDescent="0.2">
      <c r="A2" s="121"/>
      <c r="B2" s="1367" t="s">
        <v>534</v>
      </c>
      <c r="C2" s="1367"/>
      <c r="D2" s="1367"/>
      <c r="E2" s="1367"/>
      <c r="F2" s="1367"/>
      <c r="G2" s="1367"/>
      <c r="H2" s="122"/>
      <c r="I2" s="123"/>
      <c r="J2" s="1009"/>
      <c r="K2" s="1009"/>
    </row>
    <row r="3" spans="1:11" s="1008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09"/>
      <c r="K3" s="1009"/>
    </row>
    <row r="4" spans="1:11" s="1008" customFormat="1" ht="11.4" customHeight="1" x14ac:dyDescent="0.2">
      <c r="A4" s="1368"/>
      <c r="B4" s="1370" t="s">
        <v>248</v>
      </c>
      <c r="C4" s="1372" t="s">
        <v>249</v>
      </c>
      <c r="D4" s="1374" t="s">
        <v>250</v>
      </c>
      <c r="E4" s="1376" t="s">
        <v>251</v>
      </c>
      <c r="F4" s="1370" t="s">
        <v>252</v>
      </c>
      <c r="G4" s="1370"/>
      <c r="H4" s="1378"/>
      <c r="I4" s="123"/>
      <c r="J4" s="1009"/>
      <c r="K4" s="1009"/>
    </row>
    <row r="5" spans="1:11" s="1008" customFormat="1" ht="11.4" customHeight="1" thickBot="1" x14ac:dyDescent="0.25">
      <c r="A5" s="1369"/>
      <c r="B5" s="1371"/>
      <c r="C5" s="1373"/>
      <c r="D5" s="1375"/>
      <c r="E5" s="1377"/>
      <c r="F5" s="501" t="s">
        <v>253</v>
      </c>
      <c r="G5" s="501" t="s">
        <v>254</v>
      </c>
      <c r="H5" s="125" t="s">
        <v>255</v>
      </c>
      <c r="I5" s="123"/>
      <c r="J5" s="1009"/>
      <c r="K5" s="1009"/>
    </row>
    <row r="6" spans="1:11" s="1008" customFormat="1" ht="11.4" customHeight="1" thickBot="1" x14ac:dyDescent="0.25">
      <c r="A6" s="1379" t="s">
        <v>256</v>
      </c>
      <c r="B6" s="1380"/>
      <c r="C6" s="1381"/>
      <c r="D6" s="126">
        <f>D7+D24+D46+D60+D63+D72+D80+D83</f>
        <v>38882260</v>
      </c>
      <c r="E6" s="127">
        <f>E7+E24+E46+E60+E63+E72+E80+E83</f>
        <v>7907000</v>
      </c>
      <c r="F6" s="128">
        <f>F7+F24+F46+F60+F63+F72+F80+F83</f>
        <v>75000</v>
      </c>
      <c r="G6" s="128">
        <f>G7+G24+G46+G60+G63+G72+G80+G83</f>
        <v>400000</v>
      </c>
      <c r="H6" s="129">
        <f>H7+H24+H46+H60+H63+H72+H80+H83</f>
        <v>30500260</v>
      </c>
      <c r="I6" s="123"/>
      <c r="J6" s="1009"/>
      <c r="K6" s="1009"/>
    </row>
    <row r="7" spans="1:11" s="1008" customFormat="1" ht="11.4" customHeight="1" thickBot="1" x14ac:dyDescent="0.25">
      <c r="A7" s="130">
        <v>50</v>
      </c>
      <c r="B7" s="1357" t="s">
        <v>590</v>
      </c>
      <c r="C7" s="1358"/>
      <c r="D7" s="131">
        <f>SUM(E7:H7)</f>
        <v>2278000</v>
      </c>
      <c r="E7" s="132">
        <f>SUM(E8+E17+E22)</f>
        <v>2223000</v>
      </c>
      <c r="F7" s="133">
        <f>SUM(F8+F17+F22)</f>
        <v>55000</v>
      </c>
      <c r="G7" s="133">
        <f>SUM(G8+G17+G22)</f>
        <v>0</v>
      </c>
      <c r="H7" s="134">
        <f>SUM(H8+H17+H22)</f>
        <v>0</v>
      </c>
      <c r="I7" s="123"/>
      <c r="J7" s="1009"/>
      <c r="K7" s="1009"/>
    </row>
    <row r="8" spans="1:11" s="1008" customFormat="1" ht="11.4" customHeight="1" thickBot="1" x14ac:dyDescent="0.25">
      <c r="A8" s="135">
        <v>501</v>
      </c>
      <c r="B8" s="1365" t="s">
        <v>257</v>
      </c>
      <c r="C8" s="1366"/>
      <c r="D8" s="136">
        <f>SUM(E8:H8)</f>
        <v>631000</v>
      </c>
      <c r="E8" s="137">
        <f>SUM(E9:E16)</f>
        <v>576000</v>
      </c>
      <c r="F8" s="138">
        <f>SUM(F9:F16)</f>
        <v>55000</v>
      </c>
      <c r="G8" s="138">
        <f>SUM(G9:G16)</f>
        <v>0</v>
      </c>
      <c r="H8" s="139">
        <f>SUM(H9:H16)</f>
        <v>0</v>
      </c>
      <c r="I8" s="123"/>
      <c r="J8" s="1009"/>
      <c r="K8" s="1009"/>
    </row>
    <row r="9" spans="1:11" s="1008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283000</v>
      </c>
      <c r="E9" s="1082">
        <v>228000</v>
      </c>
      <c r="F9" s="1083">
        <v>55000</v>
      </c>
      <c r="G9" s="1083"/>
      <c r="H9" s="1084"/>
      <c r="I9" s="123"/>
      <c r="J9" s="1009"/>
      <c r="K9" s="1009"/>
    </row>
    <row r="10" spans="1:11" s="1008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210000</v>
      </c>
      <c r="E10" s="1085">
        <v>210000</v>
      </c>
      <c r="F10" s="1086"/>
      <c r="G10" s="1086"/>
      <c r="H10" s="1087"/>
      <c r="I10" s="123"/>
      <c r="J10" s="1009"/>
      <c r="K10" s="1009"/>
    </row>
    <row r="11" spans="1:11" s="1008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35000</v>
      </c>
      <c r="E11" s="1085">
        <v>35000</v>
      </c>
      <c r="F11" s="1086"/>
      <c r="G11" s="1086"/>
      <c r="H11" s="1087"/>
      <c r="I11" s="123"/>
      <c r="J11" s="1009"/>
      <c r="K11" s="1009"/>
    </row>
    <row r="12" spans="1:11" s="1008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18000</v>
      </c>
      <c r="E12" s="1085">
        <v>18000</v>
      </c>
      <c r="F12" s="1086"/>
      <c r="G12" s="1086"/>
      <c r="H12" s="1087"/>
      <c r="I12" s="123"/>
      <c r="J12" s="1009"/>
      <c r="K12" s="1009"/>
    </row>
    <row r="13" spans="1:11" s="1008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0</v>
      </c>
      <c r="E13" s="1085"/>
      <c r="F13" s="1086"/>
      <c r="G13" s="1086"/>
      <c r="H13" s="1087"/>
      <c r="I13" s="123"/>
      <c r="J13" s="1009"/>
      <c r="K13" s="1009"/>
    </row>
    <row r="14" spans="1:11" s="1008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0</v>
      </c>
      <c r="E14" s="1085"/>
      <c r="F14" s="1086"/>
      <c r="G14" s="1086"/>
      <c r="H14" s="1087"/>
      <c r="I14" s="123"/>
      <c r="J14" s="1009"/>
      <c r="K14" s="1009"/>
    </row>
    <row r="15" spans="1:11" s="1008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85000</v>
      </c>
      <c r="E15" s="1085">
        <v>85000</v>
      </c>
      <c r="F15" s="1086"/>
      <c r="G15" s="1086"/>
      <c r="H15" s="1087"/>
      <c r="I15" s="123"/>
      <c r="J15" s="1009"/>
      <c r="K15" s="1009"/>
    </row>
    <row r="16" spans="1:11" s="1008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0</v>
      </c>
      <c r="E16" s="1088"/>
      <c r="F16" s="1089"/>
      <c r="G16" s="1089"/>
      <c r="H16" s="1090"/>
      <c r="I16" s="123"/>
      <c r="J16" s="1009"/>
      <c r="K16" s="1009"/>
    </row>
    <row r="17" spans="1:11" s="1008" customFormat="1" ht="11.4" customHeight="1" thickBot="1" x14ac:dyDescent="0.25">
      <c r="A17" s="135">
        <v>502</v>
      </c>
      <c r="B17" s="1365" t="s">
        <v>266</v>
      </c>
      <c r="C17" s="1366"/>
      <c r="D17" s="136">
        <f t="shared" si="0"/>
        <v>1647000</v>
      </c>
      <c r="E17" s="152">
        <f>SUM(E18:E21)</f>
        <v>1647000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09"/>
      <c r="K17" s="1009"/>
    </row>
    <row r="18" spans="1:11" s="1008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208000</v>
      </c>
      <c r="E18" s="1082">
        <v>208000</v>
      </c>
      <c r="F18" s="1083"/>
      <c r="G18" s="1083"/>
      <c r="H18" s="1084"/>
      <c r="I18" s="123"/>
      <c r="J18" s="1009"/>
      <c r="K18" s="1009"/>
    </row>
    <row r="19" spans="1:11" s="1008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939000</v>
      </c>
      <c r="E19" s="1085">
        <v>939000</v>
      </c>
      <c r="F19" s="1086"/>
      <c r="G19" s="1086"/>
      <c r="H19" s="1087"/>
      <c r="I19" s="123"/>
      <c r="J19" s="1009"/>
      <c r="K19" s="1009"/>
    </row>
    <row r="20" spans="1:11" s="1008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400000</v>
      </c>
      <c r="E20" s="1085">
        <v>400000</v>
      </c>
      <c r="F20" s="1086"/>
      <c r="G20" s="1086"/>
      <c r="H20" s="1087"/>
      <c r="I20" s="123"/>
      <c r="J20" s="1009"/>
      <c r="K20" s="1009"/>
    </row>
    <row r="21" spans="1:11" s="1008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100000</v>
      </c>
      <c r="E21" s="1085">
        <v>100000</v>
      </c>
      <c r="F21" s="1086"/>
      <c r="G21" s="1086"/>
      <c r="H21" s="1087"/>
      <c r="I21" s="123"/>
      <c r="J21" s="1009"/>
      <c r="K21" s="1009"/>
    </row>
    <row r="22" spans="1:11" s="1008" customFormat="1" ht="11.4" customHeight="1" thickBot="1" x14ac:dyDescent="0.25">
      <c r="A22" s="135">
        <v>504</v>
      </c>
      <c r="B22" s="1365" t="s">
        <v>558</v>
      </c>
      <c r="C22" s="1366"/>
      <c r="D22" s="136">
        <f>SUM(E22:H22)</f>
        <v>0</v>
      </c>
      <c r="E22" s="152">
        <f>SUM(E23:E23)</f>
        <v>0</v>
      </c>
      <c r="F22" s="153">
        <f>SUM(F23:F23)</f>
        <v>0</v>
      </c>
      <c r="G22" s="153">
        <f>SUM(G23:G23)</f>
        <v>0</v>
      </c>
      <c r="H22" s="154">
        <f>SUM(H23:H23)</f>
        <v>0</v>
      </c>
      <c r="I22" s="123"/>
      <c r="J22" s="1009"/>
      <c r="K22" s="1009"/>
    </row>
    <row r="23" spans="1:11" s="1008" customFormat="1" ht="11.4" customHeight="1" thickBot="1" x14ac:dyDescent="0.25">
      <c r="A23" s="148">
        <v>504</v>
      </c>
      <c r="B23" s="149">
        <v>300</v>
      </c>
      <c r="C23" s="150" t="s">
        <v>559</v>
      </c>
      <c r="D23" s="151">
        <f>SUM(E23:H23)</f>
        <v>0</v>
      </c>
      <c r="E23" s="1085"/>
      <c r="F23" s="1086"/>
      <c r="G23" s="1086"/>
      <c r="H23" s="1087"/>
      <c r="I23" s="123"/>
      <c r="J23" s="1009"/>
      <c r="K23" s="1009"/>
    </row>
    <row r="24" spans="1:11" s="1008" customFormat="1" ht="11.4" customHeight="1" thickBot="1" x14ac:dyDescent="0.25">
      <c r="A24" s="155">
        <v>51</v>
      </c>
      <c r="B24" s="1359" t="s">
        <v>271</v>
      </c>
      <c r="C24" s="1360"/>
      <c r="D24" s="156">
        <f t="shared" si="0"/>
        <v>2396000</v>
      </c>
      <c r="E24" s="157">
        <f>SUM(E25+E28+E30+E32)</f>
        <v>1976000</v>
      </c>
      <c r="F24" s="157">
        <f>SUM(F25+F28+F30+F32)</f>
        <v>20000</v>
      </c>
      <c r="G24" s="157">
        <f>SUM(G25+G28+G30+G32)</f>
        <v>400000</v>
      </c>
      <c r="H24" s="157">
        <f>SUM(H25+H28+H30+H32)</f>
        <v>0</v>
      </c>
      <c r="I24" s="123"/>
      <c r="J24" s="1009"/>
      <c r="K24" s="1009"/>
    </row>
    <row r="25" spans="1:11" s="1008" customFormat="1" ht="11.4" customHeight="1" thickBot="1" x14ac:dyDescent="0.25">
      <c r="A25" s="158">
        <v>511</v>
      </c>
      <c r="B25" s="1361" t="s">
        <v>272</v>
      </c>
      <c r="C25" s="1362"/>
      <c r="D25" s="159">
        <f t="shared" ref="D25" si="1">SUM(E25:H25)</f>
        <v>980000</v>
      </c>
      <c r="E25" s="160">
        <f>SUM(E26:E27)</f>
        <v>580000</v>
      </c>
      <c r="F25" s="160">
        <f>SUM(F26:F27)</f>
        <v>0</v>
      </c>
      <c r="G25" s="160">
        <f>SUM(G26:G27)</f>
        <v>400000</v>
      </c>
      <c r="H25" s="160">
        <f>SUM(H26:H27)</f>
        <v>0</v>
      </c>
      <c r="I25" s="123"/>
      <c r="J25" s="1009"/>
      <c r="K25" s="1009"/>
    </row>
    <row r="26" spans="1:11" s="1008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900000</v>
      </c>
      <c r="E26" s="1085">
        <v>500000</v>
      </c>
      <c r="F26" s="1086"/>
      <c r="G26" s="1086">
        <v>400000</v>
      </c>
      <c r="H26" s="1087"/>
      <c r="I26" s="123"/>
      <c r="J26" s="1009"/>
      <c r="K26" s="1009"/>
    </row>
    <row r="27" spans="1:11" s="1008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80000</v>
      </c>
      <c r="E27" s="1085">
        <v>80000</v>
      </c>
      <c r="F27" s="1086"/>
      <c r="G27" s="1086"/>
      <c r="H27" s="1087"/>
      <c r="I27" s="123"/>
      <c r="J27" s="1009"/>
      <c r="K27" s="1009"/>
    </row>
    <row r="28" spans="1:11" s="1008" customFormat="1" ht="11.4" customHeight="1" thickBot="1" x14ac:dyDescent="0.25">
      <c r="A28" s="158">
        <v>512</v>
      </c>
      <c r="B28" s="1361" t="s">
        <v>275</v>
      </c>
      <c r="C28" s="1362"/>
      <c r="D28" s="159">
        <f t="shared" si="0"/>
        <v>70000</v>
      </c>
      <c r="E28" s="160">
        <f>SUM(E29:E29)</f>
        <v>70000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009"/>
      <c r="K28" s="1009"/>
    </row>
    <row r="29" spans="1:11" s="1008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70000</v>
      </c>
      <c r="E29" s="1085">
        <v>70000</v>
      </c>
      <c r="F29" s="1086"/>
      <c r="G29" s="1086"/>
      <c r="H29" s="1087"/>
      <c r="I29" s="123"/>
      <c r="J29" s="1009"/>
      <c r="K29" s="1009"/>
    </row>
    <row r="30" spans="1:11" s="1008" customFormat="1" ht="11.4" customHeight="1" thickBot="1" x14ac:dyDescent="0.25">
      <c r="A30" s="158">
        <v>513</v>
      </c>
      <c r="B30" s="1361" t="s">
        <v>277</v>
      </c>
      <c r="C30" s="1362"/>
      <c r="D30" s="159">
        <f t="shared" si="0"/>
        <v>4000</v>
      </c>
      <c r="E30" s="160">
        <f>SUM(E31:E31)</f>
        <v>4000</v>
      </c>
      <c r="F30" s="160">
        <f>SUM(F31:F31)</f>
        <v>0</v>
      </c>
      <c r="G30" s="160">
        <f>SUM(G31:G31)</f>
        <v>0</v>
      </c>
      <c r="H30" s="160">
        <f>SUM(H31:H31)</f>
        <v>0</v>
      </c>
      <c r="I30" s="123"/>
      <c r="J30" s="1009"/>
      <c r="K30" s="1009"/>
    </row>
    <row r="31" spans="1:11" s="1008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4000</v>
      </c>
      <c r="E31" s="1085">
        <v>4000</v>
      </c>
      <c r="F31" s="1086"/>
      <c r="G31" s="1086"/>
      <c r="H31" s="1087"/>
      <c r="I31" s="123"/>
      <c r="J31" s="1009"/>
      <c r="K31" s="1009"/>
    </row>
    <row r="32" spans="1:11" s="1008" customFormat="1" ht="11.4" customHeight="1" thickBot="1" x14ac:dyDescent="0.25">
      <c r="A32" s="158">
        <v>518</v>
      </c>
      <c r="B32" s="1361" t="s">
        <v>279</v>
      </c>
      <c r="C32" s="1362"/>
      <c r="D32" s="159">
        <f t="shared" si="0"/>
        <v>1342000</v>
      </c>
      <c r="E32" s="160">
        <f>SUM(E33:E45)</f>
        <v>1322000</v>
      </c>
      <c r="F32" s="160">
        <f>SUM(F33:F45)</f>
        <v>20000</v>
      </c>
      <c r="G32" s="160">
        <f>SUM(G33:G45)</f>
        <v>0</v>
      </c>
      <c r="H32" s="160">
        <f>SUM(H33:H45)</f>
        <v>0</v>
      </c>
      <c r="I32" s="123"/>
      <c r="J32" s="1009"/>
      <c r="K32" s="1009"/>
    </row>
    <row r="33" spans="1:11" s="1008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40000</v>
      </c>
      <c r="E33" s="1085">
        <v>40000</v>
      </c>
      <c r="F33" s="1086"/>
      <c r="G33" s="1086"/>
      <c r="H33" s="1087"/>
      <c r="I33" s="123"/>
      <c r="J33" s="1010"/>
      <c r="K33" s="1009"/>
    </row>
    <row r="34" spans="1:11" s="1008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14000</v>
      </c>
      <c r="E34" s="1085">
        <v>14000</v>
      </c>
      <c r="F34" s="1086"/>
      <c r="G34" s="1086"/>
      <c r="H34" s="1087"/>
      <c r="I34" s="123"/>
      <c r="J34" s="1009"/>
      <c r="K34" s="1009"/>
    </row>
    <row r="35" spans="1:11" s="1008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4000</v>
      </c>
      <c r="E35" s="1085">
        <v>4000</v>
      </c>
      <c r="F35" s="1086"/>
      <c r="G35" s="1086"/>
      <c r="H35" s="1087"/>
      <c r="I35" s="123"/>
      <c r="J35" s="1009"/>
      <c r="K35" s="1009"/>
    </row>
    <row r="36" spans="1:11" s="1008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50000</v>
      </c>
      <c r="E36" s="1085">
        <v>50000</v>
      </c>
      <c r="F36" s="1086"/>
      <c r="G36" s="1086"/>
      <c r="H36" s="1087"/>
      <c r="I36" s="123"/>
      <c r="J36" s="1009"/>
      <c r="K36" s="1009"/>
    </row>
    <row r="37" spans="1:11" s="1008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460000</v>
      </c>
      <c r="E37" s="1085">
        <v>440000</v>
      </c>
      <c r="F37" s="1086">
        <v>20000</v>
      </c>
      <c r="G37" s="1086"/>
      <c r="H37" s="1087"/>
      <c r="I37" s="123"/>
      <c r="J37" s="1009"/>
      <c r="K37" s="1009"/>
    </row>
    <row r="38" spans="1:11" s="1008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20000</v>
      </c>
      <c r="E38" s="1085">
        <v>20000</v>
      </c>
      <c r="F38" s="1086"/>
      <c r="G38" s="1086"/>
      <c r="H38" s="1087"/>
      <c r="I38" s="123"/>
      <c r="J38" s="1009"/>
      <c r="K38" s="1009"/>
    </row>
    <row r="39" spans="1:11" s="1008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20000</v>
      </c>
      <c r="E39" s="1085">
        <v>20000</v>
      </c>
      <c r="F39" s="1086"/>
      <c r="G39" s="1086"/>
      <c r="H39" s="1087"/>
      <c r="I39" s="123"/>
      <c r="J39" s="1009"/>
      <c r="K39" s="1009"/>
    </row>
    <row r="40" spans="1:11" s="1008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500000</v>
      </c>
      <c r="E40" s="1085">
        <v>500000</v>
      </c>
      <c r="F40" s="1086"/>
      <c r="G40" s="1086"/>
      <c r="H40" s="1087"/>
      <c r="I40" s="123"/>
      <c r="J40" s="1009"/>
      <c r="K40" s="1009"/>
    </row>
    <row r="41" spans="1:11" s="1008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5"/>
      <c r="F41" s="1086"/>
      <c r="G41" s="1086"/>
      <c r="H41" s="1087"/>
      <c r="I41" s="123"/>
      <c r="J41" s="1009"/>
      <c r="K41" s="1009"/>
    </row>
    <row r="42" spans="1:11" s="1008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4000</v>
      </c>
      <c r="E42" s="1085">
        <v>4000</v>
      </c>
      <c r="F42" s="1086"/>
      <c r="G42" s="1086"/>
      <c r="H42" s="1087"/>
      <c r="I42" s="123"/>
      <c r="J42" s="1009"/>
      <c r="K42" s="1009"/>
    </row>
    <row r="43" spans="1:11" s="1008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0</v>
      </c>
      <c r="E43" s="1085"/>
      <c r="F43" s="1086"/>
      <c r="G43" s="1086"/>
      <c r="H43" s="1087"/>
      <c r="I43" s="123"/>
      <c r="J43" s="1009"/>
      <c r="K43" s="1009"/>
    </row>
    <row r="44" spans="1:11" s="1008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0</v>
      </c>
      <c r="E44" s="1085"/>
      <c r="F44" s="1086"/>
      <c r="G44" s="1086"/>
      <c r="H44" s="1087"/>
      <c r="I44" s="123"/>
      <c r="J44" s="1009"/>
      <c r="K44" s="1009"/>
    </row>
    <row r="45" spans="1:11" s="1008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230000</v>
      </c>
      <c r="E45" s="1085">
        <v>230000</v>
      </c>
      <c r="F45" s="1086"/>
      <c r="G45" s="1086"/>
      <c r="H45" s="1087"/>
      <c r="I45" s="123"/>
      <c r="J45" s="1009"/>
      <c r="K45" s="1009"/>
    </row>
    <row r="46" spans="1:11" s="1008" customFormat="1" ht="11.4" customHeight="1" thickBot="1" x14ac:dyDescent="0.25">
      <c r="A46" s="173">
        <v>52</v>
      </c>
      <c r="B46" s="1353" t="s">
        <v>293</v>
      </c>
      <c r="C46" s="1354"/>
      <c r="D46" s="174">
        <f t="shared" si="0"/>
        <v>33908260</v>
      </c>
      <c r="E46" s="175">
        <f>SUM(E47+E49+E51+E53+E58)</f>
        <v>3408000</v>
      </c>
      <c r="F46" s="175">
        <f>SUM(F47+F49+F51+F53+F58)</f>
        <v>0</v>
      </c>
      <c r="G46" s="175">
        <f>SUM(G47+G49+G51+G53+G58)</f>
        <v>0</v>
      </c>
      <c r="H46" s="175">
        <f>SUM(H47+H49+H51+H53+H58)</f>
        <v>30500260</v>
      </c>
      <c r="I46" s="123"/>
      <c r="J46" s="1009"/>
      <c r="K46" s="1009"/>
    </row>
    <row r="47" spans="1:11" s="1008" customFormat="1" ht="11.4" customHeight="1" thickBot="1" x14ac:dyDescent="0.25">
      <c r="A47" s="176">
        <v>521</v>
      </c>
      <c r="B47" s="1363" t="s">
        <v>294</v>
      </c>
      <c r="C47" s="1364"/>
      <c r="D47" s="177">
        <f t="shared" si="0"/>
        <v>25026000</v>
      </c>
      <c r="E47" s="178">
        <f>SUM(E48:E48)</f>
        <v>2400000</v>
      </c>
      <c r="F47" s="178">
        <f>SUM(F48:F48)</f>
        <v>0</v>
      </c>
      <c r="G47" s="178">
        <f>SUM(G48:G48)</f>
        <v>0</v>
      </c>
      <c r="H47" s="178">
        <f>SUM(H48:H48)</f>
        <v>22626000</v>
      </c>
      <c r="I47" s="123"/>
      <c r="J47" s="1009"/>
      <c r="K47" s="1009"/>
    </row>
    <row r="48" spans="1:11" s="1008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25026000</v>
      </c>
      <c r="E48" s="1085">
        <v>2400000</v>
      </c>
      <c r="F48" s="1086"/>
      <c r="G48" s="1086"/>
      <c r="H48" s="1087">
        <v>22626000</v>
      </c>
      <c r="I48" s="123"/>
      <c r="J48" s="1009"/>
      <c r="K48" s="1009"/>
    </row>
    <row r="49" spans="1:11" s="1008" customFormat="1" ht="11.4" customHeight="1" thickBot="1" x14ac:dyDescent="0.25">
      <c r="A49" s="176">
        <v>524</v>
      </c>
      <c r="B49" s="1363" t="s">
        <v>295</v>
      </c>
      <c r="C49" s="1364"/>
      <c r="D49" s="177">
        <f t="shared" si="0"/>
        <v>8459000</v>
      </c>
      <c r="E49" s="178">
        <f>SUM(E50:E50)</f>
        <v>811000</v>
      </c>
      <c r="F49" s="178">
        <f>SUM(F50:F50)</f>
        <v>0</v>
      </c>
      <c r="G49" s="178">
        <f>SUM(G50:G50)</f>
        <v>0</v>
      </c>
      <c r="H49" s="178">
        <f>SUM(H50:H50)</f>
        <v>7648000</v>
      </c>
      <c r="I49" s="123"/>
      <c r="J49" s="1009"/>
      <c r="K49" s="1009"/>
    </row>
    <row r="50" spans="1:11" s="1008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8459000</v>
      </c>
      <c r="E50" s="1085">
        <v>811000</v>
      </c>
      <c r="F50" s="1086"/>
      <c r="G50" s="1086"/>
      <c r="H50" s="1087">
        <v>7648000</v>
      </c>
      <c r="I50" s="123"/>
      <c r="J50" s="1009"/>
      <c r="K50" s="1009"/>
    </row>
    <row r="51" spans="1:11" s="1008" customFormat="1" ht="11.4" customHeight="1" thickBot="1" x14ac:dyDescent="0.25">
      <c r="A51" s="176">
        <v>525</v>
      </c>
      <c r="B51" s="1363" t="s">
        <v>296</v>
      </c>
      <c r="C51" s="1364"/>
      <c r="D51" s="177">
        <f t="shared" si="0"/>
        <v>102000</v>
      </c>
      <c r="E51" s="178">
        <f>SUM(E52:E52)</f>
        <v>102000</v>
      </c>
      <c r="F51" s="178">
        <f>SUM(F52:F52)</f>
        <v>0</v>
      </c>
      <c r="G51" s="178">
        <f>SUM(G52:G52)</f>
        <v>0</v>
      </c>
      <c r="H51" s="178">
        <f>SUM(H52:H52)</f>
        <v>0</v>
      </c>
      <c r="I51" s="123"/>
      <c r="J51" s="1009"/>
      <c r="K51" s="1009"/>
    </row>
    <row r="52" spans="1:11" s="1008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102000</v>
      </c>
      <c r="E52" s="1085">
        <v>102000</v>
      </c>
      <c r="F52" s="1086"/>
      <c r="G52" s="1086"/>
      <c r="H52" s="1087"/>
      <c r="I52" s="123"/>
      <c r="J52" s="1009"/>
      <c r="K52" s="1009"/>
    </row>
    <row r="53" spans="1:11" s="1008" customFormat="1" ht="11.4" customHeight="1" x14ac:dyDescent="0.2">
      <c r="A53" s="183">
        <v>527</v>
      </c>
      <c r="B53" s="1355" t="s">
        <v>297</v>
      </c>
      <c r="C53" s="1356"/>
      <c r="D53" s="184">
        <f t="shared" si="0"/>
        <v>321260</v>
      </c>
      <c r="E53" s="185">
        <f>SUM(E54:E57)</f>
        <v>95000</v>
      </c>
      <c r="F53" s="185">
        <f>SUM(F54:F57)</f>
        <v>0</v>
      </c>
      <c r="G53" s="185">
        <f>SUM(G54:G57)</f>
        <v>0</v>
      </c>
      <c r="H53" s="185">
        <f>SUM(H54:H57)</f>
        <v>226260</v>
      </c>
      <c r="I53" s="123"/>
      <c r="J53" s="1009"/>
      <c r="K53" s="1009"/>
    </row>
    <row r="54" spans="1:11" s="1008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250260</v>
      </c>
      <c r="E54" s="1085">
        <v>24000</v>
      </c>
      <c r="F54" s="1086"/>
      <c r="G54" s="1086"/>
      <c r="H54" s="1087">
        <v>226260</v>
      </c>
      <c r="I54" s="123"/>
      <c r="J54" s="1009"/>
      <c r="K54" s="1009"/>
    </row>
    <row r="55" spans="1:11" s="1008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60000</v>
      </c>
      <c r="E55" s="1085">
        <v>60000</v>
      </c>
      <c r="F55" s="1086"/>
      <c r="G55" s="1086"/>
      <c r="H55" s="1087"/>
      <c r="I55" s="123"/>
      <c r="J55" s="1009"/>
      <c r="K55" s="1009"/>
    </row>
    <row r="56" spans="1:11" s="1008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8000</v>
      </c>
      <c r="E56" s="1085">
        <v>8000</v>
      </c>
      <c r="F56" s="1086"/>
      <c r="G56" s="1086"/>
      <c r="H56" s="1087"/>
      <c r="I56" s="123"/>
      <c r="J56" s="1009"/>
      <c r="K56" s="1009"/>
    </row>
    <row r="57" spans="1:11" s="1008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3000</v>
      </c>
      <c r="E57" s="1085">
        <v>3000</v>
      </c>
      <c r="F57" s="1086"/>
      <c r="G57" s="1086"/>
      <c r="H57" s="1087"/>
      <c r="I57" s="123"/>
      <c r="J57" s="1009"/>
      <c r="K57" s="1009"/>
    </row>
    <row r="58" spans="1:11" s="1008" customFormat="1" ht="11.4" customHeight="1" thickBot="1" x14ac:dyDescent="0.25">
      <c r="A58" s="176">
        <v>528</v>
      </c>
      <c r="B58" s="1363" t="s">
        <v>302</v>
      </c>
      <c r="C58" s="1364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009"/>
      <c r="K58" s="1009"/>
    </row>
    <row r="59" spans="1:11" s="1008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0</v>
      </c>
      <c r="E59" s="1085"/>
      <c r="F59" s="1086"/>
      <c r="G59" s="1086"/>
      <c r="H59" s="1087"/>
      <c r="I59" s="123"/>
      <c r="J59" s="1009"/>
      <c r="K59" s="1009"/>
    </row>
    <row r="60" spans="1:11" s="1008" customFormat="1" ht="11.4" customHeight="1" thickBot="1" x14ac:dyDescent="0.25">
      <c r="A60" s="130">
        <v>53</v>
      </c>
      <c r="B60" s="1357" t="s">
        <v>303</v>
      </c>
      <c r="C60" s="1358"/>
      <c r="D60" s="131">
        <f t="shared" si="0"/>
        <v>0</v>
      </c>
      <c r="E60" s="132">
        <f t="shared" ref="E60:H61" si="2">SUM(E61:E61)</f>
        <v>0</v>
      </c>
      <c r="F60" s="132">
        <f t="shared" si="2"/>
        <v>0</v>
      </c>
      <c r="G60" s="132">
        <f t="shared" si="2"/>
        <v>0</v>
      </c>
      <c r="H60" s="132">
        <f t="shared" si="2"/>
        <v>0</v>
      </c>
      <c r="I60" s="123"/>
      <c r="J60" s="1009"/>
      <c r="K60" s="1009"/>
    </row>
    <row r="61" spans="1:11" s="1008" customFormat="1" ht="11.4" customHeight="1" thickBot="1" x14ac:dyDescent="0.25">
      <c r="A61" s="135">
        <v>538</v>
      </c>
      <c r="B61" s="1365" t="s">
        <v>304</v>
      </c>
      <c r="C61" s="1366"/>
      <c r="D61" s="136">
        <f t="shared" si="0"/>
        <v>0</v>
      </c>
      <c r="E61" s="152">
        <f t="shared" si="2"/>
        <v>0</v>
      </c>
      <c r="F61" s="152">
        <f t="shared" si="2"/>
        <v>0</v>
      </c>
      <c r="G61" s="152">
        <f t="shared" si="2"/>
        <v>0</v>
      </c>
      <c r="H61" s="152">
        <f t="shared" si="2"/>
        <v>0</v>
      </c>
      <c r="I61" s="123"/>
      <c r="J61" s="1009"/>
      <c r="K61" s="1009"/>
    </row>
    <row r="62" spans="1:11" s="1008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0</v>
      </c>
      <c r="E62" s="1085"/>
      <c r="F62" s="1086"/>
      <c r="G62" s="1086"/>
      <c r="H62" s="1087"/>
      <c r="I62" s="123"/>
      <c r="J62" s="1009"/>
      <c r="K62" s="1009"/>
    </row>
    <row r="63" spans="1:11" s="1008" customFormat="1" ht="11.4" customHeight="1" thickBot="1" x14ac:dyDescent="0.25">
      <c r="A63" s="155">
        <v>54</v>
      </c>
      <c r="B63" s="1359" t="s">
        <v>305</v>
      </c>
      <c r="C63" s="1360"/>
      <c r="D63" s="156">
        <f t="shared" si="0"/>
        <v>0</v>
      </c>
      <c r="E63" s="157">
        <f>SUM(E64+E66+E68+E70)</f>
        <v>0</v>
      </c>
      <c r="F63" s="157">
        <f>SUM(F64+F66+F68+F70)</f>
        <v>0</v>
      </c>
      <c r="G63" s="157">
        <f>SUM(G64+G66+G68+G70)</f>
        <v>0</v>
      </c>
      <c r="H63" s="157">
        <f>SUM(H64+H66+H68+H70)</f>
        <v>0</v>
      </c>
      <c r="I63" s="123"/>
      <c r="J63" s="1009"/>
      <c r="K63" s="1009"/>
    </row>
    <row r="64" spans="1:11" s="1008" customFormat="1" ht="11.4" customHeight="1" thickBot="1" x14ac:dyDescent="0.25">
      <c r="A64" s="158">
        <v>541</v>
      </c>
      <c r="B64" s="1361" t="s">
        <v>306</v>
      </c>
      <c r="C64" s="136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09"/>
      <c r="K64" s="1009"/>
    </row>
    <row r="65" spans="1:11" s="1008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1"/>
      <c r="F65" s="1092"/>
      <c r="G65" s="1092"/>
      <c r="H65" s="1093"/>
      <c r="I65" s="123"/>
      <c r="J65" s="1009"/>
      <c r="K65" s="1009"/>
    </row>
    <row r="66" spans="1:11" s="1008" customFormat="1" ht="11.4" customHeight="1" thickBot="1" x14ac:dyDescent="0.25">
      <c r="A66" s="158">
        <v>542</v>
      </c>
      <c r="B66" s="1361" t="s">
        <v>307</v>
      </c>
      <c r="C66" s="136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09"/>
      <c r="K66" s="1009"/>
    </row>
    <row r="67" spans="1:11" s="1008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5"/>
      <c r="F67" s="1086"/>
      <c r="G67" s="1086"/>
      <c r="H67" s="1087"/>
      <c r="I67" s="123"/>
      <c r="J67" s="1009"/>
      <c r="K67" s="1009"/>
    </row>
    <row r="68" spans="1:11" s="1008" customFormat="1" ht="11.4" customHeight="1" thickBot="1" x14ac:dyDescent="0.25">
      <c r="A68" s="158">
        <v>547</v>
      </c>
      <c r="B68" s="1361" t="s">
        <v>308</v>
      </c>
      <c r="C68" s="1362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09"/>
      <c r="K68" s="1009"/>
    </row>
    <row r="69" spans="1:11" s="1008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5"/>
      <c r="F69" s="1086"/>
      <c r="G69" s="1086"/>
      <c r="H69" s="1087"/>
      <c r="I69" s="123"/>
      <c r="J69" s="1009"/>
      <c r="K69" s="1009"/>
    </row>
    <row r="70" spans="1:11" s="1008" customFormat="1" ht="11.4" customHeight="1" x14ac:dyDescent="0.2">
      <c r="A70" s="190">
        <v>549</v>
      </c>
      <c r="B70" s="1382" t="s">
        <v>309</v>
      </c>
      <c r="C70" s="1383"/>
      <c r="D70" s="191">
        <f t="shared" si="0"/>
        <v>0</v>
      </c>
      <c r="E70" s="192">
        <f>SUM(E71:E71)</f>
        <v>0</v>
      </c>
      <c r="F70" s="192">
        <f>SUM(F71:F71)</f>
        <v>0</v>
      </c>
      <c r="G70" s="192">
        <f>SUM(G71:G71)</f>
        <v>0</v>
      </c>
      <c r="H70" s="192">
        <f>SUM(H71:H71)</f>
        <v>0</v>
      </c>
      <c r="I70" s="123"/>
      <c r="J70" s="1009"/>
      <c r="K70" s="1009"/>
    </row>
    <row r="71" spans="1:11" s="1008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0</v>
      </c>
      <c r="E71" s="1085"/>
      <c r="F71" s="1086"/>
      <c r="G71" s="1086"/>
      <c r="H71" s="1087"/>
      <c r="I71" s="123"/>
      <c r="J71" s="1009"/>
      <c r="K71" s="1009"/>
    </row>
    <row r="72" spans="1:11" s="1008" customFormat="1" ht="11.4" customHeight="1" thickBot="1" x14ac:dyDescent="0.25">
      <c r="A72" s="173">
        <v>55</v>
      </c>
      <c r="B72" s="1353" t="s">
        <v>311</v>
      </c>
      <c r="C72" s="1354"/>
      <c r="D72" s="174">
        <f t="shared" si="0"/>
        <v>300000</v>
      </c>
      <c r="E72" s="175">
        <f>SUM(E73+E75+E77)</f>
        <v>300000</v>
      </c>
      <c r="F72" s="175">
        <f>SUM(F73+F75+F77)</f>
        <v>0</v>
      </c>
      <c r="G72" s="175">
        <f>SUM(G73+G75+G77)</f>
        <v>0</v>
      </c>
      <c r="H72" s="175">
        <f>SUM(H73+H75+H77)</f>
        <v>0</v>
      </c>
      <c r="I72" s="123"/>
      <c r="J72" s="1009"/>
      <c r="K72" s="1009"/>
    </row>
    <row r="73" spans="1:11" s="1008" customFormat="1" ht="11.4" customHeight="1" thickBot="1" x14ac:dyDescent="0.25">
      <c r="A73" s="176">
        <v>551</v>
      </c>
      <c r="B73" s="1363" t="s">
        <v>312</v>
      </c>
      <c r="C73" s="1364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09"/>
      <c r="K73" s="1009"/>
    </row>
    <row r="74" spans="1:11" s="1008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1"/>
      <c r="F74" s="1092"/>
      <c r="G74" s="1092"/>
      <c r="H74" s="1093"/>
      <c r="I74" s="123"/>
      <c r="J74" s="1009"/>
      <c r="K74" s="1009"/>
    </row>
    <row r="75" spans="1:11" s="1008" customFormat="1" ht="11.4" customHeight="1" thickBot="1" x14ac:dyDescent="0.25">
      <c r="A75" s="176">
        <v>556</v>
      </c>
      <c r="B75" s="1363" t="s">
        <v>313</v>
      </c>
      <c r="C75" s="1364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09"/>
      <c r="K75" s="1009"/>
    </row>
    <row r="76" spans="1:11" s="1008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1"/>
      <c r="F76" s="1092"/>
      <c r="G76" s="1092"/>
      <c r="H76" s="1093"/>
      <c r="I76" s="123"/>
      <c r="J76" s="1009"/>
      <c r="K76" s="1009"/>
    </row>
    <row r="77" spans="1:11" s="1008" customFormat="1" ht="11.4" customHeight="1" x14ac:dyDescent="0.2">
      <c r="A77" s="183">
        <v>558</v>
      </c>
      <c r="B77" s="1355" t="s">
        <v>314</v>
      </c>
      <c r="C77" s="1356"/>
      <c r="D77" s="184">
        <f t="shared" si="0"/>
        <v>300000</v>
      </c>
      <c r="E77" s="185">
        <f>SUM(E78:E79)</f>
        <v>300000</v>
      </c>
      <c r="F77" s="185">
        <f>SUM(F78:F79)</f>
        <v>0</v>
      </c>
      <c r="G77" s="185">
        <f>SUM(G78:G79)</f>
        <v>0</v>
      </c>
      <c r="H77" s="185">
        <f>SUM(H78:H79)</f>
        <v>0</v>
      </c>
      <c r="I77" s="123"/>
      <c r="J77" s="1009"/>
      <c r="K77" s="1009"/>
    </row>
    <row r="78" spans="1:11" s="1008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300000</v>
      </c>
      <c r="E78" s="1085">
        <v>300000</v>
      </c>
      <c r="F78" s="1086"/>
      <c r="G78" s="1086"/>
      <c r="H78" s="1087"/>
      <c r="I78" s="123"/>
      <c r="J78" s="1009"/>
      <c r="K78" s="1009"/>
    </row>
    <row r="79" spans="1:11" s="1008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5"/>
      <c r="F79" s="1086"/>
      <c r="G79" s="1086"/>
      <c r="H79" s="1087"/>
      <c r="I79" s="123"/>
      <c r="J79" s="1009"/>
      <c r="K79" s="1009"/>
    </row>
    <row r="80" spans="1:11" s="1008" customFormat="1" ht="11.4" customHeight="1" thickBot="1" x14ac:dyDescent="0.25">
      <c r="A80" s="130">
        <v>56</v>
      </c>
      <c r="B80" s="1357" t="s">
        <v>317</v>
      </c>
      <c r="C80" s="1358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09"/>
      <c r="K80" s="1009"/>
    </row>
    <row r="81" spans="1:11" s="1008" customFormat="1" ht="11.4" customHeight="1" thickBot="1" x14ac:dyDescent="0.25">
      <c r="A81" s="135">
        <v>569</v>
      </c>
      <c r="B81" s="1365" t="s">
        <v>318</v>
      </c>
      <c r="C81" s="1366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09"/>
      <c r="K81" s="1009"/>
    </row>
    <row r="82" spans="1:11" s="1008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5"/>
      <c r="F82" s="1086"/>
      <c r="G82" s="1086"/>
      <c r="H82" s="1087"/>
      <c r="I82" s="123"/>
      <c r="J82" s="1009"/>
      <c r="K82" s="1009"/>
    </row>
    <row r="83" spans="1:11" s="1008" customFormat="1" ht="11.4" customHeight="1" thickBot="1" x14ac:dyDescent="0.25">
      <c r="A83" s="155">
        <v>59</v>
      </c>
      <c r="B83" s="1359" t="s">
        <v>319</v>
      </c>
      <c r="C83" s="1360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09"/>
      <c r="K83" s="1009"/>
    </row>
    <row r="84" spans="1:11" s="1008" customFormat="1" ht="11.4" customHeight="1" thickBot="1" x14ac:dyDescent="0.25">
      <c r="A84" s="158">
        <v>591</v>
      </c>
      <c r="B84" s="1361" t="s">
        <v>320</v>
      </c>
      <c r="C84" s="136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09"/>
      <c r="K84" s="1009"/>
    </row>
    <row r="85" spans="1:11" s="1008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4"/>
      <c r="F85" s="1095"/>
      <c r="G85" s="1095"/>
      <c r="H85" s="1096"/>
      <c r="I85" s="123"/>
      <c r="J85" s="1009"/>
      <c r="K85" s="1009"/>
    </row>
    <row r="86" spans="1:11" s="1008" customFormat="1" ht="11.4" customHeight="1" thickBot="1" x14ac:dyDescent="0.25">
      <c r="A86" s="158">
        <v>595</v>
      </c>
      <c r="B86" s="1361" t="s">
        <v>321</v>
      </c>
      <c r="C86" s="1362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09"/>
      <c r="K86" s="1009"/>
    </row>
    <row r="87" spans="1:11" s="1008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88"/>
      <c r="F87" s="1089"/>
      <c r="G87" s="1089"/>
      <c r="H87" s="1090"/>
      <c r="I87" s="123"/>
      <c r="J87" s="1009"/>
      <c r="K87" s="1009"/>
    </row>
    <row r="88" spans="1:11" s="1008" customFormat="1" ht="11.4" customHeight="1" x14ac:dyDescent="0.2">
      <c r="A88" s="205"/>
      <c r="B88" s="205"/>
      <c r="C88" s="123"/>
      <c r="D88" s="206"/>
      <c r="E88" s="1097"/>
      <c r="F88" s="1097"/>
      <c r="G88" s="1097"/>
      <c r="H88" s="1097"/>
      <c r="I88" s="123"/>
      <c r="J88" s="1009"/>
      <c r="K88" s="1009"/>
    </row>
    <row r="89" spans="1:11" s="1008" customFormat="1" ht="11.4" customHeight="1" x14ac:dyDescent="0.2">
      <c r="A89" s="205"/>
      <c r="B89" s="205"/>
      <c r="C89" s="123"/>
      <c r="D89" s="206"/>
      <c r="E89" s="1097"/>
      <c r="F89" s="1097"/>
      <c r="G89" s="1097"/>
      <c r="H89" s="1097"/>
      <c r="J89" s="1009"/>
      <c r="K89" s="1009"/>
    </row>
    <row r="90" spans="1:11" ht="7.5" customHeight="1" x14ac:dyDescent="0.3">
      <c r="A90" s="205"/>
      <c r="B90" s="205"/>
      <c r="C90" s="123"/>
      <c r="D90" s="206"/>
      <c r="E90" s="1097"/>
      <c r="F90" s="1097"/>
      <c r="G90" s="1097"/>
      <c r="H90" s="1097"/>
    </row>
    <row r="91" spans="1:11" s="1008" customFormat="1" ht="11.4" customHeight="1" x14ac:dyDescent="0.2">
      <c r="A91" s="207" t="s">
        <v>322</v>
      </c>
      <c r="B91" s="208"/>
      <c r="C91" s="1098" t="s">
        <v>481</v>
      </c>
      <c r="D91" s="208" t="s">
        <v>323</v>
      </c>
      <c r="E91" s="953"/>
      <c r="F91" s="951" t="s">
        <v>324</v>
      </c>
      <c r="G91" s="1099" t="s">
        <v>595</v>
      </c>
      <c r="H91" s="1100"/>
      <c r="I91" s="1009"/>
      <c r="J91" s="1009"/>
      <c r="K91" s="1009"/>
    </row>
    <row r="92" spans="1:11" s="1008" customFormat="1" ht="7.5" customHeight="1" x14ac:dyDescent="0.25">
      <c r="A92"/>
      <c r="B92"/>
      <c r="C92"/>
      <c r="D92"/>
      <c r="E92"/>
      <c r="F92"/>
      <c r="G92"/>
      <c r="H92"/>
      <c r="I92" s="1009"/>
      <c r="J92" s="1009"/>
      <c r="K92" s="1009"/>
    </row>
    <row r="93" spans="1:11" s="1008" customFormat="1" ht="10.199999999999999" x14ac:dyDescent="0.2">
      <c r="A93" s="207" t="s">
        <v>325</v>
      </c>
      <c r="B93" s="208"/>
      <c r="C93" s="1098" t="s">
        <v>481</v>
      </c>
      <c r="D93" s="208" t="s">
        <v>323</v>
      </c>
      <c r="E93" s="123"/>
      <c r="F93" s="123"/>
      <c r="G93" s="123"/>
      <c r="H93" s="123"/>
      <c r="I93" s="1009"/>
      <c r="J93" s="1009"/>
      <c r="K93" s="1009"/>
    </row>
    <row r="94" spans="1:11" x14ac:dyDescent="0.3">
      <c r="A94" s="1100"/>
      <c r="B94" s="1101"/>
      <c r="C94" s="1101"/>
      <c r="D94" s="1101"/>
      <c r="E94" s="1101"/>
      <c r="F94" s="1101"/>
      <c r="G94" s="1101"/>
      <c r="H94" s="1101"/>
    </row>
    <row r="95" spans="1:11" x14ac:dyDescent="0.3">
      <c r="A95" s="209" t="s">
        <v>326</v>
      </c>
      <c r="B95" s="1101"/>
      <c r="C95" s="1102" t="s">
        <v>533</v>
      </c>
      <c r="D95" s="1101"/>
      <c r="E95" s="1101"/>
      <c r="F95" s="1101"/>
      <c r="G95" s="1101"/>
      <c r="H95" s="1101"/>
    </row>
  </sheetData>
  <protectedRanges>
    <protectedRange sqref="B72 C87:C90 B80 B83 C82 C85 C78:C79 C71" name="Oblast3_1_1"/>
    <protectedRange sqref="C5" name="Oblast2_1"/>
  </protectedRanges>
  <mergeCells count="39">
    <mergeCell ref="B66:C66"/>
    <mergeCell ref="B68:C68"/>
    <mergeCell ref="B70:C70"/>
    <mergeCell ref="B53:C53"/>
    <mergeCell ref="B60:C60"/>
    <mergeCell ref="B63:C63"/>
    <mergeCell ref="B49:C49"/>
    <mergeCell ref="B51:C51"/>
    <mergeCell ref="B58:C58"/>
    <mergeCell ref="B61:C61"/>
    <mergeCell ref="B64:C64"/>
    <mergeCell ref="B47:C47"/>
    <mergeCell ref="A6:C6"/>
    <mergeCell ref="B7:C7"/>
    <mergeCell ref="B8:C8"/>
    <mergeCell ref="B17:C17"/>
    <mergeCell ref="B22:C22"/>
    <mergeCell ref="B28:C28"/>
    <mergeCell ref="B30:C30"/>
    <mergeCell ref="B24:C24"/>
    <mergeCell ref="B25:C25"/>
    <mergeCell ref="B32:C32"/>
    <mergeCell ref="B46:C46"/>
    <mergeCell ref="B2:G2"/>
    <mergeCell ref="A4:A5"/>
    <mergeCell ref="B4:B5"/>
    <mergeCell ref="C4:C5"/>
    <mergeCell ref="D4:D5"/>
    <mergeCell ref="E4:E5"/>
    <mergeCell ref="F4:H4"/>
    <mergeCell ref="B72:C72"/>
    <mergeCell ref="B77:C77"/>
    <mergeCell ref="B80:C80"/>
    <mergeCell ref="B83:C83"/>
    <mergeCell ref="B86:C86"/>
    <mergeCell ref="B84:C84"/>
    <mergeCell ref="B73:C73"/>
    <mergeCell ref="B75:C75"/>
    <mergeCell ref="B81:C81"/>
  </mergeCells>
  <dataValidations count="2">
    <dataValidation type="list" allowBlank="1" showInputMessage="1" showErrorMessage="1" sqref="B2:G2" xr:uid="{00000000-0002-0000-0D00-000000000000}">
      <formula1>Org</formula1>
    </dataValidation>
    <dataValidation type="list" allowBlank="1" showInputMessage="1" showErrorMessage="1" sqref="C93 C91" xr:uid="{00000000-0002-0000-0D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9"/>
  <sheetViews>
    <sheetView showGridLines="0" zoomScaleNormal="100" zoomScalePageLayoutView="120" workbookViewId="0">
      <selection activeCell="B70" sqref="B70"/>
    </sheetView>
  </sheetViews>
  <sheetFormatPr defaultColWidth="9.109375" defaultRowHeight="14.4" x14ac:dyDescent="0.3"/>
  <cols>
    <col min="1" max="1" width="4.44140625" style="1003" customWidth="1"/>
    <col min="2" max="2" width="5" style="1003" customWidth="1"/>
    <col min="3" max="3" width="32.5546875" style="1003" customWidth="1"/>
    <col min="4" max="8" width="8.33203125" style="1003" customWidth="1"/>
    <col min="9" max="9" width="9.88671875" style="1003" customWidth="1"/>
    <col min="10" max="16384" width="9.109375" style="1003"/>
  </cols>
  <sheetData>
    <row r="1" spans="1:9" x14ac:dyDescent="0.3">
      <c r="A1" s="1103"/>
      <c r="B1" s="1103"/>
      <c r="C1" s="1345" t="s">
        <v>557</v>
      </c>
      <c r="D1" s="1346"/>
      <c r="E1" s="1346"/>
      <c r="F1" s="1104" t="s">
        <v>243</v>
      </c>
      <c r="G1" s="1105">
        <f>[9]P8!F1</f>
        <v>2026</v>
      </c>
      <c r="H1" s="1103"/>
      <c r="I1" s="884" t="s">
        <v>482</v>
      </c>
    </row>
    <row r="2" spans="1:9" s="1004" customFormat="1" ht="12" customHeight="1" x14ac:dyDescent="0.25">
      <c r="A2" s="1106"/>
      <c r="B2" s="1347" t="str">
        <f>[9]P8!B2</f>
        <v>Základní umělecká škola, Nové Město pod Smrkem, okres Liberec, příspěvková organizace</v>
      </c>
      <c r="C2" s="1348"/>
      <c r="D2" s="1348"/>
      <c r="E2" s="1348"/>
      <c r="F2" s="1348"/>
      <c r="G2" s="1348"/>
      <c r="H2" s="1106"/>
      <c r="I2" s="1106"/>
    </row>
    <row r="3" spans="1:9" s="1004" customFormat="1" ht="12" customHeight="1" thickBot="1" x14ac:dyDescent="0.25">
      <c r="A3" s="1349"/>
      <c r="B3" s="1349"/>
      <c r="C3" s="1349"/>
      <c r="D3" s="1349"/>
      <c r="E3" s="1349"/>
      <c r="F3" s="1349"/>
      <c r="G3" s="1349"/>
      <c r="H3" s="885"/>
      <c r="I3" s="124" t="s">
        <v>483</v>
      </c>
    </row>
    <row r="4" spans="1:9" s="1004" customFormat="1" ht="12" customHeight="1" thickBot="1" x14ac:dyDescent="0.25">
      <c r="A4" s="886"/>
      <c r="B4" s="887" t="s">
        <v>248</v>
      </c>
      <c r="C4" s="887" t="s">
        <v>249</v>
      </c>
      <c r="D4" s="888">
        <f>[9]P8!F1-1</f>
        <v>2025</v>
      </c>
      <c r="E4" s="887" t="s">
        <v>108</v>
      </c>
      <c r="F4" s="1107" t="s">
        <v>484</v>
      </c>
      <c r="G4" s="1107" t="s">
        <v>485</v>
      </c>
      <c r="H4" s="1107" t="s">
        <v>486</v>
      </c>
      <c r="I4" s="1108" t="s">
        <v>487</v>
      </c>
    </row>
    <row r="5" spans="1:9" s="1004" customFormat="1" ht="12" customHeight="1" thickBot="1" x14ac:dyDescent="0.25">
      <c r="A5" s="1350" t="s">
        <v>488</v>
      </c>
      <c r="B5" s="1351"/>
      <c r="C5" s="1352"/>
      <c r="D5" s="889">
        <f>D6+D10+D15+D21+D23+D28+D32+D34</f>
        <v>6196610</v>
      </c>
      <c r="E5" s="889">
        <f>E6+E10+E15+E21+E23+E28+E32+E34</f>
        <v>7480000</v>
      </c>
      <c r="F5" s="889">
        <f>F6+F10+F15+F21+F23+F28+F32+F34</f>
        <v>0</v>
      </c>
      <c r="G5" s="889">
        <f>G6+G10+G15+G21+G23+G28+G32+G34</f>
        <v>0</v>
      </c>
      <c r="H5" s="889">
        <f>H6+H10+H15+H21+H23+H28+H32+H34</f>
        <v>0</v>
      </c>
      <c r="I5" s="1109">
        <f t="shared" ref="I5:I38" si="0">SUM(E5:H5)</f>
        <v>7480000</v>
      </c>
    </row>
    <row r="6" spans="1:9" s="1004" customFormat="1" ht="12" customHeight="1" thickBot="1" x14ac:dyDescent="0.25">
      <c r="A6" s="890">
        <v>50</v>
      </c>
      <c r="B6" s="1340" t="s">
        <v>489</v>
      </c>
      <c r="C6" s="1341"/>
      <c r="D6" s="891">
        <f t="shared" ref="D6:H6" si="1">SUM(D7:D9)</f>
        <v>388000</v>
      </c>
      <c r="E6" s="891">
        <f t="shared" si="1"/>
        <v>400000</v>
      </c>
      <c r="F6" s="891">
        <f t="shared" si="1"/>
        <v>0</v>
      </c>
      <c r="G6" s="891">
        <f t="shared" si="1"/>
        <v>0</v>
      </c>
      <c r="H6" s="891">
        <f t="shared" si="1"/>
        <v>0</v>
      </c>
      <c r="I6" s="1110">
        <f t="shared" si="0"/>
        <v>400000</v>
      </c>
    </row>
    <row r="7" spans="1:9" s="1004" customFormat="1" ht="12" customHeight="1" x14ac:dyDescent="0.2">
      <c r="A7" s="892"/>
      <c r="B7" s="892">
        <v>501</v>
      </c>
      <c r="C7" s="893" t="s">
        <v>490</v>
      </c>
      <c r="D7" s="894">
        <v>90000</v>
      </c>
      <c r="E7" s="895">
        <f>[9]P8!D8</f>
        <v>90000</v>
      </c>
      <c r="F7" s="1111"/>
      <c r="G7" s="1111"/>
      <c r="H7" s="1111"/>
      <c r="I7" s="1112">
        <f t="shared" si="0"/>
        <v>90000</v>
      </c>
    </row>
    <row r="8" spans="1:9" s="1004" customFormat="1" ht="12" customHeight="1" x14ac:dyDescent="0.2">
      <c r="A8" s="896"/>
      <c r="B8" s="896">
        <v>502</v>
      </c>
      <c r="C8" s="897" t="s">
        <v>491</v>
      </c>
      <c r="D8" s="898">
        <v>298000</v>
      </c>
      <c r="E8" s="899">
        <f>[9]P8!D17</f>
        <v>310000</v>
      </c>
      <c r="F8" s="1113"/>
      <c r="G8" s="1113"/>
      <c r="H8" s="1113"/>
      <c r="I8" s="1114">
        <f t="shared" ref="I8" si="2">SUM(E8:H8)</f>
        <v>310000</v>
      </c>
    </row>
    <row r="9" spans="1:9" s="1004" customFormat="1" ht="12" customHeight="1" thickBot="1" x14ac:dyDescent="0.25">
      <c r="A9" s="896"/>
      <c r="B9" s="896">
        <v>504</v>
      </c>
      <c r="C9" s="897" t="s">
        <v>558</v>
      </c>
      <c r="D9" s="898"/>
      <c r="E9" s="899">
        <f>[9]P8!D22</f>
        <v>0</v>
      </c>
      <c r="F9" s="1113"/>
      <c r="G9" s="1113"/>
      <c r="H9" s="1113"/>
      <c r="I9" s="1114">
        <f t="shared" si="0"/>
        <v>0</v>
      </c>
    </row>
    <row r="10" spans="1:9" s="1004" customFormat="1" ht="12" customHeight="1" thickBot="1" x14ac:dyDescent="0.25">
      <c r="A10" s="890">
        <v>51</v>
      </c>
      <c r="B10" s="1339" t="s">
        <v>492</v>
      </c>
      <c r="C10" s="1339"/>
      <c r="D10" s="891">
        <f t="shared" ref="D10:H10" si="3">SUM(D11:D14)</f>
        <v>192000</v>
      </c>
      <c r="E10" s="891">
        <f t="shared" si="3"/>
        <v>628500</v>
      </c>
      <c r="F10" s="891">
        <f t="shared" si="3"/>
        <v>0</v>
      </c>
      <c r="G10" s="891">
        <f t="shared" si="3"/>
        <v>0</v>
      </c>
      <c r="H10" s="891">
        <f t="shared" si="3"/>
        <v>0</v>
      </c>
      <c r="I10" s="1110">
        <f t="shared" si="0"/>
        <v>628500</v>
      </c>
    </row>
    <row r="11" spans="1:9" s="1004" customFormat="1" ht="12" customHeight="1" x14ac:dyDescent="0.2">
      <c r="A11" s="892"/>
      <c r="B11" s="892">
        <v>511</v>
      </c>
      <c r="C11" s="900" t="s">
        <v>272</v>
      </c>
      <c r="D11" s="894">
        <v>66000</v>
      </c>
      <c r="E11" s="895">
        <f>[9]P8!D25</f>
        <v>402000</v>
      </c>
      <c r="F11" s="894"/>
      <c r="G11" s="894"/>
      <c r="H11" s="894"/>
      <c r="I11" s="1112">
        <f t="shared" si="0"/>
        <v>402000</v>
      </c>
    </row>
    <row r="12" spans="1:9" s="1004" customFormat="1" ht="12" customHeight="1" x14ac:dyDescent="0.2">
      <c r="A12" s="896"/>
      <c r="B12" s="896">
        <v>512</v>
      </c>
      <c r="C12" s="897" t="s">
        <v>275</v>
      </c>
      <c r="D12" s="898">
        <v>3000</v>
      </c>
      <c r="E12" s="899">
        <f>[9]P8!D28</f>
        <v>3000</v>
      </c>
      <c r="F12" s="898"/>
      <c r="G12" s="898"/>
      <c r="H12" s="898"/>
      <c r="I12" s="1114">
        <f t="shared" si="0"/>
        <v>3000</v>
      </c>
    </row>
    <row r="13" spans="1:9" s="1004" customFormat="1" ht="12" customHeight="1" x14ac:dyDescent="0.2">
      <c r="A13" s="901"/>
      <c r="B13" s="896">
        <v>513</v>
      </c>
      <c r="C13" s="897" t="s">
        <v>277</v>
      </c>
      <c r="D13" s="1113">
        <v>3000</v>
      </c>
      <c r="E13" s="899">
        <f>[9]P8!D30</f>
        <v>3000</v>
      </c>
      <c r="F13" s="1113"/>
      <c r="G13" s="1113"/>
      <c r="H13" s="1113"/>
      <c r="I13" s="1114">
        <f t="shared" si="0"/>
        <v>3000</v>
      </c>
    </row>
    <row r="14" spans="1:9" s="1004" customFormat="1" ht="12" customHeight="1" thickBot="1" x14ac:dyDescent="0.25">
      <c r="A14" s="902"/>
      <c r="B14" s="903">
        <v>518</v>
      </c>
      <c r="C14" s="904" t="s">
        <v>493</v>
      </c>
      <c r="D14" s="894">
        <v>120000</v>
      </c>
      <c r="E14" s="905">
        <f>[9]P8!D32</f>
        <v>220500</v>
      </c>
      <c r="F14" s="894"/>
      <c r="G14" s="894"/>
      <c r="H14" s="894"/>
      <c r="I14" s="1115">
        <f t="shared" si="0"/>
        <v>220500</v>
      </c>
    </row>
    <row r="15" spans="1:9" s="1004" customFormat="1" ht="12" customHeight="1" thickBot="1" x14ac:dyDescent="0.25">
      <c r="A15" s="890">
        <v>52</v>
      </c>
      <c r="B15" s="1339" t="s">
        <v>494</v>
      </c>
      <c r="C15" s="1339"/>
      <c r="D15" s="891">
        <f t="shared" ref="D15:H15" si="4">SUM(D16:D20)</f>
        <v>5519610</v>
      </c>
      <c r="E15" s="891">
        <f t="shared" si="4"/>
        <v>6354000</v>
      </c>
      <c r="F15" s="891">
        <f t="shared" si="4"/>
        <v>0</v>
      </c>
      <c r="G15" s="891">
        <f t="shared" si="4"/>
        <v>0</v>
      </c>
      <c r="H15" s="891">
        <f t="shared" si="4"/>
        <v>0</v>
      </c>
      <c r="I15" s="1110">
        <f t="shared" si="0"/>
        <v>6354000</v>
      </c>
    </row>
    <row r="16" spans="1:9" s="1004" customFormat="1" ht="12" customHeight="1" x14ac:dyDescent="0.2">
      <c r="A16" s="892"/>
      <c r="B16" s="892">
        <v>521</v>
      </c>
      <c r="C16" s="900" t="s">
        <v>294</v>
      </c>
      <c r="D16" s="1113">
        <v>4060098</v>
      </c>
      <c r="E16" s="895">
        <f>[9]P8!D47</f>
        <v>4670000</v>
      </c>
      <c r="F16" s="1113"/>
      <c r="G16" s="1113"/>
      <c r="H16" s="1113"/>
      <c r="I16" s="1112">
        <f t="shared" si="0"/>
        <v>4670000</v>
      </c>
    </row>
    <row r="17" spans="1:9" s="1004" customFormat="1" ht="12" customHeight="1" x14ac:dyDescent="0.2">
      <c r="A17" s="896"/>
      <c r="B17" s="896">
        <v>524</v>
      </c>
      <c r="C17" s="897" t="s">
        <v>495</v>
      </c>
      <c r="D17" s="1113">
        <v>1372313</v>
      </c>
      <c r="E17" s="895">
        <f>[9]P8!D49</f>
        <v>1588000</v>
      </c>
      <c r="F17" s="1113"/>
      <c r="G17" s="1113"/>
      <c r="H17" s="1113"/>
      <c r="I17" s="1114">
        <f t="shared" si="0"/>
        <v>1588000</v>
      </c>
    </row>
    <row r="18" spans="1:9" s="1004" customFormat="1" ht="12" customHeight="1" x14ac:dyDescent="0.2">
      <c r="A18" s="901"/>
      <c r="B18" s="896">
        <v>525</v>
      </c>
      <c r="C18" s="897" t="s">
        <v>496</v>
      </c>
      <c r="D18" s="1113">
        <v>27598</v>
      </c>
      <c r="E18" s="895">
        <f>[9]P8!D51</f>
        <v>25000</v>
      </c>
      <c r="F18" s="1113"/>
      <c r="G18" s="1113"/>
      <c r="H18" s="1113"/>
      <c r="I18" s="1114">
        <f t="shared" si="0"/>
        <v>25000</v>
      </c>
    </row>
    <row r="19" spans="1:9" s="1004" customFormat="1" ht="12" customHeight="1" x14ac:dyDescent="0.2">
      <c r="A19" s="901"/>
      <c r="B19" s="896">
        <v>527</v>
      </c>
      <c r="C19" s="897" t="s">
        <v>297</v>
      </c>
      <c r="D19" s="1113">
        <v>59601</v>
      </c>
      <c r="E19" s="895">
        <f>[9]P8!D53</f>
        <v>71000</v>
      </c>
      <c r="F19" s="1113"/>
      <c r="G19" s="1113"/>
      <c r="H19" s="1113"/>
      <c r="I19" s="1114">
        <f t="shared" si="0"/>
        <v>71000</v>
      </c>
    </row>
    <row r="20" spans="1:9" s="1004" customFormat="1" ht="12" customHeight="1" thickBot="1" x14ac:dyDescent="0.25">
      <c r="A20" s="902"/>
      <c r="B20" s="903">
        <v>528</v>
      </c>
      <c r="C20" s="904" t="s">
        <v>497</v>
      </c>
      <c r="D20" s="1113"/>
      <c r="E20" s="895">
        <f>[9]P8!D58</f>
        <v>0</v>
      </c>
      <c r="F20" s="1113"/>
      <c r="G20" s="1113"/>
      <c r="H20" s="1113"/>
      <c r="I20" s="1115">
        <f t="shared" si="0"/>
        <v>0</v>
      </c>
    </row>
    <row r="21" spans="1:9" s="1004" customFormat="1" ht="12" customHeight="1" thickBot="1" x14ac:dyDescent="0.25">
      <c r="A21" s="890">
        <v>53</v>
      </c>
      <c r="B21" s="1339" t="s">
        <v>498</v>
      </c>
      <c r="C21" s="1339"/>
      <c r="D21" s="891">
        <f t="shared" ref="D21:H21" si="5">D22</f>
        <v>0</v>
      </c>
      <c r="E21" s="891">
        <f t="shared" si="5"/>
        <v>0</v>
      </c>
      <c r="F21" s="891">
        <f t="shared" si="5"/>
        <v>0</v>
      </c>
      <c r="G21" s="891">
        <f t="shared" si="5"/>
        <v>0</v>
      </c>
      <c r="H21" s="891">
        <f t="shared" si="5"/>
        <v>0</v>
      </c>
      <c r="I21" s="1110">
        <f t="shared" si="0"/>
        <v>0</v>
      </c>
    </row>
    <row r="22" spans="1:9" s="1004" customFormat="1" ht="12" customHeight="1" thickBot="1" x14ac:dyDescent="0.25">
      <c r="A22" s="906"/>
      <c r="B22" s="906">
        <v>538</v>
      </c>
      <c r="C22" s="907" t="s">
        <v>304</v>
      </c>
      <c r="D22" s="1113"/>
      <c r="E22" s="908">
        <f>[9]P8!D61</f>
        <v>0</v>
      </c>
      <c r="F22" s="1113"/>
      <c r="G22" s="1113"/>
      <c r="H22" s="1113"/>
      <c r="I22" s="1116">
        <f t="shared" si="0"/>
        <v>0</v>
      </c>
    </row>
    <row r="23" spans="1:9" s="1004" customFormat="1" ht="12" customHeight="1" thickBot="1" x14ac:dyDescent="0.25">
      <c r="A23" s="890">
        <v>54</v>
      </c>
      <c r="B23" s="1339" t="s">
        <v>499</v>
      </c>
      <c r="C23" s="1339"/>
      <c r="D23" s="891">
        <f t="shared" ref="D23:H23" si="6">SUM(D24:D27)</f>
        <v>17000</v>
      </c>
      <c r="E23" s="891">
        <f t="shared" si="6"/>
        <v>17500</v>
      </c>
      <c r="F23" s="891">
        <f t="shared" si="6"/>
        <v>0</v>
      </c>
      <c r="G23" s="891">
        <f t="shared" si="6"/>
        <v>0</v>
      </c>
      <c r="H23" s="891">
        <f t="shared" si="6"/>
        <v>0</v>
      </c>
      <c r="I23" s="1110">
        <f t="shared" si="0"/>
        <v>17500</v>
      </c>
    </row>
    <row r="24" spans="1:9" s="1004" customFormat="1" ht="12" customHeight="1" x14ac:dyDescent="0.2">
      <c r="A24" s="900"/>
      <c r="B24" s="892">
        <v>541</v>
      </c>
      <c r="C24" s="900" t="s">
        <v>306</v>
      </c>
      <c r="D24" s="1113"/>
      <c r="E24" s="895">
        <f>[9]P8!D64</f>
        <v>0</v>
      </c>
      <c r="F24" s="1113"/>
      <c r="G24" s="1113"/>
      <c r="H24" s="1113"/>
      <c r="I24" s="1112">
        <f t="shared" si="0"/>
        <v>0</v>
      </c>
    </row>
    <row r="25" spans="1:9" s="1004" customFormat="1" ht="12" customHeight="1" x14ac:dyDescent="0.2">
      <c r="A25" s="897"/>
      <c r="B25" s="896">
        <v>542</v>
      </c>
      <c r="C25" s="897" t="s">
        <v>500</v>
      </c>
      <c r="D25" s="1113"/>
      <c r="E25" s="895">
        <f>[9]P8!D66</f>
        <v>0</v>
      </c>
      <c r="F25" s="1113"/>
      <c r="G25" s="1113"/>
      <c r="H25" s="1113"/>
      <c r="I25" s="1114">
        <f t="shared" si="0"/>
        <v>0</v>
      </c>
    </row>
    <row r="26" spans="1:9" s="1004" customFormat="1" ht="12" customHeight="1" x14ac:dyDescent="0.2">
      <c r="A26" s="909"/>
      <c r="B26" s="896">
        <v>547</v>
      </c>
      <c r="C26" s="897" t="s">
        <v>308</v>
      </c>
      <c r="D26" s="1113"/>
      <c r="E26" s="895">
        <f>[9]P8!D68</f>
        <v>0</v>
      </c>
      <c r="F26" s="1113"/>
      <c r="G26" s="1113"/>
      <c r="H26" s="1113"/>
      <c r="I26" s="1114">
        <f t="shared" si="0"/>
        <v>0</v>
      </c>
    </row>
    <row r="27" spans="1:9" s="1004" customFormat="1" ht="12" customHeight="1" thickBot="1" x14ac:dyDescent="0.25">
      <c r="A27" s="904"/>
      <c r="B27" s="903">
        <v>549</v>
      </c>
      <c r="C27" s="904" t="s">
        <v>309</v>
      </c>
      <c r="D27" s="1113">
        <v>17000</v>
      </c>
      <c r="E27" s="895">
        <f>[9]P8!D70</f>
        <v>17500</v>
      </c>
      <c r="F27" s="1113"/>
      <c r="G27" s="1113"/>
      <c r="H27" s="1113"/>
      <c r="I27" s="1115">
        <f t="shared" si="0"/>
        <v>17500</v>
      </c>
    </row>
    <row r="28" spans="1:9" s="1004" customFormat="1" ht="12" customHeight="1" thickBot="1" x14ac:dyDescent="0.25">
      <c r="A28" s="890">
        <v>55</v>
      </c>
      <c r="B28" s="1339" t="s">
        <v>501</v>
      </c>
      <c r="C28" s="1339"/>
      <c r="D28" s="891">
        <f>SUM(D29:D31)</f>
        <v>80000</v>
      </c>
      <c r="E28" s="891">
        <f>SUM(E29:E31)</f>
        <v>80000</v>
      </c>
      <c r="F28" s="891">
        <f>SUM(F29:F31)</f>
        <v>0</v>
      </c>
      <c r="G28" s="891">
        <f>SUM(G29:G31)</f>
        <v>0</v>
      </c>
      <c r="H28" s="891">
        <f>SUM(H29:H31)</f>
        <v>0</v>
      </c>
      <c r="I28" s="1110">
        <f t="shared" si="0"/>
        <v>80000</v>
      </c>
    </row>
    <row r="29" spans="1:9" s="1004" customFormat="1" ht="12" customHeight="1" x14ac:dyDescent="0.2">
      <c r="A29" s="910"/>
      <c r="B29" s="911">
        <v>551</v>
      </c>
      <c r="C29" s="912" t="s">
        <v>312</v>
      </c>
      <c r="D29" s="1117"/>
      <c r="E29" s="913">
        <f>[9]P8!D73</f>
        <v>0</v>
      </c>
      <c r="F29" s="1117"/>
      <c r="G29" s="1117"/>
      <c r="H29" s="1117"/>
      <c r="I29" s="1118">
        <f t="shared" si="0"/>
        <v>0</v>
      </c>
    </row>
    <row r="30" spans="1:9" s="1004" customFormat="1" ht="12" customHeight="1" x14ac:dyDescent="0.2">
      <c r="A30" s="909"/>
      <c r="B30" s="896">
        <v>556</v>
      </c>
      <c r="C30" s="897" t="s">
        <v>313</v>
      </c>
      <c r="D30" s="1113"/>
      <c r="E30" s="895">
        <f>[9]P8!D75</f>
        <v>0</v>
      </c>
      <c r="F30" s="1113"/>
      <c r="G30" s="1113"/>
      <c r="H30" s="1113"/>
      <c r="I30" s="1114">
        <f t="shared" ref="I30" si="7">SUM(E30:H30)</f>
        <v>0</v>
      </c>
    </row>
    <row r="31" spans="1:9" s="1004" customFormat="1" ht="12" customHeight="1" thickBot="1" x14ac:dyDescent="0.25">
      <c r="A31" s="914"/>
      <c r="B31" s="915">
        <v>558</v>
      </c>
      <c r="C31" s="916" t="s">
        <v>314</v>
      </c>
      <c r="D31" s="1113">
        <v>80000</v>
      </c>
      <c r="E31" s="905">
        <f>[9]P8!D77</f>
        <v>80000</v>
      </c>
      <c r="F31" s="1111"/>
      <c r="G31" s="1111"/>
      <c r="H31" s="1111"/>
      <c r="I31" s="1115">
        <f t="shared" si="0"/>
        <v>80000</v>
      </c>
    </row>
    <row r="32" spans="1:9" s="1004" customFormat="1" ht="12" customHeight="1" thickBot="1" x14ac:dyDescent="0.25">
      <c r="A32" s="890">
        <v>56</v>
      </c>
      <c r="B32" s="1340" t="s">
        <v>502</v>
      </c>
      <c r="C32" s="1341"/>
      <c r="D32" s="891">
        <f>D33</f>
        <v>0</v>
      </c>
      <c r="E32" s="891">
        <f t="shared" ref="E32:H32" si="8">E33</f>
        <v>0</v>
      </c>
      <c r="F32" s="891">
        <f t="shared" si="8"/>
        <v>0</v>
      </c>
      <c r="G32" s="891">
        <f t="shared" si="8"/>
        <v>0</v>
      </c>
      <c r="H32" s="891">
        <f t="shared" si="8"/>
        <v>0</v>
      </c>
      <c r="I32" s="1110">
        <f t="shared" si="0"/>
        <v>0</v>
      </c>
    </row>
    <row r="33" spans="1:9" s="1004" customFormat="1" ht="12" customHeight="1" thickBot="1" x14ac:dyDescent="0.25">
      <c r="A33" s="917"/>
      <c r="B33" s="906">
        <v>569</v>
      </c>
      <c r="C33" s="907" t="s">
        <v>318</v>
      </c>
      <c r="D33" s="1113"/>
      <c r="E33" s="908">
        <f>[9]P8!D81</f>
        <v>0</v>
      </c>
      <c r="F33" s="1113"/>
      <c r="G33" s="1113"/>
      <c r="H33" s="1113"/>
      <c r="I33" s="1116">
        <f t="shared" si="0"/>
        <v>0</v>
      </c>
    </row>
    <row r="34" spans="1:9" s="1004" customFormat="1" ht="12" customHeight="1" thickBot="1" x14ac:dyDescent="0.25">
      <c r="A34" s="890">
        <v>59</v>
      </c>
      <c r="B34" s="1339" t="s">
        <v>320</v>
      </c>
      <c r="C34" s="1339"/>
      <c r="D34" s="891">
        <f t="shared" ref="D34:H34" si="9">SUM(D35:D36)</f>
        <v>0</v>
      </c>
      <c r="E34" s="891">
        <f t="shared" si="9"/>
        <v>0</v>
      </c>
      <c r="F34" s="891">
        <f t="shared" si="9"/>
        <v>0</v>
      </c>
      <c r="G34" s="891">
        <f t="shared" si="9"/>
        <v>0</v>
      </c>
      <c r="H34" s="891">
        <f t="shared" si="9"/>
        <v>0</v>
      </c>
      <c r="I34" s="1110">
        <f t="shared" si="0"/>
        <v>0</v>
      </c>
    </row>
    <row r="35" spans="1:9" s="1004" customFormat="1" ht="12" customHeight="1" x14ac:dyDescent="0.2">
      <c r="A35" s="900"/>
      <c r="B35" s="892">
        <v>591</v>
      </c>
      <c r="C35" s="900" t="s">
        <v>320</v>
      </c>
      <c r="D35" s="1113"/>
      <c r="E35" s="895">
        <f>[9]P8!D84</f>
        <v>0</v>
      </c>
      <c r="F35" s="1113"/>
      <c r="G35" s="1113"/>
      <c r="H35" s="1113"/>
      <c r="I35" s="1112">
        <f t="shared" si="0"/>
        <v>0</v>
      </c>
    </row>
    <row r="36" spans="1:9" s="1004" customFormat="1" ht="12" customHeight="1" thickBot="1" x14ac:dyDescent="0.25">
      <c r="A36" s="918"/>
      <c r="B36" s="919">
        <v>595</v>
      </c>
      <c r="C36" s="918" t="s">
        <v>321</v>
      </c>
      <c r="D36" s="1113"/>
      <c r="E36" s="895">
        <f>[9]P8!D86</f>
        <v>0</v>
      </c>
      <c r="F36" s="1113"/>
      <c r="G36" s="1113"/>
      <c r="H36" s="1113"/>
      <c r="I36" s="1119">
        <f t="shared" si="0"/>
        <v>0</v>
      </c>
    </row>
    <row r="37" spans="1:9" s="1004" customFormat="1" ht="12" customHeight="1" thickBot="1" x14ac:dyDescent="0.25">
      <c r="A37" s="1342" t="s">
        <v>503</v>
      </c>
      <c r="B37" s="1343"/>
      <c r="C37" s="1344"/>
      <c r="D37" s="920">
        <f t="shared" ref="D37:H37" si="10">D38+D42+D47+D49</f>
        <v>6196610</v>
      </c>
      <c r="E37" s="920">
        <f t="shared" si="10"/>
        <v>7480000</v>
      </c>
      <c r="F37" s="920">
        <f t="shared" si="10"/>
        <v>0</v>
      </c>
      <c r="G37" s="920">
        <f t="shared" si="10"/>
        <v>0</v>
      </c>
      <c r="H37" s="920">
        <f t="shared" si="10"/>
        <v>0</v>
      </c>
      <c r="I37" s="1120">
        <f t="shared" si="0"/>
        <v>7480000</v>
      </c>
    </row>
    <row r="38" spans="1:9" s="1004" customFormat="1" ht="12" customHeight="1" thickBot="1" x14ac:dyDescent="0.25">
      <c r="A38" s="921">
        <v>60</v>
      </c>
      <c r="B38" s="1334" t="s">
        <v>504</v>
      </c>
      <c r="C38" s="1334"/>
      <c r="D38" s="922">
        <f t="shared" ref="D38:H38" si="11">SUM(D39:D41)</f>
        <v>262000</v>
      </c>
      <c r="E38" s="922">
        <f t="shared" si="11"/>
        <v>300000</v>
      </c>
      <c r="F38" s="922">
        <f t="shared" si="11"/>
        <v>0</v>
      </c>
      <c r="G38" s="922">
        <f t="shared" si="11"/>
        <v>0</v>
      </c>
      <c r="H38" s="922">
        <f t="shared" si="11"/>
        <v>0</v>
      </c>
      <c r="I38" s="1121">
        <f t="shared" si="0"/>
        <v>300000</v>
      </c>
    </row>
    <row r="39" spans="1:9" s="1004" customFormat="1" ht="12" customHeight="1" x14ac:dyDescent="0.2">
      <c r="A39" s="923"/>
      <c r="B39" s="924">
        <v>602</v>
      </c>
      <c r="C39" s="923" t="s">
        <v>505</v>
      </c>
      <c r="D39" s="1113">
        <v>260000</v>
      </c>
      <c r="E39" s="1113">
        <v>298000</v>
      </c>
      <c r="F39" s="1113"/>
      <c r="G39" s="1113"/>
      <c r="H39" s="1113"/>
      <c r="I39" s="1122">
        <f>SUM(E39:H39)</f>
        <v>298000</v>
      </c>
    </row>
    <row r="40" spans="1:9" s="1004" customFormat="1" ht="12" customHeight="1" x14ac:dyDescent="0.2">
      <c r="A40" s="925"/>
      <c r="B40" s="926">
        <v>603</v>
      </c>
      <c r="C40" s="925" t="s">
        <v>506</v>
      </c>
      <c r="D40" s="1113">
        <v>2000</v>
      </c>
      <c r="E40" s="1113">
        <v>2000</v>
      </c>
      <c r="F40" s="1113"/>
      <c r="G40" s="1113"/>
      <c r="H40" s="1113"/>
      <c r="I40" s="1123">
        <f>SUM(E40:H40)</f>
        <v>2000</v>
      </c>
    </row>
    <row r="41" spans="1:9" s="1004" customFormat="1" ht="12" customHeight="1" thickBot="1" x14ac:dyDescent="0.25">
      <c r="A41" s="927"/>
      <c r="B41" s="928">
        <v>604</v>
      </c>
      <c r="C41" s="927" t="s">
        <v>507</v>
      </c>
      <c r="D41" s="1113"/>
      <c r="E41" s="1113"/>
      <c r="F41" s="1113"/>
      <c r="G41" s="1113"/>
      <c r="H41" s="1113"/>
      <c r="I41" s="1124">
        <f t="shared" ref="I41:I55" si="12">SUM(E41:H41)</f>
        <v>0</v>
      </c>
    </row>
    <row r="42" spans="1:9" s="1004" customFormat="1" ht="12" customHeight="1" thickBot="1" x14ac:dyDescent="0.25">
      <c r="A42" s="921">
        <v>64</v>
      </c>
      <c r="B42" s="1334" t="s">
        <v>508</v>
      </c>
      <c r="C42" s="1334"/>
      <c r="D42" s="922">
        <f>SUM(D43:D46)</f>
        <v>0</v>
      </c>
      <c r="E42" s="922">
        <f t="shared" ref="E42:H42" si="13">SUM(E43:E46)</f>
        <v>150000</v>
      </c>
      <c r="F42" s="922">
        <f t="shared" si="13"/>
        <v>0</v>
      </c>
      <c r="G42" s="922">
        <f t="shared" si="13"/>
        <v>0</v>
      </c>
      <c r="H42" s="922">
        <f t="shared" si="13"/>
        <v>0</v>
      </c>
      <c r="I42" s="1121">
        <f t="shared" si="12"/>
        <v>150000</v>
      </c>
    </row>
    <row r="43" spans="1:9" s="1004" customFormat="1" ht="12" customHeight="1" x14ac:dyDescent="0.2">
      <c r="A43" s="923"/>
      <c r="B43" s="924">
        <v>641</v>
      </c>
      <c r="C43" s="923" t="s">
        <v>306</v>
      </c>
      <c r="D43" s="1113"/>
      <c r="E43" s="1113"/>
      <c r="F43" s="1113"/>
      <c r="G43" s="1113"/>
      <c r="H43" s="1113"/>
      <c r="I43" s="1122">
        <f t="shared" si="12"/>
        <v>0</v>
      </c>
    </row>
    <row r="44" spans="1:9" s="1004" customFormat="1" ht="12" customHeight="1" x14ac:dyDescent="0.2">
      <c r="A44" s="925"/>
      <c r="B44" s="926">
        <v>643</v>
      </c>
      <c r="C44" s="925" t="s">
        <v>509</v>
      </c>
      <c r="D44" s="1113"/>
      <c r="E44" s="1113"/>
      <c r="F44" s="1113"/>
      <c r="G44" s="1113"/>
      <c r="H44" s="1113"/>
      <c r="I44" s="1123">
        <f t="shared" si="12"/>
        <v>0</v>
      </c>
    </row>
    <row r="45" spans="1:9" s="1004" customFormat="1" ht="12" customHeight="1" x14ac:dyDescent="0.2">
      <c r="A45" s="925"/>
      <c r="B45" s="926">
        <v>648</v>
      </c>
      <c r="C45" s="925" t="s">
        <v>510</v>
      </c>
      <c r="D45" s="1113"/>
      <c r="E45" s="1113">
        <v>150000</v>
      </c>
      <c r="F45" s="1113"/>
      <c r="G45" s="1113"/>
      <c r="H45" s="1113"/>
      <c r="I45" s="1123">
        <f t="shared" si="12"/>
        <v>150000</v>
      </c>
    </row>
    <row r="46" spans="1:9" s="1004" customFormat="1" ht="12" customHeight="1" thickBot="1" x14ac:dyDescent="0.25">
      <c r="A46" s="927"/>
      <c r="B46" s="928">
        <v>649</v>
      </c>
      <c r="C46" s="927" t="s">
        <v>511</v>
      </c>
      <c r="D46" s="1113"/>
      <c r="E46" s="1113"/>
      <c r="F46" s="1113"/>
      <c r="G46" s="1113"/>
      <c r="H46" s="1113"/>
      <c r="I46" s="1124">
        <f t="shared" si="12"/>
        <v>0</v>
      </c>
    </row>
    <row r="47" spans="1:9" s="1004" customFormat="1" ht="12" customHeight="1" thickBot="1" x14ac:dyDescent="0.25">
      <c r="A47" s="921">
        <v>66</v>
      </c>
      <c r="B47" s="1334" t="s">
        <v>512</v>
      </c>
      <c r="C47" s="1334"/>
      <c r="D47" s="922">
        <f>D48</f>
        <v>0</v>
      </c>
      <c r="E47" s="922">
        <f t="shared" ref="E47:H47" si="14">E48</f>
        <v>0</v>
      </c>
      <c r="F47" s="922">
        <f t="shared" si="14"/>
        <v>0</v>
      </c>
      <c r="G47" s="922">
        <f t="shared" si="14"/>
        <v>0</v>
      </c>
      <c r="H47" s="922">
        <f t="shared" si="14"/>
        <v>0</v>
      </c>
      <c r="I47" s="1121">
        <f t="shared" si="12"/>
        <v>0</v>
      </c>
    </row>
    <row r="48" spans="1:9" s="1004" customFormat="1" ht="12" customHeight="1" thickBot="1" x14ac:dyDescent="0.25">
      <c r="A48" s="929"/>
      <c r="B48" s="930">
        <v>662</v>
      </c>
      <c r="C48" s="929" t="s">
        <v>513</v>
      </c>
      <c r="D48" s="1125"/>
      <c r="E48" s="1125"/>
      <c r="F48" s="1125"/>
      <c r="G48" s="1125"/>
      <c r="H48" s="1125"/>
      <c r="I48" s="1122">
        <f t="shared" si="12"/>
        <v>0</v>
      </c>
    </row>
    <row r="49" spans="1:9" s="1004" customFormat="1" ht="12" customHeight="1" thickBot="1" x14ac:dyDescent="0.25">
      <c r="A49" s="921">
        <v>67</v>
      </c>
      <c r="B49" s="1334" t="s">
        <v>514</v>
      </c>
      <c r="C49" s="1334"/>
      <c r="D49" s="922">
        <f t="shared" ref="D49:H49" si="15">SUM(D50:D54)</f>
        <v>5934610</v>
      </c>
      <c r="E49" s="922">
        <f t="shared" si="15"/>
        <v>7030000</v>
      </c>
      <c r="F49" s="922">
        <f t="shared" si="15"/>
        <v>0</v>
      </c>
      <c r="G49" s="922">
        <f t="shared" si="15"/>
        <v>0</v>
      </c>
      <c r="H49" s="922">
        <f t="shared" si="15"/>
        <v>0</v>
      </c>
      <c r="I49" s="1121">
        <f t="shared" si="12"/>
        <v>7030000</v>
      </c>
    </row>
    <row r="50" spans="1:9" s="1004" customFormat="1" ht="12" customHeight="1" x14ac:dyDescent="0.2">
      <c r="A50" s="924" t="s">
        <v>515</v>
      </c>
      <c r="B50" s="924">
        <v>500</v>
      </c>
      <c r="C50" s="923" t="s">
        <v>516</v>
      </c>
      <c r="D50" s="1113">
        <v>452000</v>
      </c>
      <c r="E50" s="1111">
        <v>955000</v>
      </c>
      <c r="F50" s="1111"/>
      <c r="G50" s="1111"/>
      <c r="H50" s="1111"/>
      <c r="I50" s="1126">
        <f t="shared" si="12"/>
        <v>955000</v>
      </c>
    </row>
    <row r="51" spans="1:9" s="1004" customFormat="1" ht="12" customHeight="1" x14ac:dyDescent="0.2">
      <c r="A51" s="924" t="s">
        <v>515</v>
      </c>
      <c r="B51" s="924">
        <v>510</v>
      </c>
      <c r="C51" s="923" t="s">
        <v>517</v>
      </c>
      <c r="D51" s="1113"/>
      <c r="E51" s="1111"/>
      <c r="F51" s="1111"/>
      <c r="G51" s="1111"/>
      <c r="H51" s="1111"/>
      <c r="I51" s="1126">
        <f t="shared" si="12"/>
        <v>0</v>
      </c>
    </row>
    <row r="52" spans="1:9" s="1004" customFormat="1" ht="12" customHeight="1" x14ac:dyDescent="0.2">
      <c r="A52" s="924" t="s">
        <v>515</v>
      </c>
      <c r="B52" s="924">
        <v>600</v>
      </c>
      <c r="C52" s="923" t="s">
        <v>518</v>
      </c>
      <c r="D52" s="1113">
        <v>5482610</v>
      </c>
      <c r="E52" s="1111">
        <v>6075000</v>
      </c>
      <c r="F52" s="1111"/>
      <c r="G52" s="1111"/>
      <c r="H52" s="1111"/>
      <c r="I52" s="1126">
        <f t="shared" si="12"/>
        <v>6075000</v>
      </c>
    </row>
    <row r="53" spans="1:9" s="1004" customFormat="1" ht="12" customHeight="1" x14ac:dyDescent="0.2">
      <c r="A53" s="924" t="s">
        <v>515</v>
      </c>
      <c r="B53" s="924"/>
      <c r="C53" s="923" t="s">
        <v>519</v>
      </c>
      <c r="D53" s="1113"/>
      <c r="E53" s="1111"/>
      <c r="F53" s="1111"/>
      <c r="G53" s="1111"/>
      <c r="H53" s="1111"/>
      <c r="I53" s="1126">
        <f t="shared" si="12"/>
        <v>0</v>
      </c>
    </row>
    <row r="54" spans="1:9" s="1004" customFormat="1" ht="12" customHeight="1" thickBot="1" x14ac:dyDescent="0.25">
      <c r="A54" s="931" t="s">
        <v>515</v>
      </c>
      <c r="B54" s="1127"/>
      <c r="C54" s="932" t="s">
        <v>520</v>
      </c>
      <c r="D54" s="1113"/>
      <c r="E54" s="1113"/>
      <c r="F54" s="1113"/>
      <c r="G54" s="1113"/>
      <c r="H54" s="1113"/>
      <c r="I54" s="1128">
        <f t="shared" si="12"/>
        <v>0</v>
      </c>
    </row>
    <row r="55" spans="1:9" s="1004" customFormat="1" ht="12" customHeight="1" thickBot="1" x14ac:dyDescent="0.25">
      <c r="A55" s="933" t="s">
        <v>521</v>
      </c>
      <c r="B55" s="933"/>
      <c r="C55" s="934"/>
      <c r="D55" s="935">
        <f>D37-D5</f>
        <v>0</v>
      </c>
      <c r="E55" s="935">
        <f>E37-E5</f>
        <v>0</v>
      </c>
      <c r="F55" s="935">
        <f>F37-F5</f>
        <v>0</v>
      </c>
      <c r="G55" s="935">
        <f>G37-G5</f>
        <v>0</v>
      </c>
      <c r="H55" s="935">
        <f>H37-H5</f>
        <v>0</v>
      </c>
      <c r="I55" s="1129">
        <f t="shared" si="12"/>
        <v>0</v>
      </c>
    </row>
    <row r="56" spans="1:9" s="1004" customFormat="1" ht="12" customHeight="1" thickBot="1" x14ac:dyDescent="0.25">
      <c r="A56" s="1335" t="s">
        <v>522</v>
      </c>
      <c r="B56" s="1336"/>
      <c r="C56" s="1336"/>
      <c r="D56" s="1337"/>
      <c r="E56" s="1337"/>
      <c r="F56" s="1337"/>
      <c r="G56" s="1337"/>
      <c r="H56" s="1337"/>
      <c r="I56" s="1338"/>
    </row>
    <row r="57" spans="1:9" s="1004" customFormat="1" ht="12" customHeight="1" thickBot="1" x14ac:dyDescent="0.25">
      <c r="A57" s="933" t="s">
        <v>523</v>
      </c>
      <c r="B57" s="933"/>
      <c r="C57" s="934"/>
      <c r="D57" s="936">
        <f t="shared" ref="D57:H57" si="16">SUM(D58:D59)</f>
        <v>0</v>
      </c>
      <c r="E57" s="936">
        <f t="shared" si="16"/>
        <v>0</v>
      </c>
      <c r="F57" s="936">
        <f t="shared" si="16"/>
        <v>0</v>
      </c>
      <c r="G57" s="936">
        <f t="shared" si="16"/>
        <v>0</v>
      </c>
      <c r="H57" s="936">
        <f t="shared" si="16"/>
        <v>0</v>
      </c>
      <c r="I57" s="1129">
        <f t="shared" ref="I57:I63" si="17">SUM(E57:H57)</f>
        <v>0</v>
      </c>
    </row>
    <row r="58" spans="1:9" s="1004" customFormat="1" ht="12" customHeight="1" x14ac:dyDescent="0.2">
      <c r="A58" s="937" t="s">
        <v>524</v>
      </c>
      <c r="B58" s="938" t="s">
        <v>525</v>
      </c>
      <c r="C58" s="938"/>
      <c r="D58" s="1113"/>
      <c r="E58" s="1113"/>
      <c r="F58" s="1113"/>
      <c r="G58" s="1113"/>
      <c r="H58" s="1113"/>
      <c r="I58" s="1130">
        <f t="shared" si="17"/>
        <v>0</v>
      </c>
    </row>
    <row r="59" spans="1:9" s="1004" customFormat="1" ht="12" customHeight="1" thickBot="1" x14ac:dyDescent="0.25">
      <c r="A59" s="939"/>
      <c r="B59" s="940" t="s">
        <v>526</v>
      </c>
      <c r="C59" s="940"/>
      <c r="D59" s="1113"/>
      <c r="E59" s="1113"/>
      <c r="F59" s="1113"/>
      <c r="G59" s="1113"/>
      <c r="H59" s="1113"/>
      <c r="I59" s="1131">
        <f t="shared" si="17"/>
        <v>0</v>
      </c>
    </row>
    <row r="60" spans="1:9" s="1004" customFormat="1" ht="12" customHeight="1" thickBot="1" x14ac:dyDescent="0.25">
      <c r="A60" s="933" t="s">
        <v>527</v>
      </c>
      <c r="B60" s="933"/>
      <c r="C60" s="933"/>
      <c r="D60" s="935">
        <f t="shared" ref="D60:H60" si="18">SUM(D61:D63)</f>
        <v>0</v>
      </c>
      <c r="E60" s="935">
        <f t="shared" si="18"/>
        <v>0</v>
      </c>
      <c r="F60" s="935">
        <f t="shared" si="18"/>
        <v>0</v>
      </c>
      <c r="G60" s="935">
        <f t="shared" si="18"/>
        <v>0</v>
      </c>
      <c r="H60" s="935">
        <f t="shared" si="18"/>
        <v>0</v>
      </c>
      <c r="I60" s="1129">
        <f t="shared" si="17"/>
        <v>0</v>
      </c>
    </row>
    <row r="61" spans="1:9" s="1004" customFormat="1" ht="12" customHeight="1" x14ac:dyDescent="0.2">
      <c r="A61" s="941" t="s">
        <v>528</v>
      </c>
      <c r="B61" s="942" t="s">
        <v>529</v>
      </c>
      <c r="C61" s="942"/>
      <c r="D61" s="1117"/>
      <c r="E61" s="1117"/>
      <c r="F61" s="1117"/>
      <c r="G61" s="1117"/>
      <c r="H61" s="1117"/>
      <c r="I61" s="1130">
        <f t="shared" si="17"/>
        <v>0</v>
      </c>
    </row>
    <row r="62" spans="1:9" s="1004" customFormat="1" ht="12" customHeight="1" x14ac:dyDescent="0.2">
      <c r="A62" s="943"/>
      <c r="B62" s="944" t="s">
        <v>530</v>
      </c>
      <c r="C62" s="944"/>
      <c r="D62" s="1113"/>
      <c r="E62" s="1113"/>
      <c r="F62" s="1113"/>
      <c r="G62" s="1113"/>
      <c r="H62" s="1113"/>
      <c r="I62" s="1132">
        <f t="shared" si="17"/>
        <v>0</v>
      </c>
    </row>
    <row r="63" spans="1:9" s="1004" customFormat="1" ht="12" customHeight="1" thickBot="1" x14ac:dyDescent="0.25">
      <c r="A63" s="945"/>
      <c r="B63" s="946" t="s">
        <v>531</v>
      </c>
      <c r="C63" s="946"/>
      <c r="D63" s="1133"/>
      <c r="E63" s="1133"/>
      <c r="F63" s="1133"/>
      <c r="G63" s="1133"/>
      <c r="H63" s="1133"/>
      <c r="I63" s="1134">
        <f t="shared" si="17"/>
        <v>0</v>
      </c>
    </row>
    <row r="64" spans="1:9" s="1004" customFormat="1" ht="12" customHeight="1" x14ac:dyDescent="0.2">
      <c r="A64" s="947"/>
      <c r="B64" s="207"/>
      <c r="C64" s="207"/>
      <c r="D64" s="948"/>
      <c r="E64" s="949"/>
      <c r="F64" s="1100"/>
      <c r="G64" s="1100"/>
      <c r="H64" s="1100"/>
      <c r="I64" s="1100"/>
    </row>
    <row r="65" spans="1:9" s="1004" customFormat="1" ht="16.8" customHeight="1" x14ac:dyDescent="0.2">
      <c r="A65" s="950" t="s">
        <v>322</v>
      </c>
      <c r="B65" s="207"/>
      <c r="C65" s="1135" t="str">
        <f>[9]P8!C91</f>
        <v>Mgr. Martina Funtánová</v>
      </c>
      <c r="D65" s="208" t="s">
        <v>323</v>
      </c>
      <c r="E65" s="949"/>
      <c r="F65" s="1101"/>
      <c r="G65" s="951" t="s">
        <v>324</v>
      </c>
      <c r="H65" s="1098" t="s">
        <v>595</v>
      </c>
      <c r="I65" s="1100"/>
    </row>
    <row r="66" spans="1:9" s="1004" customFormat="1" ht="12" customHeight="1" x14ac:dyDescent="0.2">
      <c r="A66" s="1100"/>
      <c r="B66" s="1100"/>
      <c r="C66" s="1100"/>
      <c r="D66" s="208"/>
      <c r="E66" s="207"/>
      <c r="F66" s="1101"/>
      <c r="G66" s="1101"/>
      <c r="H66" s="1101"/>
      <c r="I66" s="1101"/>
    </row>
    <row r="67" spans="1:9" s="1004" customFormat="1" ht="12" customHeight="1" x14ac:dyDescent="0.2">
      <c r="A67" s="950" t="s">
        <v>325</v>
      </c>
      <c r="B67" s="207"/>
      <c r="C67" s="1135" t="str">
        <f>[9]P8!C93</f>
        <v>Mgr. Martina Funtánová</v>
      </c>
      <c r="D67" s="208" t="s">
        <v>323</v>
      </c>
      <c r="E67" s="952"/>
      <c r="F67" s="1136" t="s">
        <v>592</v>
      </c>
      <c r="G67" s="1137" t="s">
        <v>593</v>
      </c>
      <c r="H67" s="1098"/>
      <c r="I67" s="1100"/>
    </row>
    <row r="68" spans="1:9" x14ac:dyDescent="0.3">
      <c r="A68" s="1101"/>
      <c r="B68" s="1101"/>
      <c r="C68" s="1101"/>
      <c r="D68" s="1101"/>
      <c r="E68" s="1101"/>
      <c r="F68" s="1101"/>
      <c r="G68" s="1101"/>
      <c r="H68" s="1101"/>
      <c r="I68" s="1101"/>
    </row>
    <row r="69" spans="1:9" x14ac:dyDescent="0.3">
      <c r="A69" s="209" t="s">
        <v>532</v>
      </c>
      <c r="B69" s="1138"/>
      <c r="C69" s="1138"/>
      <c r="D69"/>
      <c r="E69"/>
      <c r="F69" s="1136" t="s">
        <v>594</v>
      </c>
      <c r="G69" s="1137" t="s">
        <v>593</v>
      </c>
      <c r="H69" s="1098"/>
      <c r="I69" s="1100"/>
    </row>
  </sheetData>
  <protectedRanges>
    <protectedRange sqref="F39:H41 F24:H27 F11:H14 F16:H20 F22:H22 F33:H33 F35:H36 F48:H48 F43:H46 F58:H59 F61:H63 F30:H31 F50:H54 F7:H9" name="Oblast1_1"/>
  </protectedRanges>
  <mergeCells count="18">
    <mergeCell ref="C1:E1"/>
    <mergeCell ref="B2:G2"/>
    <mergeCell ref="A3:G3"/>
    <mergeCell ref="A5:C5"/>
    <mergeCell ref="B6:C6"/>
    <mergeCell ref="B42:C42"/>
    <mergeCell ref="B47:C47"/>
    <mergeCell ref="B49:C49"/>
    <mergeCell ref="A56:I56"/>
    <mergeCell ref="B10:C10"/>
    <mergeCell ref="B15:C15"/>
    <mergeCell ref="B21:C21"/>
    <mergeCell ref="B23:C23"/>
    <mergeCell ref="B28:C28"/>
    <mergeCell ref="B32:C32"/>
    <mergeCell ref="B34:C34"/>
    <mergeCell ref="A37:C37"/>
    <mergeCell ref="B38:C38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94"/>
  <sheetViews>
    <sheetView showGridLines="0" zoomScaleNormal="100" zoomScaleSheetLayoutView="110" workbookViewId="0">
      <selection activeCell="C96" sqref="C96"/>
    </sheetView>
  </sheetViews>
  <sheetFormatPr defaultColWidth="9.109375" defaultRowHeight="14.4" x14ac:dyDescent="0.3"/>
  <cols>
    <col min="1" max="1" width="4.44140625" style="1003" customWidth="1"/>
    <col min="2" max="2" width="5" style="1003" customWidth="1"/>
    <col min="3" max="3" width="32.6640625" style="1003" customWidth="1"/>
    <col min="4" max="5" width="10" style="1003" customWidth="1"/>
    <col min="6" max="7" width="8.33203125" style="1003" customWidth="1"/>
    <col min="8" max="8" width="10" style="1003" customWidth="1"/>
    <col min="9" max="16384" width="9.109375" style="1003"/>
  </cols>
  <sheetData>
    <row r="1" spans="1:11" x14ac:dyDescent="0.3">
      <c r="A1" s="1078"/>
      <c r="B1" s="1078"/>
      <c r="C1" s="1079" t="s">
        <v>242</v>
      </c>
      <c r="D1" s="1078"/>
      <c r="E1" s="1080" t="s">
        <v>243</v>
      </c>
      <c r="F1" s="1081">
        <v>2026</v>
      </c>
      <c r="G1" s="1078"/>
      <c r="H1" s="120" t="s">
        <v>244</v>
      </c>
    </row>
    <row r="2" spans="1:11" s="1004" customFormat="1" ht="11.4" customHeight="1" x14ac:dyDescent="0.2">
      <c r="A2" s="121"/>
      <c r="B2" s="1367" t="s">
        <v>327</v>
      </c>
      <c r="C2" s="1367"/>
      <c r="D2" s="1367"/>
      <c r="E2" s="1367"/>
      <c r="F2" s="1367"/>
      <c r="G2" s="1367"/>
      <c r="H2" s="122"/>
      <c r="I2" s="123"/>
      <c r="J2" s="1005"/>
      <c r="K2" s="1005"/>
    </row>
    <row r="3" spans="1:11" s="1004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05"/>
      <c r="K3" s="1005"/>
    </row>
    <row r="4" spans="1:11" s="1004" customFormat="1" ht="11.4" customHeight="1" x14ac:dyDescent="0.2">
      <c r="A4" s="1368"/>
      <c r="B4" s="1370" t="s">
        <v>248</v>
      </c>
      <c r="C4" s="1372" t="s">
        <v>249</v>
      </c>
      <c r="D4" s="1374" t="s">
        <v>250</v>
      </c>
      <c r="E4" s="1376" t="s">
        <v>251</v>
      </c>
      <c r="F4" s="1370" t="s">
        <v>252</v>
      </c>
      <c r="G4" s="1370"/>
      <c r="H4" s="1378"/>
      <c r="I4" s="123"/>
      <c r="J4" s="1005"/>
      <c r="K4" s="1005"/>
    </row>
    <row r="5" spans="1:11" s="1004" customFormat="1" ht="11.4" customHeight="1" thickBot="1" x14ac:dyDescent="0.25">
      <c r="A5" s="1369"/>
      <c r="B5" s="1371"/>
      <c r="C5" s="1373"/>
      <c r="D5" s="1375"/>
      <c r="E5" s="1377"/>
      <c r="F5" s="501" t="s">
        <v>253</v>
      </c>
      <c r="G5" s="501" t="s">
        <v>254</v>
      </c>
      <c r="H5" s="125" t="s">
        <v>255</v>
      </c>
      <c r="I5" s="123"/>
      <c r="J5" s="1005"/>
      <c r="K5" s="1005"/>
    </row>
    <row r="6" spans="1:11" s="1004" customFormat="1" ht="11.4" customHeight="1" thickBot="1" x14ac:dyDescent="0.25">
      <c r="A6" s="1379" t="s">
        <v>256</v>
      </c>
      <c r="B6" s="1380"/>
      <c r="C6" s="1381"/>
      <c r="D6" s="126">
        <f>D7+D24+D46+D60+D63+D72+D80+D83</f>
        <v>7480000</v>
      </c>
      <c r="E6" s="127">
        <f>E7+E24+E46+E60+E63+E72+E80+E83</f>
        <v>955000</v>
      </c>
      <c r="F6" s="128">
        <f>F7+F24+F46+F60+F63+F72+F80+F83</f>
        <v>300000</v>
      </c>
      <c r="G6" s="128">
        <f>G7+G24+G46+G60+G63+G72+G80+G83</f>
        <v>150000</v>
      </c>
      <c r="H6" s="129">
        <f>H7+H24+H46+H60+H63+H72+H80+H83</f>
        <v>6075000</v>
      </c>
      <c r="I6" s="123"/>
      <c r="J6" s="1005"/>
      <c r="K6" s="1005"/>
    </row>
    <row r="7" spans="1:11" s="1004" customFormat="1" ht="11.4" customHeight="1" thickBot="1" x14ac:dyDescent="0.25">
      <c r="A7" s="130">
        <v>50</v>
      </c>
      <c r="B7" s="1357" t="s">
        <v>590</v>
      </c>
      <c r="C7" s="1358"/>
      <c r="D7" s="131">
        <f>SUM(E7:H7)</f>
        <v>400000</v>
      </c>
      <c r="E7" s="132">
        <f>SUM(E8+E17+E22)</f>
        <v>310000</v>
      </c>
      <c r="F7" s="133">
        <f>SUM(F8+F17+F22)</f>
        <v>90000</v>
      </c>
      <c r="G7" s="133">
        <f>SUM(G8+G17+G22)</f>
        <v>0</v>
      </c>
      <c r="H7" s="134">
        <f>SUM(H8+H17+H22)</f>
        <v>0</v>
      </c>
      <c r="I7" s="123"/>
      <c r="J7" s="1005"/>
      <c r="K7" s="1005"/>
    </row>
    <row r="8" spans="1:11" s="1004" customFormat="1" ht="11.4" customHeight="1" thickBot="1" x14ac:dyDescent="0.25">
      <c r="A8" s="135">
        <v>501</v>
      </c>
      <c r="B8" s="1365" t="s">
        <v>257</v>
      </c>
      <c r="C8" s="1366"/>
      <c r="D8" s="136">
        <f>SUM(E8:H8)</f>
        <v>90000</v>
      </c>
      <c r="E8" s="137">
        <f>SUM(E9:E16)</f>
        <v>0</v>
      </c>
      <c r="F8" s="138">
        <f>SUM(F9:F16)</f>
        <v>90000</v>
      </c>
      <c r="G8" s="138">
        <f>SUM(G9:G16)</f>
        <v>0</v>
      </c>
      <c r="H8" s="139">
        <f>SUM(H9:H16)</f>
        <v>0</v>
      </c>
      <c r="I8" s="123"/>
      <c r="J8" s="1005"/>
      <c r="K8" s="1005"/>
    </row>
    <row r="9" spans="1:11" s="1004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65000</v>
      </c>
      <c r="E9" s="1082"/>
      <c r="F9" s="1083">
        <v>65000</v>
      </c>
      <c r="G9" s="1083"/>
      <c r="H9" s="1084"/>
      <c r="I9" s="123"/>
      <c r="J9" s="1005"/>
      <c r="K9" s="1005"/>
    </row>
    <row r="10" spans="1:11" s="1004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15000</v>
      </c>
      <c r="E10" s="1085"/>
      <c r="F10" s="1086">
        <v>15000</v>
      </c>
      <c r="G10" s="1086"/>
      <c r="H10" s="1087"/>
      <c r="I10" s="123"/>
      <c r="J10" s="1005"/>
      <c r="K10" s="1005"/>
    </row>
    <row r="11" spans="1:11" s="1004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7000</v>
      </c>
      <c r="E11" s="1085"/>
      <c r="F11" s="1086">
        <v>7000</v>
      </c>
      <c r="G11" s="1086"/>
      <c r="H11" s="1087"/>
      <c r="I11" s="123"/>
      <c r="J11" s="1005"/>
      <c r="K11" s="1005"/>
    </row>
    <row r="12" spans="1:11" s="1004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3000</v>
      </c>
      <c r="E12" s="1085"/>
      <c r="F12" s="1086">
        <v>3000</v>
      </c>
      <c r="G12" s="1086"/>
      <c r="H12" s="1087"/>
      <c r="I12" s="123"/>
      <c r="J12" s="1005"/>
      <c r="K12" s="1005"/>
    </row>
    <row r="13" spans="1:11" s="1004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0</v>
      </c>
      <c r="E13" s="1085"/>
      <c r="F13" s="1086"/>
      <c r="G13" s="1086"/>
      <c r="H13" s="1087"/>
      <c r="I13" s="123"/>
      <c r="J13" s="1005"/>
      <c r="K13" s="1005"/>
    </row>
    <row r="14" spans="1:11" s="1004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0</v>
      </c>
      <c r="E14" s="1085"/>
      <c r="F14" s="1086"/>
      <c r="G14" s="1086"/>
      <c r="H14" s="1087"/>
      <c r="I14" s="123"/>
      <c r="J14" s="1005"/>
      <c r="K14" s="1005"/>
    </row>
    <row r="15" spans="1:11" s="1004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0</v>
      </c>
      <c r="E15" s="1085"/>
      <c r="F15" s="1086"/>
      <c r="G15" s="1086"/>
      <c r="H15" s="1087"/>
      <c r="I15" s="123"/>
      <c r="J15" s="1005"/>
      <c r="K15" s="1005"/>
    </row>
    <row r="16" spans="1:11" s="1004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0</v>
      </c>
      <c r="E16" s="1088"/>
      <c r="F16" s="1089"/>
      <c r="G16" s="1089"/>
      <c r="H16" s="1090"/>
      <c r="I16" s="123"/>
      <c r="J16" s="1005"/>
      <c r="K16" s="1005"/>
    </row>
    <row r="17" spans="1:11" s="1004" customFormat="1" ht="11.4" customHeight="1" thickBot="1" x14ac:dyDescent="0.25">
      <c r="A17" s="135">
        <v>502</v>
      </c>
      <c r="B17" s="1365" t="s">
        <v>266</v>
      </c>
      <c r="C17" s="1366"/>
      <c r="D17" s="136">
        <f t="shared" si="0"/>
        <v>310000</v>
      </c>
      <c r="E17" s="152">
        <f>SUM(E18:E21)</f>
        <v>310000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05"/>
      <c r="K17" s="1005"/>
    </row>
    <row r="18" spans="1:11" s="1004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50000</v>
      </c>
      <c r="E18" s="1082">
        <v>50000</v>
      </c>
      <c r="F18" s="1083"/>
      <c r="G18" s="1083"/>
      <c r="H18" s="1084"/>
      <c r="I18" s="123"/>
      <c r="J18" s="1005"/>
      <c r="K18" s="1005"/>
    </row>
    <row r="19" spans="1:11" s="1004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250000</v>
      </c>
      <c r="E19" s="1085">
        <v>250000</v>
      </c>
      <c r="F19" s="1086"/>
      <c r="G19" s="1086"/>
      <c r="H19" s="1087"/>
      <c r="I19" s="123"/>
      <c r="J19" s="1005"/>
      <c r="K19" s="1005"/>
    </row>
    <row r="20" spans="1:11" s="1004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10000</v>
      </c>
      <c r="E20" s="1085">
        <v>10000</v>
      </c>
      <c r="F20" s="1086"/>
      <c r="G20" s="1086"/>
      <c r="H20" s="1087"/>
      <c r="I20" s="123"/>
      <c r="J20" s="1005"/>
      <c r="K20" s="1005"/>
    </row>
    <row r="21" spans="1:11" s="1004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0</v>
      </c>
      <c r="E21" s="1085"/>
      <c r="F21" s="1086"/>
      <c r="G21" s="1086"/>
      <c r="H21" s="1087"/>
      <c r="I21" s="123"/>
      <c r="J21" s="1005"/>
      <c r="K21" s="1005"/>
    </row>
    <row r="22" spans="1:11" s="1004" customFormat="1" ht="11.4" customHeight="1" thickBot="1" x14ac:dyDescent="0.25">
      <c r="A22" s="135">
        <v>504</v>
      </c>
      <c r="B22" s="1365" t="s">
        <v>558</v>
      </c>
      <c r="C22" s="1366"/>
      <c r="D22" s="136">
        <f>SUM(E22:H22)</f>
        <v>0</v>
      </c>
      <c r="E22" s="152">
        <f>SUM(E23:E23)</f>
        <v>0</v>
      </c>
      <c r="F22" s="153">
        <f>SUM(F23:F23)</f>
        <v>0</v>
      </c>
      <c r="G22" s="153">
        <f>SUM(G23:G23)</f>
        <v>0</v>
      </c>
      <c r="H22" s="154">
        <f>SUM(H23:H23)</f>
        <v>0</v>
      </c>
      <c r="I22" s="123"/>
      <c r="J22" s="1005"/>
      <c r="K22" s="1005"/>
    </row>
    <row r="23" spans="1:11" s="1004" customFormat="1" ht="11.4" customHeight="1" thickBot="1" x14ac:dyDescent="0.25">
      <c r="A23" s="148">
        <v>504</v>
      </c>
      <c r="B23" s="149">
        <v>300</v>
      </c>
      <c r="C23" s="150" t="s">
        <v>559</v>
      </c>
      <c r="D23" s="151">
        <f>SUM(E23:H23)</f>
        <v>0</v>
      </c>
      <c r="E23" s="1085"/>
      <c r="F23" s="1086"/>
      <c r="G23" s="1086"/>
      <c r="H23" s="1087"/>
      <c r="I23" s="123"/>
      <c r="J23" s="1005"/>
      <c r="K23" s="1005"/>
    </row>
    <row r="24" spans="1:11" s="1004" customFormat="1" ht="11.4" customHeight="1" thickBot="1" x14ac:dyDescent="0.25">
      <c r="A24" s="155">
        <v>51</v>
      </c>
      <c r="B24" s="1359" t="s">
        <v>271</v>
      </c>
      <c r="C24" s="1360"/>
      <c r="D24" s="156">
        <f t="shared" si="0"/>
        <v>628500</v>
      </c>
      <c r="E24" s="157">
        <f>SUM(E25+E28+E30+E32)</f>
        <v>305000</v>
      </c>
      <c r="F24" s="157">
        <f>SUM(F25+F28+F30+F32)</f>
        <v>173500</v>
      </c>
      <c r="G24" s="157">
        <f>SUM(G25+G28+G30+G32)</f>
        <v>150000</v>
      </c>
      <c r="H24" s="157">
        <f>SUM(H25+H28+H30+H32)</f>
        <v>0</v>
      </c>
      <c r="I24" s="123"/>
      <c r="J24" s="1005"/>
      <c r="K24" s="1005"/>
    </row>
    <row r="25" spans="1:11" s="1004" customFormat="1" ht="11.4" customHeight="1" thickBot="1" x14ac:dyDescent="0.25">
      <c r="A25" s="158">
        <v>511</v>
      </c>
      <c r="B25" s="1361" t="s">
        <v>272</v>
      </c>
      <c r="C25" s="1362"/>
      <c r="D25" s="159">
        <f t="shared" ref="D25" si="1">SUM(E25:H25)</f>
        <v>402000</v>
      </c>
      <c r="E25" s="160">
        <f>SUM(E26:E27)</f>
        <v>302000</v>
      </c>
      <c r="F25" s="160">
        <f>SUM(F26:F27)</f>
        <v>0</v>
      </c>
      <c r="G25" s="160">
        <f>SUM(G26:G27)</f>
        <v>100000</v>
      </c>
      <c r="H25" s="160">
        <f>SUM(H26:H27)</f>
        <v>0</v>
      </c>
      <c r="I25" s="123"/>
      <c r="J25" s="1005"/>
      <c r="K25" s="1005"/>
    </row>
    <row r="26" spans="1:11" s="1004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402000</v>
      </c>
      <c r="E26" s="1085">
        <v>302000</v>
      </c>
      <c r="F26" s="1086"/>
      <c r="G26" s="1086">
        <v>100000</v>
      </c>
      <c r="H26" s="1087"/>
      <c r="I26" s="123"/>
      <c r="J26" s="1005"/>
      <c r="K26" s="1005"/>
    </row>
    <row r="27" spans="1:11" s="1004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0</v>
      </c>
      <c r="E27" s="1085"/>
      <c r="F27" s="1086"/>
      <c r="G27" s="1086"/>
      <c r="H27" s="1087"/>
      <c r="I27" s="123"/>
      <c r="J27" s="1005"/>
      <c r="K27" s="1005"/>
    </row>
    <row r="28" spans="1:11" s="1004" customFormat="1" ht="11.4" customHeight="1" thickBot="1" x14ac:dyDescent="0.25">
      <c r="A28" s="158">
        <v>512</v>
      </c>
      <c r="B28" s="1361" t="s">
        <v>275</v>
      </c>
      <c r="C28" s="1362"/>
      <c r="D28" s="159">
        <f t="shared" si="0"/>
        <v>3000</v>
      </c>
      <c r="E28" s="160">
        <f>SUM(E29:E29)</f>
        <v>0</v>
      </c>
      <c r="F28" s="160">
        <f>SUM(F29:F29)</f>
        <v>3000</v>
      </c>
      <c r="G28" s="160">
        <f>SUM(G29:G29)</f>
        <v>0</v>
      </c>
      <c r="H28" s="160">
        <f>SUM(H29:H29)</f>
        <v>0</v>
      </c>
      <c r="I28" s="123"/>
      <c r="J28" s="1005"/>
      <c r="K28" s="1005"/>
    </row>
    <row r="29" spans="1:11" s="1004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3000</v>
      </c>
      <c r="E29" s="1085"/>
      <c r="F29" s="1086">
        <v>3000</v>
      </c>
      <c r="G29" s="1086"/>
      <c r="H29" s="1087"/>
      <c r="I29" s="123"/>
      <c r="J29" s="1005"/>
      <c r="K29" s="1005"/>
    </row>
    <row r="30" spans="1:11" s="1004" customFormat="1" ht="11.4" customHeight="1" thickBot="1" x14ac:dyDescent="0.25">
      <c r="A30" s="158">
        <v>513</v>
      </c>
      <c r="B30" s="1361" t="s">
        <v>277</v>
      </c>
      <c r="C30" s="1362"/>
      <c r="D30" s="159">
        <f t="shared" si="0"/>
        <v>3000</v>
      </c>
      <c r="E30" s="160">
        <f>SUM(E31:E31)</f>
        <v>3000</v>
      </c>
      <c r="F30" s="160">
        <f>SUM(F31:F31)</f>
        <v>0</v>
      </c>
      <c r="G30" s="160">
        <f>SUM(G31:G31)</f>
        <v>0</v>
      </c>
      <c r="H30" s="160">
        <f>SUM(H31:H31)</f>
        <v>0</v>
      </c>
      <c r="I30" s="123"/>
      <c r="J30" s="1005"/>
      <c r="K30" s="1005"/>
    </row>
    <row r="31" spans="1:11" s="1004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3000</v>
      </c>
      <c r="E31" s="1085">
        <v>3000</v>
      </c>
      <c r="F31" s="1086"/>
      <c r="G31" s="1086"/>
      <c r="H31" s="1087"/>
      <c r="I31" s="123"/>
      <c r="J31" s="1005"/>
      <c r="K31" s="1005"/>
    </row>
    <row r="32" spans="1:11" s="1004" customFormat="1" ht="11.4" customHeight="1" thickBot="1" x14ac:dyDescent="0.25">
      <c r="A32" s="158">
        <v>518</v>
      </c>
      <c r="B32" s="1361" t="s">
        <v>279</v>
      </c>
      <c r="C32" s="1362"/>
      <c r="D32" s="159">
        <f t="shared" si="0"/>
        <v>220500</v>
      </c>
      <c r="E32" s="160">
        <f>SUM(E33:E45)</f>
        <v>0</v>
      </c>
      <c r="F32" s="160">
        <f>SUM(F33:F45)</f>
        <v>170500</v>
      </c>
      <c r="G32" s="160">
        <f>SUM(G33:G45)</f>
        <v>50000</v>
      </c>
      <c r="H32" s="160">
        <f>SUM(H33:H45)</f>
        <v>0</v>
      </c>
      <c r="I32" s="123"/>
      <c r="J32" s="1005"/>
      <c r="K32" s="1005"/>
    </row>
    <row r="33" spans="1:11" s="1004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5000</v>
      </c>
      <c r="E33" s="1085"/>
      <c r="F33" s="1086">
        <v>5000</v>
      </c>
      <c r="G33" s="1086"/>
      <c r="H33" s="1087"/>
      <c r="I33" s="123"/>
      <c r="J33" s="1006"/>
      <c r="K33" s="1005"/>
    </row>
    <row r="34" spans="1:11" s="1004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20000</v>
      </c>
      <c r="E34" s="1085"/>
      <c r="F34" s="1086">
        <v>20000</v>
      </c>
      <c r="G34" s="1086"/>
      <c r="H34" s="1087"/>
      <c r="I34" s="123"/>
      <c r="J34" s="1005"/>
      <c r="K34" s="1005"/>
    </row>
    <row r="35" spans="1:11" s="1004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500</v>
      </c>
      <c r="E35" s="1085"/>
      <c r="F35" s="1086">
        <v>500</v>
      </c>
      <c r="G35" s="1086"/>
      <c r="H35" s="1087"/>
      <c r="I35" s="123"/>
      <c r="J35" s="1005"/>
      <c r="K35" s="1005"/>
    </row>
    <row r="36" spans="1:11" s="1004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10000</v>
      </c>
      <c r="E36" s="1085"/>
      <c r="F36" s="1086">
        <v>10000</v>
      </c>
      <c r="G36" s="1086"/>
      <c r="H36" s="1087"/>
      <c r="I36" s="123"/>
      <c r="J36" s="1005"/>
      <c r="K36" s="1005"/>
    </row>
    <row r="37" spans="1:11" s="1004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180000</v>
      </c>
      <c r="E37" s="1085"/>
      <c r="F37" s="1086">
        <v>130000</v>
      </c>
      <c r="G37" s="1086">
        <v>50000</v>
      </c>
      <c r="H37" s="1087"/>
      <c r="I37" s="123"/>
      <c r="J37" s="1005"/>
      <c r="K37" s="1005"/>
    </row>
    <row r="38" spans="1:11" s="1004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0</v>
      </c>
      <c r="E38" s="1085"/>
      <c r="F38" s="1086"/>
      <c r="G38" s="1086"/>
      <c r="H38" s="1087"/>
      <c r="I38" s="123"/>
      <c r="J38" s="1005"/>
      <c r="K38" s="1005"/>
    </row>
    <row r="39" spans="1:11" s="1004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5000</v>
      </c>
      <c r="E39" s="1085"/>
      <c r="F39" s="1086">
        <v>5000</v>
      </c>
      <c r="G39" s="1086"/>
      <c r="H39" s="1087"/>
      <c r="I39" s="123"/>
      <c r="J39" s="1005"/>
      <c r="K39" s="1005"/>
    </row>
    <row r="40" spans="1:11" s="1004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0</v>
      </c>
      <c r="E40" s="1085"/>
      <c r="F40" s="1086"/>
      <c r="G40" s="1086"/>
      <c r="H40" s="1087"/>
      <c r="I40" s="123"/>
      <c r="J40" s="1005"/>
      <c r="K40" s="1005"/>
    </row>
    <row r="41" spans="1:11" s="1004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5"/>
      <c r="F41" s="1086"/>
      <c r="G41" s="1086"/>
      <c r="H41" s="1087"/>
      <c r="I41" s="123"/>
      <c r="J41" s="1005"/>
      <c r="K41" s="1005"/>
    </row>
    <row r="42" spans="1:11" s="1004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0</v>
      </c>
      <c r="E42" s="1085"/>
      <c r="F42" s="1086"/>
      <c r="G42" s="1086"/>
      <c r="H42" s="1087"/>
      <c r="I42" s="123"/>
      <c r="J42" s="1005"/>
      <c r="K42" s="1005"/>
    </row>
    <row r="43" spans="1:11" s="1004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0</v>
      </c>
      <c r="E43" s="1085"/>
      <c r="F43" s="1086"/>
      <c r="G43" s="1086"/>
      <c r="H43" s="1087"/>
      <c r="I43" s="123"/>
      <c r="J43" s="1005"/>
      <c r="K43" s="1005"/>
    </row>
    <row r="44" spans="1:11" s="1004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0</v>
      </c>
      <c r="E44" s="1085"/>
      <c r="F44" s="1086"/>
      <c r="G44" s="1086"/>
      <c r="H44" s="1087"/>
      <c r="I44" s="123"/>
      <c r="J44" s="1005"/>
      <c r="K44" s="1005"/>
    </row>
    <row r="45" spans="1:11" s="1004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0</v>
      </c>
      <c r="E45" s="1085"/>
      <c r="F45" s="1086"/>
      <c r="G45" s="1086"/>
      <c r="H45" s="1087"/>
      <c r="I45" s="123"/>
      <c r="J45" s="1005"/>
      <c r="K45" s="1005"/>
    </row>
    <row r="46" spans="1:11" s="1004" customFormat="1" ht="11.4" customHeight="1" thickBot="1" x14ac:dyDescent="0.25">
      <c r="A46" s="173">
        <v>52</v>
      </c>
      <c r="B46" s="1353" t="s">
        <v>293</v>
      </c>
      <c r="C46" s="1354"/>
      <c r="D46" s="174">
        <f t="shared" si="0"/>
        <v>6354000</v>
      </c>
      <c r="E46" s="175">
        <f>SUM(E47+E49+E51+E53+E58)</f>
        <v>255000</v>
      </c>
      <c r="F46" s="175">
        <f>SUM(F47+F49+F51+F53+F58)</f>
        <v>24000</v>
      </c>
      <c r="G46" s="175">
        <f>SUM(G47+G49+G51+G53+G58)</f>
        <v>0</v>
      </c>
      <c r="H46" s="175">
        <f>SUM(H47+H49+H51+H53+H58)</f>
        <v>6075000</v>
      </c>
      <c r="I46" s="123"/>
      <c r="J46" s="1005"/>
      <c r="K46" s="1005"/>
    </row>
    <row r="47" spans="1:11" s="1004" customFormat="1" ht="11.4" customHeight="1" thickBot="1" x14ac:dyDescent="0.25">
      <c r="A47" s="176">
        <v>521</v>
      </c>
      <c r="B47" s="1363" t="s">
        <v>294</v>
      </c>
      <c r="C47" s="1364"/>
      <c r="D47" s="177">
        <f t="shared" si="0"/>
        <v>4670000</v>
      </c>
      <c r="E47" s="178">
        <f>SUM(E48:E48)</f>
        <v>170000</v>
      </c>
      <c r="F47" s="178">
        <f>SUM(F48:F48)</f>
        <v>0</v>
      </c>
      <c r="G47" s="178">
        <f>SUM(G48:G48)</f>
        <v>0</v>
      </c>
      <c r="H47" s="178">
        <f>SUM(H48:H48)</f>
        <v>4500000</v>
      </c>
      <c r="I47" s="123"/>
      <c r="J47" s="1005"/>
      <c r="K47" s="1005"/>
    </row>
    <row r="48" spans="1:11" s="1004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4670000</v>
      </c>
      <c r="E48" s="1085">
        <v>170000</v>
      </c>
      <c r="F48" s="1086"/>
      <c r="G48" s="1086"/>
      <c r="H48" s="1087">
        <v>4500000</v>
      </c>
      <c r="I48" s="123"/>
      <c r="J48" s="1005"/>
      <c r="K48" s="1005"/>
    </row>
    <row r="49" spans="1:11" s="1004" customFormat="1" ht="11.4" customHeight="1" thickBot="1" x14ac:dyDescent="0.25">
      <c r="A49" s="176">
        <v>524</v>
      </c>
      <c r="B49" s="1363" t="s">
        <v>295</v>
      </c>
      <c r="C49" s="1364"/>
      <c r="D49" s="177">
        <f t="shared" si="0"/>
        <v>1588000</v>
      </c>
      <c r="E49" s="178">
        <f>SUM(E50:E50)</f>
        <v>58000</v>
      </c>
      <c r="F49" s="178">
        <f>SUM(F50:F50)</f>
        <v>0</v>
      </c>
      <c r="G49" s="178">
        <f>SUM(G50:G50)</f>
        <v>0</v>
      </c>
      <c r="H49" s="178">
        <f>SUM(H50:H50)</f>
        <v>1530000</v>
      </c>
      <c r="I49" s="123"/>
      <c r="J49" s="1005"/>
      <c r="K49" s="1005"/>
    </row>
    <row r="50" spans="1:11" s="1004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1588000</v>
      </c>
      <c r="E50" s="1085">
        <v>58000</v>
      </c>
      <c r="F50" s="1086"/>
      <c r="G50" s="1086"/>
      <c r="H50" s="1087">
        <v>1530000</v>
      </c>
      <c r="I50" s="123"/>
      <c r="J50" s="1005"/>
      <c r="K50" s="1005"/>
    </row>
    <row r="51" spans="1:11" s="1004" customFormat="1" ht="11.4" customHeight="1" thickBot="1" x14ac:dyDescent="0.25">
      <c r="A51" s="176">
        <v>525</v>
      </c>
      <c r="B51" s="1363" t="s">
        <v>296</v>
      </c>
      <c r="C51" s="1364"/>
      <c r="D51" s="177">
        <f t="shared" si="0"/>
        <v>25000</v>
      </c>
      <c r="E51" s="178">
        <f>SUM(E52:E52)</f>
        <v>25000</v>
      </c>
      <c r="F51" s="178">
        <f>SUM(F52:F52)</f>
        <v>0</v>
      </c>
      <c r="G51" s="178">
        <f>SUM(G52:G52)</f>
        <v>0</v>
      </c>
      <c r="H51" s="178">
        <f>SUM(H52:H52)</f>
        <v>0</v>
      </c>
      <c r="I51" s="123"/>
      <c r="J51" s="1005"/>
      <c r="K51" s="1005"/>
    </row>
    <row r="52" spans="1:11" s="1004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25000</v>
      </c>
      <c r="E52" s="1085">
        <v>25000</v>
      </c>
      <c r="F52" s="1086"/>
      <c r="G52" s="1086"/>
      <c r="H52" s="1087"/>
      <c r="I52" s="123"/>
      <c r="J52" s="1005"/>
      <c r="K52" s="1005"/>
    </row>
    <row r="53" spans="1:11" s="1004" customFormat="1" ht="11.4" customHeight="1" x14ac:dyDescent="0.2">
      <c r="A53" s="183">
        <v>527</v>
      </c>
      <c r="B53" s="1355" t="s">
        <v>297</v>
      </c>
      <c r="C53" s="1356"/>
      <c r="D53" s="184">
        <f t="shared" si="0"/>
        <v>71000</v>
      </c>
      <c r="E53" s="185">
        <f>SUM(E54:E57)</f>
        <v>2000</v>
      </c>
      <c r="F53" s="185">
        <f>SUM(F54:F57)</f>
        <v>24000</v>
      </c>
      <c r="G53" s="185">
        <f>SUM(G54:G57)</f>
        <v>0</v>
      </c>
      <c r="H53" s="185">
        <f>SUM(H54:H57)</f>
        <v>45000</v>
      </c>
      <c r="I53" s="123"/>
      <c r="J53" s="1005"/>
      <c r="K53" s="1005"/>
    </row>
    <row r="54" spans="1:11" s="1004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47000</v>
      </c>
      <c r="E54" s="1085">
        <v>2000</v>
      </c>
      <c r="F54" s="1086"/>
      <c r="G54" s="1086"/>
      <c r="H54" s="1087">
        <v>45000</v>
      </c>
      <c r="I54" s="123"/>
      <c r="J54" s="1005"/>
      <c r="K54" s="1005"/>
    </row>
    <row r="55" spans="1:11" s="1004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23000</v>
      </c>
      <c r="E55" s="1085"/>
      <c r="F55" s="1086">
        <v>23000</v>
      </c>
      <c r="G55" s="1086"/>
      <c r="H55" s="1087"/>
      <c r="I55" s="123"/>
      <c r="J55" s="1005"/>
      <c r="K55" s="1005"/>
    </row>
    <row r="56" spans="1:11" s="1004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1000</v>
      </c>
      <c r="E56" s="1085"/>
      <c r="F56" s="1086">
        <v>1000</v>
      </c>
      <c r="G56" s="1086"/>
      <c r="H56" s="1087"/>
      <c r="I56" s="123"/>
      <c r="J56" s="1005"/>
      <c r="K56" s="1005"/>
    </row>
    <row r="57" spans="1:11" s="1004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0</v>
      </c>
      <c r="E57" s="1085"/>
      <c r="F57" s="1086"/>
      <c r="G57" s="1086"/>
      <c r="H57" s="1087"/>
      <c r="I57" s="123"/>
      <c r="J57" s="1005"/>
      <c r="K57" s="1005"/>
    </row>
    <row r="58" spans="1:11" s="1004" customFormat="1" ht="11.4" customHeight="1" thickBot="1" x14ac:dyDescent="0.25">
      <c r="A58" s="176">
        <v>528</v>
      </c>
      <c r="B58" s="1363" t="s">
        <v>302</v>
      </c>
      <c r="C58" s="1364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005"/>
      <c r="K58" s="1005"/>
    </row>
    <row r="59" spans="1:11" s="1004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0</v>
      </c>
      <c r="E59" s="1085"/>
      <c r="F59" s="1086"/>
      <c r="G59" s="1086"/>
      <c r="H59" s="1087"/>
      <c r="I59" s="123"/>
      <c r="J59" s="1005"/>
      <c r="K59" s="1005"/>
    </row>
    <row r="60" spans="1:11" s="1004" customFormat="1" ht="11.4" customHeight="1" thickBot="1" x14ac:dyDescent="0.25">
      <c r="A60" s="130">
        <v>53</v>
      </c>
      <c r="B60" s="1357" t="s">
        <v>303</v>
      </c>
      <c r="C60" s="1358"/>
      <c r="D60" s="131">
        <f t="shared" si="0"/>
        <v>0</v>
      </c>
      <c r="E60" s="132">
        <f t="shared" ref="E60:H61" si="2">SUM(E61:E61)</f>
        <v>0</v>
      </c>
      <c r="F60" s="132">
        <f t="shared" si="2"/>
        <v>0</v>
      </c>
      <c r="G60" s="132">
        <f t="shared" si="2"/>
        <v>0</v>
      </c>
      <c r="H60" s="132">
        <f t="shared" si="2"/>
        <v>0</v>
      </c>
      <c r="I60" s="123"/>
      <c r="J60" s="1005"/>
      <c r="K60" s="1005"/>
    </row>
    <row r="61" spans="1:11" s="1004" customFormat="1" ht="11.4" customHeight="1" thickBot="1" x14ac:dyDescent="0.25">
      <c r="A61" s="135">
        <v>538</v>
      </c>
      <c r="B61" s="1365" t="s">
        <v>304</v>
      </c>
      <c r="C61" s="1366"/>
      <c r="D61" s="136">
        <f t="shared" si="0"/>
        <v>0</v>
      </c>
      <c r="E61" s="152">
        <f t="shared" si="2"/>
        <v>0</v>
      </c>
      <c r="F61" s="152">
        <f t="shared" si="2"/>
        <v>0</v>
      </c>
      <c r="G61" s="152">
        <f t="shared" si="2"/>
        <v>0</v>
      </c>
      <c r="H61" s="152">
        <f t="shared" si="2"/>
        <v>0</v>
      </c>
      <c r="I61" s="123"/>
      <c r="J61" s="1005"/>
      <c r="K61" s="1005"/>
    </row>
    <row r="62" spans="1:11" s="1004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0</v>
      </c>
      <c r="E62" s="1085"/>
      <c r="F62" s="1086"/>
      <c r="G62" s="1086"/>
      <c r="H62" s="1087"/>
      <c r="I62" s="123"/>
      <c r="J62" s="1005"/>
      <c r="K62" s="1005"/>
    </row>
    <row r="63" spans="1:11" s="1004" customFormat="1" ht="11.4" customHeight="1" thickBot="1" x14ac:dyDescent="0.25">
      <c r="A63" s="155">
        <v>54</v>
      </c>
      <c r="B63" s="1359" t="s">
        <v>305</v>
      </c>
      <c r="C63" s="1360"/>
      <c r="D63" s="156">
        <f t="shared" si="0"/>
        <v>17500</v>
      </c>
      <c r="E63" s="157">
        <f>SUM(E64+E66+E68+E70)</f>
        <v>5000</v>
      </c>
      <c r="F63" s="157">
        <f>SUM(F64+F66+F68+F70)</f>
        <v>12500</v>
      </c>
      <c r="G63" s="157">
        <f>SUM(G64+G66+G68+G70)</f>
        <v>0</v>
      </c>
      <c r="H63" s="157">
        <f>SUM(H64+H66+H68+H70)</f>
        <v>0</v>
      </c>
      <c r="I63" s="123"/>
      <c r="J63" s="1005"/>
      <c r="K63" s="1005"/>
    </row>
    <row r="64" spans="1:11" s="1004" customFormat="1" ht="11.4" customHeight="1" thickBot="1" x14ac:dyDescent="0.25">
      <c r="A64" s="158">
        <v>541</v>
      </c>
      <c r="B64" s="1361" t="s">
        <v>306</v>
      </c>
      <c r="C64" s="136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05"/>
      <c r="K64" s="1005"/>
    </row>
    <row r="65" spans="1:11" s="1004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1"/>
      <c r="F65" s="1092"/>
      <c r="G65" s="1092"/>
      <c r="H65" s="1093"/>
      <c r="I65" s="123"/>
      <c r="J65" s="1005"/>
      <c r="K65" s="1005"/>
    </row>
    <row r="66" spans="1:11" s="1004" customFormat="1" ht="11.4" customHeight="1" thickBot="1" x14ac:dyDescent="0.25">
      <c r="A66" s="158">
        <v>542</v>
      </c>
      <c r="B66" s="1361" t="s">
        <v>307</v>
      </c>
      <c r="C66" s="136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05"/>
      <c r="K66" s="1005"/>
    </row>
    <row r="67" spans="1:11" s="1004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5"/>
      <c r="F67" s="1086"/>
      <c r="G67" s="1086"/>
      <c r="H67" s="1087"/>
      <c r="I67" s="123"/>
      <c r="J67" s="1005"/>
      <c r="K67" s="1005"/>
    </row>
    <row r="68" spans="1:11" s="1004" customFormat="1" ht="11.4" customHeight="1" thickBot="1" x14ac:dyDescent="0.25">
      <c r="A68" s="158">
        <v>547</v>
      </c>
      <c r="B68" s="1361" t="s">
        <v>308</v>
      </c>
      <c r="C68" s="1362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05"/>
      <c r="K68" s="1005"/>
    </row>
    <row r="69" spans="1:11" s="1004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5"/>
      <c r="F69" s="1086"/>
      <c r="G69" s="1086"/>
      <c r="H69" s="1087"/>
      <c r="I69" s="123"/>
      <c r="J69" s="1005"/>
      <c r="K69" s="1005"/>
    </row>
    <row r="70" spans="1:11" s="1004" customFormat="1" ht="11.4" customHeight="1" x14ac:dyDescent="0.2">
      <c r="A70" s="190">
        <v>549</v>
      </c>
      <c r="B70" s="1382" t="s">
        <v>309</v>
      </c>
      <c r="C70" s="1383"/>
      <c r="D70" s="191">
        <f t="shared" si="0"/>
        <v>17500</v>
      </c>
      <c r="E70" s="192">
        <f>SUM(E71:E71)</f>
        <v>5000</v>
      </c>
      <c r="F70" s="192">
        <f>SUM(F71:F71)</f>
        <v>12500</v>
      </c>
      <c r="G70" s="192">
        <f>SUM(G71:G71)</f>
        <v>0</v>
      </c>
      <c r="H70" s="192">
        <f>SUM(H71:H71)</f>
        <v>0</v>
      </c>
      <c r="I70" s="123"/>
      <c r="J70" s="1005"/>
      <c r="K70" s="1005"/>
    </row>
    <row r="71" spans="1:11" s="1004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17500</v>
      </c>
      <c r="E71" s="1085">
        <v>5000</v>
      </c>
      <c r="F71" s="1086">
        <v>12500</v>
      </c>
      <c r="G71" s="1086"/>
      <c r="H71" s="1087"/>
      <c r="I71" s="123"/>
      <c r="J71" s="1005"/>
      <c r="K71" s="1005"/>
    </row>
    <row r="72" spans="1:11" s="1004" customFormat="1" ht="11.4" customHeight="1" thickBot="1" x14ac:dyDescent="0.25">
      <c r="A72" s="173">
        <v>55</v>
      </c>
      <c r="B72" s="1353" t="s">
        <v>311</v>
      </c>
      <c r="C72" s="1354"/>
      <c r="D72" s="174">
        <f t="shared" si="0"/>
        <v>80000</v>
      </c>
      <c r="E72" s="175">
        <f>SUM(E73+E75+E77)</f>
        <v>80000</v>
      </c>
      <c r="F72" s="175">
        <f>SUM(F73+F75+F77)</f>
        <v>0</v>
      </c>
      <c r="G72" s="175">
        <f>SUM(G73+G75+G77)</f>
        <v>0</v>
      </c>
      <c r="H72" s="175">
        <f>SUM(H73+H75+H77)</f>
        <v>0</v>
      </c>
      <c r="I72" s="123"/>
      <c r="J72" s="1005"/>
      <c r="K72" s="1005"/>
    </row>
    <row r="73" spans="1:11" s="1004" customFormat="1" ht="11.4" customHeight="1" thickBot="1" x14ac:dyDescent="0.25">
      <c r="A73" s="176">
        <v>551</v>
      </c>
      <c r="B73" s="1363" t="s">
        <v>312</v>
      </c>
      <c r="C73" s="1364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05"/>
      <c r="K73" s="1005"/>
    </row>
    <row r="74" spans="1:11" s="1004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1"/>
      <c r="F74" s="1092"/>
      <c r="G74" s="1092"/>
      <c r="H74" s="1093"/>
      <c r="I74" s="123"/>
      <c r="J74" s="1005"/>
      <c r="K74" s="1005"/>
    </row>
    <row r="75" spans="1:11" s="1004" customFormat="1" ht="11.4" customHeight="1" thickBot="1" x14ac:dyDescent="0.25">
      <c r="A75" s="176">
        <v>556</v>
      </c>
      <c r="B75" s="1363" t="s">
        <v>313</v>
      </c>
      <c r="C75" s="1364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05"/>
      <c r="K75" s="1005"/>
    </row>
    <row r="76" spans="1:11" s="1004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1"/>
      <c r="F76" s="1092"/>
      <c r="G76" s="1092"/>
      <c r="H76" s="1093"/>
      <c r="I76" s="123"/>
      <c r="J76" s="1005"/>
      <c r="K76" s="1005"/>
    </row>
    <row r="77" spans="1:11" s="1004" customFormat="1" ht="11.4" customHeight="1" x14ac:dyDescent="0.2">
      <c r="A77" s="183">
        <v>558</v>
      </c>
      <c r="B77" s="1355" t="s">
        <v>314</v>
      </c>
      <c r="C77" s="1356"/>
      <c r="D77" s="184">
        <f t="shared" si="0"/>
        <v>80000</v>
      </c>
      <c r="E77" s="185">
        <f>SUM(E78:E79)</f>
        <v>80000</v>
      </c>
      <c r="F77" s="185">
        <f>SUM(F78:F79)</f>
        <v>0</v>
      </c>
      <c r="G77" s="185">
        <f>SUM(G78:G79)</f>
        <v>0</v>
      </c>
      <c r="H77" s="185">
        <f>SUM(H78:H79)</f>
        <v>0</v>
      </c>
      <c r="I77" s="123"/>
      <c r="J77" s="1005"/>
      <c r="K77" s="1005"/>
    </row>
    <row r="78" spans="1:11" s="1004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80000</v>
      </c>
      <c r="E78" s="1085">
        <v>80000</v>
      </c>
      <c r="F78" s="1086"/>
      <c r="G78" s="1086"/>
      <c r="H78" s="1087"/>
      <c r="I78" s="123"/>
      <c r="J78" s="1005"/>
      <c r="K78" s="1005"/>
    </row>
    <row r="79" spans="1:11" s="1004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5"/>
      <c r="F79" s="1086"/>
      <c r="G79" s="1086"/>
      <c r="H79" s="1087"/>
      <c r="I79" s="123"/>
      <c r="J79" s="1005"/>
      <c r="K79" s="1005"/>
    </row>
    <row r="80" spans="1:11" s="1004" customFormat="1" ht="11.4" customHeight="1" thickBot="1" x14ac:dyDescent="0.25">
      <c r="A80" s="130">
        <v>56</v>
      </c>
      <c r="B80" s="1357" t="s">
        <v>317</v>
      </c>
      <c r="C80" s="1358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05"/>
      <c r="K80" s="1005"/>
    </row>
    <row r="81" spans="1:11" s="1004" customFormat="1" ht="11.4" customHeight="1" thickBot="1" x14ac:dyDescent="0.25">
      <c r="A81" s="135">
        <v>569</v>
      </c>
      <c r="B81" s="1365" t="s">
        <v>318</v>
      </c>
      <c r="C81" s="1366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05"/>
      <c r="K81" s="1005"/>
    </row>
    <row r="82" spans="1:11" s="1004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5"/>
      <c r="F82" s="1086"/>
      <c r="G82" s="1086"/>
      <c r="H82" s="1087"/>
      <c r="I82" s="123"/>
      <c r="J82" s="1005"/>
      <c r="K82" s="1005"/>
    </row>
    <row r="83" spans="1:11" s="1004" customFormat="1" ht="11.4" customHeight="1" thickBot="1" x14ac:dyDescent="0.25">
      <c r="A83" s="155">
        <v>59</v>
      </c>
      <c r="B83" s="1359" t="s">
        <v>319</v>
      </c>
      <c r="C83" s="1360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05"/>
      <c r="K83" s="1005"/>
    </row>
    <row r="84" spans="1:11" s="1004" customFormat="1" ht="11.4" customHeight="1" thickBot="1" x14ac:dyDescent="0.25">
      <c r="A84" s="158">
        <v>591</v>
      </c>
      <c r="B84" s="1361" t="s">
        <v>320</v>
      </c>
      <c r="C84" s="136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05"/>
      <c r="K84" s="1005"/>
    </row>
    <row r="85" spans="1:11" s="1004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4"/>
      <c r="F85" s="1095"/>
      <c r="G85" s="1095"/>
      <c r="H85" s="1096"/>
      <c r="I85" s="123"/>
      <c r="J85" s="1005"/>
      <c r="K85" s="1005"/>
    </row>
    <row r="86" spans="1:11" s="1004" customFormat="1" ht="11.4" customHeight="1" thickBot="1" x14ac:dyDescent="0.25">
      <c r="A86" s="158">
        <v>595</v>
      </c>
      <c r="B86" s="1361" t="s">
        <v>321</v>
      </c>
      <c r="C86" s="1362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05"/>
      <c r="K86" s="1005"/>
    </row>
    <row r="87" spans="1:11" s="1004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88"/>
      <c r="F87" s="1089"/>
      <c r="G87" s="1089"/>
      <c r="H87" s="1090"/>
      <c r="I87" s="123"/>
      <c r="J87" s="1005"/>
      <c r="K87" s="1005"/>
    </row>
    <row r="88" spans="1:11" s="1004" customFormat="1" ht="11.4" customHeight="1" x14ac:dyDescent="0.2">
      <c r="A88" s="205"/>
      <c r="B88" s="205"/>
      <c r="C88" s="123"/>
      <c r="D88" s="206"/>
      <c r="E88" s="1097"/>
      <c r="F88" s="1097"/>
      <c r="G88" s="1097"/>
      <c r="H88" s="1097"/>
      <c r="I88" s="123"/>
      <c r="J88" s="1005"/>
      <c r="K88" s="1005"/>
    </row>
    <row r="89" spans="1:11" s="1004" customFormat="1" ht="11.4" customHeight="1" x14ac:dyDescent="0.2">
      <c r="A89" s="205"/>
      <c r="B89" s="205"/>
      <c r="C89" s="123"/>
      <c r="D89" s="206"/>
      <c r="E89" s="1097"/>
      <c r="F89" s="1097"/>
      <c r="G89" s="1097"/>
      <c r="H89" s="1097"/>
      <c r="J89" s="1005"/>
      <c r="K89" s="1005"/>
    </row>
    <row r="90" spans="1:11" ht="7.5" customHeight="1" x14ac:dyDescent="0.3">
      <c r="A90" s="205"/>
      <c r="B90" s="205"/>
      <c r="C90" s="123"/>
      <c r="D90" s="206"/>
      <c r="E90" s="1097"/>
      <c r="F90" s="1097"/>
      <c r="G90" s="1097"/>
      <c r="H90" s="1097"/>
    </row>
    <row r="91" spans="1:11" s="1004" customFormat="1" ht="11.4" customHeight="1" x14ac:dyDescent="0.2">
      <c r="A91" s="207" t="s">
        <v>322</v>
      </c>
      <c r="B91" s="208"/>
      <c r="C91" s="1098" t="s">
        <v>328</v>
      </c>
      <c r="D91" s="208" t="s">
        <v>323</v>
      </c>
      <c r="E91" s="953"/>
      <c r="F91" s="951" t="s">
        <v>324</v>
      </c>
      <c r="G91" s="1099" t="s">
        <v>595</v>
      </c>
      <c r="H91" s="1100"/>
      <c r="I91" s="1005"/>
      <c r="J91" s="1005"/>
      <c r="K91" s="1005"/>
    </row>
    <row r="92" spans="1:11" s="1004" customFormat="1" ht="7.5" customHeight="1" x14ac:dyDescent="0.25">
      <c r="A92"/>
      <c r="B92"/>
      <c r="C92"/>
      <c r="D92"/>
      <c r="E92"/>
      <c r="F92"/>
      <c r="G92"/>
      <c r="H92"/>
      <c r="I92" s="1005"/>
      <c r="J92" s="1005"/>
      <c r="K92" s="1005"/>
    </row>
    <row r="93" spans="1:11" s="1004" customFormat="1" ht="10.199999999999999" x14ac:dyDescent="0.2">
      <c r="A93" s="207" t="s">
        <v>325</v>
      </c>
      <c r="B93" s="208"/>
      <c r="C93" s="1098" t="s">
        <v>328</v>
      </c>
      <c r="D93" s="208" t="s">
        <v>323</v>
      </c>
      <c r="E93" s="123"/>
      <c r="F93" s="123"/>
      <c r="G93" s="123"/>
      <c r="H93" s="123"/>
      <c r="I93" s="1005"/>
      <c r="J93" s="1005"/>
      <c r="K93" s="1005"/>
    </row>
    <row r="94" spans="1:11" x14ac:dyDescent="0.3">
      <c r="A94" s="1005"/>
      <c r="B94" s="1005"/>
      <c r="C94" s="1005"/>
      <c r="D94" s="1005"/>
      <c r="E94" s="1005"/>
      <c r="F94" s="1005"/>
      <c r="G94" s="1005"/>
      <c r="H94" s="1005"/>
    </row>
  </sheetData>
  <protectedRanges>
    <protectedRange sqref="B72 C87:C90 B80 B83 C82 C85 C78:C79 C71" name="Oblast3_1_1"/>
    <protectedRange sqref="C5" name="Oblast2_1"/>
  </protectedRanges>
  <mergeCells count="39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8:C28"/>
    <mergeCell ref="B30:C30"/>
    <mergeCell ref="B24:C24"/>
    <mergeCell ref="B25:C25"/>
    <mergeCell ref="B32:C32"/>
    <mergeCell ref="B46:C46"/>
    <mergeCell ref="B66:C66"/>
    <mergeCell ref="B68:C68"/>
    <mergeCell ref="B70:C70"/>
    <mergeCell ref="B53:C53"/>
    <mergeCell ref="B60:C60"/>
    <mergeCell ref="B63:C63"/>
    <mergeCell ref="B49:C49"/>
    <mergeCell ref="B51:C51"/>
    <mergeCell ref="B58:C58"/>
    <mergeCell ref="B61:C61"/>
    <mergeCell ref="B64:C64"/>
    <mergeCell ref="B72:C72"/>
    <mergeCell ref="B77:C77"/>
    <mergeCell ref="B80:C80"/>
    <mergeCell ref="B83:C83"/>
    <mergeCell ref="B86:C86"/>
    <mergeCell ref="B84:C84"/>
    <mergeCell ref="B73:C73"/>
    <mergeCell ref="B75:C75"/>
    <mergeCell ref="B81:C81"/>
  </mergeCells>
  <dataValidations count="2">
    <dataValidation type="list" allowBlank="1" showInputMessage="1" showErrorMessage="1" sqref="B2:G2" xr:uid="{00000000-0002-0000-0F00-000000000000}">
      <formula1>Org</formula1>
    </dataValidation>
    <dataValidation type="list" allowBlank="1" showInputMessage="1" showErrorMessage="1" sqref="C93 C91" xr:uid="{00000000-0002-0000-0F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6"/>
  <sheetViews>
    <sheetView zoomScaleNormal="100" workbookViewId="0">
      <selection activeCell="G27" sqref="G2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393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366</v>
      </c>
      <c r="B3" s="691" t="s">
        <v>150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2111</v>
      </c>
      <c r="B7" s="754" t="s">
        <v>151</v>
      </c>
      <c r="C7" s="707">
        <v>10000</v>
      </c>
      <c r="D7" s="707">
        <v>8740</v>
      </c>
      <c r="E7" s="707">
        <v>12000</v>
      </c>
      <c r="F7" s="707">
        <v>10000</v>
      </c>
      <c r="G7" s="708">
        <v>10000</v>
      </c>
    </row>
    <row r="8" spans="1:7" ht="20.100000000000001" customHeight="1" x14ac:dyDescent="0.3">
      <c r="A8" s="709"/>
      <c r="B8" s="710"/>
      <c r="C8" s="711"/>
      <c r="D8" s="711"/>
      <c r="E8" s="711"/>
      <c r="F8" s="711"/>
      <c r="G8" s="712"/>
    </row>
    <row r="9" spans="1:7" ht="20.100000000000001" customHeight="1" thickBot="1" x14ac:dyDescent="0.35">
      <c r="A9" s="713"/>
      <c r="B9" s="714"/>
      <c r="C9" s="715"/>
      <c r="D9" s="715"/>
      <c r="E9" s="715"/>
      <c r="F9" s="715"/>
      <c r="G9" s="716"/>
    </row>
    <row r="10" spans="1:7" ht="20.100000000000001" customHeight="1" thickBot="1" x14ac:dyDescent="0.35">
      <c r="A10" s="856"/>
      <c r="B10" s="857" t="s">
        <v>55</v>
      </c>
      <c r="C10" s="869">
        <f>SUM(C7:C9)</f>
        <v>10000</v>
      </c>
      <c r="D10" s="869">
        <f>SUM(D7:D9)</f>
        <v>8740</v>
      </c>
      <c r="E10" s="869">
        <f>SUM(E7:E9)</f>
        <v>12000</v>
      </c>
      <c r="F10" s="869">
        <f>SUM(F7:F9)</f>
        <v>10000</v>
      </c>
      <c r="G10" s="870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0" t="s">
        <v>366</v>
      </c>
      <c r="B13" s="721" t="s">
        <v>150</v>
      </c>
      <c r="C13" s="722"/>
      <c r="D13" s="723"/>
      <c r="E13" s="723"/>
      <c r="F13" s="723"/>
      <c r="G13" s="724"/>
    </row>
    <row r="14" spans="1:7" ht="15.6" x14ac:dyDescent="0.3">
      <c r="A14" s="725"/>
      <c r="B14" s="726" t="s">
        <v>140</v>
      </c>
      <c r="C14" s="727"/>
      <c r="D14" s="728"/>
      <c r="E14" s="729" t="s">
        <v>134</v>
      </c>
      <c r="F14" s="728"/>
      <c r="G14" s="730"/>
    </row>
    <row r="15" spans="1:7" ht="14.4" x14ac:dyDescent="0.3">
      <c r="A15" s="1330" t="s">
        <v>135</v>
      </c>
      <c r="B15" s="1332" t="s">
        <v>136</v>
      </c>
      <c r="C15" s="731" t="s">
        <v>137</v>
      </c>
      <c r="D15" s="731" t="s">
        <v>107</v>
      </c>
      <c r="E15" s="731" t="s">
        <v>138</v>
      </c>
      <c r="F15" s="731" t="s">
        <v>108</v>
      </c>
      <c r="G15" s="733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734" t="str">
        <f>IF('1014-útulek'!E16=0," ",'1014-útulek'!E16)</f>
        <v>k 31.12.2025</v>
      </c>
      <c r="F16" s="735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8" ht="20.100000000000001" customHeight="1" x14ac:dyDescent="0.3">
      <c r="A17" s="737">
        <v>5041</v>
      </c>
      <c r="B17" s="752" t="s">
        <v>152</v>
      </c>
      <c r="C17" s="739">
        <v>1000</v>
      </c>
      <c r="D17" s="740">
        <v>881</v>
      </c>
      <c r="E17" s="739">
        <v>1000</v>
      </c>
      <c r="F17" s="739">
        <v>1000</v>
      </c>
      <c r="G17" s="742">
        <v>1000</v>
      </c>
    </row>
    <row r="18" spans="1:8" ht="20.100000000000001" customHeight="1" x14ac:dyDescent="0.3">
      <c r="A18" s="761">
        <v>5136</v>
      </c>
      <c r="B18" s="767" t="s">
        <v>155</v>
      </c>
      <c r="C18" s="763">
        <v>120000</v>
      </c>
      <c r="D18" s="763">
        <v>44445</v>
      </c>
      <c r="E18" s="763">
        <v>120000</v>
      </c>
      <c r="F18" s="763">
        <v>120000</v>
      </c>
      <c r="G18" s="765">
        <v>120000</v>
      </c>
    </row>
    <row r="19" spans="1:8" ht="20.100000000000001" customHeight="1" x14ac:dyDescent="0.3">
      <c r="A19" s="761">
        <v>5137</v>
      </c>
      <c r="B19" s="767" t="s">
        <v>19</v>
      </c>
      <c r="C19" s="763">
        <v>60000</v>
      </c>
      <c r="D19" s="763">
        <v>0</v>
      </c>
      <c r="E19" s="763">
        <v>60000</v>
      </c>
      <c r="F19" s="763">
        <v>60000</v>
      </c>
      <c r="G19" s="765">
        <v>60000</v>
      </c>
    </row>
    <row r="20" spans="1:8" ht="20.100000000000001" customHeight="1" x14ac:dyDescent="0.3">
      <c r="A20" s="761">
        <v>5139</v>
      </c>
      <c r="B20" s="767" t="s">
        <v>147</v>
      </c>
      <c r="C20" s="763">
        <v>40000</v>
      </c>
      <c r="D20" s="763">
        <v>22148</v>
      </c>
      <c r="E20" s="763">
        <v>40000</v>
      </c>
      <c r="F20" s="763">
        <v>40000</v>
      </c>
      <c r="G20" s="765">
        <v>40000</v>
      </c>
    </row>
    <row r="21" spans="1:8" ht="20.100000000000001" customHeight="1" x14ac:dyDescent="0.3">
      <c r="A21" s="761">
        <v>5151</v>
      </c>
      <c r="B21" s="767" t="s">
        <v>156</v>
      </c>
      <c r="C21" s="763">
        <v>20000</v>
      </c>
      <c r="D21" s="763">
        <v>4837</v>
      </c>
      <c r="E21" s="763">
        <v>20000</v>
      </c>
      <c r="F21" s="763">
        <v>20000</v>
      </c>
      <c r="G21" s="765">
        <v>20000</v>
      </c>
      <c r="H21" s="635" t="s">
        <v>51</v>
      </c>
    </row>
    <row r="22" spans="1:8" ht="20.100000000000001" customHeight="1" x14ac:dyDescent="0.3">
      <c r="A22" s="761">
        <v>5152</v>
      </c>
      <c r="B22" s="767" t="s">
        <v>43</v>
      </c>
      <c r="C22" s="763">
        <v>220000</v>
      </c>
      <c r="D22" s="763">
        <v>173523</v>
      </c>
      <c r="E22" s="763">
        <v>220000</v>
      </c>
      <c r="F22" s="763">
        <v>220000</v>
      </c>
      <c r="G22" s="765">
        <v>220000</v>
      </c>
      <c r="H22" s="773" t="s">
        <v>447</v>
      </c>
    </row>
    <row r="23" spans="1:8" ht="20.100000000000001" customHeight="1" x14ac:dyDescent="0.3">
      <c r="A23" s="761">
        <v>5154</v>
      </c>
      <c r="B23" s="767" t="s">
        <v>157</v>
      </c>
      <c r="C23" s="763">
        <v>60000</v>
      </c>
      <c r="D23" s="763">
        <v>34173</v>
      </c>
      <c r="E23" s="763">
        <v>60000</v>
      </c>
      <c r="F23" s="763">
        <v>60000</v>
      </c>
      <c r="G23" s="765">
        <v>60000</v>
      </c>
    </row>
    <row r="24" spans="1:8" ht="20.100000000000001" customHeight="1" x14ac:dyDescent="0.3">
      <c r="A24" s="761">
        <v>5162</v>
      </c>
      <c r="B24" s="767" t="s">
        <v>158</v>
      </c>
      <c r="C24" s="763">
        <v>10000</v>
      </c>
      <c r="D24" s="763">
        <v>6201</v>
      </c>
      <c r="E24" s="763">
        <v>10000</v>
      </c>
      <c r="F24" s="763">
        <v>10000</v>
      </c>
      <c r="G24" s="765">
        <v>10000</v>
      </c>
    </row>
    <row r="25" spans="1:8" ht="20.100000000000001" customHeight="1" x14ac:dyDescent="0.3">
      <c r="A25" s="761">
        <v>5164</v>
      </c>
      <c r="B25" s="767" t="s">
        <v>23</v>
      </c>
      <c r="C25" s="763">
        <v>2000</v>
      </c>
      <c r="D25" s="763">
        <v>0</v>
      </c>
      <c r="E25" s="763">
        <v>2000</v>
      </c>
      <c r="F25" s="763">
        <v>2000</v>
      </c>
      <c r="G25" s="765">
        <v>2000</v>
      </c>
    </row>
    <row r="26" spans="1:8" ht="20.100000000000001" customHeight="1" x14ac:dyDescent="0.3">
      <c r="A26" s="761">
        <v>5168</v>
      </c>
      <c r="B26" s="767" t="s">
        <v>448</v>
      </c>
      <c r="C26" s="763">
        <v>10000</v>
      </c>
      <c r="D26" s="763">
        <v>12705</v>
      </c>
      <c r="E26" s="763">
        <v>15000</v>
      </c>
      <c r="F26" s="763">
        <v>15000</v>
      </c>
      <c r="G26" s="765">
        <v>15000</v>
      </c>
    </row>
    <row r="27" spans="1:8" ht="20.100000000000001" customHeight="1" x14ac:dyDescent="0.3">
      <c r="A27" s="761">
        <v>5169</v>
      </c>
      <c r="B27" s="767" t="s">
        <v>159</v>
      </c>
      <c r="C27" s="763">
        <v>40000</v>
      </c>
      <c r="D27" s="763">
        <v>27999</v>
      </c>
      <c r="E27" s="763">
        <v>40000</v>
      </c>
      <c r="F27" s="763">
        <v>40000</v>
      </c>
      <c r="G27" s="765">
        <v>40000</v>
      </c>
    </row>
    <row r="28" spans="1:8" ht="20.100000000000001" customHeight="1" x14ac:dyDescent="0.3">
      <c r="A28" s="768">
        <v>5171</v>
      </c>
      <c r="B28" s="769" t="s">
        <v>160</v>
      </c>
      <c r="C28" s="770">
        <v>70000</v>
      </c>
      <c r="D28" s="770">
        <v>0</v>
      </c>
      <c r="E28" s="770">
        <v>70000</v>
      </c>
      <c r="F28" s="770">
        <v>70000</v>
      </c>
      <c r="G28" s="771">
        <v>70000</v>
      </c>
    </row>
    <row r="29" spans="1:8" ht="20.100000000000001" customHeight="1" x14ac:dyDescent="0.3">
      <c r="A29" s="768">
        <v>5172</v>
      </c>
      <c r="B29" s="769" t="s">
        <v>449</v>
      </c>
      <c r="C29" s="770">
        <v>0</v>
      </c>
      <c r="D29" s="770">
        <v>0</v>
      </c>
      <c r="E29" s="770">
        <v>0</v>
      </c>
      <c r="F29" s="770">
        <v>0</v>
      </c>
      <c r="G29" s="771">
        <v>0</v>
      </c>
    </row>
    <row r="30" spans="1:8" ht="20.100000000000001" customHeight="1" x14ac:dyDescent="0.3">
      <c r="A30" s="768">
        <v>5179</v>
      </c>
      <c r="B30" s="769" t="s">
        <v>450</v>
      </c>
      <c r="C30" s="770">
        <v>2000</v>
      </c>
      <c r="D30" s="770">
        <v>550</v>
      </c>
      <c r="E30" s="770">
        <v>2000</v>
      </c>
      <c r="F30" s="770">
        <v>2000</v>
      </c>
      <c r="G30" s="771">
        <v>2000</v>
      </c>
    </row>
    <row r="31" spans="1:8" ht="20.100000000000001" customHeight="1" thickBot="1" x14ac:dyDescent="0.35">
      <c r="A31" s="743">
        <v>5194</v>
      </c>
      <c r="B31" s="772" t="s">
        <v>207</v>
      </c>
      <c r="C31" s="745">
        <v>8000</v>
      </c>
      <c r="D31" s="745">
        <v>5109</v>
      </c>
      <c r="E31" s="745">
        <v>8000</v>
      </c>
      <c r="F31" s="745">
        <v>8000</v>
      </c>
      <c r="G31" s="747">
        <v>8000</v>
      </c>
    </row>
    <row r="32" spans="1:8" ht="20.100000000000001" customHeight="1" thickBot="1" x14ac:dyDescent="0.35">
      <c r="A32" s="874"/>
      <c r="B32" s="861" t="s">
        <v>55</v>
      </c>
      <c r="C32" s="872">
        <f>SUM(C17:C31)</f>
        <v>663000</v>
      </c>
      <c r="D32" s="872">
        <f>SUM(D17:D31)</f>
        <v>332571</v>
      </c>
      <c r="E32" s="872">
        <f>SUM(E17:E31)</f>
        <v>668000</v>
      </c>
      <c r="F32" s="872">
        <f>SUM(F17:F31)</f>
        <v>668000</v>
      </c>
      <c r="G32" s="877">
        <f>SUM(G17:G31)</f>
        <v>668000</v>
      </c>
    </row>
    <row r="33" spans="1:7" ht="14.4" x14ac:dyDescent="0.3">
      <c r="A33" s="111"/>
      <c r="B33" s="111"/>
      <c r="C33" s="114"/>
      <c r="D33" s="114"/>
      <c r="E33" s="114"/>
      <c r="F33" s="114"/>
      <c r="G33" s="111"/>
    </row>
    <row r="34" spans="1:7" ht="14.4" x14ac:dyDescent="0.3">
      <c r="A34" s="111"/>
      <c r="B34" s="111"/>
      <c r="C34" s="114"/>
      <c r="D34" s="114"/>
      <c r="E34" s="114"/>
      <c r="F34" s="114"/>
      <c r="G34" s="111"/>
    </row>
    <row r="35" spans="1:7" ht="14.4" x14ac:dyDescent="0.3">
      <c r="A35" s="111"/>
      <c r="B35" s="115" t="s">
        <v>143</v>
      </c>
      <c r="C35" s="116">
        <v>45952</v>
      </c>
      <c r="E35" s="115" t="s">
        <v>144</v>
      </c>
      <c r="F35" s="1020" t="s">
        <v>565</v>
      </c>
      <c r="G35" s="111"/>
    </row>
    <row r="36" spans="1:7" ht="14.4" x14ac:dyDescent="0.3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4"/>
  <sheetViews>
    <sheetView zoomScaleNormal="100" workbookViewId="0">
      <selection activeCell="F23" sqref="F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394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371</v>
      </c>
      <c r="B3" s="691" t="s">
        <v>161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2111</v>
      </c>
      <c r="B7" s="754" t="s">
        <v>162</v>
      </c>
      <c r="C7" s="755">
        <v>0</v>
      </c>
      <c r="D7" s="755">
        <v>0</v>
      </c>
      <c r="E7" s="755">
        <v>0</v>
      </c>
      <c r="F7" s="755">
        <v>0</v>
      </c>
      <c r="G7" s="756">
        <v>0</v>
      </c>
    </row>
    <row r="8" spans="1:7" ht="20.100000000000001" customHeight="1" x14ac:dyDescent="0.3">
      <c r="A8" s="709"/>
      <c r="B8" s="710"/>
      <c r="C8" s="757"/>
      <c r="D8" s="757"/>
      <c r="E8" s="757"/>
      <c r="F8" s="757"/>
      <c r="G8" s="758"/>
    </row>
    <row r="9" spans="1:7" ht="20.100000000000001" customHeight="1" thickBot="1" x14ac:dyDescent="0.35">
      <c r="A9" s="713"/>
      <c r="B9" s="714"/>
      <c r="C9" s="759"/>
      <c r="D9" s="759"/>
      <c r="E9" s="759"/>
      <c r="F9" s="759"/>
      <c r="G9" s="760"/>
    </row>
    <row r="10" spans="1:7" ht="20.100000000000001" customHeight="1" thickBot="1" x14ac:dyDescent="0.35">
      <c r="A10" s="856"/>
      <c r="B10" s="857" t="s">
        <v>55</v>
      </c>
      <c r="C10" s="858">
        <f>SUM(C7:C9)</f>
        <v>0</v>
      </c>
      <c r="D10" s="858">
        <f>SUM(D7:D9)</f>
        <v>0</v>
      </c>
      <c r="E10" s="858">
        <f>SUM(E7:E9)</f>
        <v>0</v>
      </c>
      <c r="F10" s="858">
        <f>SUM(F7:F9)</f>
        <v>0</v>
      </c>
      <c r="G10" s="859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0" t="s">
        <v>371</v>
      </c>
      <c r="B13" s="721" t="s">
        <v>161</v>
      </c>
      <c r="C13" s="722"/>
      <c r="D13" s="723"/>
      <c r="E13" s="723"/>
      <c r="F13" s="723"/>
      <c r="G13" s="724"/>
    </row>
    <row r="14" spans="1:7" ht="15.6" x14ac:dyDescent="0.3">
      <c r="A14" s="725"/>
      <c r="B14" s="726" t="s">
        <v>140</v>
      </c>
      <c r="C14" s="727"/>
      <c r="D14" s="728"/>
      <c r="E14" s="729" t="s">
        <v>134</v>
      </c>
      <c r="F14" s="728"/>
      <c r="G14" s="730"/>
    </row>
    <row r="15" spans="1:7" ht="14.4" x14ac:dyDescent="0.3">
      <c r="A15" s="1330" t="s">
        <v>135</v>
      </c>
      <c r="B15" s="1332" t="s">
        <v>136</v>
      </c>
      <c r="C15" s="731" t="s">
        <v>137</v>
      </c>
      <c r="D15" s="731" t="s">
        <v>107</v>
      </c>
      <c r="E15" s="731" t="s">
        <v>138</v>
      </c>
      <c r="F15" s="731" t="s">
        <v>108</v>
      </c>
      <c r="G15" s="733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734" t="str">
        <f>IF('1014-útulek'!E16=0," ",'1014-útulek'!E16)</f>
        <v>k 31.12.2025</v>
      </c>
      <c r="F16" s="735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7" ht="20.100000000000001" customHeight="1" x14ac:dyDescent="0.3">
      <c r="A17" s="737">
        <v>5139</v>
      </c>
      <c r="B17" s="752" t="s">
        <v>163</v>
      </c>
      <c r="C17" s="739">
        <v>0</v>
      </c>
      <c r="D17" s="740">
        <v>0</v>
      </c>
      <c r="E17" s="739">
        <v>0</v>
      </c>
      <c r="F17" s="739">
        <v>0</v>
      </c>
      <c r="G17" s="742">
        <v>0</v>
      </c>
    </row>
    <row r="18" spans="1:7" ht="20.100000000000001" customHeight="1" x14ac:dyDescent="0.3">
      <c r="A18" s="768">
        <v>5152</v>
      </c>
      <c r="B18" s="774" t="s">
        <v>43</v>
      </c>
      <c r="C18" s="770">
        <v>0</v>
      </c>
      <c r="D18" s="770">
        <v>0</v>
      </c>
      <c r="E18" s="770">
        <v>0</v>
      </c>
      <c r="F18" s="770">
        <v>0</v>
      </c>
      <c r="G18" s="771">
        <v>0</v>
      </c>
    </row>
    <row r="19" spans="1:7" ht="20.100000000000001" customHeight="1" thickBot="1" x14ac:dyDescent="0.35">
      <c r="A19" s="743">
        <v>5171</v>
      </c>
      <c r="B19" s="775" t="s">
        <v>160</v>
      </c>
      <c r="C19" s="745">
        <v>0</v>
      </c>
      <c r="D19" s="745">
        <v>0</v>
      </c>
      <c r="E19" s="745">
        <v>0</v>
      </c>
      <c r="F19" s="745">
        <v>0</v>
      </c>
      <c r="G19" s="747">
        <v>0</v>
      </c>
    </row>
    <row r="20" spans="1:7" ht="20.100000000000001" customHeight="1" thickBot="1" x14ac:dyDescent="0.35">
      <c r="A20" s="874"/>
      <c r="B20" s="861" t="s">
        <v>55</v>
      </c>
      <c r="C20" s="872">
        <f>SUM(C17:C19)</f>
        <v>0</v>
      </c>
      <c r="D20" s="872">
        <f>SUM(D17:D19)</f>
        <v>0</v>
      </c>
      <c r="E20" s="872">
        <f>SUM(E17:E19)</f>
        <v>0</v>
      </c>
      <c r="F20" s="872">
        <f>SUM(F17:F19)</f>
        <v>0</v>
      </c>
      <c r="G20" s="877">
        <f>SUM(G17:G19)</f>
        <v>0</v>
      </c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5" t="s">
        <v>143</v>
      </c>
      <c r="C23" s="1021" t="s">
        <v>51</v>
      </c>
      <c r="E23" s="115" t="s">
        <v>144</v>
      </c>
      <c r="F23" s="1020" t="s">
        <v>51</v>
      </c>
      <c r="G23" s="111"/>
    </row>
    <row r="24" spans="1:7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4"/>
  <sheetViews>
    <sheetView zoomScaleNormal="100" workbookViewId="0">
      <selection activeCell="C24" sqref="C2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395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370</v>
      </c>
      <c r="B3" s="691" t="s">
        <v>164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 t="s">
        <v>51</v>
      </c>
      <c r="B7" s="706" t="s">
        <v>51</v>
      </c>
      <c r="C7" s="755" t="s">
        <v>51</v>
      </c>
      <c r="D7" s="755" t="s">
        <v>51</v>
      </c>
      <c r="E7" s="755"/>
      <c r="F7" s="755"/>
      <c r="G7" s="756"/>
    </row>
    <row r="8" spans="1:7" ht="20.100000000000001" customHeight="1" x14ac:dyDescent="0.3">
      <c r="A8" s="709"/>
      <c r="B8" s="710"/>
      <c r="C8" s="757"/>
      <c r="D8" s="757"/>
      <c r="E8" s="757"/>
      <c r="F8" s="757"/>
      <c r="G8" s="758"/>
    </row>
    <row r="9" spans="1:7" ht="20.100000000000001" customHeight="1" thickBot="1" x14ac:dyDescent="0.35">
      <c r="A9" s="713"/>
      <c r="B9" s="714"/>
      <c r="C9" s="759"/>
      <c r="D9" s="759"/>
      <c r="E9" s="759"/>
      <c r="F9" s="759"/>
      <c r="G9" s="760"/>
    </row>
    <row r="10" spans="1:7" ht="20.100000000000001" customHeight="1" thickBot="1" x14ac:dyDescent="0.35">
      <c r="A10" s="856"/>
      <c r="B10" s="857" t="s">
        <v>55</v>
      </c>
      <c r="C10" s="858">
        <f>SUM(C7:C9)</f>
        <v>0</v>
      </c>
      <c r="D10" s="858">
        <f>SUM(D7:D9)</f>
        <v>0</v>
      </c>
      <c r="E10" s="858">
        <f>SUM(E7:E9)</f>
        <v>0</v>
      </c>
      <c r="F10" s="858">
        <f>SUM(F7:F9)</f>
        <v>0</v>
      </c>
      <c r="G10" s="859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0" t="s">
        <v>370</v>
      </c>
      <c r="B13" s="721" t="s">
        <v>164</v>
      </c>
      <c r="C13" s="722"/>
      <c r="D13" s="723"/>
      <c r="E13" s="723"/>
      <c r="F13" s="723"/>
      <c r="G13" s="724"/>
    </row>
    <row r="14" spans="1:7" ht="15.6" x14ac:dyDescent="0.3">
      <c r="A14" s="725"/>
      <c r="B14" s="726" t="s">
        <v>140</v>
      </c>
      <c r="C14" s="727"/>
      <c r="D14" s="728"/>
      <c r="E14" s="729" t="s">
        <v>134</v>
      </c>
      <c r="F14" s="728"/>
      <c r="G14" s="730"/>
    </row>
    <row r="15" spans="1:7" ht="14.4" x14ac:dyDescent="0.3">
      <c r="A15" s="1330" t="s">
        <v>135</v>
      </c>
      <c r="B15" s="1332" t="s">
        <v>136</v>
      </c>
      <c r="C15" s="731" t="s">
        <v>137</v>
      </c>
      <c r="D15" s="731" t="s">
        <v>107</v>
      </c>
      <c r="E15" s="731" t="s">
        <v>138</v>
      </c>
      <c r="F15" s="731" t="s">
        <v>108</v>
      </c>
      <c r="G15" s="733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734" t="str">
        <f>IF('1014-útulek'!E16=0," ",'1014-útulek'!E16)</f>
        <v>k 31.12.2025</v>
      </c>
      <c r="F16" s="735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10" ht="20.100000000000001" customHeight="1" x14ac:dyDescent="0.3">
      <c r="A17" s="737">
        <v>5139</v>
      </c>
      <c r="B17" s="752" t="s">
        <v>163</v>
      </c>
      <c r="C17" s="739">
        <v>0</v>
      </c>
      <c r="D17" s="740">
        <v>6398</v>
      </c>
      <c r="E17" s="739">
        <v>10000</v>
      </c>
      <c r="F17" s="739">
        <v>0</v>
      </c>
      <c r="G17" s="742">
        <v>0</v>
      </c>
    </row>
    <row r="18" spans="1:10" ht="20.100000000000001" customHeight="1" x14ac:dyDescent="0.3">
      <c r="A18" s="768">
        <v>5162</v>
      </c>
      <c r="B18" s="774" t="s">
        <v>165</v>
      </c>
      <c r="C18" s="770">
        <v>0</v>
      </c>
      <c r="D18" s="770">
        <v>0</v>
      </c>
      <c r="E18" s="770">
        <v>0</v>
      </c>
      <c r="F18" s="770">
        <v>0</v>
      </c>
      <c r="G18" s="771">
        <v>0</v>
      </c>
      <c r="H18" s="504" t="s">
        <v>51</v>
      </c>
      <c r="J18" s="504" t="s">
        <v>51</v>
      </c>
    </row>
    <row r="19" spans="1:10" ht="20.100000000000001" customHeight="1" thickBot="1" x14ac:dyDescent="0.35">
      <c r="A19" s="743">
        <v>5171</v>
      </c>
      <c r="B19" s="775" t="s">
        <v>160</v>
      </c>
      <c r="C19" s="745">
        <v>50000</v>
      </c>
      <c r="D19" s="745">
        <v>0</v>
      </c>
      <c r="E19" s="745">
        <v>5000</v>
      </c>
      <c r="F19" s="745">
        <v>50000</v>
      </c>
      <c r="G19" s="747">
        <v>50000</v>
      </c>
    </row>
    <row r="20" spans="1:10" ht="20.100000000000001" customHeight="1" thickBot="1" x14ac:dyDescent="0.35">
      <c r="A20" s="874"/>
      <c r="B20" s="861" t="s">
        <v>55</v>
      </c>
      <c r="C20" s="872">
        <f>SUM(C17:C19)</f>
        <v>50000</v>
      </c>
      <c r="D20" s="872">
        <f>SUM(D17:D19)</f>
        <v>6398</v>
      </c>
      <c r="E20" s="872">
        <v>15000</v>
      </c>
      <c r="F20" s="872">
        <f>SUM(F17:F19)</f>
        <v>50000</v>
      </c>
      <c r="G20" s="877">
        <f>SUM(G17:G19)</f>
        <v>50000</v>
      </c>
    </row>
    <row r="21" spans="1:10" ht="14.4" x14ac:dyDescent="0.3">
      <c r="A21" s="111"/>
      <c r="B21" s="111"/>
      <c r="C21" s="114"/>
      <c r="D21" s="114"/>
      <c r="E21" s="114"/>
      <c r="F21" s="114"/>
      <c r="G21" s="111"/>
    </row>
    <row r="22" spans="1:10" ht="14.4" x14ac:dyDescent="0.3">
      <c r="A22" s="111"/>
      <c r="B22" s="111"/>
      <c r="C22" s="114"/>
      <c r="D22" s="114"/>
      <c r="E22" s="114"/>
      <c r="F22" s="114"/>
      <c r="G22" s="111"/>
    </row>
    <row r="23" spans="1:10" ht="14.4" x14ac:dyDescent="0.3">
      <c r="A23" s="111"/>
      <c r="B23" s="115" t="s">
        <v>143</v>
      </c>
      <c r="C23" s="116">
        <v>45952</v>
      </c>
      <c r="E23" s="115" t="s">
        <v>144</v>
      </c>
      <c r="F23" s="111" t="s">
        <v>145</v>
      </c>
      <c r="G23" s="111"/>
    </row>
    <row r="24" spans="1:10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71"/>
  <sheetViews>
    <sheetView topLeftCell="A28" zoomScale="70" zoomScaleNormal="70" workbookViewId="0">
      <selection activeCell="B64" sqref="B64"/>
    </sheetView>
  </sheetViews>
  <sheetFormatPr defaultRowHeight="13.2" x14ac:dyDescent="0.25"/>
  <cols>
    <col min="1" max="1" width="8.5546875" customWidth="1"/>
    <col min="2" max="2" width="41.44140625" customWidth="1"/>
    <col min="3" max="3" width="24.33203125" customWidth="1"/>
    <col min="4" max="4" width="15.6640625" customWidth="1"/>
    <col min="5" max="5" width="14" customWidth="1"/>
    <col min="6" max="6" width="4.44140625" customWidth="1"/>
    <col min="7" max="7" width="8.5546875" customWidth="1"/>
    <col min="8" max="8" width="40" customWidth="1"/>
    <col min="9" max="9" width="24.33203125" customWidth="1"/>
    <col min="10" max="10" width="14.33203125" customWidth="1"/>
    <col min="11" max="11" width="14.109375" customWidth="1"/>
  </cols>
  <sheetData>
    <row r="1" spans="1:12" ht="16.8" thickTop="1" thickBot="1" x14ac:dyDescent="0.3">
      <c r="A1" s="1248" t="str">
        <f>IF('příjmy-paragraf'!A1=0," ",'příjmy-paragraf'!A1)</f>
        <v>Schválený rozpočet města Nové Město pod Smrkem na rok 2026</v>
      </c>
      <c r="B1" s="1249"/>
      <c r="C1" s="1249"/>
      <c r="D1" s="1249"/>
      <c r="E1" s="1250"/>
      <c r="G1" s="1215" t="str">
        <f>IF('výdaje-paragraf'!A1=0," ",'výdaje-paragraf'!A1)</f>
        <v>Schválený rozpočet města Nové Město pod Smrkem na rok 2026</v>
      </c>
      <c r="H1" s="1216"/>
      <c r="I1" s="1216"/>
      <c r="J1" s="1216"/>
      <c r="K1" s="1217"/>
    </row>
    <row r="2" spans="1:12" ht="14.4" thickTop="1" x14ac:dyDescent="0.25">
      <c r="A2" s="83" t="s">
        <v>35</v>
      </c>
      <c r="B2" s="77" t="s">
        <v>124</v>
      </c>
      <c r="C2" s="78"/>
      <c r="D2" s="81" t="str">
        <f>IF('příjmy-paragraf'!F2=0," ",'příjmy-paragraf'!F2)</f>
        <v>rok 2026</v>
      </c>
      <c r="E2" s="81" t="str">
        <f>IF('příjmy-paragraf'!F2=0," ",'příjmy-paragraf'!F2)</f>
        <v>rok 2026</v>
      </c>
      <c r="G2" s="83" t="s">
        <v>109</v>
      </c>
      <c r="H2" s="77" t="s">
        <v>124</v>
      </c>
      <c r="I2" s="78"/>
      <c r="J2" s="81" t="str">
        <f>IF('výdaje-paragraf'!F2=0," ",'výdaje-paragraf'!F2)</f>
        <v>rok 2026</v>
      </c>
      <c r="K2" s="81" t="str">
        <f>IF('výdaje-paragraf'!F2=0," ",'výdaje-paragraf'!F2)</f>
        <v>rok 2026</v>
      </c>
    </row>
    <row r="3" spans="1:12" ht="13.8" thickBot="1" x14ac:dyDescent="0.3">
      <c r="A3" s="79" t="s">
        <v>64</v>
      </c>
      <c r="B3" s="80" t="s">
        <v>65</v>
      </c>
      <c r="C3" s="80" t="s">
        <v>96</v>
      </c>
      <c r="D3" s="82" t="s">
        <v>108</v>
      </c>
      <c r="E3" s="92" t="s">
        <v>110</v>
      </c>
      <c r="G3" s="79" t="s">
        <v>64</v>
      </c>
      <c r="H3" s="80" t="s">
        <v>65</v>
      </c>
      <c r="I3" s="80" t="s">
        <v>96</v>
      </c>
      <c r="J3" s="82" t="s">
        <v>108</v>
      </c>
      <c r="K3" s="92" t="s">
        <v>110</v>
      </c>
    </row>
    <row r="4" spans="1:12" ht="13.8" thickTop="1" x14ac:dyDescent="0.25">
      <c r="A4" s="316" t="str">
        <f>IF('příjmy-paragraf'!A4=0," ",'příjmy-paragraf'!A4)</f>
        <v>111x</v>
      </c>
      <c r="B4" s="317" t="str">
        <f>IF('příjmy-paragraf'!B4=0," ",'příjmy-paragraf'!B4)</f>
        <v>daň z příjmů fyzických osob</v>
      </c>
      <c r="C4" s="318" t="str">
        <f>IF('příjmy-paragraf'!C4=0," ",'příjmy-paragraf'!C4)</f>
        <v xml:space="preserve"> </v>
      </c>
      <c r="D4" s="335">
        <f>IF('příjmy-paragraf'!F4=0," ",'příjmy-paragraf'!F4)</f>
        <v>21039000</v>
      </c>
      <c r="E4" s="322"/>
      <c r="F4" s="73"/>
      <c r="G4" s="355">
        <f>IF('výdaje-paragraf'!A4=0," ",'výdaje-paragraf'!A4)</f>
        <v>1014</v>
      </c>
      <c r="H4" s="356" t="str">
        <f>IF('výdaje-paragraf'!B4=0," ",'výdaje-paragraf'!B4)</f>
        <v>ozdrav. hosp. zvířat</v>
      </c>
      <c r="I4" s="356" t="str">
        <f>IF('výdaje-paragraf'!C4=0," ",'výdaje-paragraf'!C4)</f>
        <v>útulek</v>
      </c>
      <c r="J4" s="360">
        <f>IF('výdaje-paragraf'!F4=0," ",'výdaje-paragraf'!F4)</f>
        <v>100000</v>
      </c>
      <c r="K4" s="361"/>
      <c r="L4" s="73"/>
    </row>
    <row r="5" spans="1:12" x14ac:dyDescent="0.25">
      <c r="A5" s="323" t="str">
        <f>IF('příjmy-paragraf'!A5=0," ",'příjmy-paragraf'!A5)</f>
        <v>112x</v>
      </c>
      <c r="B5" s="324" t="str">
        <f>IF('příjmy-paragraf'!B5=0," ",'příjmy-paragraf'!B5)</f>
        <v>daň z příjmů právnických osob</v>
      </c>
      <c r="C5" s="325" t="str">
        <f>IF('příjmy-paragraf'!C5=0," ",'příjmy-paragraf'!C5)</f>
        <v xml:space="preserve"> </v>
      </c>
      <c r="D5" s="328">
        <f>IF('příjmy-paragraf'!F5=0," ",'příjmy-paragraf'!F5)</f>
        <v>27940000</v>
      </c>
      <c r="E5" s="329"/>
      <c r="F5" s="73"/>
      <c r="G5" s="394">
        <f>IF('výdaje-paragraf'!A5=0," ",'výdaje-paragraf'!A5)</f>
        <v>1031</v>
      </c>
      <c r="H5" s="381" t="str">
        <f>IF('výdaje-paragraf'!B5=0," ",'výdaje-paragraf'!B5)</f>
        <v>pěstební činnost</v>
      </c>
      <c r="I5" s="381" t="str">
        <f>IF('výdaje-paragraf'!C5=0," ",'výdaje-paragraf'!C5)</f>
        <v>les</v>
      </c>
      <c r="J5" s="383">
        <f>IF('výdaje-paragraf'!F5=0," ",'výdaje-paragraf'!F5)</f>
        <v>380000</v>
      </c>
      <c r="K5" s="383" t="str">
        <f>IF('výdaje-paragraf'!G5=0," ",'výdaje-paragraf'!G5)</f>
        <v xml:space="preserve"> </v>
      </c>
      <c r="L5" s="73"/>
    </row>
    <row r="6" spans="1:12" x14ac:dyDescent="0.25">
      <c r="A6" s="330" t="str">
        <f>IF('příjmy-paragraf'!A6=0," ",'příjmy-paragraf'!A6)</f>
        <v>121x</v>
      </c>
      <c r="B6" s="331" t="str">
        <f>IF('příjmy-paragraf'!B6=0," ",'příjmy-paragraf'!B6)</f>
        <v>daň z přidané hodnoty</v>
      </c>
      <c r="C6" s="332" t="str">
        <f>IF('příjmy-paragraf'!C6=0," ",'příjmy-paragraf'!C6)</f>
        <v xml:space="preserve"> </v>
      </c>
      <c r="D6" s="335">
        <f>IF('příjmy-paragraf'!F6=0," ",'příjmy-paragraf'!F6)</f>
        <v>43434000</v>
      </c>
      <c r="E6" s="336"/>
      <c r="F6" s="73"/>
      <c r="G6" s="355">
        <f>IF('výdaje-paragraf'!A6=0," ",'výdaje-paragraf'!A6)</f>
        <v>2212</v>
      </c>
      <c r="H6" s="364" t="str">
        <f>IF('výdaje-paragraf'!B6=0," ",'výdaje-paragraf'!B6)</f>
        <v>silnice</v>
      </c>
      <c r="I6" s="364" t="str">
        <f>IF('výdaje-paragraf'!C6=0," ",'výdaje-paragraf'!C6)</f>
        <v>komunikace</v>
      </c>
      <c r="J6" s="367">
        <f>IF('výdaje-paragraf'!F6=0," ",'výdaje-paragraf'!F6)</f>
        <v>710000</v>
      </c>
      <c r="K6" s="367" t="str">
        <f>IF('výdaje-paragraf'!G6=0," ",'výdaje-paragraf'!G6)</f>
        <v xml:space="preserve"> </v>
      </c>
      <c r="L6" s="73"/>
    </row>
    <row r="7" spans="1:12" x14ac:dyDescent="0.25">
      <c r="A7" s="323">
        <f>IF('příjmy-paragraf'!A7=0," ",'příjmy-paragraf'!A7)</f>
        <v>1511</v>
      </c>
      <c r="B7" s="324" t="str">
        <f>IF('příjmy-paragraf'!B7=0," ",'příjmy-paragraf'!B7)</f>
        <v>daň z nemovitých věcí</v>
      </c>
      <c r="C7" s="325" t="str">
        <f>IF('příjmy-paragraf'!C7=0," ",'příjmy-paragraf'!C7)</f>
        <v xml:space="preserve"> </v>
      </c>
      <c r="D7" s="328">
        <f>IF('příjmy-paragraf'!F7=0," ",'příjmy-paragraf'!F7)</f>
        <v>2500000</v>
      </c>
      <c r="E7" s="329"/>
      <c r="F7" s="73"/>
      <c r="G7" s="394">
        <f>IF('výdaje-paragraf'!A7=0," ",'výdaje-paragraf'!A7)</f>
        <v>2292</v>
      </c>
      <c r="H7" s="381" t="str">
        <f>IF('výdaje-paragraf'!B7=0," ",'výdaje-paragraf'!B7)</f>
        <v xml:space="preserve">dopravní obslužnost </v>
      </c>
      <c r="I7" s="381" t="str">
        <f>IF('výdaje-paragraf'!C7=0," ",'výdaje-paragraf'!C7)</f>
        <v>dopravní obslužnost</v>
      </c>
      <c r="J7" s="383">
        <f>IF('výdaje-paragraf'!F7=0," ",'výdaje-paragraf'!F7)</f>
        <v>751000</v>
      </c>
      <c r="K7" s="383" t="str">
        <f>IF('výdaje-paragraf'!G7=0," ",'výdaje-paragraf'!G7)</f>
        <v xml:space="preserve"> </v>
      </c>
      <c r="L7" s="73"/>
    </row>
    <row r="8" spans="1:12" ht="13.8" x14ac:dyDescent="0.25">
      <c r="A8" s="597" t="str">
        <f>IF('příjmy-paragraf'!A8=0," ",'příjmy-paragraf'!A8)</f>
        <v xml:space="preserve"> </v>
      </c>
      <c r="B8" s="598" t="str">
        <f>IF('příjmy-paragraf'!B8=0," ",'příjmy-paragraf'!B8)</f>
        <v>Daně sdílené ze SR</v>
      </c>
      <c r="C8" s="599" t="str">
        <f>IF('příjmy-paragraf'!C8=0," ",'příjmy-paragraf'!C8)</f>
        <v xml:space="preserve"> </v>
      </c>
      <c r="D8" s="600" t="str">
        <f>IF('příjmy-paragraf'!F8=0," ",'příjmy-paragraf'!F8)</f>
        <v xml:space="preserve"> </v>
      </c>
      <c r="E8" s="601">
        <f>SUM(D4:D7)</f>
        <v>94913000</v>
      </c>
      <c r="F8" s="73"/>
      <c r="G8" s="355">
        <f>IF('výdaje-paragraf'!A8=0," ",'výdaje-paragraf'!A8)</f>
        <v>3111</v>
      </c>
      <c r="H8" s="364" t="str">
        <f>IF('výdaje-paragraf'!B8=0," ",'výdaje-paragraf'!B8)</f>
        <v>mateřské školy</v>
      </c>
      <c r="I8" s="364" t="str">
        <f>IF('výdaje-paragraf'!C8=0," ",'výdaje-paragraf'!C8)</f>
        <v>Mateřská škola</v>
      </c>
      <c r="J8" s="367">
        <f>IF('výdaje-paragraf'!F8=0," ",'výdaje-paragraf'!F8)</f>
        <v>5500000</v>
      </c>
      <c r="K8" s="367" t="str">
        <f>IF('výdaje-paragraf'!G8=0," ",'výdaje-paragraf'!G8)</f>
        <v xml:space="preserve"> </v>
      </c>
      <c r="L8" s="73"/>
    </row>
    <row r="9" spans="1:12" ht="12.75" customHeight="1" x14ac:dyDescent="0.25">
      <c r="A9" s="1251" t="str">
        <f>IF('příjmy-paragraf'!A9=0," ",'příjmy-paragraf'!A9)</f>
        <v>134x</v>
      </c>
      <c r="B9" s="1254" t="str">
        <f>IF('příjmy-paragraf'!B9=0," ",'příjmy-paragraf'!B9)</f>
        <v>místní poplatky z vybraných činností a služeb</v>
      </c>
      <c r="C9" s="453" t="str">
        <f>IF('příjmy-paragraf'!C9=0," ",'příjmy-paragraf'!C9)</f>
        <v>poplatek za psy</v>
      </c>
      <c r="D9" s="1257">
        <f>SUM(E9:E13)</f>
        <v>2271000</v>
      </c>
      <c r="E9" s="342">
        <f>IF('příjmy-paragraf'!G9=0," ",'příjmy-paragraf'!G9)</f>
        <v>70000</v>
      </c>
      <c r="F9" s="73"/>
      <c r="G9" s="394">
        <f>IF('výdaje-paragraf'!A9=0," ",'výdaje-paragraf'!A9)</f>
        <v>3113</v>
      </c>
      <c r="H9" s="381" t="str">
        <f>IF('výdaje-paragraf'!B9=0," ",'výdaje-paragraf'!B9)</f>
        <v>základní školy</v>
      </c>
      <c r="I9" s="381" t="str">
        <f>IF('výdaje-paragraf'!C9=0," ",'výdaje-paragraf'!C9)</f>
        <v>Základní škola</v>
      </c>
      <c r="J9" s="383">
        <f>IF('výdaje-paragraf'!F9=0," ",'výdaje-paragraf'!F9)</f>
        <v>7907000</v>
      </c>
      <c r="K9" s="383" t="str">
        <f>IF('výdaje-paragraf'!G9=0," ",'výdaje-paragraf'!G9)</f>
        <v xml:space="preserve"> </v>
      </c>
      <c r="L9" s="73"/>
    </row>
    <row r="10" spans="1:12" x14ac:dyDescent="0.25">
      <c r="A10" s="1252"/>
      <c r="B10" s="1255"/>
      <c r="C10" s="455" t="str">
        <f>IF('příjmy-paragraf'!C10=0," ",'příjmy-paragraf'!C10)</f>
        <v>poplatek z veřejného pros.</v>
      </c>
      <c r="D10" s="1257"/>
      <c r="E10" s="993">
        <f>IF('příjmy-paragraf'!G10=0," ",'příjmy-paragraf'!G10)</f>
        <v>50000</v>
      </c>
      <c r="F10" s="73"/>
      <c r="G10" s="355">
        <f>IF('výdaje-paragraf'!A10=0," ",'výdaje-paragraf'!A10)</f>
        <v>3231</v>
      </c>
      <c r="H10" s="364" t="str">
        <f>IF('výdaje-paragraf'!B10=0," ",'výdaje-paragraf'!B10)</f>
        <v>základní umělecké školy</v>
      </c>
      <c r="I10" s="364" t="str">
        <f>IF('výdaje-paragraf'!C10=0," ",'výdaje-paragraf'!C10)</f>
        <v>Základní umělecká škola</v>
      </c>
      <c r="J10" s="367">
        <f>IF('výdaje-paragraf'!F10=0," ",'výdaje-paragraf'!F10)</f>
        <v>955000</v>
      </c>
      <c r="K10" s="367" t="str">
        <f>IF('výdaje-paragraf'!G10=0," ",'výdaje-paragraf'!G10)</f>
        <v xml:space="preserve"> </v>
      </c>
      <c r="L10" s="73"/>
    </row>
    <row r="11" spans="1:12" x14ac:dyDescent="0.25">
      <c r="A11" s="1252"/>
      <c r="B11" s="1255"/>
      <c r="C11" s="455" t="str">
        <f>IF('příjmy-paragraf'!C11=0," ",'příjmy-paragraf'!C11)</f>
        <v>poplatek z pobytu</v>
      </c>
      <c r="D11" s="1257"/>
      <c r="E11" s="993">
        <f>IF('příjmy-paragraf'!G11=0," ",'příjmy-paragraf'!G11)</f>
        <v>200000</v>
      </c>
      <c r="F11" s="73"/>
      <c r="G11" s="394">
        <f>IF('výdaje-paragraf'!A11=0," ",'výdaje-paragraf'!A11)</f>
        <v>3314</v>
      </c>
      <c r="H11" s="381" t="str">
        <f>IF('výdaje-paragraf'!B11=0," ",'výdaje-paragraf'!B11)</f>
        <v>činnosti knihovnické</v>
      </c>
      <c r="I11" s="381" t="str">
        <f>IF('výdaje-paragraf'!C11=0," ",'výdaje-paragraf'!C11)</f>
        <v>knihovna</v>
      </c>
      <c r="J11" s="383">
        <f>IF('výdaje-paragraf'!F11=0," ",'výdaje-paragraf'!F11)</f>
        <v>668000</v>
      </c>
      <c r="K11" s="383" t="str">
        <f>IF('výdaje-paragraf'!G11=0," ",'výdaje-paragraf'!G11)</f>
        <v xml:space="preserve"> </v>
      </c>
      <c r="L11" s="73"/>
    </row>
    <row r="12" spans="1:12" x14ac:dyDescent="0.25">
      <c r="A12" s="1252"/>
      <c r="B12" s="1255"/>
      <c r="C12" s="455" t="str">
        <f>IF('příjmy-paragraf'!C12=0," ",'příjmy-paragraf'!C12)</f>
        <v>poplatek ze vstupného</v>
      </c>
      <c r="D12" s="1257"/>
      <c r="E12" s="993">
        <f>IF('příjmy-paragraf'!G12=0," ",'příjmy-paragraf'!G12)</f>
        <v>1000</v>
      </c>
      <c r="F12" s="73"/>
      <c r="G12" s="355">
        <f>IF('výdaje-paragraf'!A12=0," ",'výdaje-paragraf'!A12)</f>
        <v>3341</v>
      </c>
      <c r="H12" s="364" t="str">
        <f>IF('výdaje-paragraf'!B12=0," ",'výdaje-paragraf'!B12)</f>
        <v>rozhlas a televize</v>
      </c>
      <c r="I12" s="364" t="str">
        <f>IF('výdaje-paragraf'!C12=0," ",'výdaje-paragraf'!C12)</f>
        <v>rozhlas</v>
      </c>
      <c r="J12" s="367">
        <f>IF('výdaje-paragraf'!F12=0," ",'výdaje-paragraf'!F12)</f>
        <v>50000</v>
      </c>
      <c r="K12" s="367" t="str">
        <f>IF('výdaje-paragraf'!G12=0," ",'výdaje-paragraf'!G12)</f>
        <v xml:space="preserve"> </v>
      </c>
      <c r="L12" s="73"/>
    </row>
    <row r="13" spans="1:12" x14ac:dyDescent="0.25">
      <c r="A13" s="1253"/>
      <c r="B13" s="1256"/>
      <c r="C13" s="454" t="str">
        <f>IF('příjmy-paragraf'!C13=0," ",'příjmy-paragraf'!C13)</f>
        <v>poplatek za odpad</v>
      </c>
      <c r="D13" s="1257"/>
      <c r="E13" s="592">
        <f>IF('příjmy-paragraf'!G13=0," ",'příjmy-paragraf'!G13)</f>
        <v>1950000</v>
      </c>
      <c r="F13" s="73"/>
      <c r="G13" s="394">
        <f>IF('výdaje-paragraf'!A13=0," ",'výdaje-paragraf'!A13)</f>
        <v>3349</v>
      </c>
      <c r="H13" s="381" t="str">
        <f>IF('výdaje-paragraf'!B13=0," ",'výdaje-paragraf'!B13)</f>
        <v>ostatní záležitosti sdělovacích prostředků</v>
      </c>
      <c r="I13" s="381" t="str">
        <f>IF('výdaje-paragraf'!C13=0," ",'výdaje-paragraf'!C13)</f>
        <v>Novoměstské noviny</v>
      </c>
      <c r="J13" s="383">
        <f>IF('výdaje-paragraf'!F13=0," ",'výdaje-paragraf'!F13)</f>
        <v>100000</v>
      </c>
      <c r="K13" s="383" t="str">
        <f>IF('výdaje-paragraf'!G13=0," ",'výdaje-paragraf'!G13)</f>
        <v xml:space="preserve"> </v>
      </c>
      <c r="L13" s="73"/>
    </row>
    <row r="14" spans="1:12" x14ac:dyDescent="0.25">
      <c r="A14" s="323">
        <f>IF('příjmy-paragraf'!A14=0," ",'příjmy-paragraf'!A14)</f>
        <v>1361</v>
      </c>
      <c r="B14" s="324" t="str">
        <f>IF('příjmy-paragraf'!B14=0," ",'příjmy-paragraf'!B14)</f>
        <v>správní poplatky</v>
      </c>
      <c r="C14" s="325" t="str">
        <f>IF('příjmy-paragraf'!C14=0," ",'příjmy-paragraf'!C14)</f>
        <v xml:space="preserve"> </v>
      </c>
      <c r="D14" s="328">
        <f>IF('příjmy-paragraf'!F14=0," ",'příjmy-paragraf'!F14)</f>
        <v>150000</v>
      </c>
      <c r="E14" s="329"/>
      <c r="F14" s="73"/>
      <c r="G14" s="355">
        <f>IF('výdaje-paragraf'!A14=0," ",'výdaje-paragraf'!A14)</f>
        <v>3399</v>
      </c>
      <c r="H14" s="364" t="str">
        <f>IF('výdaje-paragraf'!B14=0," ",'výdaje-paragraf'!B14)</f>
        <v>ostatní záležitosti kultury</v>
      </c>
      <c r="I14" s="364" t="str">
        <f>IF('výdaje-paragraf'!C14=0," ",'výdaje-paragraf'!C14)</f>
        <v>SPOZ, kultura, ples</v>
      </c>
      <c r="J14" s="367">
        <f>IF('výdaje-paragraf'!F14=0," ",'výdaje-paragraf'!F14)</f>
        <v>1800000</v>
      </c>
      <c r="K14" s="367" t="str">
        <f>IF('výdaje-paragraf'!G14=0," ",'výdaje-paragraf'!G14)</f>
        <v xml:space="preserve"> </v>
      </c>
      <c r="L14" s="73"/>
    </row>
    <row r="15" spans="1:12" x14ac:dyDescent="0.25">
      <c r="A15" s="330">
        <f>IF('příjmy-paragraf'!A15=0," ",'příjmy-paragraf'!A15)</f>
        <v>1386</v>
      </c>
      <c r="B15" s="331" t="str">
        <f>IF('příjmy-paragraf'!B15=0," ",'příjmy-paragraf'!B15)</f>
        <v>příjem z daně z hazardních her</v>
      </c>
      <c r="C15" s="332" t="str">
        <f>IF('příjmy-paragraf'!C15=0," ",'příjmy-paragraf'!C15)</f>
        <v xml:space="preserve"> </v>
      </c>
      <c r="D15" s="335">
        <f>IF('příjmy-paragraf'!F15=0," ",'příjmy-paragraf'!F15)</f>
        <v>700000</v>
      </c>
      <c r="E15" s="336"/>
      <c r="F15" s="73"/>
      <c r="G15" s="394">
        <f>IF('výdaje-paragraf'!A15=0," ",'výdaje-paragraf'!A15)</f>
        <v>3419</v>
      </c>
      <c r="H15" s="381" t="str">
        <f>IF('výdaje-paragraf'!B15=0," ",'výdaje-paragraf'!B15)</f>
        <v>ostatní sportovní činnost</v>
      </c>
      <c r="I15" s="381" t="str">
        <f>IF('výdaje-paragraf'!C15=0," ",'výdaje-paragraf'!C15)</f>
        <v>AFK</v>
      </c>
      <c r="J15" s="383">
        <f>IF('výdaje-paragraf'!F15=0," ",'výdaje-paragraf'!F15)</f>
        <v>500000</v>
      </c>
      <c r="K15" s="383" t="str">
        <f>IF('výdaje-paragraf'!G15=0," ",'výdaje-paragraf'!G15)</f>
        <v xml:space="preserve"> </v>
      </c>
      <c r="L15" s="73"/>
    </row>
    <row r="16" spans="1:12" x14ac:dyDescent="0.25">
      <c r="A16" s="323">
        <f>IF('příjmy-paragraf'!A16=0," ",'příjmy-paragraf'!A16)</f>
        <v>1387</v>
      </c>
      <c r="B16" s="324" t="str">
        <f>IF('příjmy-paragraf'!B16=0," ",'příjmy-paragraf'!B16)</f>
        <v>příjem z daně z technických her</v>
      </c>
      <c r="C16" s="325" t="str">
        <f>IF('příjmy-paragraf'!C16=0," ",'příjmy-paragraf'!C16)</f>
        <v xml:space="preserve"> </v>
      </c>
      <c r="D16" s="328">
        <f>IF('příjmy-paragraf'!F16=0," ",'příjmy-paragraf'!F16)</f>
        <v>1000000</v>
      </c>
      <c r="E16" s="329"/>
      <c r="F16" s="73"/>
      <c r="G16" s="355">
        <f>IF('výdaje-paragraf'!A16=0," ",'výdaje-paragraf'!A16)</f>
        <v>3421</v>
      </c>
      <c r="H16" s="364" t="str">
        <f>IF('výdaje-paragraf'!B16=0," ",'výdaje-paragraf'!B16)</f>
        <v xml:space="preserve">využití volného času dětí a mládeže </v>
      </c>
      <c r="I16" s="364" t="str">
        <f>IF('výdaje-paragraf'!C16=0," ",'výdaje-paragraf'!C16)</f>
        <v>ROROŠ</v>
      </c>
      <c r="J16" s="367">
        <f>IF('výdaje-paragraf'!F16=0," ",'výdaje-paragraf'!F16)</f>
        <v>2094000</v>
      </c>
      <c r="K16" s="367" t="str">
        <f>IF('výdaje-paragraf'!G16=0," ",'výdaje-paragraf'!G16)</f>
        <v xml:space="preserve"> </v>
      </c>
      <c r="L16" s="73"/>
    </row>
    <row r="17" spans="1:12" ht="13.8" x14ac:dyDescent="0.25">
      <c r="A17" s="602"/>
      <c r="B17" s="598" t="str">
        <f>IF('příjmy-paragraf'!B17=0," ",'příjmy-paragraf'!B17)</f>
        <v>Místní daně</v>
      </c>
      <c r="C17" s="599" t="str">
        <f>IF('příjmy-paragraf'!C17=0," ",'příjmy-paragraf'!C17)</f>
        <v xml:space="preserve"> </v>
      </c>
      <c r="D17" s="600" t="str">
        <f>IF('příjmy-paragraf'!F17=0," ",'příjmy-paragraf'!F17)</f>
        <v xml:space="preserve"> </v>
      </c>
      <c r="E17" s="603">
        <f>SUM(D9:D16)</f>
        <v>4121000</v>
      </c>
      <c r="F17" s="73"/>
      <c r="G17" s="1225">
        <f>IF('výdaje-paragraf'!A17=0," ",'výdaje-paragraf'!A17)</f>
        <v>3429</v>
      </c>
      <c r="H17" s="1222" t="str">
        <f>IF('výdaje-paragraf'!B17=0," ",'výdaje-paragraf'!B17)</f>
        <v>ostatní zájmová činnost a rekreace</v>
      </c>
      <c r="I17" s="387" t="str">
        <f>IF('výdaje-paragraf'!C17=0," ",'výdaje-paragraf'!C17)</f>
        <v>SRC</v>
      </c>
      <c r="J17" s="1230">
        <f>SUM(K17:K20)</f>
        <v>11087000</v>
      </c>
      <c r="K17" s="468">
        <f>IF('výdaje-paragraf'!G17=0," ",'výdaje-paragraf'!G17)</f>
        <v>10578000</v>
      </c>
      <c r="L17" s="73"/>
    </row>
    <row r="18" spans="1:12" ht="13.8" x14ac:dyDescent="0.25">
      <c r="A18" s="330">
        <f>IF('příjmy-paragraf'!A18=0," ",'příjmy-paragraf'!A18)</f>
        <v>2412</v>
      </c>
      <c r="B18" s="331" t="str">
        <f>IF('příjmy-paragraf'!B18=0," ",'příjmy-paragraf'!B18)</f>
        <v xml:space="preserve">splátky půjček </v>
      </c>
      <c r="C18" s="451" t="str">
        <f>IF('příjmy-paragraf'!C18=0," ",'příjmy-paragraf'!C18)</f>
        <v xml:space="preserve"> </v>
      </c>
      <c r="D18" s="335" t="str">
        <f>IF('příjmy-paragraf'!F18=0," ",'příjmy-paragraf'!F18)</f>
        <v xml:space="preserve"> </v>
      </c>
      <c r="E18" s="529"/>
      <c r="F18" s="73"/>
      <c r="G18" s="1226"/>
      <c r="H18" s="1228"/>
      <c r="I18" s="467" t="str">
        <f>IF('výdaje-paragraf'!C18=0," ",'výdaje-paragraf'!C18)</f>
        <v>dotace Město</v>
      </c>
      <c r="J18" s="1231"/>
      <c r="K18" s="470">
        <f>IF('výdaje-paragraf'!G18=0," ",'výdaje-paragraf'!G18)</f>
        <v>350000</v>
      </c>
      <c r="L18" s="73"/>
    </row>
    <row r="19" spans="1:12" ht="13.8" x14ac:dyDescent="0.25">
      <c r="A19" s="604"/>
      <c r="B19" s="598" t="str">
        <f>IF('příjmy-paragraf'!B19=0," ",'příjmy-paragraf'!B19)</f>
        <v>Splátky půjček</v>
      </c>
      <c r="C19" s="605" t="str">
        <f>IF('příjmy-paragraf'!C19=0," ",'příjmy-paragraf'!C19)</f>
        <v xml:space="preserve"> </v>
      </c>
      <c r="D19" s="600" t="str">
        <f>IF('příjmy-paragraf'!F19=0," ",'příjmy-paragraf'!F19)</f>
        <v xml:space="preserve"> </v>
      </c>
      <c r="E19" s="600">
        <f>SUM(D18)</f>
        <v>0</v>
      </c>
      <c r="F19" s="73"/>
      <c r="G19" s="1226"/>
      <c r="H19" s="1228"/>
      <c r="I19" s="467" t="str">
        <f>IF('výdaje-paragraf'!C19=0," ",'výdaje-paragraf'!C19)</f>
        <v>3d-3z-3p</v>
      </c>
      <c r="J19" s="1231"/>
      <c r="K19" s="470">
        <f>IF('výdaje-paragraf'!G19=0," ",'výdaje-paragraf'!G19)</f>
        <v>60000</v>
      </c>
      <c r="L19" s="73"/>
    </row>
    <row r="20" spans="1:12" x14ac:dyDescent="0.25">
      <c r="A20" s="654">
        <f>IF('příjmy-paragraf'!A20=0," ",'příjmy-paragraf'!A20)</f>
        <v>4112</v>
      </c>
      <c r="B20" s="583" t="str">
        <f>IF('příjmy-paragraf'!B20=0," ",'příjmy-paragraf'!B20)</f>
        <v>neinvestiční přijaté transfery ze SR</v>
      </c>
      <c r="C20" s="332" t="str">
        <f>IF('příjmy-paragraf'!C20=0," ",'příjmy-paragraf'!C20)</f>
        <v>výkon státní správy</v>
      </c>
      <c r="D20" s="335">
        <f>IF('příjmy-paragraf'!F20=0," ",'příjmy-paragraf'!F20)</f>
        <v>2231000</v>
      </c>
      <c r="E20" s="418"/>
      <c r="F20" s="73"/>
      <c r="G20" s="1227"/>
      <c r="H20" s="1229"/>
      <c r="I20" s="395" t="str">
        <f>IF('výdaje-paragraf'!C20=0," ",'výdaje-paragraf'!C20)</f>
        <v>členské příspěvky</v>
      </c>
      <c r="J20" s="1232"/>
      <c r="K20" s="469">
        <f>IF('výdaje-paragraf'!G20=0," ",'výdaje-paragraf'!G20)</f>
        <v>99000</v>
      </c>
      <c r="L20" s="73"/>
    </row>
    <row r="21" spans="1:12" x14ac:dyDescent="0.25">
      <c r="A21" s="1258">
        <f>IF('příjmy-paragraf'!A21=0," ",'příjmy-paragraf'!A21)</f>
        <v>4116</v>
      </c>
      <c r="B21" s="1259" t="str">
        <f>IF('příjmy-paragraf'!B21=0," ",'příjmy-paragraf'!B21)</f>
        <v>ostatní neinvestiční přijaté dotace ze SR</v>
      </c>
      <c r="C21" s="457" t="str">
        <f>IF('příjmy-paragraf'!C21=0," ",'příjmy-paragraf'!C21)</f>
        <v>podpora terénní práce</v>
      </c>
      <c r="D21" s="1261">
        <f>SUM(E21:E25)</f>
        <v>2200000</v>
      </c>
      <c r="E21" s="339">
        <f>IF('příjmy-paragraf'!G21=0," ",'příjmy-paragraf'!G21)</f>
        <v>800000</v>
      </c>
      <c r="F21" s="73"/>
      <c r="G21" s="355">
        <f>IF('výdaje-paragraf'!A21=0," ",'výdaje-paragraf'!A21)</f>
        <v>3612</v>
      </c>
      <c r="H21" s="364" t="str">
        <f>IF('výdaje-paragraf'!B21=0," ",'výdaje-paragraf'!B21)</f>
        <v>bytové hospodářství</v>
      </c>
      <c r="I21" s="364" t="str">
        <f>IF('výdaje-paragraf'!C21=0," ",'výdaje-paragraf'!C21)</f>
        <v>bytová správa</v>
      </c>
      <c r="J21" s="367">
        <f>IF('výdaje-paragraf'!F21=0," ",'výdaje-paragraf'!F21)</f>
        <v>30940000</v>
      </c>
      <c r="K21" s="367" t="str">
        <f>IF('výdaje-paragraf'!G21=0," ",'výdaje-paragraf'!G21)</f>
        <v xml:space="preserve"> </v>
      </c>
      <c r="L21" s="73"/>
    </row>
    <row r="22" spans="1:12" x14ac:dyDescent="0.25">
      <c r="A22" s="1258"/>
      <c r="B22" s="1259"/>
      <c r="C22" s="459" t="str">
        <f>IF('příjmy-paragraf'!C22=0," ",'příjmy-paragraf'!C22)</f>
        <v>APK</v>
      </c>
      <c r="D22" s="1261"/>
      <c r="E22" s="348">
        <f>IF('příjmy-paragraf'!G22=0," ",'příjmy-paragraf'!G22)</f>
        <v>500000</v>
      </c>
      <c r="F22" s="73"/>
      <c r="G22" s="394">
        <f>IF('výdaje-paragraf'!A22=0," ",'výdaje-paragraf'!A22)</f>
        <v>3613</v>
      </c>
      <c r="H22" s="381" t="str">
        <f>IF('výdaje-paragraf'!B22=0," ",'výdaje-paragraf'!B22)</f>
        <v>nebytové hospodářství</v>
      </c>
      <c r="I22" s="381" t="str">
        <f>IF('výdaje-paragraf'!C22=0," ",'výdaje-paragraf'!C22)</f>
        <v>budovy</v>
      </c>
      <c r="J22" s="383">
        <f>IF('výdaje-paragraf'!F22=0," ",'výdaje-paragraf'!F22)</f>
        <v>2415000</v>
      </c>
      <c r="K22" s="383" t="str">
        <f>IF('výdaje-paragraf'!G22=0," ",'výdaje-paragraf'!G22)</f>
        <v xml:space="preserve"> </v>
      </c>
      <c r="L22" s="73"/>
    </row>
    <row r="23" spans="1:12" x14ac:dyDescent="0.25">
      <c r="A23" s="1226"/>
      <c r="B23" s="1260"/>
      <c r="C23" s="459" t="str">
        <f>IF('příjmy-paragraf'!C23=0," ",'příjmy-paragraf'!C23)</f>
        <v>výkon sociální práce</v>
      </c>
      <c r="D23" s="1262"/>
      <c r="E23" s="348">
        <f>IF('příjmy-paragraf'!G23=0," ",'příjmy-paragraf'!G23)</f>
        <v>400000</v>
      </c>
      <c r="F23" s="73"/>
      <c r="G23" s="355">
        <f>IF('výdaje-paragraf'!A23=0," ",'výdaje-paragraf'!A23)</f>
        <v>3631</v>
      </c>
      <c r="H23" s="364" t="str">
        <f>IF('výdaje-paragraf'!B23=0," ",'výdaje-paragraf'!B23)</f>
        <v>veřejné osvětlení</v>
      </c>
      <c r="I23" s="364" t="str">
        <f>IF('výdaje-paragraf'!C23=0," ",'výdaje-paragraf'!C23)</f>
        <v>veřejné osvětlení</v>
      </c>
      <c r="J23" s="367">
        <f>IF('výdaje-paragraf'!F23=0," ",'výdaje-paragraf'!F23)</f>
        <v>833000</v>
      </c>
      <c r="K23" s="367" t="str">
        <f>IF('výdaje-paragraf'!G23=0," ",'výdaje-paragraf'!G23)</f>
        <v xml:space="preserve"> </v>
      </c>
      <c r="L23" s="73"/>
    </row>
    <row r="24" spans="1:12" x14ac:dyDescent="0.25">
      <c r="A24" s="1226"/>
      <c r="B24" s="1260"/>
      <c r="C24" s="459" t="str">
        <f>IF('příjmy-paragraf'!C24=0," ",'příjmy-paragraf'!C24)</f>
        <v xml:space="preserve"> </v>
      </c>
      <c r="D24" s="1262"/>
      <c r="E24" s="348" t="str">
        <f>IF('příjmy-paragraf'!G24=0," ",'příjmy-paragraf'!G24)</f>
        <v xml:space="preserve"> </v>
      </c>
      <c r="F24" s="73"/>
      <c r="G24" s="394">
        <f>IF('výdaje-paragraf'!A24=0," ",'výdaje-paragraf'!A24)</f>
        <v>3632</v>
      </c>
      <c r="H24" s="381" t="str">
        <f>IF('výdaje-paragraf'!B24=0," ",'výdaje-paragraf'!B24)</f>
        <v>pohřebnictví</v>
      </c>
      <c r="I24" s="381" t="str">
        <f>IF('výdaje-paragraf'!C24=0," ",'výdaje-paragraf'!C24)</f>
        <v>pohřebnictví</v>
      </c>
      <c r="J24" s="383">
        <f>IF('výdaje-paragraf'!F24=0," ",'výdaje-paragraf'!F24)</f>
        <v>120000</v>
      </c>
      <c r="K24" s="383" t="str">
        <f>IF('výdaje-paragraf'!G24=0," ",'výdaje-paragraf'!G24)</f>
        <v xml:space="preserve"> </v>
      </c>
      <c r="L24" s="73"/>
    </row>
    <row r="25" spans="1:12" x14ac:dyDescent="0.25">
      <c r="A25" s="1226"/>
      <c r="B25" s="1260"/>
      <c r="C25" s="671" t="str">
        <f>IF('příjmy-paragraf'!C25=0," ",'příjmy-paragraf'!C25)</f>
        <v>UP VPP</v>
      </c>
      <c r="D25" s="1262"/>
      <c r="E25" s="670">
        <f>IF('příjmy-paragraf'!G25=0," ",'příjmy-paragraf'!G25)</f>
        <v>500000</v>
      </c>
      <c r="F25" s="73"/>
      <c r="G25" s="488">
        <f>IF('výdaje-paragraf'!A25=0," ",'výdaje-paragraf'!A25)</f>
        <v>3639</v>
      </c>
      <c r="H25" s="564" t="str">
        <f>IF('výdaje-paragraf'!B25=0," ",'výdaje-paragraf'!B25)</f>
        <v>komunální služby a územní rozvoj</v>
      </c>
      <c r="I25" s="370" t="str">
        <f>IF('výdaje-paragraf'!C25=0," ",'výdaje-paragraf'!C25)</f>
        <v>opravy a investice</v>
      </c>
      <c r="J25" s="1212">
        <f>SUM(K25:K27)</f>
        <v>16330000</v>
      </c>
      <c r="K25" s="471">
        <f>IF('výdaje-paragraf'!G25=0," ",'výdaje-paragraf'!G25)</f>
        <v>15800000</v>
      </c>
      <c r="L25" s="73"/>
    </row>
    <row r="26" spans="1:12" x14ac:dyDescent="0.25">
      <c r="A26" s="655"/>
      <c r="B26" s="668"/>
      <c r="C26" s="666"/>
      <c r="D26" s="669"/>
      <c r="E26" s="348" t="str">
        <f>IF('příjmy-paragraf'!G26=0," ",'příjmy-paragraf'!G26)</f>
        <v xml:space="preserve"> </v>
      </c>
      <c r="F26" s="73"/>
      <c r="G26" s="656"/>
      <c r="H26" s="667"/>
      <c r="I26" s="678" t="str">
        <f>IF('výdaje-paragraf'!C26=0," ",'výdaje-paragraf'!C26)</f>
        <v>platby dani a poplatků</v>
      </c>
      <c r="J26" s="1213"/>
      <c r="K26" s="677">
        <f>IF('výdaje-paragraf'!G26=0," ",'výdaje-paragraf'!G26)</f>
        <v>30000</v>
      </c>
      <c r="L26" s="73"/>
    </row>
    <row r="27" spans="1:12" x14ac:dyDescent="0.25">
      <c r="A27" s="330">
        <f>IF('příjmy-paragraf'!A26=0," ",'příjmy-paragraf'!A26)</f>
        <v>4122</v>
      </c>
      <c r="B27" s="452" t="str">
        <f>IF('příjmy-paragraf'!B26=0," ",'příjmy-paragraf'!B26)</f>
        <v>neinvestiční přijaté dotace od krajů</v>
      </c>
      <c r="C27" s="453" t="str">
        <f>IF('příjmy-paragraf'!C26=0," ",'příjmy-paragraf'!C26)</f>
        <v>PS služby klientům</v>
      </c>
      <c r="D27" s="335">
        <f>IF('příjmy-paragraf'!F26=0," ",'příjmy-paragraf'!F26)</f>
        <v>1900000</v>
      </c>
      <c r="E27" s="336"/>
      <c r="F27" s="73"/>
      <c r="G27" s="355"/>
      <c r="H27" s="565"/>
      <c r="I27" s="679" t="str">
        <f>IF('výdaje-paragraf'!C27=0," ",'výdaje-paragraf'!C27)</f>
        <v>pořízení nemovitého majetku</v>
      </c>
      <c r="J27" s="1214"/>
      <c r="K27" s="360">
        <f>IF('výdaje-paragraf'!G27=0," ",'výdaje-paragraf'!G27)</f>
        <v>500000</v>
      </c>
      <c r="L27" s="73"/>
    </row>
    <row r="28" spans="1:12" x14ac:dyDescent="0.25">
      <c r="A28" s="323">
        <f>IF('příjmy-paragraf'!A27=0," ",'příjmy-paragraf'!A27)</f>
        <v>4213</v>
      </c>
      <c r="B28" s="530" t="str">
        <f>IF('příjmy-paragraf'!B27=0," ",'příjmy-paragraf'!B27)</f>
        <v>investiční přijaté dotace ze SF</v>
      </c>
      <c r="C28" s="457" t="str">
        <f>IF('příjmy-paragraf'!C27=0," ",'příjmy-paragraf'!C27)</f>
        <v xml:space="preserve"> </v>
      </c>
      <c r="D28" s="328" t="str">
        <f>IF('příjmy-paragraf'!F27=0," ",'příjmy-paragraf'!F27)</f>
        <v xml:space="preserve"> </v>
      </c>
      <c r="E28" s="329" t="str">
        <f>IF('příjmy-paragraf'!G27=0," ",'příjmy-paragraf'!G27)</f>
        <v xml:space="preserve"> </v>
      </c>
      <c r="F28" s="73"/>
      <c r="G28" s="394">
        <f>IF('výdaje-paragraf'!A28=0," ",'výdaje-paragraf'!A28)</f>
        <v>3713</v>
      </c>
      <c r="H28" s="381" t="str">
        <f>IF('výdaje-paragraf'!B28=0," ",'výdaje-paragraf'!B28)</f>
        <v>změny technologíí vytápění</v>
      </c>
      <c r="I28" s="472" t="str">
        <f>IF('výdaje-paragraf'!C28=0," ",'výdaje-paragraf'!C28)</f>
        <v>Teplárenská novoměstská</v>
      </c>
      <c r="J28" s="383">
        <f>IF('výdaje-paragraf'!F28=0," ",'výdaje-paragraf'!F28)</f>
        <v>3000000</v>
      </c>
      <c r="K28" s="383" t="str">
        <f>IF('výdaje-paragraf'!G28=0," ",'výdaje-paragraf'!G28)</f>
        <v xml:space="preserve"> </v>
      </c>
      <c r="L28" s="73"/>
    </row>
    <row r="29" spans="1:12" x14ac:dyDescent="0.25">
      <c r="A29" s="1233">
        <f>IF('příjmy-paragraf'!A28=0," ",'příjmy-paragraf'!A28)</f>
        <v>4216</v>
      </c>
      <c r="B29" s="1235" t="str">
        <f>IF('příjmy-paragraf'!B28=0," ",'příjmy-paragraf'!B28)</f>
        <v>investiční dotace ze SR</v>
      </c>
      <c r="C29" s="453" t="str">
        <f>IF('příjmy-paragraf'!C28=0," ",'příjmy-paragraf'!C28)</f>
        <v>MMR rekonstrukce učebny ZŠ</v>
      </c>
      <c r="D29" s="1237">
        <f>SUM(E29:E30)</f>
        <v>8690000</v>
      </c>
      <c r="E29" s="342">
        <f>IF('příjmy-paragraf'!G28=0," ",'příjmy-paragraf'!G28)</f>
        <v>5690000</v>
      </c>
      <c r="F29" s="73"/>
      <c r="G29" s="355">
        <f>IF('výdaje-paragraf'!A29=0," ",'výdaje-paragraf'!A29)</f>
        <v>3722</v>
      </c>
      <c r="H29" s="364" t="str">
        <f>IF('výdaje-paragraf'!B29=0," ",'výdaje-paragraf'!B29)</f>
        <v>sběr a svoz komunálních odpadů</v>
      </c>
      <c r="I29" s="473" t="str">
        <f>IF('výdaje-paragraf'!C29=0," ",'výdaje-paragraf'!C29)</f>
        <v>odpadové hospodářství</v>
      </c>
      <c r="J29" s="367">
        <f>IF('výdaje-paragraf'!F29=0," ",'výdaje-paragraf'!F29)</f>
        <v>8843000</v>
      </c>
      <c r="K29" s="367" t="str">
        <f>IF('výdaje-paragraf'!G29=0," ",'výdaje-paragraf'!G29)</f>
        <v xml:space="preserve"> </v>
      </c>
      <c r="L29" s="73"/>
    </row>
    <row r="30" spans="1:12" x14ac:dyDescent="0.25">
      <c r="A30" s="1234"/>
      <c r="B30" s="1236"/>
      <c r="C30" s="531" t="str">
        <f>IF('příjmy-paragraf'!C29=0," ",'příjmy-paragraf'!C29)</f>
        <v>MMR revitalizace Mírového náměstí</v>
      </c>
      <c r="D30" s="1238"/>
      <c r="E30" s="1014">
        <f>IF('příjmy-paragraf'!G29=0," ",'příjmy-paragraf'!G29)</f>
        <v>3000000</v>
      </c>
      <c r="F30" s="73"/>
      <c r="G30" s="1219">
        <f>IF('výdaje-paragraf'!A30=0," ",'výdaje-paragraf'!A30)</f>
        <v>3745</v>
      </c>
      <c r="H30" s="1222" t="str">
        <f>IF('výdaje-paragraf'!B30=0," ",'výdaje-paragraf'!B30)</f>
        <v>péče o vzhled obci a veřejnou zeleň</v>
      </c>
      <c r="I30" s="406" t="str">
        <f>IF('výdaje-paragraf'!C30=0," ",'výdaje-paragraf'!C30)</f>
        <v>zeleň a čištění města</v>
      </c>
      <c r="J30" s="1218">
        <f>SUM(K30:K33)</f>
        <v>3528000</v>
      </c>
      <c r="K30" s="468">
        <f>IF('výdaje-paragraf'!G30=0," ",'výdaje-paragraf'!G30)</f>
        <v>2412000</v>
      </c>
      <c r="L30" s="73"/>
    </row>
    <row r="31" spans="1:12" x14ac:dyDescent="0.25">
      <c r="A31" s="1245">
        <f>IF('příjmy-paragraf'!A30=0," ",'příjmy-paragraf'!A30)</f>
        <v>4222</v>
      </c>
      <c r="B31" s="1242" t="str">
        <f>IF('příjmy-paragraf'!B30=0," ",'příjmy-paragraf'!B30)</f>
        <v>investiční dotace kraj</v>
      </c>
      <c r="C31" s="457" t="str">
        <f>IF('příjmy-paragraf'!C30=0," ",'příjmy-paragraf'!C30)</f>
        <v xml:space="preserve"> </v>
      </c>
      <c r="D31" s="1239">
        <f>SUM(E31:E33)</f>
        <v>0</v>
      </c>
      <c r="E31" s="339" t="str">
        <f>IF('příjmy-paragraf'!G30=0," ",'příjmy-paragraf'!G30)</f>
        <v xml:space="preserve"> </v>
      </c>
      <c r="F31" s="73"/>
      <c r="G31" s="1220"/>
      <c r="H31" s="1223"/>
      <c r="I31" s="467" t="str">
        <f>IF('výdaje-paragraf'!C31=0," ",'výdaje-paragraf'!C31)</f>
        <v>VPP</v>
      </c>
      <c r="J31" s="1218"/>
      <c r="K31" s="470">
        <f>IF('výdaje-paragraf'!G31=0," ",'výdaje-paragraf'!G31)</f>
        <v>1116000</v>
      </c>
      <c r="L31" s="73"/>
    </row>
    <row r="32" spans="1:12" x14ac:dyDescent="0.25">
      <c r="A32" s="1246"/>
      <c r="B32" s="1243"/>
      <c r="C32" s="672" t="str">
        <f>IF('příjmy-paragraf'!C31=0," ",'příjmy-paragraf'!C31)</f>
        <v xml:space="preserve"> </v>
      </c>
      <c r="D32" s="1240"/>
      <c r="E32" s="994" t="str">
        <f>IF('příjmy-paragraf'!G31=0," ",'příjmy-paragraf'!G31)</f>
        <v xml:space="preserve"> </v>
      </c>
      <c r="F32" s="73"/>
      <c r="G32" s="1220"/>
      <c r="H32" s="1223"/>
      <c r="I32" s="582"/>
      <c r="J32" s="1218"/>
      <c r="K32" s="532"/>
      <c r="L32" s="73"/>
    </row>
    <row r="33" spans="1:12" x14ac:dyDescent="0.25">
      <c r="A33" s="1247"/>
      <c r="B33" s="1244"/>
      <c r="C33" s="458" t="str">
        <f>IF('příjmy-paragraf'!C32=0," ",'příjmy-paragraf'!C32)</f>
        <v xml:space="preserve"> </v>
      </c>
      <c r="D33" s="1241"/>
      <c r="E33" s="349" t="str">
        <f>IF('příjmy-paragraf'!G32=0," ",'příjmy-paragraf'!G32)</f>
        <v xml:space="preserve"> </v>
      </c>
      <c r="F33" s="73"/>
      <c r="G33" s="1221"/>
      <c r="H33" s="1224"/>
      <c r="I33" s="675"/>
      <c r="J33" s="1218"/>
      <c r="K33" s="676"/>
      <c r="L33" s="73"/>
    </row>
    <row r="34" spans="1:12" x14ac:dyDescent="0.25">
      <c r="A34" s="597" t="str">
        <f>IF('příjmy-paragraf'!A33=0," ",'příjmy-paragraf'!A33)</f>
        <v xml:space="preserve"> </v>
      </c>
      <c r="B34" s="606" t="str">
        <f>IF('příjmy-paragraf'!B33=0," ",'příjmy-paragraf'!B33)</f>
        <v>Dotace</v>
      </c>
      <c r="C34" s="607" t="str">
        <f>IF('příjmy-paragraf'!C33=0," ",'příjmy-paragraf'!C33)</f>
        <v xml:space="preserve"> </v>
      </c>
      <c r="D34" s="600" t="str">
        <f>IF('příjmy-paragraf'!F33=0," ",'příjmy-paragraf'!F33)</f>
        <v xml:space="preserve"> </v>
      </c>
      <c r="E34" s="603">
        <f>SUM(D20:D33)</f>
        <v>15021000</v>
      </c>
      <c r="F34" s="73"/>
      <c r="G34" s="355">
        <f>IF('výdaje-paragraf'!A32=0," ",'výdaje-paragraf'!A32)</f>
        <v>4351</v>
      </c>
      <c r="H34" s="364" t="str">
        <f>IF('výdaje-paragraf'!B32=0," ",'výdaje-paragraf'!B32)</f>
        <v>osobní asist., peč. služba  …</v>
      </c>
      <c r="I34" s="473" t="str">
        <f>IF('výdaje-paragraf'!C32=0," ",'výdaje-paragraf'!C32)</f>
        <v>Pečovatelská služba</v>
      </c>
      <c r="J34" s="367">
        <f>IF('výdaje-paragraf'!F32=0," ",'výdaje-paragraf'!F32)</f>
        <v>3037000</v>
      </c>
      <c r="K34" s="367" t="str">
        <f>IF('výdaje-paragraf'!G32=0," ",'výdaje-paragraf'!G32)</f>
        <v xml:space="preserve"> </v>
      </c>
      <c r="L34" s="73"/>
    </row>
    <row r="35" spans="1:12" x14ac:dyDescent="0.25">
      <c r="A35" s="330">
        <f>IF('příjmy-paragraf'!A34=0," ",'příjmy-paragraf'!A34)</f>
        <v>1031</v>
      </c>
      <c r="B35" s="452" t="str">
        <f>IF('příjmy-paragraf'!B34=0," ",'příjmy-paragraf'!B34)</f>
        <v>pěstební činnost</v>
      </c>
      <c r="C35" s="452" t="str">
        <f>IF('příjmy-paragraf'!C34=0," ",'příjmy-paragraf'!C34)</f>
        <v>les</v>
      </c>
      <c r="D35" s="335">
        <f>IF('příjmy-paragraf'!F34=0," ",'příjmy-paragraf'!F34)</f>
        <v>500000</v>
      </c>
      <c r="E35" s="342" t="str">
        <f>IF('příjmy-paragraf'!G34=0," ",'příjmy-paragraf'!G34)</f>
        <v xml:space="preserve"> </v>
      </c>
      <c r="F35" s="76"/>
      <c r="G35" s="394">
        <f>IF('výdaje-paragraf'!A33=0," ",'výdaje-paragraf'!A33)</f>
        <v>5213</v>
      </c>
      <c r="H35" s="381" t="str">
        <f>IF('výdaje-paragraf'!B33=0," ",'výdaje-paragraf'!B33)</f>
        <v>krizová opatření</v>
      </c>
      <c r="I35" s="472" t="str">
        <f>IF('výdaje-paragraf'!C33=0," ",'výdaje-paragraf'!C33)</f>
        <v>krizová rezerva</v>
      </c>
      <c r="J35" s="383">
        <f>IF('výdaje-paragraf'!F33=0," ",'výdaje-paragraf'!F33)</f>
        <v>500000</v>
      </c>
      <c r="K35" s="383" t="str">
        <f>IF('výdaje-paragraf'!G33=0," ",'výdaje-paragraf'!G33)</f>
        <v xml:space="preserve"> </v>
      </c>
      <c r="L35" s="73"/>
    </row>
    <row r="36" spans="1:12" x14ac:dyDescent="0.25">
      <c r="A36" s="323">
        <f>IF('příjmy-paragraf'!A35=0," ",'příjmy-paragraf'!A35)</f>
        <v>2321</v>
      </c>
      <c r="B36" s="530" t="str">
        <f>IF('příjmy-paragraf'!B35=0," ",'příjmy-paragraf'!B35)</f>
        <v>odvádění a čištění odpadních vod</v>
      </c>
      <c r="C36" s="530" t="str">
        <f>IF('příjmy-paragraf'!C35=0," ",'příjmy-paragraf'!C35)</f>
        <v>nájemné FVS</v>
      </c>
      <c r="D36" s="328">
        <f>IF('příjmy-paragraf'!F35=0," ",'příjmy-paragraf'!F35)</f>
        <v>535000</v>
      </c>
      <c r="E36" s="339" t="str">
        <f>IF('příjmy-paragraf'!G35=0," ",'příjmy-paragraf'!G35)</f>
        <v xml:space="preserve"> </v>
      </c>
      <c r="F36" s="73"/>
      <c r="G36" s="355">
        <f>IF('výdaje-paragraf'!A34=0," ",'výdaje-paragraf'!A34)</f>
        <v>5512</v>
      </c>
      <c r="H36" s="364" t="str">
        <f>IF('výdaje-paragraf'!B34=0," ",'výdaje-paragraf'!B34)</f>
        <v>požární ochrana - dobrovolná část</v>
      </c>
      <c r="I36" s="473" t="str">
        <f>IF('výdaje-paragraf'!C34=0," ",'výdaje-paragraf'!C34)</f>
        <v>JSDH</v>
      </c>
      <c r="J36" s="367">
        <f>IF('výdaje-paragraf'!F34=0," ",'výdaje-paragraf'!F34)</f>
        <v>1262000</v>
      </c>
      <c r="K36" s="367" t="str">
        <f>IF('výdaje-paragraf'!G34=0," ",'výdaje-paragraf'!G34)</f>
        <v xml:space="preserve"> </v>
      </c>
      <c r="L36" s="73"/>
    </row>
    <row r="37" spans="1:12" x14ac:dyDescent="0.25">
      <c r="A37" s="330">
        <f>IF('příjmy-paragraf'!A36=0," ",'příjmy-paragraf'!A36)</f>
        <v>3314</v>
      </c>
      <c r="B37" s="452" t="str">
        <f>IF('příjmy-paragraf'!B36=0," ",'příjmy-paragraf'!B36)</f>
        <v>činnosti knihovnické</v>
      </c>
      <c r="C37" s="452" t="str">
        <f>IF('příjmy-paragraf'!C36=0," ",'příjmy-paragraf'!C36)</f>
        <v>knihovna</v>
      </c>
      <c r="D37" s="335">
        <f>IF('příjmy-paragraf'!F36=0," ",'příjmy-paragraf'!F36)</f>
        <v>10000</v>
      </c>
      <c r="E37" s="342" t="str">
        <f>IF('příjmy-paragraf'!G36=0," ",'příjmy-paragraf'!G36)</f>
        <v xml:space="preserve"> </v>
      </c>
      <c r="F37" s="73"/>
      <c r="G37" s="394">
        <f>IF('výdaje-paragraf'!A35=0," ",'výdaje-paragraf'!A35)</f>
        <v>6112</v>
      </c>
      <c r="H37" s="381" t="str">
        <f>IF('výdaje-paragraf'!B35=0," ",'výdaje-paragraf'!B35)</f>
        <v>zastupitelstva obcí</v>
      </c>
      <c r="I37" s="472" t="str">
        <f>IF('výdaje-paragraf'!C35=0," ",'výdaje-paragraf'!C35)</f>
        <v>Město</v>
      </c>
      <c r="J37" s="383">
        <f>IF('výdaje-paragraf'!F35=0," ",'výdaje-paragraf'!F35)</f>
        <v>3705000</v>
      </c>
      <c r="K37" s="383" t="str">
        <f>IF('výdaje-paragraf'!G35=0," ",'výdaje-paragraf'!G35)</f>
        <v xml:space="preserve"> </v>
      </c>
      <c r="L37" s="73"/>
    </row>
    <row r="38" spans="1:12" x14ac:dyDescent="0.25">
      <c r="A38" s="323">
        <f>IF('příjmy-paragraf'!A37=0," ",'příjmy-paragraf'!A37)</f>
        <v>3315</v>
      </c>
      <c r="B38" s="530" t="str">
        <f>IF('příjmy-paragraf'!B37=0," ",'příjmy-paragraf'!B37)</f>
        <v>činosti muzeí a galerií</v>
      </c>
      <c r="C38" s="530" t="str">
        <f>IF('příjmy-paragraf'!C37=0," ",'příjmy-paragraf'!C37)</f>
        <v>muzeum</v>
      </c>
      <c r="D38" s="328" t="str">
        <f>IF('příjmy-paragraf'!F37=0," ",'příjmy-paragraf'!F37)</f>
        <v xml:space="preserve"> </v>
      </c>
      <c r="E38" s="339" t="str">
        <f>IF('příjmy-paragraf'!G37=0," ",'příjmy-paragraf'!G37)</f>
        <v xml:space="preserve"> </v>
      </c>
      <c r="F38" s="73"/>
      <c r="G38" s="355">
        <f>IF('výdaje-paragraf'!A36=0," ",'výdaje-paragraf'!A36)</f>
        <v>6114</v>
      </c>
      <c r="H38" s="364" t="str">
        <f>IF('výdaje-paragraf'!B36=0," ",'výdaje-paragraf'!B36)</f>
        <v>volby</v>
      </c>
      <c r="I38" s="473" t="str">
        <f>IF('výdaje-paragraf'!C36=0," ",'výdaje-paragraf'!C36)</f>
        <v xml:space="preserve"> </v>
      </c>
      <c r="J38" s="367" t="str">
        <f>IF('výdaje-paragraf'!F36=0," ",'výdaje-paragraf'!F36)</f>
        <v xml:space="preserve"> </v>
      </c>
      <c r="K38" s="367" t="str">
        <f>IF('výdaje-paragraf'!G36=0," ",'výdaje-paragraf'!G36)</f>
        <v xml:space="preserve"> </v>
      </c>
      <c r="L38" s="73"/>
    </row>
    <row r="39" spans="1:12" x14ac:dyDescent="0.25">
      <c r="A39" s="330">
        <f>IF('příjmy-paragraf'!A38=0," ",'příjmy-paragraf'!A38)</f>
        <v>3349</v>
      </c>
      <c r="B39" s="452" t="str">
        <f>IF('příjmy-paragraf'!B38=0," ",'příjmy-paragraf'!B38)</f>
        <v>záležitosti sdělovacích prostředků (noviny)</v>
      </c>
      <c r="C39" s="452" t="str">
        <f>IF('příjmy-paragraf'!C38=0," ",'příjmy-paragraf'!C38)</f>
        <v>noviny</v>
      </c>
      <c r="D39" s="335">
        <f>IF('příjmy-paragraf'!F38=0," ",'příjmy-paragraf'!F38)</f>
        <v>10000</v>
      </c>
      <c r="E39" s="342" t="str">
        <f>IF('příjmy-paragraf'!G38=0," ",'příjmy-paragraf'!G38)</f>
        <v xml:space="preserve"> </v>
      </c>
      <c r="F39" s="73"/>
      <c r="G39" s="1225">
        <f>IF('výdaje-paragraf'!A37=0," ",'výdaje-paragraf'!A37)</f>
        <v>6171</v>
      </c>
      <c r="H39" s="1222" t="str">
        <f>IF('výdaje-paragraf'!B37=0," ",'výdaje-paragraf'!B37)</f>
        <v>činnost místní správy</v>
      </c>
      <c r="I39" s="406" t="str">
        <f>IF('výdaje-paragraf'!C37=0," ",'výdaje-paragraf'!C37)</f>
        <v>Město</v>
      </c>
      <c r="J39" s="1266">
        <f>SUM(K39:K41)</f>
        <v>32046000</v>
      </c>
      <c r="K39" s="475">
        <f>IF('výdaje-paragraf'!G37=0," ",'výdaje-paragraf'!G37)</f>
        <v>540000</v>
      </c>
      <c r="L39" s="73"/>
    </row>
    <row r="40" spans="1:12" x14ac:dyDescent="0.25">
      <c r="A40" s="323">
        <f>IF('příjmy-paragraf'!A39=0," ",'příjmy-paragraf'!A39)</f>
        <v>3399</v>
      </c>
      <c r="B40" s="530" t="str">
        <f>IF('příjmy-paragraf'!B39=0," ",'příjmy-paragraf'!B39)</f>
        <v>vstupné na kulturní akce</v>
      </c>
      <c r="C40" s="530" t="str">
        <f>IF('příjmy-paragraf'!C39=0," ",'příjmy-paragraf'!C39)</f>
        <v xml:space="preserve"> </v>
      </c>
      <c r="D40" s="328">
        <f>IF('příjmy-paragraf'!F39=0," ",'příjmy-paragraf'!F39)</f>
        <v>100000</v>
      </c>
      <c r="E40" s="339" t="str">
        <f>IF('příjmy-paragraf'!G39=0," ",'příjmy-paragraf'!G39)</f>
        <v xml:space="preserve"> </v>
      </c>
      <c r="F40" s="73"/>
      <c r="G40" s="1263"/>
      <c r="H40" s="1223"/>
      <c r="I40" s="467"/>
      <c r="J40" s="1267"/>
      <c r="K40" s="470"/>
      <c r="L40" s="73"/>
    </row>
    <row r="41" spans="1:12" x14ac:dyDescent="0.25">
      <c r="A41" s="330">
        <f>IF('příjmy-paragraf'!A40=0," ",'příjmy-paragraf'!A40)</f>
        <v>3612</v>
      </c>
      <c r="B41" s="452" t="str">
        <f>IF('příjmy-paragraf'!B40=0," ",'příjmy-paragraf'!B40)</f>
        <v>bytové hospodářství</v>
      </c>
      <c r="C41" s="452" t="str">
        <f>IF('příjmy-paragraf'!C40=0," ",'příjmy-paragraf'!C40)</f>
        <v>nájem byty</v>
      </c>
      <c r="D41" s="335">
        <f>IF('příjmy-paragraf'!F40=0," ",'příjmy-paragraf'!F40)</f>
        <v>30940000</v>
      </c>
      <c r="E41" s="342" t="str">
        <f>IF('příjmy-paragraf'!G40=0," ",'příjmy-paragraf'!G40)</f>
        <v xml:space="preserve"> </v>
      </c>
      <c r="F41" s="73"/>
      <c r="G41" s="1264"/>
      <c r="H41" s="1265"/>
      <c r="I41" s="474" t="str">
        <f>IF('výdaje-paragraf'!C38=0," ",'výdaje-paragraf'!C38)</f>
        <v>MěÚ</v>
      </c>
      <c r="J41" s="1268"/>
      <c r="K41" s="469">
        <f>IF('výdaje-paragraf'!G38=0," ",'výdaje-paragraf'!G38)</f>
        <v>31506000</v>
      </c>
      <c r="L41" s="73"/>
    </row>
    <row r="42" spans="1:12" x14ac:dyDescent="0.25">
      <c r="A42" s="323">
        <f>IF('příjmy-paragraf'!A41=0," ",'příjmy-paragraf'!A41)</f>
        <v>3613</v>
      </c>
      <c r="B42" s="530" t="str">
        <f>IF('příjmy-paragraf'!B41=0," ",'příjmy-paragraf'!B41)</f>
        <v>nebytové hospodářství</v>
      </c>
      <c r="C42" s="530" t="str">
        <f>IF('příjmy-paragraf'!C41=0," ",'příjmy-paragraf'!C41)</f>
        <v>nájem nebytový</v>
      </c>
      <c r="D42" s="328">
        <f>IF('příjmy-paragraf'!F41=0," ",'příjmy-paragraf'!F41)</f>
        <v>1780000</v>
      </c>
      <c r="E42" s="339" t="str">
        <f>IF('příjmy-paragraf'!G41=0," ",'příjmy-paragraf'!G41)</f>
        <v xml:space="preserve"> </v>
      </c>
      <c r="F42" s="73"/>
      <c r="G42" s="355">
        <f>IF('výdaje-paragraf'!A39=0," ",'výdaje-paragraf'!A39)</f>
        <v>6223</v>
      </c>
      <c r="H42" s="364" t="str">
        <f>IF('výdaje-paragraf'!B39=0," ",'výdaje-paragraf'!B39)</f>
        <v>mezinárodní spolupráce</v>
      </c>
      <c r="I42" s="473" t="str">
        <f>IF('výdaje-paragraf'!C39=0," ",'výdaje-paragraf'!C39)</f>
        <v>Evropská Nová Města</v>
      </c>
      <c r="J42" s="367">
        <f>IF('výdaje-paragraf'!F39=0," ",'výdaje-paragraf'!F39)</f>
        <v>60000</v>
      </c>
      <c r="K42" s="367" t="str">
        <f>IF('výdaje-paragraf'!G39=0," ",'výdaje-paragraf'!G39)</f>
        <v xml:space="preserve"> </v>
      </c>
      <c r="L42" s="73"/>
    </row>
    <row r="43" spans="1:12" x14ac:dyDescent="0.25">
      <c r="A43" s="330">
        <f>IF('příjmy-paragraf'!A42=0," ",'příjmy-paragraf'!A42)</f>
        <v>3631</v>
      </c>
      <c r="B43" s="452" t="str">
        <f>IF('příjmy-paragraf'!B42=0," ",'příjmy-paragraf'!B42)</f>
        <v>veřejné osvětlení (pronájem plošiny)</v>
      </c>
      <c r="C43" s="452" t="str">
        <f>IF('příjmy-paragraf'!C42=0," ",'příjmy-paragraf'!C42)</f>
        <v>veřejné osvětlení</v>
      </c>
      <c r="D43" s="335">
        <f>IF('příjmy-paragraf'!F42=0," ",'příjmy-paragraf'!F42)</f>
        <v>10000</v>
      </c>
      <c r="E43" s="342" t="str">
        <f>IF('příjmy-paragraf'!G42=0," ",'příjmy-paragraf'!G42)</f>
        <v xml:space="preserve"> </v>
      </c>
      <c r="F43" s="73"/>
      <c r="G43" s="394">
        <f>IF('výdaje-paragraf'!A40=0," ",'výdaje-paragraf'!A40)</f>
        <v>6320</v>
      </c>
      <c r="H43" s="381" t="str">
        <f>IF('výdaje-paragraf'!B40=0," ",'výdaje-paragraf'!B40)</f>
        <v>pojištění funkčně nespecifikované</v>
      </c>
      <c r="I43" s="472" t="str">
        <f>IF('výdaje-paragraf'!C40=0," ",'výdaje-paragraf'!C40)</f>
        <v>pojištění majetku a odpovědnosti</v>
      </c>
      <c r="J43" s="383">
        <f>IF('výdaje-paragraf'!F40=0," ",'výdaje-paragraf'!F40)</f>
        <v>750000</v>
      </c>
      <c r="K43" s="383"/>
      <c r="L43" s="73"/>
    </row>
    <row r="44" spans="1:12" x14ac:dyDescent="0.25">
      <c r="A44" s="323">
        <f>IF('příjmy-paragraf'!A43=0," ",'příjmy-paragraf'!A43)</f>
        <v>3632</v>
      </c>
      <c r="B44" s="530" t="str">
        <f>IF('příjmy-paragraf'!B43=0," ",'příjmy-paragraf'!B43)</f>
        <v>pohřebnictví</v>
      </c>
      <c r="C44" s="530" t="str">
        <f>IF('příjmy-paragraf'!C43=0," ",'příjmy-paragraf'!C43)</f>
        <v>pohřebnictví</v>
      </c>
      <c r="D44" s="328">
        <f>IF('příjmy-paragraf'!F43=0," ",'příjmy-paragraf'!F43)</f>
        <v>50000</v>
      </c>
      <c r="E44" s="339" t="str">
        <f>IF('příjmy-paragraf'!G43=0," ",'příjmy-paragraf'!G43)</f>
        <v xml:space="preserve"> </v>
      </c>
      <c r="F44" s="73"/>
      <c r="G44" s="355">
        <f>IF('výdaje-paragraf'!A41=0," ",'výdaje-paragraf'!A41)</f>
        <v>6330</v>
      </c>
      <c r="H44" s="364" t="str">
        <f>IF('výdaje-paragraf'!B41=0," ",'výdaje-paragraf'!B41)</f>
        <v>převody vlastním fondům</v>
      </c>
      <c r="I44" s="473" t="str">
        <f>IF('výdaje-paragraf'!C41=0," ",'výdaje-paragraf'!C41)</f>
        <v>sociální fond</v>
      </c>
      <c r="J44" s="367">
        <f>IF('výdaje-paragraf'!F41=0," ",'výdaje-paragraf'!F41)</f>
        <v>800000</v>
      </c>
      <c r="K44" s="367" t="str">
        <f>IF('výdaje-paragraf'!G41=0," ",'výdaje-paragraf'!G41)</f>
        <v xml:space="preserve"> </v>
      </c>
      <c r="L44" s="73"/>
    </row>
    <row r="45" spans="1:12" x14ac:dyDescent="0.25">
      <c r="A45" s="1233">
        <f>IF('příjmy-paragraf'!A44=0," ",'příjmy-paragraf'!A44)</f>
        <v>3639</v>
      </c>
      <c r="B45" s="1235" t="str">
        <f>IF('příjmy-paragraf'!B44=0," ",'příjmy-paragraf'!B44)</f>
        <v>územní rozvoj</v>
      </c>
      <c r="C45" s="583" t="str">
        <f>IF('příjmy-paragraf'!C44=0," ",'příjmy-paragraf'!C44)</f>
        <v>pronájem pozemků</v>
      </c>
      <c r="D45" s="1237">
        <f>SUM(E45:E49)</f>
        <v>825000</v>
      </c>
      <c r="E45" s="342">
        <f>IF('příjmy-paragraf'!G44=0," ",'příjmy-paragraf'!G44)</f>
        <v>235000</v>
      </c>
      <c r="F45" s="73"/>
      <c r="G45" s="394">
        <f>IF('výdaje-paragraf'!A42=0," ",'výdaje-paragraf'!A42)</f>
        <v>6399</v>
      </c>
      <c r="H45" s="381" t="str">
        <f>IF('výdaje-paragraf'!B42=0," ",'výdaje-paragraf'!B42)</f>
        <v>ostatní finanční operace</v>
      </c>
      <c r="I45" s="472" t="str">
        <f>IF('výdaje-paragraf'!C42=0," ",'výdaje-paragraf'!C42)</f>
        <v>Daně placené městem, DPH</v>
      </c>
      <c r="J45" s="383">
        <f>IF('výdaje-paragraf'!F42=0," ",'výdaje-paragraf'!F42)</f>
        <v>6000000</v>
      </c>
      <c r="K45" s="383" t="str">
        <f>IF('výdaje-paragraf'!G42=0," ",'výdaje-paragraf'!G42)</f>
        <v xml:space="preserve"> </v>
      </c>
      <c r="L45" s="73"/>
    </row>
    <row r="46" spans="1:12" x14ac:dyDescent="0.25">
      <c r="A46" s="1280"/>
      <c r="B46" s="1281"/>
      <c r="C46" s="1189"/>
      <c r="D46" s="1279"/>
      <c r="E46" s="592"/>
      <c r="F46" s="73"/>
      <c r="G46" s="394">
        <f>IF('výdaje-paragraf'!A43=0," ",'výdaje-paragraf'!A43)</f>
        <v>6402</v>
      </c>
      <c r="H46" s="381" t="str">
        <f>IF('výdaje-paragraf'!B43=0," ",'výdaje-paragraf'!B43)</f>
        <v>finanční vypořádání</v>
      </c>
      <c r="I46" s="472" t="str">
        <f>IF('výdaje-paragraf'!C43=0," ",'výdaje-paragraf'!C43)</f>
        <v>vratka dotace LBK</v>
      </c>
      <c r="J46" s="383">
        <f>IF('výdaje-paragraf'!F43=0," ",'výdaje-paragraf'!F43)</f>
        <v>336400</v>
      </c>
      <c r="K46" s="468"/>
      <c r="L46" s="73"/>
    </row>
    <row r="47" spans="1:12" x14ac:dyDescent="0.25">
      <c r="A47" s="1226"/>
      <c r="B47" s="1228"/>
      <c r="C47" s="591" t="str">
        <f>IF('příjmy-paragraf'!C45=0," ",'příjmy-paragraf'!C45)</f>
        <v>prodej pozemků</v>
      </c>
      <c r="D47" s="1231"/>
      <c r="E47" s="423">
        <f>IF('příjmy-paragraf'!G45=0," ",'příjmy-paragraf'!G45)</f>
        <v>590000</v>
      </c>
      <c r="F47" s="73"/>
      <c r="G47" s="1269">
        <f>IF('výdaje-paragraf'!A44=0," ",'výdaje-paragraf'!A44)</f>
        <v>6409</v>
      </c>
      <c r="H47" s="1272" t="str">
        <f>IF('výdaje-paragraf'!B44=0," ",'výdaje-paragraf'!B44)</f>
        <v>ostatní činnosti</v>
      </c>
      <c r="I47" s="586" t="str">
        <f>IF('výdaje-paragraf'!C44=0," ",'výdaje-paragraf'!C44)</f>
        <v>Mikroregion Frýdlantsko</v>
      </c>
      <c r="J47" s="1275">
        <f>SUM(K47:K50)</f>
        <v>4475000</v>
      </c>
      <c r="K47" s="471">
        <f>IF('výdaje-paragraf'!G44=0," ",'výdaje-paragraf'!G44)</f>
        <v>4400000</v>
      </c>
      <c r="L47" s="73"/>
    </row>
    <row r="48" spans="1:12" x14ac:dyDescent="0.25">
      <c r="A48" s="1226"/>
      <c r="B48" s="1228"/>
      <c r="C48" s="591" t="str">
        <f>IF('příjmy-paragraf'!C46=0," ",'příjmy-paragraf'!C46)</f>
        <v>prodej budov a staveb</v>
      </c>
      <c r="D48" s="1231"/>
      <c r="E48" s="423">
        <f>IF('příjmy-paragraf'!G46=0," ",'příjmy-paragraf'!G46)</f>
        <v>1.0000000000000001E-18</v>
      </c>
      <c r="F48" s="73"/>
      <c r="G48" s="1270"/>
      <c r="H48" s="1273"/>
      <c r="I48" s="588" t="str">
        <f>IF('výdaje-paragraf'!C45=0," ",'výdaje-paragraf'!C45)</f>
        <v>SO Smrk</v>
      </c>
      <c r="J48" s="1276"/>
      <c r="K48" s="589">
        <f>IF('výdaje-paragraf'!G45=0," ",'výdaje-paragraf'!G45)</f>
        <v>57000</v>
      </c>
      <c r="L48" s="73"/>
    </row>
    <row r="49" spans="1:12" x14ac:dyDescent="0.25">
      <c r="A49" s="1227"/>
      <c r="B49" s="1229"/>
      <c r="C49" s="590" t="str">
        <f>IF('příjmy-paragraf'!C47=0," ",'příjmy-paragraf'!C47)</f>
        <v>kraj-komunikace náměstí</v>
      </c>
      <c r="D49" s="1232"/>
      <c r="E49" s="592" t="str">
        <f>IF('příjmy-paragraf'!G47=0," ",'příjmy-paragraf'!G47)</f>
        <v xml:space="preserve"> </v>
      </c>
      <c r="F49" s="73"/>
      <c r="G49" s="1270"/>
      <c r="H49" s="1273"/>
      <c r="I49" s="588" t="str">
        <f>IF('výdaje-paragraf'!C46=0," ",'výdaje-paragraf'!C46)</f>
        <v>Svaz měst a obcí ČR</v>
      </c>
      <c r="J49" s="1276"/>
      <c r="K49" s="589">
        <f>IF('výdaje-paragraf'!G46=0," ",'výdaje-paragraf'!G46)</f>
        <v>18000</v>
      </c>
      <c r="L49" s="73"/>
    </row>
    <row r="50" spans="1:12" ht="13.8" thickBot="1" x14ac:dyDescent="0.3">
      <c r="A50" s="323">
        <f>IF('příjmy-paragraf'!A48=0," ",'příjmy-paragraf'!A48)</f>
        <v>3713</v>
      </c>
      <c r="B50" s="530" t="str">
        <f>IF('příjmy-paragraf'!B48=0," ",'příjmy-paragraf'!B48)</f>
        <v>technologie vytápění (Teplárenská)</v>
      </c>
      <c r="C50" s="530" t="str">
        <f>IF('příjmy-paragraf'!C48=0," ",'příjmy-paragraf'!C48)</f>
        <v>nájem Teplárenská</v>
      </c>
      <c r="D50" s="328" t="str">
        <f>IF('příjmy-paragraf'!F48=0," ",'příjmy-paragraf'!F48)</f>
        <v xml:space="preserve"> </v>
      </c>
      <c r="E50" s="339" t="str">
        <f>IF('příjmy-paragraf'!G48=0," ",'příjmy-paragraf'!G48)</f>
        <v xml:space="preserve"> </v>
      </c>
      <c r="F50" s="73"/>
      <c r="G50" s="1271"/>
      <c r="H50" s="1274"/>
      <c r="I50" s="587"/>
      <c r="J50" s="1277"/>
      <c r="K50" s="360"/>
      <c r="L50" s="73"/>
    </row>
    <row r="51" spans="1:12" ht="15" thickTop="1" thickBot="1" x14ac:dyDescent="0.3">
      <c r="A51" s="330">
        <f>IF('příjmy-paragraf'!A49=0," ",'příjmy-paragraf'!A49)</f>
        <v>3722</v>
      </c>
      <c r="B51" s="452" t="str">
        <f>IF('příjmy-paragraf'!B49=0," ",'příjmy-paragraf'!B49)</f>
        <v>sběr a svoz komunálního odpadu</v>
      </c>
      <c r="C51" s="452" t="str">
        <f>IF('příjmy-paragraf'!C49=0," ",'příjmy-paragraf'!C49)</f>
        <v>kompenzace FCC</v>
      </c>
      <c r="D51" s="335">
        <f>IF('příjmy-paragraf'!F49=0," ",'příjmy-paragraf'!F49)</f>
        <v>37000</v>
      </c>
      <c r="E51" s="342" t="str">
        <f>IF('příjmy-paragraf'!G49=0," ",'příjmy-paragraf'!G49)</f>
        <v xml:space="preserve"> </v>
      </c>
      <c r="F51" s="73"/>
      <c r="G51" s="465" t="s">
        <v>24</v>
      </c>
      <c r="H51" s="461"/>
      <c r="I51" s="461"/>
      <c r="J51" s="463">
        <f>SUM(J4:J50)</f>
        <v>151582400</v>
      </c>
      <c r="K51" s="466"/>
      <c r="L51" s="73"/>
    </row>
    <row r="52" spans="1:12" ht="13.8" thickTop="1" x14ac:dyDescent="0.25">
      <c r="A52" s="323">
        <f>IF('příjmy-paragraf'!A50=0," ",'příjmy-paragraf'!A50)</f>
        <v>3723</v>
      </c>
      <c r="B52" s="530" t="str">
        <f>IF('příjmy-paragraf'!B50=0," ",'příjmy-paragraf'!B50)</f>
        <v>sběr a svoz odpadu</v>
      </c>
      <c r="C52" s="530" t="str">
        <f>IF('příjmy-paragraf'!C50=0," ",'příjmy-paragraf'!C50)</f>
        <v>využití odpadu EKOKOM</v>
      </c>
      <c r="D52" s="328">
        <f>IF('příjmy-paragraf'!F50=0," ",'příjmy-paragraf'!F50)</f>
        <v>55000</v>
      </c>
      <c r="E52" s="339" t="str">
        <f>IF('příjmy-paragraf'!G50=0," ",'příjmy-paragraf'!G50)</f>
        <v xml:space="preserve"> </v>
      </c>
      <c r="F52" s="73"/>
      <c r="L52" s="73"/>
    </row>
    <row r="53" spans="1:12" x14ac:dyDescent="0.25">
      <c r="A53" s="330">
        <f>IF('příjmy-paragraf'!A51=0," ",'příjmy-paragraf'!A51)</f>
        <v>3725</v>
      </c>
      <c r="B53" s="452" t="str">
        <f>IF('příjmy-paragraf'!B51=0," ",'příjmy-paragraf'!B51)</f>
        <v>využívání komun. odpadů (Eko-com,Asocol)</v>
      </c>
      <c r="C53" s="452" t="str">
        <f>IF('příjmy-paragraf'!C51=0," ",'příjmy-paragraf'!C51)</f>
        <v>odpady EKOKOM</v>
      </c>
      <c r="D53" s="335">
        <f>IF('příjmy-paragraf'!F51=0," ",'příjmy-paragraf'!F51)</f>
        <v>928000</v>
      </c>
      <c r="E53" s="342" t="str">
        <f>IF('příjmy-paragraf'!G51=0," ",'příjmy-paragraf'!G51)</f>
        <v xml:space="preserve"> </v>
      </c>
      <c r="F53" s="73"/>
      <c r="L53" s="73"/>
    </row>
    <row r="54" spans="1:12" x14ac:dyDescent="0.25">
      <c r="A54" s="323">
        <f>IF('příjmy-paragraf'!A52=0," ",'příjmy-paragraf'!A52)</f>
        <v>3745</v>
      </c>
      <c r="B54" s="530" t="str">
        <f>IF('příjmy-paragraf'!B52=0," ",'příjmy-paragraf'!B52)</f>
        <v>péče o vzhled obce</v>
      </c>
      <c r="C54" s="530" t="str">
        <f>IF('příjmy-paragraf'!C52=0," ",'příjmy-paragraf'!C52)</f>
        <v>čištění města</v>
      </c>
      <c r="D54" s="328">
        <f>IF('příjmy-paragraf'!F52=0," ",'příjmy-paragraf'!F52)</f>
        <v>60000</v>
      </c>
      <c r="E54" s="339" t="str">
        <f>IF('příjmy-paragraf'!G52=0," ",'příjmy-paragraf'!G52)</f>
        <v xml:space="preserve"> </v>
      </c>
      <c r="F54" s="73"/>
      <c r="L54" s="73"/>
    </row>
    <row r="55" spans="1:12" x14ac:dyDescent="0.25">
      <c r="A55" s="330">
        <f>IF('příjmy-paragraf'!A53=0," ",'příjmy-paragraf'!A53)</f>
        <v>4351</v>
      </c>
      <c r="B55" s="452" t="str">
        <f>IF('příjmy-paragraf'!B53=0," ",'příjmy-paragraf'!B53)</f>
        <v>pečovatelská služba</v>
      </c>
      <c r="C55" s="452" t="str">
        <f>IF('příjmy-paragraf'!C53=0," ",'příjmy-paragraf'!C53)</f>
        <v>PS úhrady od klientů</v>
      </c>
      <c r="D55" s="335">
        <f>IF('příjmy-paragraf'!F53=0," ",'příjmy-paragraf'!F53)</f>
        <v>400000</v>
      </c>
      <c r="E55" s="342" t="str">
        <f>IF('příjmy-paragraf'!G53=0," ",'příjmy-paragraf'!G53)</f>
        <v xml:space="preserve"> </v>
      </c>
      <c r="F55" s="73"/>
      <c r="L55" s="73"/>
    </row>
    <row r="56" spans="1:12" x14ac:dyDescent="0.25">
      <c r="A56" s="1282">
        <f>IF('příjmy-paragraf'!A54=0," ",'příjmy-paragraf'!A54)</f>
        <v>6171</v>
      </c>
      <c r="B56" s="1283" t="str">
        <f>IF('příjmy-paragraf'!B54=0," ",'příjmy-paragraf'!B54)</f>
        <v>činnost místní správy (nedaňové příjmy)</v>
      </c>
      <c r="C56" s="593" t="str">
        <f>IF('příjmy-paragraf'!C54=0," ",'příjmy-paragraf'!C54)</f>
        <v>obědy</v>
      </c>
      <c r="D56" s="1239">
        <f>SUM(E56:E57)</f>
        <v>605000</v>
      </c>
      <c r="E56" s="594">
        <f>IF('příjmy-paragraf'!G54=0," ",'příjmy-paragraf'!G54)</f>
        <v>585000</v>
      </c>
      <c r="F56" s="73"/>
      <c r="L56" s="73"/>
    </row>
    <row r="57" spans="1:12" x14ac:dyDescent="0.25">
      <c r="A57" s="1247"/>
      <c r="B57" s="1244"/>
      <c r="C57" s="595" t="str">
        <f>IF('příjmy-paragraf'!C55=0," ",'příjmy-paragraf'!C55)</f>
        <v>ostatní nahodilé přijmy</v>
      </c>
      <c r="D57" s="1278"/>
      <c r="E57" s="596">
        <f>IF('příjmy-paragraf'!G55=0," ",'příjmy-paragraf'!G55)</f>
        <v>20000</v>
      </c>
      <c r="F57" s="73"/>
      <c r="L57" s="73"/>
    </row>
    <row r="58" spans="1:12" ht="13.8" thickBot="1" x14ac:dyDescent="0.3">
      <c r="A58" s="330">
        <f>IF('příjmy-paragraf'!A56=0," ",'příjmy-paragraf'!A56)</f>
        <v>6330</v>
      </c>
      <c r="B58" s="452" t="str">
        <f>IF('příjmy-paragraf'!B56=0," ",'příjmy-paragraf'!B56)</f>
        <v>převody fondům (sociální fond)</v>
      </c>
      <c r="C58" s="452" t="str">
        <f>IF('příjmy-paragraf'!C56=0," ",'příjmy-paragraf'!C56)</f>
        <v>sociální fond</v>
      </c>
      <c r="D58" s="335">
        <f>IF('příjmy-paragraf'!F56=0," ",'příjmy-paragraf'!F56)</f>
        <v>800000</v>
      </c>
      <c r="E58" s="342" t="str">
        <f>IF('příjmy-paragraf'!G56=0," ",'příjmy-paragraf'!G56)</f>
        <v xml:space="preserve"> </v>
      </c>
      <c r="F58" s="73"/>
      <c r="L58" s="73"/>
    </row>
    <row r="59" spans="1:12" ht="15" thickTop="1" thickBot="1" x14ac:dyDescent="0.3">
      <c r="A59" s="460" t="s">
        <v>24</v>
      </c>
      <c r="B59" s="461"/>
      <c r="C59" s="462"/>
      <c r="D59" s="463">
        <f>SUM(D4:D58)</f>
        <v>151700000</v>
      </c>
      <c r="E59" s="464"/>
      <c r="F59" s="73"/>
      <c r="L59" s="73"/>
    </row>
    <row r="60" spans="1:12" ht="14.4" thickTop="1" x14ac:dyDescent="0.25">
      <c r="D60" s="73"/>
      <c r="E60" s="75"/>
      <c r="F60" s="73"/>
      <c r="L60" s="73"/>
    </row>
    <row r="61" spans="1:12" ht="13.8" thickBot="1" x14ac:dyDescent="0.3">
      <c r="B61" s="476" t="s">
        <v>658</v>
      </c>
      <c r="D61" s="73"/>
      <c r="E61" s="73"/>
      <c r="F61" s="73"/>
      <c r="G61" s="73"/>
      <c r="H61" s="73"/>
      <c r="I61" s="73"/>
      <c r="J61" s="73"/>
      <c r="K61" s="73"/>
      <c r="L61" s="73"/>
    </row>
    <row r="62" spans="1:12" x14ac:dyDescent="0.25">
      <c r="B62" s="477" t="s">
        <v>647</v>
      </c>
      <c r="C62" s="86"/>
      <c r="D62" s="87"/>
      <c r="E62" s="87"/>
      <c r="F62" s="73"/>
      <c r="G62" s="73"/>
      <c r="H62" s="73"/>
      <c r="I62" s="73"/>
      <c r="J62" s="73"/>
      <c r="K62" s="73"/>
      <c r="L62" s="73"/>
    </row>
    <row r="63" spans="1:12" x14ac:dyDescent="0.25">
      <c r="B63" s="478" t="s">
        <v>390</v>
      </c>
      <c r="C63" s="89"/>
      <c r="D63" s="90">
        <f>D59</f>
        <v>151700000</v>
      </c>
      <c r="E63" s="100"/>
      <c r="F63" s="73"/>
      <c r="G63" s="73"/>
      <c r="H63" s="73"/>
      <c r="I63" s="73"/>
      <c r="J63" s="73"/>
      <c r="K63" s="73"/>
      <c r="L63" s="73"/>
    </row>
    <row r="64" spans="1:12" x14ac:dyDescent="0.25">
      <c r="B64" s="88"/>
      <c r="C64" s="1195" t="s">
        <v>359</v>
      </c>
      <c r="D64" s="90">
        <f>J51</f>
        <v>151582400</v>
      </c>
      <c r="E64" s="100"/>
      <c r="F64" s="73"/>
      <c r="G64" s="73"/>
      <c r="H64" s="73"/>
      <c r="I64" s="73"/>
      <c r="J64" s="73"/>
      <c r="K64" s="73"/>
      <c r="L64" s="73"/>
    </row>
    <row r="65" spans="1:12" x14ac:dyDescent="0.25">
      <c r="B65" s="478" t="s">
        <v>420</v>
      </c>
      <c r="C65" s="91"/>
      <c r="D65" s="90">
        <v>1500000</v>
      </c>
      <c r="E65" s="100"/>
      <c r="F65" s="73"/>
      <c r="G65" s="73"/>
      <c r="H65" s="73"/>
      <c r="I65" s="73"/>
      <c r="J65" s="73"/>
      <c r="K65" s="73"/>
      <c r="L65" s="73"/>
    </row>
    <row r="66" spans="1:12" x14ac:dyDescent="0.25">
      <c r="B66" s="478" t="s">
        <v>360</v>
      </c>
      <c r="C66" s="89"/>
      <c r="D66" s="90"/>
      <c r="E66" s="100"/>
      <c r="F66" s="73"/>
      <c r="G66" s="73"/>
      <c r="H66" s="73"/>
      <c r="I66" s="73"/>
      <c r="J66" s="73"/>
      <c r="K66" s="73"/>
      <c r="L66" s="73"/>
    </row>
    <row r="67" spans="1:12" x14ac:dyDescent="0.25">
      <c r="B67" s="577" t="s">
        <v>586</v>
      </c>
      <c r="C67" s="578"/>
      <c r="D67" s="579">
        <f>D64+D65-D63</f>
        <v>1382400</v>
      </c>
      <c r="E67" s="580"/>
      <c r="F67" s="73"/>
      <c r="G67" s="73"/>
      <c r="H67" s="73"/>
      <c r="I67" s="73"/>
      <c r="J67" s="73"/>
      <c r="K67" s="73"/>
      <c r="L67" s="73"/>
    </row>
    <row r="68" spans="1:12" x14ac:dyDescent="0.25">
      <c r="B68" s="84"/>
      <c r="C68" s="73"/>
      <c r="D68" s="85"/>
      <c r="E68" s="85"/>
      <c r="F68" s="73"/>
      <c r="G68" s="73"/>
      <c r="H68" s="73"/>
      <c r="I68" s="73"/>
      <c r="J68" s="73"/>
      <c r="K68" s="73"/>
      <c r="L68" s="73"/>
    </row>
    <row r="70" spans="1:12" x14ac:dyDescent="0.25">
      <c r="A70" s="99"/>
      <c r="B70" s="98"/>
      <c r="C70" s="98"/>
      <c r="D70" s="85"/>
    </row>
    <row r="71" spans="1:12" x14ac:dyDescent="0.25">
      <c r="A71" s="99"/>
      <c r="B71" s="98"/>
      <c r="C71" s="98"/>
    </row>
  </sheetData>
  <mergeCells count="33">
    <mergeCell ref="D56:D57"/>
    <mergeCell ref="D45:D49"/>
    <mergeCell ref="A45:A49"/>
    <mergeCell ref="B45:B49"/>
    <mergeCell ref="A56:A57"/>
    <mergeCell ref="B56:B57"/>
    <mergeCell ref="G39:G41"/>
    <mergeCell ref="H39:H41"/>
    <mergeCell ref="J39:J41"/>
    <mergeCell ref="G47:G50"/>
    <mergeCell ref="H47:H50"/>
    <mergeCell ref="J47:J50"/>
    <mergeCell ref="A1:E1"/>
    <mergeCell ref="A9:A13"/>
    <mergeCell ref="B9:B13"/>
    <mergeCell ref="D9:D13"/>
    <mergeCell ref="A21:A25"/>
    <mergeCell ref="B21:B25"/>
    <mergeCell ref="D21:D25"/>
    <mergeCell ref="A29:A30"/>
    <mergeCell ref="B29:B30"/>
    <mergeCell ref="D29:D30"/>
    <mergeCell ref="D31:D33"/>
    <mergeCell ref="B31:B33"/>
    <mergeCell ref="A31:A33"/>
    <mergeCell ref="J25:J27"/>
    <mergeCell ref="G1:K1"/>
    <mergeCell ref="J30:J33"/>
    <mergeCell ref="G30:G33"/>
    <mergeCell ref="H30:H33"/>
    <mergeCell ref="G17:G20"/>
    <mergeCell ref="H17:H20"/>
    <mergeCell ref="J17:J2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8"/>
  <sheetViews>
    <sheetView zoomScaleNormal="100" workbookViewId="0">
      <selection activeCell="B2" sqref="B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646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369</v>
      </c>
      <c r="B3" s="691" t="s">
        <v>219</v>
      </c>
      <c r="C3" s="692"/>
      <c r="D3" s="776"/>
      <c r="E3" s="776"/>
      <c r="F3" s="776"/>
      <c r="G3" s="694"/>
    </row>
    <row r="4" spans="1:7" ht="15.6" x14ac:dyDescent="0.3">
      <c r="A4" s="695"/>
      <c r="B4" s="696" t="s">
        <v>133</v>
      </c>
      <c r="C4" s="777"/>
      <c r="D4" s="778"/>
      <c r="E4" s="699" t="s">
        <v>134</v>
      </c>
      <c r="F4" s="778"/>
      <c r="G4" s="700"/>
    </row>
    <row r="5" spans="1:7" ht="14.4" x14ac:dyDescent="0.3">
      <c r="A5" s="1384" t="s">
        <v>135</v>
      </c>
      <c r="B5" s="1385" t="s">
        <v>136</v>
      </c>
      <c r="C5" s="779" t="s">
        <v>137</v>
      </c>
      <c r="D5" s="779" t="s">
        <v>107</v>
      </c>
      <c r="E5" s="779" t="s">
        <v>138</v>
      </c>
      <c r="F5" s="779" t="s">
        <v>108</v>
      </c>
      <c r="G5" s="780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81">
        <v>2111</v>
      </c>
      <c r="B7" s="1172" t="s">
        <v>220</v>
      </c>
      <c r="C7" s="782">
        <v>50000</v>
      </c>
      <c r="D7" s="782">
        <v>35900</v>
      </c>
      <c r="E7" s="782">
        <v>100000</v>
      </c>
      <c r="F7" s="782">
        <v>100000</v>
      </c>
      <c r="G7" s="756">
        <v>100000</v>
      </c>
    </row>
    <row r="8" spans="1:7" ht="20.100000000000001" customHeight="1" x14ac:dyDescent="0.3">
      <c r="A8" s="783">
        <v>2321</v>
      </c>
      <c r="B8" s="1173" t="s">
        <v>541</v>
      </c>
      <c r="C8" s="785">
        <v>65000</v>
      </c>
      <c r="D8" s="785">
        <v>65000</v>
      </c>
      <c r="E8" s="785">
        <v>65000</v>
      </c>
      <c r="F8" s="785">
        <v>0</v>
      </c>
      <c r="G8" s="758">
        <v>0</v>
      </c>
    </row>
    <row r="9" spans="1:7" ht="20.100000000000001" customHeight="1" thickBot="1" x14ac:dyDescent="0.35">
      <c r="A9" s="786">
        <v>3121</v>
      </c>
      <c r="B9" s="1174" t="s">
        <v>574</v>
      </c>
      <c r="C9" s="788">
        <v>430000</v>
      </c>
      <c r="D9" s="788">
        <v>445000</v>
      </c>
      <c r="E9" s="788">
        <v>445000</v>
      </c>
      <c r="F9" s="788">
        <v>0</v>
      </c>
      <c r="G9" s="760">
        <v>0</v>
      </c>
    </row>
    <row r="10" spans="1:7" ht="20.100000000000001" customHeight="1" thickBot="1" x14ac:dyDescent="0.35">
      <c r="A10" s="868"/>
      <c r="B10" s="857" t="s">
        <v>55</v>
      </c>
      <c r="C10" s="882">
        <f>SUM(C7:C9)</f>
        <v>545000</v>
      </c>
      <c r="D10" s="882">
        <f>SUM(D7:D9)</f>
        <v>545900</v>
      </c>
      <c r="E10" s="882">
        <f>SUM(E7:E9)</f>
        <v>610000</v>
      </c>
      <c r="F10" s="882">
        <f>SUM(F7:F9)</f>
        <v>100000</v>
      </c>
      <c r="G10" s="883">
        <f>SUM(G7:G9)</f>
        <v>100000</v>
      </c>
    </row>
    <row r="11" spans="1:7" ht="14.4" x14ac:dyDescent="0.3">
      <c r="A11" s="215"/>
      <c r="B11" s="215"/>
      <c r="C11" s="216"/>
      <c r="D11" s="216"/>
      <c r="E11" s="216"/>
      <c r="F11" s="216"/>
      <c r="G11" s="216"/>
    </row>
    <row r="12" spans="1:7" ht="15" thickBot="1" x14ac:dyDescent="0.35">
      <c r="A12" s="215"/>
      <c r="B12" s="215"/>
      <c r="C12" s="215"/>
      <c r="D12" s="215"/>
      <c r="E12" s="215"/>
      <c r="F12" s="215"/>
    </row>
    <row r="13" spans="1:7" ht="15.6" x14ac:dyDescent="0.3">
      <c r="A13" s="720" t="s">
        <v>369</v>
      </c>
      <c r="B13" s="721" t="s">
        <v>219</v>
      </c>
      <c r="C13" s="722"/>
      <c r="D13" s="790"/>
      <c r="E13" s="790"/>
      <c r="F13" s="790"/>
      <c r="G13" s="724"/>
    </row>
    <row r="14" spans="1:7" ht="15.6" x14ac:dyDescent="0.3">
      <c r="A14" s="725"/>
      <c r="B14" s="726" t="s">
        <v>140</v>
      </c>
      <c r="C14" s="791"/>
      <c r="D14" s="792"/>
      <c r="E14" s="729" t="s">
        <v>134</v>
      </c>
      <c r="F14" s="792"/>
      <c r="G14" s="730"/>
    </row>
    <row r="15" spans="1:7" ht="14.4" x14ac:dyDescent="0.3">
      <c r="A15" s="1386" t="s">
        <v>135</v>
      </c>
      <c r="B15" s="1387" t="s">
        <v>136</v>
      </c>
      <c r="C15" s="793" t="s">
        <v>137</v>
      </c>
      <c r="D15" s="793" t="s">
        <v>107</v>
      </c>
      <c r="E15" s="793" t="s">
        <v>138</v>
      </c>
      <c r="F15" s="793" t="s">
        <v>108</v>
      </c>
      <c r="G15" s="794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795" t="str">
        <f>IF('1014-útulek'!E16=0," ",'1014-útulek'!E16)</f>
        <v>k 31.12.2025</v>
      </c>
      <c r="F16" s="735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9" ht="20.100000000000001" customHeight="1" x14ac:dyDescent="0.3">
      <c r="A17" s="796">
        <v>5041</v>
      </c>
      <c r="B17" s="797" t="s">
        <v>452</v>
      </c>
      <c r="C17" s="798">
        <v>0</v>
      </c>
      <c r="D17" s="799">
        <v>1589</v>
      </c>
      <c r="E17" s="798">
        <v>1589</v>
      </c>
      <c r="F17" s="798">
        <v>0</v>
      </c>
      <c r="G17" s="800">
        <v>0</v>
      </c>
    </row>
    <row r="18" spans="1:9" ht="20.100000000000001" customHeight="1" x14ac:dyDescent="0.3">
      <c r="A18" s="796">
        <v>5139</v>
      </c>
      <c r="B18" s="797" t="s">
        <v>147</v>
      </c>
      <c r="C18" s="798">
        <v>80000</v>
      </c>
      <c r="D18" s="799">
        <v>55976</v>
      </c>
      <c r="E18" s="798">
        <v>80000</v>
      </c>
      <c r="F18" s="798">
        <v>80000</v>
      </c>
      <c r="G18" s="800">
        <v>80000</v>
      </c>
    </row>
    <row r="19" spans="1:9" ht="20.100000000000001" customHeight="1" x14ac:dyDescent="0.3">
      <c r="A19" s="796">
        <v>5169</v>
      </c>
      <c r="B19" s="797" t="s">
        <v>159</v>
      </c>
      <c r="C19" s="798">
        <v>745000</v>
      </c>
      <c r="D19" s="799">
        <v>763353</v>
      </c>
      <c r="E19" s="798">
        <v>1000000</v>
      </c>
      <c r="F19" s="966">
        <v>1650000</v>
      </c>
      <c r="G19" s="967">
        <v>1650000</v>
      </c>
    </row>
    <row r="20" spans="1:9" ht="20.100000000000001" customHeight="1" x14ac:dyDescent="0.3">
      <c r="A20" s="801">
        <v>5175</v>
      </c>
      <c r="B20" s="802" t="s">
        <v>25</v>
      </c>
      <c r="C20" s="803">
        <v>20000</v>
      </c>
      <c r="D20" s="803">
        <v>42691</v>
      </c>
      <c r="E20" s="803">
        <v>50000</v>
      </c>
      <c r="F20" s="803">
        <v>20000</v>
      </c>
      <c r="G20" s="804">
        <v>20000</v>
      </c>
      <c r="I20" s="217"/>
    </row>
    <row r="21" spans="1:9" ht="20.100000000000001" customHeight="1" thickBot="1" x14ac:dyDescent="0.35">
      <c r="A21" s="805">
        <v>5194</v>
      </c>
      <c r="B21" s="806" t="s">
        <v>207</v>
      </c>
      <c r="C21" s="807">
        <v>50000</v>
      </c>
      <c r="D21" s="807">
        <v>24000</v>
      </c>
      <c r="E21" s="807">
        <v>30000</v>
      </c>
      <c r="F21" s="807">
        <v>50000</v>
      </c>
      <c r="G21" s="808">
        <v>50000</v>
      </c>
      <c r="I21" s="217"/>
    </row>
    <row r="22" spans="1:9" ht="20.100000000000001" customHeight="1" thickBot="1" x14ac:dyDescent="0.35">
      <c r="A22" s="871"/>
      <c r="B22" s="861" t="s">
        <v>55</v>
      </c>
      <c r="C22" s="872">
        <f>SUM(C17:C21)</f>
        <v>895000</v>
      </c>
      <c r="D22" s="872">
        <f>SUM(D17:D21)</f>
        <v>887609</v>
      </c>
      <c r="E22" s="872">
        <f>SUM(E17:E21)</f>
        <v>1161589</v>
      </c>
      <c r="F22" s="872">
        <f>SUM(F17:F21)</f>
        <v>1800000</v>
      </c>
      <c r="G22" s="881">
        <f>SUM(G17:G21)</f>
        <v>1800000</v>
      </c>
    </row>
    <row r="23" spans="1:9" ht="14.4" x14ac:dyDescent="0.3">
      <c r="A23" s="215"/>
      <c r="B23" s="215"/>
      <c r="C23" s="218"/>
      <c r="D23" s="218"/>
      <c r="E23" s="218"/>
      <c r="F23" s="218"/>
      <c r="G23" s="215"/>
    </row>
    <row r="24" spans="1:9" ht="14.4" x14ac:dyDescent="0.3">
      <c r="A24" s="215"/>
      <c r="B24" s="215"/>
      <c r="C24" s="218"/>
      <c r="D24" s="218"/>
      <c r="E24" s="218"/>
      <c r="F24" s="218"/>
      <c r="G24" s="215"/>
    </row>
    <row r="25" spans="1:9" ht="14.4" x14ac:dyDescent="0.3">
      <c r="A25" s="215"/>
      <c r="B25" s="219" t="s">
        <v>143</v>
      </c>
      <c r="C25" s="968">
        <v>45960</v>
      </c>
      <c r="E25" s="219" t="s">
        <v>144</v>
      </c>
      <c r="F25" s="990" t="s">
        <v>553</v>
      </c>
      <c r="G25" s="215"/>
    </row>
    <row r="26" spans="1:9" ht="14.4" x14ac:dyDescent="0.3">
      <c r="A26" s="215"/>
      <c r="B26" s="215"/>
      <c r="C26" s="215"/>
      <c r="D26" s="215"/>
      <c r="E26" s="215"/>
      <c r="F26" s="215"/>
      <c r="G26" s="215"/>
    </row>
    <row r="27" spans="1:9" ht="14.4" x14ac:dyDescent="0.3">
      <c r="B27" s="118" t="s">
        <v>17</v>
      </c>
      <c r="C27" s="119">
        <v>150000</v>
      </c>
      <c r="D27" s="119" t="s">
        <v>51</v>
      </c>
      <c r="E27" s="119" t="s">
        <v>51</v>
      </c>
      <c r="F27" s="497" t="s">
        <v>51</v>
      </c>
    </row>
    <row r="28" spans="1:9" ht="14.4" x14ac:dyDescent="0.3">
      <c r="B28" s="118" t="s">
        <v>221</v>
      </c>
      <c r="C28" s="119">
        <v>1650000</v>
      </c>
      <c r="D28" s="119" t="s">
        <v>51</v>
      </c>
      <c r="E28" s="119" t="s">
        <v>51</v>
      </c>
      <c r="F28" s="497" t="s">
        <v>51</v>
      </c>
      <c r="H28" s="21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9"/>
  <sheetViews>
    <sheetView showGridLines="0" zoomScaleNormal="100" zoomScalePageLayoutView="120" workbookViewId="0">
      <selection activeCell="B70" sqref="B70"/>
    </sheetView>
  </sheetViews>
  <sheetFormatPr defaultColWidth="9.109375" defaultRowHeight="14.4" x14ac:dyDescent="0.3"/>
  <cols>
    <col min="1" max="1" width="4.44140625" style="1003" customWidth="1"/>
    <col min="2" max="2" width="5" style="1003" customWidth="1"/>
    <col min="3" max="3" width="32.5546875" style="1003" customWidth="1"/>
    <col min="4" max="8" width="8.33203125" style="1003" customWidth="1"/>
    <col min="9" max="9" width="9.88671875" style="1003" customWidth="1"/>
    <col min="10" max="16384" width="9.109375" style="1003"/>
  </cols>
  <sheetData>
    <row r="1" spans="1:9" x14ac:dyDescent="0.3">
      <c r="A1" s="1103"/>
      <c r="B1" s="1103"/>
      <c r="C1" s="1345" t="s">
        <v>557</v>
      </c>
      <c r="D1" s="1346"/>
      <c r="E1" s="1346"/>
      <c r="F1" s="1104" t="s">
        <v>243</v>
      </c>
      <c r="G1" s="1105">
        <f>[10]P8!F1</f>
        <v>2026</v>
      </c>
      <c r="H1" s="1103"/>
      <c r="I1" s="884" t="s">
        <v>482</v>
      </c>
    </row>
    <row r="2" spans="1:9" s="1004" customFormat="1" ht="12" customHeight="1" x14ac:dyDescent="0.25">
      <c r="A2" s="1106"/>
      <c r="B2" s="1347" t="str">
        <f>[10]P8!B2</f>
        <v>Středisko volného času "ROROŠ", Nové Město pod Smrkem, příspěvková organizace</v>
      </c>
      <c r="C2" s="1348"/>
      <c r="D2" s="1348"/>
      <c r="E2" s="1348"/>
      <c r="F2" s="1348"/>
      <c r="G2" s="1348"/>
      <c r="H2" s="1106"/>
      <c r="I2" s="1106"/>
    </row>
    <row r="3" spans="1:9" s="1004" customFormat="1" ht="12" customHeight="1" thickBot="1" x14ac:dyDescent="0.25">
      <c r="A3" s="1349"/>
      <c r="B3" s="1349"/>
      <c r="C3" s="1349"/>
      <c r="D3" s="1349"/>
      <c r="E3" s="1349"/>
      <c r="F3" s="1349"/>
      <c r="G3" s="1349"/>
      <c r="H3" s="885"/>
      <c r="I3" s="124" t="s">
        <v>483</v>
      </c>
    </row>
    <row r="4" spans="1:9" s="1004" customFormat="1" ht="12" customHeight="1" thickBot="1" x14ac:dyDescent="0.25">
      <c r="A4" s="886"/>
      <c r="B4" s="887" t="s">
        <v>248</v>
      </c>
      <c r="C4" s="887" t="s">
        <v>249</v>
      </c>
      <c r="D4" s="888">
        <f>[10]P8!F1-1</f>
        <v>2025</v>
      </c>
      <c r="E4" s="887" t="s">
        <v>108</v>
      </c>
      <c r="F4" s="1107" t="s">
        <v>484</v>
      </c>
      <c r="G4" s="1107" t="s">
        <v>485</v>
      </c>
      <c r="H4" s="1107" t="s">
        <v>486</v>
      </c>
      <c r="I4" s="1108" t="s">
        <v>487</v>
      </c>
    </row>
    <row r="5" spans="1:9" s="1004" customFormat="1" ht="12" customHeight="1" thickBot="1" x14ac:dyDescent="0.25">
      <c r="A5" s="1350" t="s">
        <v>488</v>
      </c>
      <c r="B5" s="1351"/>
      <c r="C5" s="1352"/>
      <c r="D5" s="889">
        <f>D6+D10+D15+D21+D23+D28+D32+D34</f>
        <v>3499957</v>
      </c>
      <c r="E5" s="889">
        <f>E6+E10+E15+E21+E23+E28+E32+E34</f>
        <v>4278000</v>
      </c>
      <c r="F5" s="889">
        <f>F6+F10+F15+F21+F23+F28+F32+F34</f>
        <v>0</v>
      </c>
      <c r="G5" s="889">
        <f>G6+G10+G15+G21+G23+G28+G32+G34</f>
        <v>0</v>
      </c>
      <c r="H5" s="889">
        <f>H6+H10+H15+H21+H23+H28+H32+H34</f>
        <v>0</v>
      </c>
      <c r="I5" s="1109">
        <f t="shared" ref="I5:I38" si="0">SUM(E5:H5)</f>
        <v>4278000</v>
      </c>
    </row>
    <row r="6" spans="1:9" s="1004" customFormat="1" ht="12" customHeight="1" thickBot="1" x14ac:dyDescent="0.25">
      <c r="A6" s="890">
        <v>50</v>
      </c>
      <c r="B6" s="1340" t="s">
        <v>489</v>
      </c>
      <c r="C6" s="1341"/>
      <c r="D6" s="891">
        <f t="shared" ref="D6:H6" si="1">SUM(D7:D9)</f>
        <v>374701</v>
      </c>
      <c r="E6" s="891">
        <f t="shared" si="1"/>
        <v>372000</v>
      </c>
      <c r="F6" s="891">
        <f t="shared" si="1"/>
        <v>0</v>
      </c>
      <c r="G6" s="891">
        <f t="shared" si="1"/>
        <v>0</v>
      </c>
      <c r="H6" s="891">
        <f t="shared" si="1"/>
        <v>0</v>
      </c>
      <c r="I6" s="1110">
        <f t="shared" si="0"/>
        <v>372000</v>
      </c>
    </row>
    <row r="7" spans="1:9" s="1004" customFormat="1" ht="12" customHeight="1" x14ac:dyDescent="0.2">
      <c r="A7" s="892"/>
      <c r="B7" s="892">
        <v>501</v>
      </c>
      <c r="C7" s="893" t="s">
        <v>490</v>
      </c>
      <c r="D7" s="894">
        <v>233701</v>
      </c>
      <c r="E7" s="895">
        <f>[10]P8!D8</f>
        <v>231000</v>
      </c>
      <c r="F7" s="1111"/>
      <c r="G7" s="1111"/>
      <c r="H7" s="1111"/>
      <c r="I7" s="1112">
        <f t="shared" si="0"/>
        <v>231000</v>
      </c>
    </row>
    <row r="8" spans="1:9" s="1004" customFormat="1" ht="12" customHeight="1" x14ac:dyDescent="0.2">
      <c r="A8" s="896"/>
      <c r="B8" s="896">
        <v>502</v>
      </c>
      <c r="C8" s="897" t="s">
        <v>491</v>
      </c>
      <c r="D8" s="898">
        <v>141000</v>
      </c>
      <c r="E8" s="899">
        <f>[10]P8!D17</f>
        <v>141000</v>
      </c>
      <c r="F8" s="1113"/>
      <c r="G8" s="1113"/>
      <c r="H8" s="1113"/>
      <c r="I8" s="1114">
        <f t="shared" ref="I8" si="2">SUM(E8:H8)</f>
        <v>141000</v>
      </c>
    </row>
    <row r="9" spans="1:9" s="1004" customFormat="1" ht="12" customHeight="1" thickBot="1" x14ac:dyDescent="0.25">
      <c r="A9" s="896"/>
      <c r="B9" s="896">
        <v>504</v>
      </c>
      <c r="C9" s="897" t="s">
        <v>558</v>
      </c>
      <c r="D9" s="898"/>
      <c r="E9" s="899">
        <f>[10]P8!D22</f>
        <v>0</v>
      </c>
      <c r="F9" s="1113"/>
      <c r="G9" s="1113"/>
      <c r="H9" s="1113"/>
      <c r="I9" s="1114">
        <f t="shared" si="0"/>
        <v>0</v>
      </c>
    </row>
    <row r="10" spans="1:9" s="1004" customFormat="1" ht="12" customHeight="1" thickBot="1" x14ac:dyDescent="0.25">
      <c r="A10" s="890">
        <v>51</v>
      </c>
      <c r="B10" s="1339" t="s">
        <v>492</v>
      </c>
      <c r="C10" s="1339"/>
      <c r="D10" s="891">
        <f t="shared" ref="D10:H10" si="3">SUM(D11:D14)</f>
        <v>536000</v>
      </c>
      <c r="E10" s="891">
        <f t="shared" si="3"/>
        <v>1073000</v>
      </c>
      <c r="F10" s="891">
        <f t="shared" si="3"/>
        <v>0</v>
      </c>
      <c r="G10" s="891">
        <f t="shared" si="3"/>
        <v>0</v>
      </c>
      <c r="H10" s="891">
        <f t="shared" si="3"/>
        <v>0</v>
      </c>
      <c r="I10" s="1110">
        <f t="shared" si="0"/>
        <v>1073000</v>
      </c>
    </row>
    <row r="11" spans="1:9" s="1004" customFormat="1" ht="12" customHeight="1" x14ac:dyDescent="0.2">
      <c r="A11" s="892"/>
      <c r="B11" s="892">
        <v>511</v>
      </c>
      <c r="C11" s="900" t="s">
        <v>272</v>
      </c>
      <c r="D11" s="894">
        <v>178000</v>
      </c>
      <c r="E11" s="895">
        <f>[10]P8!D25</f>
        <v>613000</v>
      </c>
      <c r="F11" s="894"/>
      <c r="G11" s="894"/>
      <c r="H11" s="894"/>
      <c r="I11" s="1112">
        <f t="shared" si="0"/>
        <v>613000</v>
      </c>
    </row>
    <row r="12" spans="1:9" s="1004" customFormat="1" ht="12" customHeight="1" x14ac:dyDescent="0.2">
      <c r="A12" s="896"/>
      <c r="B12" s="896">
        <v>512</v>
      </c>
      <c r="C12" s="897" t="s">
        <v>275</v>
      </c>
      <c r="D12" s="898">
        <v>2000</v>
      </c>
      <c r="E12" s="899">
        <f>[10]P8!D28</f>
        <v>5000</v>
      </c>
      <c r="F12" s="898"/>
      <c r="G12" s="898"/>
      <c r="H12" s="898"/>
      <c r="I12" s="1114">
        <f t="shared" si="0"/>
        <v>5000</v>
      </c>
    </row>
    <row r="13" spans="1:9" s="1004" customFormat="1" ht="12" customHeight="1" x14ac:dyDescent="0.2">
      <c r="A13" s="901"/>
      <c r="B13" s="896">
        <v>513</v>
      </c>
      <c r="C13" s="897" t="s">
        <v>277</v>
      </c>
      <c r="D13" s="1113">
        <v>5000</v>
      </c>
      <c r="E13" s="899">
        <f>[10]P8!D30</f>
        <v>5000</v>
      </c>
      <c r="F13" s="1113"/>
      <c r="G13" s="1113"/>
      <c r="H13" s="1113"/>
      <c r="I13" s="1114">
        <f t="shared" si="0"/>
        <v>5000</v>
      </c>
    </row>
    <row r="14" spans="1:9" s="1004" customFormat="1" ht="12" customHeight="1" thickBot="1" x14ac:dyDescent="0.25">
      <c r="A14" s="902"/>
      <c r="B14" s="903">
        <v>518</v>
      </c>
      <c r="C14" s="904" t="s">
        <v>493</v>
      </c>
      <c r="D14" s="894">
        <v>351000</v>
      </c>
      <c r="E14" s="905">
        <f>[10]P8!D32</f>
        <v>450000</v>
      </c>
      <c r="F14" s="894"/>
      <c r="G14" s="894"/>
      <c r="H14" s="894"/>
      <c r="I14" s="1115">
        <f t="shared" si="0"/>
        <v>450000</v>
      </c>
    </row>
    <row r="15" spans="1:9" s="1004" customFormat="1" ht="12" customHeight="1" thickBot="1" x14ac:dyDescent="0.25">
      <c r="A15" s="890">
        <v>52</v>
      </c>
      <c r="B15" s="1339" t="s">
        <v>494</v>
      </c>
      <c r="C15" s="1339"/>
      <c r="D15" s="891">
        <f t="shared" ref="D15:H15" si="4">SUM(D16:D20)</f>
        <v>2482256</v>
      </c>
      <c r="E15" s="891">
        <f t="shared" si="4"/>
        <v>2726000</v>
      </c>
      <c r="F15" s="891">
        <f t="shared" si="4"/>
        <v>0</v>
      </c>
      <c r="G15" s="891">
        <f t="shared" si="4"/>
        <v>0</v>
      </c>
      <c r="H15" s="891">
        <f t="shared" si="4"/>
        <v>0</v>
      </c>
      <c r="I15" s="1110">
        <f t="shared" si="0"/>
        <v>2726000</v>
      </c>
    </row>
    <row r="16" spans="1:9" s="1004" customFormat="1" ht="12" customHeight="1" x14ac:dyDescent="0.2">
      <c r="A16" s="892"/>
      <c r="B16" s="892">
        <v>521</v>
      </c>
      <c r="C16" s="900" t="s">
        <v>294</v>
      </c>
      <c r="D16" s="1113">
        <v>1847223</v>
      </c>
      <c r="E16" s="895">
        <f>[10]P8!D47</f>
        <v>2144000</v>
      </c>
      <c r="F16" s="1113"/>
      <c r="G16" s="1113"/>
      <c r="H16" s="1113"/>
      <c r="I16" s="1112">
        <f t="shared" si="0"/>
        <v>2144000</v>
      </c>
    </row>
    <row r="17" spans="1:9" s="1004" customFormat="1" ht="12" customHeight="1" x14ac:dyDescent="0.2">
      <c r="A17" s="896"/>
      <c r="B17" s="896">
        <v>524</v>
      </c>
      <c r="C17" s="897" t="s">
        <v>495</v>
      </c>
      <c r="D17" s="1113">
        <v>518061</v>
      </c>
      <c r="E17" s="895">
        <f>[10]P8!D49</f>
        <v>472000</v>
      </c>
      <c r="F17" s="1113"/>
      <c r="G17" s="1113"/>
      <c r="H17" s="1113"/>
      <c r="I17" s="1114">
        <f t="shared" si="0"/>
        <v>472000</v>
      </c>
    </row>
    <row r="18" spans="1:9" s="1004" customFormat="1" ht="12" customHeight="1" x14ac:dyDescent="0.2">
      <c r="A18" s="901"/>
      <c r="B18" s="896">
        <v>525</v>
      </c>
      <c r="C18" s="897" t="s">
        <v>496</v>
      </c>
      <c r="D18" s="1113">
        <v>9000</v>
      </c>
      <c r="E18" s="895">
        <f>[10]P8!D51</f>
        <v>9000</v>
      </c>
      <c r="F18" s="1113"/>
      <c r="G18" s="1113"/>
      <c r="H18" s="1113"/>
      <c r="I18" s="1114">
        <f t="shared" si="0"/>
        <v>9000</v>
      </c>
    </row>
    <row r="19" spans="1:9" s="1004" customFormat="1" ht="12" customHeight="1" x14ac:dyDescent="0.2">
      <c r="A19" s="901"/>
      <c r="B19" s="896">
        <v>527</v>
      </c>
      <c r="C19" s="897" t="s">
        <v>297</v>
      </c>
      <c r="D19" s="1113">
        <v>41972</v>
      </c>
      <c r="E19" s="895">
        <f>[10]P8!D53</f>
        <v>41000</v>
      </c>
      <c r="F19" s="1113"/>
      <c r="G19" s="1113"/>
      <c r="H19" s="1113"/>
      <c r="I19" s="1114">
        <f t="shared" si="0"/>
        <v>41000</v>
      </c>
    </row>
    <row r="20" spans="1:9" s="1004" customFormat="1" ht="12" customHeight="1" thickBot="1" x14ac:dyDescent="0.25">
      <c r="A20" s="902"/>
      <c r="B20" s="903">
        <v>528</v>
      </c>
      <c r="C20" s="904" t="s">
        <v>497</v>
      </c>
      <c r="D20" s="1113">
        <v>66000</v>
      </c>
      <c r="E20" s="895">
        <f>[10]P8!D58</f>
        <v>60000</v>
      </c>
      <c r="F20" s="1113"/>
      <c r="G20" s="1113"/>
      <c r="H20" s="1113"/>
      <c r="I20" s="1115">
        <f t="shared" si="0"/>
        <v>60000</v>
      </c>
    </row>
    <row r="21" spans="1:9" s="1004" customFormat="1" ht="12" customHeight="1" thickBot="1" x14ac:dyDescent="0.25">
      <c r="A21" s="890">
        <v>53</v>
      </c>
      <c r="B21" s="1339" t="s">
        <v>498</v>
      </c>
      <c r="C21" s="1339"/>
      <c r="D21" s="891">
        <f t="shared" ref="D21:H21" si="5">D22</f>
        <v>2000</v>
      </c>
      <c r="E21" s="891">
        <f t="shared" si="5"/>
        <v>2000</v>
      </c>
      <c r="F21" s="891">
        <f t="shared" si="5"/>
        <v>0</v>
      </c>
      <c r="G21" s="891">
        <f t="shared" si="5"/>
        <v>0</v>
      </c>
      <c r="H21" s="891">
        <f t="shared" si="5"/>
        <v>0</v>
      </c>
      <c r="I21" s="1110">
        <f t="shared" si="0"/>
        <v>2000</v>
      </c>
    </row>
    <row r="22" spans="1:9" s="1004" customFormat="1" ht="12" customHeight="1" thickBot="1" x14ac:dyDescent="0.25">
      <c r="A22" s="906"/>
      <c r="B22" s="906">
        <v>538</v>
      </c>
      <c r="C22" s="907" t="s">
        <v>304</v>
      </c>
      <c r="D22" s="1113">
        <v>2000</v>
      </c>
      <c r="E22" s="908">
        <f>[10]P8!D61</f>
        <v>2000</v>
      </c>
      <c r="F22" s="1113"/>
      <c r="G22" s="1113"/>
      <c r="H22" s="1113"/>
      <c r="I22" s="1116">
        <f t="shared" si="0"/>
        <v>2000</v>
      </c>
    </row>
    <row r="23" spans="1:9" s="1004" customFormat="1" ht="12" customHeight="1" thickBot="1" x14ac:dyDescent="0.25">
      <c r="A23" s="890">
        <v>54</v>
      </c>
      <c r="B23" s="1339" t="s">
        <v>499</v>
      </c>
      <c r="C23" s="1339"/>
      <c r="D23" s="891">
        <f t="shared" ref="D23:H23" si="6">SUM(D24:D27)</f>
        <v>25000</v>
      </c>
      <c r="E23" s="891">
        <f t="shared" si="6"/>
        <v>25000</v>
      </c>
      <c r="F23" s="891">
        <f t="shared" si="6"/>
        <v>0</v>
      </c>
      <c r="G23" s="891">
        <f t="shared" si="6"/>
        <v>0</v>
      </c>
      <c r="H23" s="891">
        <f t="shared" si="6"/>
        <v>0</v>
      </c>
      <c r="I23" s="1110">
        <f t="shared" si="0"/>
        <v>25000</v>
      </c>
    </row>
    <row r="24" spans="1:9" s="1004" customFormat="1" ht="12" customHeight="1" x14ac:dyDescent="0.2">
      <c r="A24" s="900"/>
      <c r="B24" s="892">
        <v>541</v>
      </c>
      <c r="C24" s="900" t="s">
        <v>306</v>
      </c>
      <c r="D24" s="1113"/>
      <c r="E24" s="895">
        <f>[10]P8!D64</f>
        <v>0</v>
      </c>
      <c r="F24" s="1113"/>
      <c r="G24" s="1113"/>
      <c r="H24" s="1113"/>
      <c r="I24" s="1112">
        <f t="shared" si="0"/>
        <v>0</v>
      </c>
    </row>
    <row r="25" spans="1:9" s="1004" customFormat="1" ht="12" customHeight="1" x14ac:dyDescent="0.2">
      <c r="A25" s="897"/>
      <c r="B25" s="896">
        <v>542</v>
      </c>
      <c r="C25" s="897" t="s">
        <v>500</v>
      </c>
      <c r="D25" s="1113"/>
      <c r="E25" s="895">
        <f>[10]P8!D66</f>
        <v>0</v>
      </c>
      <c r="F25" s="1113"/>
      <c r="G25" s="1113"/>
      <c r="H25" s="1113"/>
      <c r="I25" s="1114">
        <f t="shared" si="0"/>
        <v>0</v>
      </c>
    </row>
    <row r="26" spans="1:9" s="1004" customFormat="1" ht="12" customHeight="1" x14ac:dyDescent="0.2">
      <c r="A26" s="909"/>
      <c r="B26" s="896">
        <v>547</v>
      </c>
      <c r="C26" s="897" t="s">
        <v>308</v>
      </c>
      <c r="D26" s="1113"/>
      <c r="E26" s="895">
        <f>[10]P8!D68</f>
        <v>0</v>
      </c>
      <c r="F26" s="1113"/>
      <c r="G26" s="1113"/>
      <c r="H26" s="1113"/>
      <c r="I26" s="1114">
        <f t="shared" si="0"/>
        <v>0</v>
      </c>
    </row>
    <row r="27" spans="1:9" s="1004" customFormat="1" ht="12" customHeight="1" thickBot="1" x14ac:dyDescent="0.25">
      <c r="A27" s="904"/>
      <c r="B27" s="903">
        <v>549</v>
      </c>
      <c r="C27" s="904" t="s">
        <v>309</v>
      </c>
      <c r="D27" s="1113">
        <v>25000</v>
      </c>
      <c r="E27" s="895">
        <f>[10]P8!D70</f>
        <v>25000</v>
      </c>
      <c r="F27" s="1113"/>
      <c r="G27" s="1113"/>
      <c r="H27" s="1113"/>
      <c r="I27" s="1115">
        <f t="shared" si="0"/>
        <v>25000</v>
      </c>
    </row>
    <row r="28" spans="1:9" s="1004" customFormat="1" ht="12" customHeight="1" thickBot="1" x14ac:dyDescent="0.25">
      <c r="A28" s="890">
        <v>55</v>
      </c>
      <c r="B28" s="1339" t="s">
        <v>501</v>
      </c>
      <c r="C28" s="1339"/>
      <c r="D28" s="891">
        <f>SUM(D29:D31)</f>
        <v>80000</v>
      </c>
      <c r="E28" s="891">
        <f>SUM(E29:E31)</f>
        <v>80000</v>
      </c>
      <c r="F28" s="891">
        <f>SUM(F29:F31)</f>
        <v>0</v>
      </c>
      <c r="G28" s="891">
        <f>SUM(G29:G31)</f>
        <v>0</v>
      </c>
      <c r="H28" s="891">
        <f>SUM(H29:H31)</f>
        <v>0</v>
      </c>
      <c r="I28" s="1110">
        <f t="shared" si="0"/>
        <v>80000</v>
      </c>
    </row>
    <row r="29" spans="1:9" s="1004" customFormat="1" ht="12" customHeight="1" x14ac:dyDescent="0.2">
      <c r="A29" s="910"/>
      <c r="B29" s="911">
        <v>551</v>
      </c>
      <c r="C29" s="912" t="s">
        <v>312</v>
      </c>
      <c r="D29" s="1117"/>
      <c r="E29" s="913">
        <f>[10]P8!D73</f>
        <v>0</v>
      </c>
      <c r="F29" s="1117"/>
      <c r="G29" s="1117"/>
      <c r="H29" s="1117"/>
      <c r="I29" s="1118">
        <f t="shared" si="0"/>
        <v>0</v>
      </c>
    </row>
    <row r="30" spans="1:9" s="1004" customFormat="1" ht="12" customHeight="1" x14ac:dyDescent="0.2">
      <c r="A30" s="909"/>
      <c r="B30" s="896">
        <v>556</v>
      </c>
      <c r="C30" s="897" t="s">
        <v>313</v>
      </c>
      <c r="D30" s="1113"/>
      <c r="E30" s="895">
        <f>[10]P8!D75</f>
        <v>0</v>
      </c>
      <c r="F30" s="1113"/>
      <c r="G30" s="1113"/>
      <c r="H30" s="1113"/>
      <c r="I30" s="1114">
        <f t="shared" ref="I30" si="7">SUM(E30:H30)</f>
        <v>0</v>
      </c>
    </row>
    <row r="31" spans="1:9" s="1004" customFormat="1" ht="12" customHeight="1" thickBot="1" x14ac:dyDescent="0.25">
      <c r="A31" s="914"/>
      <c r="B31" s="915">
        <v>558</v>
      </c>
      <c r="C31" s="916" t="s">
        <v>314</v>
      </c>
      <c r="D31" s="1113">
        <v>80000</v>
      </c>
      <c r="E31" s="905">
        <f>[10]P8!D77</f>
        <v>80000</v>
      </c>
      <c r="F31" s="1111"/>
      <c r="G31" s="1111"/>
      <c r="H31" s="1111"/>
      <c r="I31" s="1115">
        <f t="shared" si="0"/>
        <v>80000</v>
      </c>
    </row>
    <row r="32" spans="1:9" s="1004" customFormat="1" ht="12" customHeight="1" thickBot="1" x14ac:dyDescent="0.25">
      <c r="A32" s="890">
        <v>56</v>
      </c>
      <c r="B32" s="1340" t="s">
        <v>502</v>
      </c>
      <c r="C32" s="1341"/>
      <c r="D32" s="891">
        <f>D33</f>
        <v>0</v>
      </c>
      <c r="E32" s="891">
        <f t="shared" ref="E32:H32" si="8">E33</f>
        <v>0</v>
      </c>
      <c r="F32" s="891">
        <f t="shared" si="8"/>
        <v>0</v>
      </c>
      <c r="G32" s="891">
        <f t="shared" si="8"/>
        <v>0</v>
      </c>
      <c r="H32" s="891">
        <f t="shared" si="8"/>
        <v>0</v>
      </c>
      <c r="I32" s="1110">
        <f t="shared" si="0"/>
        <v>0</v>
      </c>
    </row>
    <row r="33" spans="1:9" s="1004" customFormat="1" ht="12" customHeight="1" thickBot="1" x14ac:dyDescent="0.25">
      <c r="A33" s="917"/>
      <c r="B33" s="906">
        <v>569</v>
      </c>
      <c r="C33" s="907" t="s">
        <v>318</v>
      </c>
      <c r="D33" s="1113"/>
      <c r="E33" s="908">
        <f>[10]P8!D81</f>
        <v>0</v>
      </c>
      <c r="F33" s="1113"/>
      <c r="G33" s="1113"/>
      <c r="H33" s="1113"/>
      <c r="I33" s="1116">
        <f t="shared" si="0"/>
        <v>0</v>
      </c>
    </row>
    <row r="34" spans="1:9" s="1004" customFormat="1" ht="12" customHeight="1" thickBot="1" x14ac:dyDescent="0.25">
      <c r="A34" s="890">
        <v>59</v>
      </c>
      <c r="B34" s="1339" t="s">
        <v>320</v>
      </c>
      <c r="C34" s="1339"/>
      <c r="D34" s="891">
        <f t="shared" ref="D34:H34" si="9">SUM(D35:D36)</f>
        <v>0</v>
      </c>
      <c r="E34" s="891">
        <f t="shared" si="9"/>
        <v>0</v>
      </c>
      <c r="F34" s="891">
        <f t="shared" si="9"/>
        <v>0</v>
      </c>
      <c r="G34" s="891">
        <f t="shared" si="9"/>
        <v>0</v>
      </c>
      <c r="H34" s="891">
        <f t="shared" si="9"/>
        <v>0</v>
      </c>
      <c r="I34" s="1110">
        <f t="shared" si="0"/>
        <v>0</v>
      </c>
    </row>
    <row r="35" spans="1:9" s="1004" customFormat="1" ht="12" customHeight="1" x14ac:dyDescent="0.2">
      <c r="A35" s="900"/>
      <c r="B35" s="892">
        <v>591</v>
      </c>
      <c r="C35" s="900" t="s">
        <v>320</v>
      </c>
      <c r="D35" s="1113"/>
      <c r="E35" s="895">
        <f>[10]P8!D84</f>
        <v>0</v>
      </c>
      <c r="F35" s="1113"/>
      <c r="G35" s="1113"/>
      <c r="H35" s="1113"/>
      <c r="I35" s="1112">
        <f t="shared" si="0"/>
        <v>0</v>
      </c>
    </row>
    <row r="36" spans="1:9" s="1004" customFormat="1" ht="12" customHeight="1" thickBot="1" x14ac:dyDescent="0.25">
      <c r="A36" s="918"/>
      <c r="B36" s="919">
        <v>595</v>
      </c>
      <c r="C36" s="918" t="s">
        <v>321</v>
      </c>
      <c r="D36" s="1113"/>
      <c r="E36" s="895">
        <f>[10]P8!D86</f>
        <v>0</v>
      </c>
      <c r="F36" s="1113"/>
      <c r="G36" s="1113"/>
      <c r="H36" s="1113"/>
      <c r="I36" s="1119">
        <f t="shared" si="0"/>
        <v>0</v>
      </c>
    </row>
    <row r="37" spans="1:9" s="1004" customFormat="1" ht="12" customHeight="1" thickBot="1" x14ac:dyDescent="0.25">
      <c r="A37" s="1342" t="s">
        <v>503</v>
      </c>
      <c r="B37" s="1343"/>
      <c r="C37" s="1344"/>
      <c r="D37" s="920">
        <f t="shared" ref="D37:H37" si="10">D38+D42+D47+D49</f>
        <v>3499957</v>
      </c>
      <c r="E37" s="920">
        <f t="shared" si="10"/>
        <v>4278000</v>
      </c>
      <c r="F37" s="920">
        <f t="shared" si="10"/>
        <v>0</v>
      </c>
      <c r="G37" s="920">
        <f t="shared" si="10"/>
        <v>0</v>
      </c>
      <c r="H37" s="920">
        <f t="shared" si="10"/>
        <v>0</v>
      </c>
      <c r="I37" s="1120">
        <f t="shared" si="0"/>
        <v>4278000</v>
      </c>
    </row>
    <row r="38" spans="1:9" s="1004" customFormat="1" ht="12" customHeight="1" thickBot="1" x14ac:dyDescent="0.25">
      <c r="A38" s="921">
        <v>60</v>
      </c>
      <c r="B38" s="1334" t="s">
        <v>504</v>
      </c>
      <c r="C38" s="1334"/>
      <c r="D38" s="922">
        <f t="shared" ref="D38:H38" si="11">SUM(D39:D41)</f>
        <v>200000</v>
      </c>
      <c r="E38" s="922">
        <f t="shared" si="11"/>
        <v>350000</v>
      </c>
      <c r="F38" s="922">
        <f t="shared" si="11"/>
        <v>0</v>
      </c>
      <c r="G38" s="922">
        <f t="shared" si="11"/>
        <v>0</v>
      </c>
      <c r="H38" s="922">
        <f t="shared" si="11"/>
        <v>0</v>
      </c>
      <c r="I38" s="1121">
        <f t="shared" si="0"/>
        <v>350000</v>
      </c>
    </row>
    <row r="39" spans="1:9" s="1004" customFormat="1" ht="12" customHeight="1" x14ac:dyDescent="0.2">
      <c r="A39" s="923"/>
      <c r="B39" s="924">
        <v>602</v>
      </c>
      <c r="C39" s="923" t="s">
        <v>505</v>
      </c>
      <c r="D39" s="1113">
        <v>200000</v>
      </c>
      <c r="E39" s="1113">
        <v>350000</v>
      </c>
      <c r="F39" s="1113"/>
      <c r="G39" s="1113"/>
      <c r="H39" s="1113"/>
      <c r="I39" s="1122">
        <f>SUM(E39:H39)</f>
        <v>350000</v>
      </c>
    </row>
    <row r="40" spans="1:9" s="1004" customFormat="1" ht="12" customHeight="1" x14ac:dyDescent="0.2">
      <c r="A40" s="925"/>
      <c r="B40" s="926">
        <v>603</v>
      </c>
      <c r="C40" s="925" t="s">
        <v>506</v>
      </c>
      <c r="D40" s="1113"/>
      <c r="E40" s="1113"/>
      <c r="F40" s="1113"/>
      <c r="G40" s="1113"/>
      <c r="H40" s="1113"/>
      <c r="I40" s="1123">
        <f>SUM(E40:H40)</f>
        <v>0</v>
      </c>
    </row>
    <row r="41" spans="1:9" s="1004" customFormat="1" ht="12" customHeight="1" thickBot="1" x14ac:dyDescent="0.25">
      <c r="A41" s="927"/>
      <c r="B41" s="928">
        <v>604</v>
      </c>
      <c r="C41" s="927" t="s">
        <v>507</v>
      </c>
      <c r="D41" s="1113"/>
      <c r="E41" s="1113"/>
      <c r="F41" s="1113"/>
      <c r="G41" s="1113"/>
      <c r="H41" s="1113"/>
      <c r="I41" s="1124">
        <f t="shared" ref="I41:I55" si="12">SUM(E41:H41)</f>
        <v>0</v>
      </c>
    </row>
    <row r="42" spans="1:9" s="1004" customFormat="1" ht="12" customHeight="1" thickBot="1" x14ac:dyDescent="0.25">
      <c r="A42" s="921">
        <v>64</v>
      </c>
      <c r="B42" s="1334" t="s">
        <v>508</v>
      </c>
      <c r="C42" s="1334"/>
      <c r="D42" s="922">
        <f>SUM(D43:D46)</f>
        <v>0</v>
      </c>
      <c r="E42" s="922">
        <f t="shared" ref="E42:H42" si="13">SUM(E43:E46)</f>
        <v>100000</v>
      </c>
      <c r="F42" s="922">
        <f t="shared" si="13"/>
        <v>0</v>
      </c>
      <c r="G42" s="922">
        <f t="shared" si="13"/>
        <v>0</v>
      </c>
      <c r="H42" s="922">
        <f t="shared" si="13"/>
        <v>0</v>
      </c>
      <c r="I42" s="1121">
        <f t="shared" si="12"/>
        <v>100000</v>
      </c>
    </row>
    <row r="43" spans="1:9" s="1004" customFormat="1" ht="12" customHeight="1" x14ac:dyDescent="0.2">
      <c r="A43" s="923"/>
      <c r="B43" s="924">
        <v>641</v>
      </c>
      <c r="C43" s="923" t="s">
        <v>306</v>
      </c>
      <c r="D43" s="1113"/>
      <c r="E43" s="1113"/>
      <c r="F43" s="1113"/>
      <c r="G43" s="1113"/>
      <c r="H43" s="1113"/>
      <c r="I43" s="1122">
        <f t="shared" si="12"/>
        <v>0</v>
      </c>
    </row>
    <row r="44" spans="1:9" s="1004" customFormat="1" ht="12" customHeight="1" x14ac:dyDescent="0.2">
      <c r="A44" s="925"/>
      <c r="B44" s="926">
        <v>643</v>
      </c>
      <c r="C44" s="925" t="s">
        <v>509</v>
      </c>
      <c r="D44" s="1113"/>
      <c r="E44" s="1113"/>
      <c r="F44" s="1113"/>
      <c r="G44" s="1113"/>
      <c r="H44" s="1113"/>
      <c r="I44" s="1123">
        <f t="shared" si="12"/>
        <v>0</v>
      </c>
    </row>
    <row r="45" spans="1:9" s="1004" customFormat="1" ht="12" customHeight="1" x14ac:dyDescent="0.2">
      <c r="A45" s="925"/>
      <c r="B45" s="926">
        <v>648</v>
      </c>
      <c r="C45" s="925" t="s">
        <v>510</v>
      </c>
      <c r="D45" s="1113"/>
      <c r="E45" s="1113">
        <v>100000</v>
      </c>
      <c r="F45" s="1113"/>
      <c r="G45" s="1113"/>
      <c r="H45" s="1113"/>
      <c r="I45" s="1123">
        <f t="shared" si="12"/>
        <v>100000</v>
      </c>
    </row>
    <row r="46" spans="1:9" s="1004" customFormat="1" ht="12" customHeight="1" thickBot="1" x14ac:dyDescent="0.25">
      <c r="A46" s="927"/>
      <c r="B46" s="928">
        <v>649</v>
      </c>
      <c r="C46" s="927" t="s">
        <v>511</v>
      </c>
      <c r="D46" s="1113"/>
      <c r="E46" s="1113"/>
      <c r="F46" s="1113"/>
      <c r="G46" s="1113"/>
      <c r="H46" s="1113"/>
      <c r="I46" s="1124">
        <f t="shared" si="12"/>
        <v>0</v>
      </c>
    </row>
    <row r="47" spans="1:9" s="1004" customFormat="1" ht="12" customHeight="1" thickBot="1" x14ac:dyDescent="0.25">
      <c r="A47" s="921">
        <v>66</v>
      </c>
      <c r="B47" s="1334" t="s">
        <v>512</v>
      </c>
      <c r="C47" s="1334"/>
      <c r="D47" s="922">
        <f>D48</f>
        <v>0</v>
      </c>
      <c r="E47" s="922">
        <f t="shared" ref="E47:H47" si="14">E48</f>
        <v>0</v>
      </c>
      <c r="F47" s="922">
        <f t="shared" si="14"/>
        <v>0</v>
      </c>
      <c r="G47" s="922">
        <f t="shared" si="14"/>
        <v>0</v>
      </c>
      <c r="H47" s="922">
        <f t="shared" si="14"/>
        <v>0</v>
      </c>
      <c r="I47" s="1121">
        <f t="shared" si="12"/>
        <v>0</v>
      </c>
    </row>
    <row r="48" spans="1:9" s="1004" customFormat="1" ht="12" customHeight="1" thickBot="1" x14ac:dyDescent="0.25">
      <c r="A48" s="929"/>
      <c r="B48" s="930">
        <v>662</v>
      </c>
      <c r="C48" s="929" t="s">
        <v>513</v>
      </c>
      <c r="D48" s="1125"/>
      <c r="E48" s="1125"/>
      <c r="F48" s="1125"/>
      <c r="G48" s="1125"/>
      <c r="H48" s="1125"/>
      <c r="I48" s="1122">
        <f t="shared" si="12"/>
        <v>0</v>
      </c>
    </row>
    <row r="49" spans="1:9" s="1004" customFormat="1" ht="12" customHeight="1" thickBot="1" x14ac:dyDescent="0.25">
      <c r="A49" s="921">
        <v>67</v>
      </c>
      <c r="B49" s="1334" t="s">
        <v>514</v>
      </c>
      <c r="C49" s="1334"/>
      <c r="D49" s="922">
        <f t="shared" ref="D49:H49" si="15">SUM(D50:D54)</f>
        <v>3299957</v>
      </c>
      <c r="E49" s="922">
        <f t="shared" si="15"/>
        <v>3828000</v>
      </c>
      <c r="F49" s="922">
        <f t="shared" si="15"/>
        <v>0</v>
      </c>
      <c r="G49" s="922">
        <f t="shared" si="15"/>
        <v>0</v>
      </c>
      <c r="H49" s="922">
        <f t="shared" si="15"/>
        <v>0</v>
      </c>
      <c r="I49" s="1121">
        <f t="shared" si="12"/>
        <v>3828000</v>
      </c>
    </row>
    <row r="50" spans="1:9" s="1004" customFormat="1" ht="12" customHeight="1" x14ac:dyDescent="0.2">
      <c r="A50" s="924" t="s">
        <v>515</v>
      </c>
      <c r="B50" s="924">
        <v>500</v>
      </c>
      <c r="C50" s="923" t="s">
        <v>516</v>
      </c>
      <c r="D50" s="1113">
        <v>1284000</v>
      </c>
      <c r="E50" s="1111">
        <v>2094000</v>
      </c>
      <c r="F50" s="1111"/>
      <c r="G50" s="1111"/>
      <c r="H50" s="1111"/>
      <c r="I50" s="1126">
        <f t="shared" si="12"/>
        <v>2094000</v>
      </c>
    </row>
    <row r="51" spans="1:9" s="1004" customFormat="1" ht="12" customHeight="1" x14ac:dyDescent="0.2">
      <c r="A51" s="924" t="s">
        <v>515</v>
      </c>
      <c r="B51" s="924">
        <v>510</v>
      </c>
      <c r="C51" s="923" t="s">
        <v>517</v>
      </c>
      <c r="D51" s="1113"/>
      <c r="E51" s="1111"/>
      <c r="F51" s="1111"/>
      <c r="G51" s="1111"/>
      <c r="H51" s="1111"/>
      <c r="I51" s="1126">
        <f t="shared" si="12"/>
        <v>0</v>
      </c>
    </row>
    <row r="52" spans="1:9" s="1004" customFormat="1" ht="12" customHeight="1" x14ac:dyDescent="0.2">
      <c r="A52" s="924" t="s">
        <v>515</v>
      </c>
      <c r="B52" s="924">
        <v>600</v>
      </c>
      <c r="C52" s="923" t="s">
        <v>518</v>
      </c>
      <c r="D52" s="1113">
        <v>2015957</v>
      </c>
      <c r="E52" s="1111">
        <v>1734000</v>
      </c>
      <c r="F52" s="1111"/>
      <c r="G52" s="1111"/>
      <c r="H52" s="1111"/>
      <c r="I52" s="1126">
        <f t="shared" si="12"/>
        <v>1734000</v>
      </c>
    </row>
    <row r="53" spans="1:9" s="1004" customFormat="1" ht="12" customHeight="1" x14ac:dyDescent="0.2">
      <c r="A53" s="924" t="s">
        <v>515</v>
      </c>
      <c r="B53" s="924"/>
      <c r="C53" s="923" t="s">
        <v>519</v>
      </c>
      <c r="D53" s="1113"/>
      <c r="E53" s="1111"/>
      <c r="F53" s="1111"/>
      <c r="G53" s="1111"/>
      <c r="H53" s="1111"/>
      <c r="I53" s="1126">
        <f t="shared" si="12"/>
        <v>0</v>
      </c>
    </row>
    <row r="54" spans="1:9" s="1004" customFormat="1" ht="12" customHeight="1" thickBot="1" x14ac:dyDescent="0.25">
      <c r="A54" s="931" t="s">
        <v>515</v>
      </c>
      <c r="B54" s="1127"/>
      <c r="C54" s="932" t="s">
        <v>520</v>
      </c>
      <c r="D54" s="1113"/>
      <c r="E54" s="1113"/>
      <c r="F54" s="1113"/>
      <c r="G54" s="1113"/>
      <c r="H54" s="1113"/>
      <c r="I54" s="1128">
        <f t="shared" si="12"/>
        <v>0</v>
      </c>
    </row>
    <row r="55" spans="1:9" s="1004" customFormat="1" ht="12" customHeight="1" thickBot="1" x14ac:dyDescent="0.25">
      <c r="A55" s="933" t="s">
        <v>521</v>
      </c>
      <c r="B55" s="933"/>
      <c r="C55" s="934"/>
      <c r="D55" s="935">
        <f>D37-D5</f>
        <v>0</v>
      </c>
      <c r="E55" s="935">
        <f>E37-E5</f>
        <v>0</v>
      </c>
      <c r="F55" s="935">
        <f>F37-F5</f>
        <v>0</v>
      </c>
      <c r="G55" s="935">
        <f>G37-G5</f>
        <v>0</v>
      </c>
      <c r="H55" s="935">
        <f>H37-H5</f>
        <v>0</v>
      </c>
      <c r="I55" s="1129">
        <f t="shared" si="12"/>
        <v>0</v>
      </c>
    </row>
    <row r="56" spans="1:9" s="1004" customFormat="1" ht="12" customHeight="1" thickBot="1" x14ac:dyDescent="0.25">
      <c r="A56" s="1335" t="s">
        <v>522</v>
      </c>
      <c r="B56" s="1336"/>
      <c r="C56" s="1336"/>
      <c r="D56" s="1337"/>
      <c r="E56" s="1337"/>
      <c r="F56" s="1337"/>
      <c r="G56" s="1337"/>
      <c r="H56" s="1337"/>
      <c r="I56" s="1338"/>
    </row>
    <row r="57" spans="1:9" s="1004" customFormat="1" ht="12" customHeight="1" thickBot="1" x14ac:dyDescent="0.25">
      <c r="A57" s="933" t="s">
        <v>523</v>
      </c>
      <c r="B57" s="933"/>
      <c r="C57" s="934"/>
      <c r="D57" s="936">
        <f t="shared" ref="D57:H57" si="16">SUM(D58:D59)</f>
        <v>0</v>
      </c>
      <c r="E57" s="936">
        <f t="shared" si="16"/>
        <v>0</v>
      </c>
      <c r="F57" s="936">
        <f t="shared" si="16"/>
        <v>0</v>
      </c>
      <c r="G57" s="936">
        <f t="shared" si="16"/>
        <v>0</v>
      </c>
      <c r="H57" s="936">
        <f t="shared" si="16"/>
        <v>0</v>
      </c>
      <c r="I57" s="1129">
        <f t="shared" ref="I57:I63" si="17">SUM(E57:H57)</f>
        <v>0</v>
      </c>
    </row>
    <row r="58" spans="1:9" s="1004" customFormat="1" ht="12" customHeight="1" x14ac:dyDescent="0.2">
      <c r="A58" s="937" t="s">
        <v>524</v>
      </c>
      <c r="B58" s="938" t="s">
        <v>525</v>
      </c>
      <c r="C58" s="938"/>
      <c r="D58" s="1113"/>
      <c r="E58" s="1113"/>
      <c r="F58" s="1113"/>
      <c r="G58" s="1113"/>
      <c r="H58" s="1113"/>
      <c r="I58" s="1130">
        <f t="shared" si="17"/>
        <v>0</v>
      </c>
    </row>
    <row r="59" spans="1:9" s="1004" customFormat="1" ht="12" customHeight="1" thickBot="1" x14ac:dyDescent="0.25">
      <c r="A59" s="939"/>
      <c r="B59" s="940" t="s">
        <v>526</v>
      </c>
      <c r="C59" s="940"/>
      <c r="D59" s="1113"/>
      <c r="E59" s="1113"/>
      <c r="F59" s="1113"/>
      <c r="G59" s="1113"/>
      <c r="H59" s="1113"/>
      <c r="I59" s="1131">
        <f t="shared" si="17"/>
        <v>0</v>
      </c>
    </row>
    <row r="60" spans="1:9" s="1004" customFormat="1" ht="12" customHeight="1" thickBot="1" x14ac:dyDescent="0.25">
      <c r="A60" s="933" t="s">
        <v>527</v>
      </c>
      <c r="B60" s="933"/>
      <c r="C60" s="933"/>
      <c r="D60" s="935">
        <f t="shared" ref="D60:H60" si="18">SUM(D61:D63)</f>
        <v>0</v>
      </c>
      <c r="E60" s="935">
        <f t="shared" si="18"/>
        <v>0</v>
      </c>
      <c r="F60" s="935">
        <f t="shared" si="18"/>
        <v>0</v>
      </c>
      <c r="G60" s="935">
        <f t="shared" si="18"/>
        <v>0</v>
      </c>
      <c r="H60" s="935">
        <f t="shared" si="18"/>
        <v>0</v>
      </c>
      <c r="I60" s="1129">
        <f t="shared" si="17"/>
        <v>0</v>
      </c>
    </row>
    <row r="61" spans="1:9" s="1004" customFormat="1" ht="12" customHeight="1" x14ac:dyDescent="0.2">
      <c r="A61" s="941" t="s">
        <v>528</v>
      </c>
      <c r="B61" s="942" t="s">
        <v>529</v>
      </c>
      <c r="C61" s="942"/>
      <c r="D61" s="1117"/>
      <c r="E61" s="1117"/>
      <c r="F61" s="1117"/>
      <c r="G61" s="1117"/>
      <c r="H61" s="1117"/>
      <c r="I61" s="1130">
        <f t="shared" si="17"/>
        <v>0</v>
      </c>
    </row>
    <row r="62" spans="1:9" s="1004" customFormat="1" ht="12" customHeight="1" x14ac:dyDescent="0.2">
      <c r="A62" s="943"/>
      <c r="B62" s="944" t="s">
        <v>530</v>
      </c>
      <c r="C62" s="944"/>
      <c r="D62" s="1113"/>
      <c r="E62" s="1113"/>
      <c r="F62" s="1113"/>
      <c r="G62" s="1113"/>
      <c r="H62" s="1113"/>
      <c r="I62" s="1132">
        <f t="shared" si="17"/>
        <v>0</v>
      </c>
    </row>
    <row r="63" spans="1:9" s="1004" customFormat="1" ht="12" customHeight="1" thickBot="1" x14ac:dyDescent="0.25">
      <c r="A63" s="945"/>
      <c r="B63" s="946" t="s">
        <v>531</v>
      </c>
      <c r="C63" s="946"/>
      <c r="D63" s="1133"/>
      <c r="E63" s="1133"/>
      <c r="F63" s="1133"/>
      <c r="G63" s="1133"/>
      <c r="H63" s="1133"/>
      <c r="I63" s="1134">
        <f t="shared" si="17"/>
        <v>0</v>
      </c>
    </row>
    <row r="64" spans="1:9" s="1004" customFormat="1" ht="12" customHeight="1" x14ac:dyDescent="0.2">
      <c r="A64" s="947"/>
      <c r="B64" s="207"/>
      <c r="C64" s="207"/>
      <c r="D64" s="948"/>
      <c r="E64" s="949"/>
      <c r="F64" s="1100"/>
      <c r="G64" s="1100"/>
      <c r="H64" s="1100"/>
      <c r="I64" s="1100"/>
    </row>
    <row r="65" spans="1:9" s="1004" customFormat="1" ht="16.8" customHeight="1" x14ac:dyDescent="0.2">
      <c r="A65" s="950" t="s">
        <v>322</v>
      </c>
      <c r="B65" s="207"/>
      <c r="C65" s="1135" t="str">
        <f>[10]P8!C91</f>
        <v>Ing. Miroslav Tesař</v>
      </c>
      <c r="D65" s="208" t="s">
        <v>323</v>
      </c>
      <c r="E65" s="949"/>
      <c r="F65" s="1101"/>
      <c r="G65" s="951" t="s">
        <v>324</v>
      </c>
      <c r="H65" s="1098" t="s">
        <v>591</v>
      </c>
      <c r="I65" s="1100"/>
    </row>
    <row r="66" spans="1:9" s="1004" customFormat="1" ht="12" customHeight="1" x14ac:dyDescent="0.2">
      <c r="A66" s="1100"/>
      <c r="B66" s="1100"/>
      <c r="C66" s="1100"/>
      <c r="D66" s="208"/>
      <c r="E66" s="207"/>
      <c r="F66" s="1101"/>
      <c r="G66" s="1101"/>
      <c r="H66" s="1101"/>
      <c r="I66" s="1101"/>
    </row>
    <row r="67" spans="1:9" s="1004" customFormat="1" ht="18.600000000000001" customHeight="1" x14ac:dyDescent="0.2">
      <c r="A67" s="950" t="s">
        <v>325</v>
      </c>
      <c r="B67" s="207"/>
      <c r="C67" s="1135" t="str">
        <f>[10]P8!C93</f>
        <v>Ing. Miroslav Tesař</v>
      </c>
      <c r="D67" s="208" t="s">
        <v>323</v>
      </c>
      <c r="E67" s="952"/>
      <c r="F67" s="1136" t="s">
        <v>592</v>
      </c>
      <c r="G67" s="1137" t="s">
        <v>593</v>
      </c>
      <c r="H67" s="1098"/>
      <c r="I67" s="1100"/>
    </row>
    <row r="68" spans="1:9" x14ac:dyDescent="0.3">
      <c r="A68" s="1101"/>
      <c r="B68" s="1101"/>
      <c r="C68" s="1101"/>
      <c r="D68" s="1101"/>
      <c r="E68" s="1101"/>
      <c r="F68" s="1101"/>
      <c r="G68" s="1101"/>
      <c r="H68" s="1101"/>
      <c r="I68" s="1101"/>
    </row>
    <row r="69" spans="1:9" x14ac:dyDescent="0.3">
      <c r="A69" s="209" t="s">
        <v>532</v>
      </c>
      <c r="B69" s="1138"/>
      <c r="C69" s="1138"/>
      <c r="D69"/>
      <c r="E69"/>
      <c r="F69" s="1136" t="s">
        <v>594</v>
      </c>
      <c r="G69" s="1137" t="s">
        <v>593</v>
      </c>
      <c r="H69" s="1098"/>
      <c r="I69" s="1100"/>
    </row>
  </sheetData>
  <protectedRanges>
    <protectedRange sqref="F39:H41 F24:H27 F11:H14 F16:H20 F22:H22 F33:H33 F35:H36 F48:H48 F43:H46 F58:H59 F61:H63 F30:H31 F50:H54 F7:H9" name="Oblast1_1"/>
  </protectedRanges>
  <mergeCells count="18">
    <mergeCell ref="C1:E1"/>
    <mergeCell ref="B2:G2"/>
    <mergeCell ref="A3:G3"/>
    <mergeCell ref="A5:C5"/>
    <mergeCell ref="B6:C6"/>
    <mergeCell ref="B42:C42"/>
    <mergeCell ref="B47:C47"/>
    <mergeCell ref="B49:C49"/>
    <mergeCell ref="A56:I56"/>
    <mergeCell ref="B10:C10"/>
    <mergeCell ref="B15:C15"/>
    <mergeCell ref="B21:C21"/>
    <mergeCell ref="B23:C23"/>
    <mergeCell ref="B28:C28"/>
    <mergeCell ref="B32:C32"/>
    <mergeCell ref="B34:C34"/>
    <mergeCell ref="A37:C37"/>
    <mergeCell ref="B38:C38"/>
  </mergeCells>
  <pageMargins left="0.34" right="0.17" top="0.38" bottom="0.34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6"/>
  <sheetViews>
    <sheetView showGridLines="0" topLeftCell="A13" zoomScaleNormal="100" zoomScaleSheetLayoutView="110" workbookViewId="0">
      <selection activeCell="C4" sqref="C4:C5"/>
    </sheetView>
  </sheetViews>
  <sheetFormatPr defaultColWidth="9.109375" defaultRowHeight="14.4" x14ac:dyDescent="0.3"/>
  <cols>
    <col min="1" max="1" width="4.44140625" style="1003" customWidth="1"/>
    <col min="2" max="2" width="5" style="1003" customWidth="1"/>
    <col min="3" max="3" width="32.6640625" style="1003" customWidth="1"/>
    <col min="4" max="5" width="10" style="1003" customWidth="1"/>
    <col min="6" max="7" width="8.33203125" style="1003" customWidth="1"/>
    <col min="8" max="8" width="10" style="1003" customWidth="1"/>
    <col min="9" max="16384" width="9.109375" style="1003"/>
  </cols>
  <sheetData>
    <row r="1" spans="1:11" x14ac:dyDescent="0.3">
      <c r="A1" s="1078"/>
      <c r="B1" s="1078"/>
      <c r="C1" s="1079" t="s">
        <v>242</v>
      </c>
      <c r="D1" s="1078"/>
      <c r="E1" s="1080" t="s">
        <v>243</v>
      </c>
      <c r="F1" s="1081">
        <v>2026</v>
      </c>
      <c r="G1" s="1078"/>
      <c r="H1" s="120" t="s">
        <v>244</v>
      </c>
    </row>
    <row r="2" spans="1:11" s="1004" customFormat="1" ht="11.4" customHeight="1" x14ac:dyDescent="0.2">
      <c r="A2" s="121"/>
      <c r="B2" s="1367" t="s">
        <v>329</v>
      </c>
      <c r="C2" s="1367"/>
      <c r="D2" s="1367"/>
      <c r="E2" s="1367"/>
      <c r="F2" s="1367"/>
      <c r="G2" s="1367"/>
      <c r="H2" s="122"/>
      <c r="I2" s="123"/>
      <c r="J2" s="1005"/>
      <c r="K2" s="1005"/>
    </row>
    <row r="3" spans="1:11" s="1004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05"/>
      <c r="K3" s="1005"/>
    </row>
    <row r="4" spans="1:11" s="1004" customFormat="1" ht="11.4" customHeight="1" x14ac:dyDescent="0.2">
      <c r="A4" s="1368"/>
      <c r="B4" s="1370" t="s">
        <v>248</v>
      </c>
      <c r="C4" s="1372" t="s">
        <v>249</v>
      </c>
      <c r="D4" s="1374" t="s">
        <v>250</v>
      </c>
      <c r="E4" s="1376" t="s">
        <v>251</v>
      </c>
      <c r="F4" s="1370" t="s">
        <v>252</v>
      </c>
      <c r="G4" s="1370"/>
      <c r="H4" s="1378"/>
      <c r="I4" s="123"/>
      <c r="J4" s="1005"/>
      <c r="K4" s="1005"/>
    </row>
    <row r="5" spans="1:11" s="1004" customFormat="1" ht="11.4" customHeight="1" thickBot="1" x14ac:dyDescent="0.25">
      <c r="A5" s="1369"/>
      <c r="B5" s="1371"/>
      <c r="C5" s="1373"/>
      <c r="D5" s="1375"/>
      <c r="E5" s="1377"/>
      <c r="F5" s="501" t="s">
        <v>253</v>
      </c>
      <c r="G5" s="501" t="s">
        <v>254</v>
      </c>
      <c r="H5" s="125" t="s">
        <v>255</v>
      </c>
      <c r="I5" s="123"/>
      <c r="J5" s="1005"/>
      <c r="K5" s="1005"/>
    </row>
    <row r="6" spans="1:11" s="1004" customFormat="1" ht="11.4" customHeight="1" thickBot="1" x14ac:dyDescent="0.25">
      <c r="A6" s="1379" t="s">
        <v>256</v>
      </c>
      <c r="B6" s="1380"/>
      <c r="C6" s="1381"/>
      <c r="D6" s="126">
        <f>D7+D24+D46+D60+D63+D72+D80+D83</f>
        <v>4278000</v>
      </c>
      <c r="E6" s="127">
        <f>E7+E24+E46+E60+E63+E72+E80+E83</f>
        <v>2094000</v>
      </c>
      <c r="F6" s="128">
        <f>F7+F24+F46+F60+F63+F72+F80+F83</f>
        <v>350000</v>
      </c>
      <c r="G6" s="128">
        <f>G7+G24+G46+G60+G63+G72+G80+G83</f>
        <v>100000</v>
      </c>
      <c r="H6" s="129">
        <f>H7+H24+H46+H60+H63+H72+H80+H83</f>
        <v>1734000</v>
      </c>
      <c r="I6" s="123"/>
      <c r="J6" s="1005"/>
      <c r="K6" s="1005"/>
    </row>
    <row r="7" spans="1:11" s="1004" customFormat="1" ht="11.4" customHeight="1" thickBot="1" x14ac:dyDescent="0.25">
      <c r="A7" s="130">
        <v>50</v>
      </c>
      <c r="B7" s="1357" t="s">
        <v>590</v>
      </c>
      <c r="C7" s="1358"/>
      <c r="D7" s="131">
        <f>SUM(E7:H7)</f>
        <v>372000</v>
      </c>
      <c r="E7" s="132">
        <f>SUM(E8+E17+E22)</f>
        <v>294000</v>
      </c>
      <c r="F7" s="133">
        <f>SUM(F8+F17+F22)</f>
        <v>78000</v>
      </c>
      <c r="G7" s="133">
        <f>SUM(G8+G17+G22)</f>
        <v>0</v>
      </c>
      <c r="H7" s="134">
        <f>SUM(H8+H17+H22)</f>
        <v>0</v>
      </c>
      <c r="I7" s="123"/>
      <c r="J7" s="1005"/>
      <c r="K7" s="1005"/>
    </row>
    <row r="8" spans="1:11" s="1004" customFormat="1" ht="11.4" customHeight="1" thickBot="1" x14ac:dyDescent="0.25">
      <c r="A8" s="135">
        <v>501</v>
      </c>
      <c r="B8" s="1365" t="s">
        <v>257</v>
      </c>
      <c r="C8" s="1366"/>
      <c r="D8" s="136">
        <f>SUM(E8:H8)</f>
        <v>231000</v>
      </c>
      <c r="E8" s="137">
        <f>SUM(E9:E16)</f>
        <v>153000</v>
      </c>
      <c r="F8" s="138">
        <f>SUM(F9:F16)</f>
        <v>78000</v>
      </c>
      <c r="G8" s="138">
        <f>SUM(G9:G16)</f>
        <v>0</v>
      </c>
      <c r="H8" s="139">
        <f>SUM(H9:H16)</f>
        <v>0</v>
      </c>
      <c r="I8" s="123"/>
      <c r="J8" s="1005"/>
      <c r="K8" s="1005"/>
    </row>
    <row r="9" spans="1:11" s="1004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116000</v>
      </c>
      <c r="E9" s="1082">
        <v>116000</v>
      </c>
      <c r="F9" s="1083"/>
      <c r="G9" s="1083"/>
      <c r="H9" s="1084"/>
      <c r="I9" s="123"/>
      <c r="J9" s="1005"/>
      <c r="K9" s="1005"/>
    </row>
    <row r="10" spans="1:11" s="1004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73000</v>
      </c>
      <c r="E10" s="1085">
        <v>20000</v>
      </c>
      <c r="F10" s="1086">
        <v>53000</v>
      </c>
      <c r="G10" s="1086"/>
      <c r="H10" s="1087"/>
      <c r="I10" s="123"/>
      <c r="J10" s="1005"/>
      <c r="K10" s="1005"/>
    </row>
    <row r="11" spans="1:11" s="1004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5000</v>
      </c>
      <c r="E11" s="1085">
        <v>5000</v>
      </c>
      <c r="F11" s="1086"/>
      <c r="G11" s="1086"/>
      <c r="H11" s="1087"/>
      <c r="I11" s="123"/>
      <c r="J11" s="1005"/>
      <c r="K11" s="1005"/>
    </row>
    <row r="12" spans="1:11" s="1004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2000</v>
      </c>
      <c r="E12" s="1085">
        <v>2000</v>
      </c>
      <c r="F12" s="1086"/>
      <c r="G12" s="1086"/>
      <c r="H12" s="1087"/>
      <c r="I12" s="123"/>
      <c r="J12" s="1005"/>
      <c r="K12" s="1005"/>
    </row>
    <row r="13" spans="1:11" s="1004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25000</v>
      </c>
      <c r="E13" s="1085"/>
      <c r="F13" s="1086">
        <v>25000</v>
      </c>
      <c r="G13" s="1086"/>
      <c r="H13" s="1087"/>
      <c r="I13" s="123"/>
      <c r="J13" s="1005"/>
      <c r="K13" s="1005"/>
    </row>
    <row r="14" spans="1:11" s="1004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0</v>
      </c>
      <c r="E14" s="1085"/>
      <c r="F14" s="1086"/>
      <c r="G14" s="1086"/>
      <c r="H14" s="1087"/>
      <c r="I14" s="123"/>
      <c r="J14" s="1005"/>
      <c r="K14" s="1005"/>
    </row>
    <row r="15" spans="1:11" s="1004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10000</v>
      </c>
      <c r="E15" s="1085">
        <v>10000</v>
      </c>
      <c r="F15" s="1086"/>
      <c r="G15" s="1086"/>
      <c r="H15" s="1087"/>
      <c r="I15" s="123"/>
      <c r="J15" s="1005"/>
      <c r="K15" s="1005"/>
    </row>
    <row r="16" spans="1:11" s="1004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0</v>
      </c>
      <c r="E16" s="1088"/>
      <c r="F16" s="1089"/>
      <c r="G16" s="1089"/>
      <c r="H16" s="1090"/>
      <c r="I16" s="123"/>
      <c r="J16" s="1005"/>
      <c r="K16" s="1005"/>
    </row>
    <row r="17" spans="1:11" s="1004" customFormat="1" ht="11.4" customHeight="1" thickBot="1" x14ac:dyDescent="0.25">
      <c r="A17" s="135">
        <v>502</v>
      </c>
      <c r="B17" s="1365" t="s">
        <v>266</v>
      </c>
      <c r="C17" s="1366"/>
      <c r="D17" s="136">
        <f t="shared" si="0"/>
        <v>141000</v>
      </c>
      <c r="E17" s="152">
        <f>SUM(E18:E21)</f>
        <v>141000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05"/>
      <c r="K17" s="1005"/>
    </row>
    <row r="18" spans="1:11" s="1004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34000</v>
      </c>
      <c r="E18" s="1082">
        <v>34000</v>
      </c>
      <c r="F18" s="1083"/>
      <c r="G18" s="1083"/>
      <c r="H18" s="1084"/>
      <c r="I18" s="123"/>
      <c r="J18" s="1005"/>
      <c r="K18" s="1005"/>
    </row>
    <row r="19" spans="1:11" s="1004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0</v>
      </c>
      <c r="E19" s="1085"/>
      <c r="F19" s="1086"/>
      <c r="G19" s="1086"/>
      <c r="H19" s="1087"/>
      <c r="I19" s="123"/>
      <c r="J19" s="1005"/>
      <c r="K19" s="1005"/>
    </row>
    <row r="20" spans="1:11" s="1004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100000</v>
      </c>
      <c r="E20" s="1085">
        <v>100000</v>
      </c>
      <c r="F20" s="1086"/>
      <c r="G20" s="1086"/>
      <c r="H20" s="1087"/>
      <c r="I20" s="123"/>
      <c r="J20" s="1005"/>
      <c r="K20" s="1005"/>
    </row>
    <row r="21" spans="1:11" s="1004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7000</v>
      </c>
      <c r="E21" s="1085">
        <v>7000</v>
      </c>
      <c r="F21" s="1086"/>
      <c r="G21" s="1086"/>
      <c r="H21" s="1087"/>
      <c r="I21" s="123"/>
      <c r="J21" s="1005"/>
      <c r="K21" s="1005"/>
    </row>
    <row r="22" spans="1:11" s="1004" customFormat="1" ht="11.4" customHeight="1" thickBot="1" x14ac:dyDescent="0.25">
      <c r="A22" s="135">
        <v>504</v>
      </c>
      <c r="B22" s="1365" t="s">
        <v>558</v>
      </c>
      <c r="C22" s="1366"/>
      <c r="D22" s="136">
        <f>SUM(E22:H22)</f>
        <v>0</v>
      </c>
      <c r="E22" s="152">
        <f>SUM(E23:E23)</f>
        <v>0</v>
      </c>
      <c r="F22" s="153">
        <f>SUM(F23:F23)</f>
        <v>0</v>
      </c>
      <c r="G22" s="153">
        <f>SUM(G23:G23)</f>
        <v>0</v>
      </c>
      <c r="H22" s="154">
        <f>SUM(H23:H23)</f>
        <v>0</v>
      </c>
      <c r="I22" s="123"/>
      <c r="J22" s="1005"/>
      <c r="K22" s="1005"/>
    </row>
    <row r="23" spans="1:11" s="1004" customFormat="1" ht="11.4" customHeight="1" thickBot="1" x14ac:dyDescent="0.25">
      <c r="A23" s="148">
        <v>504</v>
      </c>
      <c r="B23" s="149">
        <v>300</v>
      </c>
      <c r="C23" s="150" t="s">
        <v>559</v>
      </c>
      <c r="D23" s="151">
        <f>SUM(E23:H23)</f>
        <v>0</v>
      </c>
      <c r="E23" s="1085"/>
      <c r="F23" s="1086"/>
      <c r="G23" s="1086"/>
      <c r="H23" s="1087"/>
      <c r="I23" s="123"/>
      <c r="J23" s="1005"/>
      <c r="K23" s="1005"/>
    </row>
    <row r="24" spans="1:11" s="1004" customFormat="1" ht="11.4" customHeight="1" thickBot="1" x14ac:dyDescent="0.25">
      <c r="A24" s="155">
        <v>51</v>
      </c>
      <c r="B24" s="1359" t="s">
        <v>271</v>
      </c>
      <c r="C24" s="1360"/>
      <c r="D24" s="156">
        <f t="shared" si="0"/>
        <v>1073000</v>
      </c>
      <c r="E24" s="157">
        <f>SUM(E25+E28+E30+E32)</f>
        <v>968000</v>
      </c>
      <c r="F24" s="157">
        <f>SUM(F25+F28+F30+F32)</f>
        <v>5000</v>
      </c>
      <c r="G24" s="157">
        <f>SUM(G25+G28+G30+G32)</f>
        <v>100000</v>
      </c>
      <c r="H24" s="157">
        <f>SUM(H25+H28+H30+H32)</f>
        <v>0</v>
      </c>
      <c r="I24" s="123"/>
      <c r="J24" s="1005"/>
      <c r="K24" s="1005"/>
    </row>
    <row r="25" spans="1:11" s="1004" customFormat="1" ht="11.4" customHeight="1" thickBot="1" x14ac:dyDescent="0.25">
      <c r="A25" s="158">
        <v>511</v>
      </c>
      <c r="B25" s="1361" t="s">
        <v>272</v>
      </c>
      <c r="C25" s="1362"/>
      <c r="D25" s="159">
        <f t="shared" ref="D25" si="1">SUM(E25:H25)</f>
        <v>613000</v>
      </c>
      <c r="E25" s="160">
        <f>SUM(E26:E27)</f>
        <v>613000</v>
      </c>
      <c r="F25" s="160">
        <f>SUM(F26:F27)</f>
        <v>0</v>
      </c>
      <c r="G25" s="160">
        <f>SUM(G26:G27)</f>
        <v>0</v>
      </c>
      <c r="H25" s="160">
        <f>SUM(H26:H27)</f>
        <v>0</v>
      </c>
      <c r="I25" s="123"/>
      <c r="J25" s="1005"/>
      <c r="K25" s="1005"/>
    </row>
    <row r="26" spans="1:11" s="1004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605000</v>
      </c>
      <c r="E26" s="1085">
        <v>605000</v>
      </c>
      <c r="F26" s="1086"/>
      <c r="G26" s="1086"/>
      <c r="H26" s="1087"/>
      <c r="I26" s="123"/>
      <c r="J26" s="1005"/>
      <c r="K26" s="1005"/>
    </row>
    <row r="27" spans="1:11" s="1004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8000</v>
      </c>
      <c r="E27" s="1085">
        <v>8000</v>
      </c>
      <c r="F27" s="1086"/>
      <c r="G27" s="1086"/>
      <c r="H27" s="1087"/>
      <c r="I27" s="123"/>
      <c r="J27" s="1005"/>
      <c r="K27" s="1005"/>
    </row>
    <row r="28" spans="1:11" s="1004" customFormat="1" ht="11.4" customHeight="1" thickBot="1" x14ac:dyDescent="0.25">
      <c r="A28" s="158">
        <v>512</v>
      </c>
      <c r="B28" s="1361" t="s">
        <v>275</v>
      </c>
      <c r="C28" s="1362"/>
      <c r="D28" s="159">
        <f t="shared" si="0"/>
        <v>5000</v>
      </c>
      <c r="E28" s="160">
        <f>SUM(E29:E29)</f>
        <v>0</v>
      </c>
      <c r="F28" s="160">
        <f>SUM(F29:F29)</f>
        <v>5000</v>
      </c>
      <c r="G28" s="160">
        <f>SUM(G29:G29)</f>
        <v>0</v>
      </c>
      <c r="H28" s="160">
        <f>SUM(H29:H29)</f>
        <v>0</v>
      </c>
      <c r="I28" s="123"/>
      <c r="J28" s="1005"/>
      <c r="K28" s="1005"/>
    </row>
    <row r="29" spans="1:11" s="1004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5000</v>
      </c>
      <c r="E29" s="1085"/>
      <c r="F29" s="1086">
        <v>5000</v>
      </c>
      <c r="G29" s="1086"/>
      <c r="H29" s="1087"/>
      <c r="I29" s="123"/>
      <c r="J29" s="1005"/>
      <c r="K29" s="1005"/>
    </row>
    <row r="30" spans="1:11" s="1004" customFormat="1" ht="11.4" customHeight="1" thickBot="1" x14ac:dyDescent="0.25">
      <c r="A30" s="158">
        <v>513</v>
      </c>
      <c r="B30" s="1361" t="s">
        <v>277</v>
      </c>
      <c r="C30" s="1362"/>
      <c r="D30" s="159">
        <f t="shared" si="0"/>
        <v>5000</v>
      </c>
      <c r="E30" s="160">
        <f>SUM(E31:E31)</f>
        <v>5000</v>
      </c>
      <c r="F30" s="160">
        <f>SUM(F31:F31)</f>
        <v>0</v>
      </c>
      <c r="G30" s="160">
        <f>SUM(G31:G31)</f>
        <v>0</v>
      </c>
      <c r="H30" s="160">
        <f>SUM(H31:H31)</f>
        <v>0</v>
      </c>
      <c r="I30" s="123"/>
      <c r="J30" s="1005"/>
      <c r="K30" s="1005"/>
    </row>
    <row r="31" spans="1:11" s="1004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5000</v>
      </c>
      <c r="E31" s="1085">
        <v>5000</v>
      </c>
      <c r="F31" s="1086"/>
      <c r="G31" s="1086"/>
      <c r="H31" s="1087"/>
      <c r="I31" s="123"/>
      <c r="J31" s="1005"/>
      <c r="K31" s="1005"/>
    </row>
    <row r="32" spans="1:11" s="1004" customFormat="1" ht="11.4" customHeight="1" thickBot="1" x14ac:dyDescent="0.25">
      <c r="A32" s="158">
        <v>518</v>
      </c>
      <c r="B32" s="1361" t="s">
        <v>279</v>
      </c>
      <c r="C32" s="1362"/>
      <c r="D32" s="159">
        <f t="shared" si="0"/>
        <v>450000</v>
      </c>
      <c r="E32" s="160">
        <f>SUM(E33:E45)</f>
        <v>350000</v>
      </c>
      <c r="F32" s="160">
        <f>SUM(F33:F45)</f>
        <v>0</v>
      </c>
      <c r="G32" s="160">
        <f>SUM(G33:G45)</f>
        <v>100000</v>
      </c>
      <c r="H32" s="160">
        <f>SUM(H33:H45)</f>
        <v>0</v>
      </c>
      <c r="I32" s="123"/>
      <c r="J32" s="1005"/>
      <c r="K32" s="1005"/>
    </row>
    <row r="33" spans="1:11" s="1004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4000</v>
      </c>
      <c r="E33" s="1085">
        <v>4000</v>
      </c>
      <c r="F33" s="1086"/>
      <c r="G33" s="1086"/>
      <c r="H33" s="1087"/>
      <c r="I33" s="123"/>
      <c r="J33" s="1006"/>
      <c r="K33" s="1005"/>
    </row>
    <row r="34" spans="1:11" s="1004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6000</v>
      </c>
      <c r="E34" s="1085">
        <v>6000</v>
      </c>
      <c r="F34" s="1086"/>
      <c r="G34" s="1086"/>
      <c r="H34" s="1087"/>
      <c r="I34" s="123"/>
      <c r="J34" s="1005"/>
      <c r="K34" s="1005"/>
    </row>
    <row r="35" spans="1:11" s="1004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2000</v>
      </c>
      <c r="E35" s="1085">
        <v>2000</v>
      </c>
      <c r="F35" s="1086"/>
      <c r="G35" s="1086"/>
      <c r="H35" s="1087"/>
      <c r="I35" s="123"/>
      <c r="J35" s="1005"/>
      <c r="K35" s="1005"/>
    </row>
    <row r="36" spans="1:11" s="1004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33000</v>
      </c>
      <c r="E36" s="1085">
        <v>33000</v>
      </c>
      <c r="F36" s="1086"/>
      <c r="G36" s="1086"/>
      <c r="H36" s="1087"/>
      <c r="I36" s="123"/>
      <c r="J36" s="1005"/>
      <c r="K36" s="1005"/>
    </row>
    <row r="37" spans="1:11" s="1004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279000</v>
      </c>
      <c r="E37" s="1085">
        <v>179000</v>
      </c>
      <c r="F37" s="1086"/>
      <c r="G37" s="1086">
        <v>100000</v>
      </c>
      <c r="H37" s="1087"/>
      <c r="I37" s="123"/>
      <c r="J37" s="1005"/>
      <c r="K37" s="1005"/>
    </row>
    <row r="38" spans="1:11" s="1004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0</v>
      </c>
      <c r="E38" s="1085"/>
      <c r="F38" s="1086"/>
      <c r="G38" s="1086"/>
      <c r="H38" s="1087"/>
      <c r="I38" s="123"/>
      <c r="J38" s="1005"/>
      <c r="K38" s="1005"/>
    </row>
    <row r="39" spans="1:11" s="1004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3000</v>
      </c>
      <c r="E39" s="1085">
        <v>3000</v>
      </c>
      <c r="F39" s="1086"/>
      <c r="G39" s="1086"/>
      <c r="H39" s="1087"/>
      <c r="I39" s="123"/>
      <c r="J39" s="1005"/>
      <c r="K39" s="1005"/>
    </row>
    <row r="40" spans="1:11" s="1004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120000</v>
      </c>
      <c r="E40" s="1085">
        <v>120000</v>
      </c>
      <c r="F40" s="1086"/>
      <c r="G40" s="1086"/>
      <c r="H40" s="1087"/>
      <c r="I40" s="123"/>
      <c r="J40" s="1005"/>
      <c r="K40" s="1005"/>
    </row>
    <row r="41" spans="1:11" s="1004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5"/>
      <c r="F41" s="1086"/>
      <c r="G41" s="1086"/>
      <c r="H41" s="1087"/>
      <c r="I41" s="123"/>
      <c r="J41" s="1005"/>
      <c r="K41" s="1005"/>
    </row>
    <row r="42" spans="1:11" s="1004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0</v>
      </c>
      <c r="E42" s="1085"/>
      <c r="F42" s="1086"/>
      <c r="G42" s="1086"/>
      <c r="H42" s="1087"/>
      <c r="I42" s="123"/>
      <c r="J42" s="1005"/>
      <c r="K42" s="1005"/>
    </row>
    <row r="43" spans="1:11" s="1004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0</v>
      </c>
      <c r="E43" s="1085"/>
      <c r="F43" s="1086"/>
      <c r="G43" s="1086"/>
      <c r="H43" s="1087"/>
      <c r="I43" s="123"/>
      <c r="J43" s="1005"/>
      <c r="K43" s="1005"/>
    </row>
    <row r="44" spans="1:11" s="1004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3000</v>
      </c>
      <c r="E44" s="1085">
        <v>3000</v>
      </c>
      <c r="F44" s="1086"/>
      <c r="G44" s="1086"/>
      <c r="H44" s="1087"/>
      <c r="I44" s="123"/>
      <c r="J44" s="1005"/>
      <c r="K44" s="1005"/>
    </row>
    <row r="45" spans="1:11" s="1004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0</v>
      </c>
      <c r="E45" s="1085"/>
      <c r="F45" s="1086"/>
      <c r="G45" s="1086"/>
      <c r="H45" s="1087"/>
      <c r="I45" s="123"/>
      <c r="J45" s="1005"/>
      <c r="K45" s="1005"/>
    </row>
    <row r="46" spans="1:11" s="1004" customFormat="1" ht="11.4" customHeight="1" thickBot="1" x14ac:dyDescent="0.25">
      <c r="A46" s="173">
        <v>52</v>
      </c>
      <c r="B46" s="1353" t="s">
        <v>293</v>
      </c>
      <c r="C46" s="1354"/>
      <c r="D46" s="174">
        <f t="shared" si="0"/>
        <v>2726000</v>
      </c>
      <c r="E46" s="175">
        <f>SUM(E47+E49+E51+E53+E58)</f>
        <v>777000</v>
      </c>
      <c r="F46" s="175">
        <f>SUM(F47+F49+F51+F53+F58)</f>
        <v>215000</v>
      </c>
      <c r="G46" s="175">
        <f>SUM(G47+G49+G51+G53+G58)</f>
        <v>0</v>
      </c>
      <c r="H46" s="175">
        <f>SUM(H47+H49+H51+H53+H58)</f>
        <v>1734000</v>
      </c>
      <c r="I46" s="123"/>
      <c r="J46" s="1005"/>
      <c r="K46" s="1005"/>
    </row>
    <row r="47" spans="1:11" s="1004" customFormat="1" ht="11.4" customHeight="1" thickBot="1" x14ac:dyDescent="0.25">
      <c r="A47" s="176">
        <v>521</v>
      </c>
      <c r="B47" s="1363" t="s">
        <v>294</v>
      </c>
      <c r="C47" s="1364"/>
      <c r="D47" s="177">
        <f t="shared" si="0"/>
        <v>2144000</v>
      </c>
      <c r="E47" s="178">
        <f>SUM(E48:E48)</f>
        <v>605000</v>
      </c>
      <c r="F47" s="178">
        <f>SUM(F48:F48)</f>
        <v>150000</v>
      </c>
      <c r="G47" s="178">
        <f>SUM(G48:G48)</f>
        <v>0</v>
      </c>
      <c r="H47" s="178">
        <f>SUM(H48:H48)</f>
        <v>1389000</v>
      </c>
      <c r="I47" s="123"/>
      <c r="J47" s="1005"/>
      <c r="K47" s="1005"/>
    </row>
    <row r="48" spans="1:11" s="1004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2144000</v>
      </c>
      <c r="E48" s="1085">
        <v>605000</v>
      </c>
      <c r="F48" s="1086">
        <v>150000</v>
      </c>
      <c r="G48" s="1086"/>
      <c r="H48" s="1087">
        <v>1389000</v>
      </c>
      <c r="I48" s="123"/>
      <c r="J48" s="1005"/>
      <c r="K48" s="1005"/>
    </row>
    <row r="49" spans="1:11" s="1004" customFormat="1" ht="11.4" customHeight="1" thickBot="1" x14ac:dyDescent="0.25">
      <c r="A49" s="176">
        <v>524</v>
      </c>
      <c r="B49" s="1363" t="s">
        <v>295</v>
      </c>
      <c r="C49" s="1364"/>
      <c r="D49" s="177">
        <f t="shared" si="0"/>
        <v>472000</v>
      </c>
      <c r="E49" s="178">
        <f>SUM(E50:E50)</f>
        <v>137000</v>
      </c>
      <c r="F49" s="178">
        <f>SUM(F50:F50)</f>
        <v>0</v>
      </c>
      <c r="G49" s="178">
        <f>SUM(G50:G50)</f>
        <v>0</v>
      </c>
      <c r="H49" s="178">
        <f>SUM(H50:H50)</f>
        <v>335000</v>
      </c>
      <c r="I49" s="123"/>
      <c r="J49" s="1005"/>
      <c r="K49" s="1005"/>
    </row>
    <row r="50" spans="1:11" s="1004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472000</v>
      </c>
      <c r="E50" s="1085">
        <v>137000</v>
      </c>
      <c r="F50" s="1086"/>
      <c r="G50" s="1086"/>
      <c r="H50" s="1087">
        <v>335000</v>
      </c>
      <c r="I50" s="123"/>
      <c r="J50" s="1005"/>
      <c r="K50" s="1005"/>
    </row>
    <row r="51" spans="1:11" s="1004" customFormat="1" ht="11.4" customHeight="1" thickBot="1" x14ac:dyDescent="0.25">
      <c r="A51" s="176">
        <v>525</v>
      </c>
      <c r="B51" s="1363" t="s">
        <v>296</v>
      </c>
      <c r="C51" s="1364"/>
      <c r="D51" s="177">
        <f t="shared" si="0"/>
        <v>9000</v>
      </c>
      <c r="E51" s="178">
        <f>SUM(E52:E52)</f>
        <v>9000</v>
      </c>
      <c r="F51" s="178">
        <f>SUM(F52:F52)</f>
        <v>0</v>
      </c>
      <c r="G51" s="178">
        <f>SUM(G52:G52)</f>
        <v>0</v>
      </c>
      <c r="H51" s="178">
        <f>SUM(H52:H52)</f>
        <v>0</v>
      </c>
      <c r="I51" s="123"/>
      <c r="J51" s="1005"/>
      <c r="K51" s="1005"/>
    </row>
    <row r="52" spans="1:11" s="1004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9000</v>
      </c>
      <c r="E52" s="1085">
        <v>9000</v>
      </c>
      <c r="F52" s="1086"/>
      <c r="G52" s="1086"/>
      <c r="H52" s="1087"/>
      <c r="I52" s="123"/>
      <c r="J52" s="1005"/>
      <c r="K52" s="1005"/>
    </row>
    <row r="53" spans="1:11" s="1004" customFormat="1" ht="11.4" customHeight="1" x14ac:dyDescent="0.2">
      <c r="A53" s="183">
        <v>527</v>
      </c>
      <c r="B53" s="1355" t="s">
        <v>297</v>
      </c>
      <c r="C53" s="1356"/>
      <c r="D53" s="184">
        <f t="shared" si="0"/>
        <v>41000</v>
      </c>
      <c r="E53" s="185">
        <f>SUM(E54:E57)</f>
        <v>26000</v>
      </c>
      <c r="F53" s="185">
        <f>SUM(F54:F57)</f>
        <v>5000</v>
      </c>
      <c r="G53" s="185">
        <f>SUM(G54:G57)</f>
        <v>0</v>
      </c>
      <c r="H53" s="185">
        <f>SUM(H54:H57)</f>
        <v>10000</v>
      </c>
      <c r="I53" s="123"/>
      <c r="J53" s="1005"/>
      <c r="K53" s="1005"/>
    </row>
    <row r="54" spans="1:11" s="1004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14000</v>
      </c>
      <c r="E54" s="1085">
        <v>4000</v>
      </c>
      <c r="F54" s="1086"/>
      <c r="G54" s="1086"/>
      <c r="H54" s="1087">
        <v>10000</v>
      </c>
      <c r="I54" s="123"/>
      <c r="J54" s="1005"/>
      <c r="K54" s="1005"/>
    </row>
    <row r="55" spans="1:11" s="1004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5000</v>
      </c>
      <c r="E55" s="1085"/>
      <c r="F55" s="1086">
        <v>5000</v>
      </c>
      <c r="G55" s="1086"/>
      <c r="H55" s="1087"/>
      <c r="I55" s="123"/>
      <c r="J55" s="1005"/>
      <c r="K55" s="1005"/>
    </row>
    <row r="56" spans="1:11" s="1004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0</v>
      </c>
      <c r="E56" s="1085"/>
      <c r="F56" s="1086"/>
      <c r="G56" s="1086"/>
      <c r="H56" s="1087"/>
      <c r="I56" s="123"/>
      <c r="J56" s="1005"/>
      <c r="K56" s="1005"/>
    </row>
    <row r="57" spans="1:11" s="1004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22000</v>
      </c>
      <c r="E57" s="1085">
        <v>22000</v>
      </c>
      <c r="F57" s="1086"/>
      <c r="G57" s="1086"/>
      <c r="H57" s="1087"/>
      <c r="I57" s="123"/>
      <c r="J57" s="1005"/>
      <c r="K57" s="1005"/>
    </row>
    <row r="58" spans="1:11" s="1004" customFormat="1" ht="11.4" customHeight="1" thickBot="1" x14ac:dyDescent="0.25">
      <c r="A58" s="176">
        <v>528</v>
      </c>
      <c r="B58" s="1363" t="s">
        <v>302</v>
      </c>
      <c r="C58" s="1364"/>
      <c r="D58" s="177">
        <f t="shared" si="0"/>
        <v>60000</v>
      </c>
      <c r="E58" s="178">
        <f>SUM(E59:E59)</f>
        <v>0</v>
      </c>
      <c r="F58" s="178">
        <f>SUM(F59:F59)</f>
        <v>60000</v>
      </c>
      <c r="G58" s="178">
        <f>SUM(G59:G59)</f>
        <v>0</v>
      </c>
      <c r="H58" s="178">
        <f>SUM(H59:H59)</f>
        <v>0</v>
      </c>
      <c r="I58" s="123"/>
      <c r="J58" s="1005"/>
      <c r="K58" s="1005"/>
    </row>
    <row r="59" spans="1:11" s="1004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60000</v>
      </c>
      <c r="E59" s="1085"/>
      <c r="F59" s="1086">
        <v>60000</v>
      </c>
      <c r="G59" s="1086"/>
      <c r="H59" s="1087"/>
      <c r="I59" s="123"/>
      <c r="J59" s="1005"/>
      <c r="K59" s="1005"/>
    </row>
    <row r="60" spans="1:11" s="1004" customFormat="1" ht="11.4" customHeight="1" thickBot="1" x14ac:dyDescent="0.25">
      <c r="A60" s="130">
        <v>53</v>
      </c>
      <c r="B60" s="1357" t="s">
        <v>303</v>
      </c>
      <c r="C60" s="1358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005"/>
      <c r="K60" s="1005"/>
    </row>
    <row r="61" spans="1:11" s="1004" customFormat="1" ht="11.4" customHeight="1" thickBot="1" x14ac:dyDescent="0.25">
      <c r="A61" s="135">
        <v>538</v>
      </c>
      <c r="B61" s="1365" t="s">
        <v>304</v>
      </c>
      <c r="C61" s="1366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005"/>
      <c r="K61" s="1005"/>
    </row>
    <row r="62" spans="1:11" s="1004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2000</v>
      </c>
      <c r="E62" s="1085"/>
      <c r="F62" s="1086">
        <v>2000</v>
      </c>
      <c r="G62" s="1086"/>
      <c r="H62" s="1087"/>
      <c r="I62" s="123"/>
      <c r="J62" s="1005"/>
      <c r="K62" s="1005"/>
    </row>
    <row r="63" spans="1:11" s="1004" customFormat="1" ht="11.4" customHeight="1" thickBot="1" x14ac:dyDescent="0.25">
      <c r="A63" s="155">
        <v>54</v>
      </c>
      <c r="B63" s="1359" t="s">
        <v>305</v>
      </c>
      <c r="C63" s="1360"/>
      <c r="D63" s="156">
        <f t="shared" si="0"/>
        <v>25000</v>
      </c>
      <c r="E63" s="157">
        <f>SUM(E64+E66+E68+E70)</f>
        <v>25000</v>
      </c>
      <c r="F63" s="157">
        <f>SUM(F64+F66+F68+F70)</f>
        <v>0</v>
      </c>
      <c r="G63" s="157">
        <f>SUM(G64+G66+G68+G70)</f>
        <v>0</v>
      </c>
      <c r="H63" s="157">
        <f>SUM(H64+H66+H68+H70)</f>
        <v>0</v>
      </c>
      <c r="I63" s="123"/>
      <c r="J63" s="1005"/>
      <c r="K63" s="1005"/>
    </row>
    <row r="64" spans="1:11" s="1004" customFormat="1" ht="11.4" customHeight="1" thickBot="1" x14ac:dyDescent="0.25">
      <c r="A64" s="158">
        <v>541</v>
      </c>
      <c r="B64" s="1361" t="s">
        <v>306</v>
      </c>
      <c r="C64" s="136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05"/>
      <c r="K64" s="1005"/>
    </row>
    <row r="65" spans="1:11" s="1004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1"/>
      <c r="F65" s="1092"/>
      <c r="G65" s="1092"/>
      <c r="H65" s="1093"/>
      <c r="I65" s="123"/>
      <c r="J65" s="1005"/>
      <c r="K65" s="1005"/>
    </row>
    <row r="66" spans="1:11" s="1004" customFormat="1" ht="11.4" customHeight="1" thickBot="1" x14ac:dyDescent="0.25">
      <c r="A66" s="158">
        <v>542</v>
      </c>
      <c r="B66" s="1361" t="s">
        <v>307</v>
      </c>
      <c r="C66" s="136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05"/>
      <c r="K66" s="1005"/>
    </row>
    <row r="67" spans="1:11" s="1004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5"/>
      <c r="F67" s="1086"/>
      <c r="G67" s="1086"/>
      <c r="H67" s="1087"/>
      <c r="I67" s="123"/>
      <c r="J67" s="1005"/>
      <c r="K67" s="1005"/>
    </row>
    <row r="68" spans="1:11" s="1004" customFormat="1" ht="11.4" customHeight="1" thickBot="1" x14ac:dyDescent="0.25">
      <c r="A68" s="158">
        <v>547</v>
      </c>
      <c r="B68" s="1361" t="s">
        <v>308</v>
      </c>
      <c r="C68" s="1362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05"/>
      <c r="K68" s="1005"/>
    </row>
    <row r="69" spans="1:11" s="1004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5"/>
      <c r="F69" s="1086"/>
      <c r="G69" s="1086"/>
      <c r="H69" s="1087"/>
      <c r="I69" s="123"/>
      <c r="J69" s="1005"/>
      <c r="K69" s="1005"/>
    </row>
    <row r="70" spans="1:11" s="1004" customFormat="1" ht="11.4" customHeight="1" x14ac:dyDescent="0.2">
      <c r="A70" s="190">
        <v>549</v>
      </c>
      <c r="B70" s="1382" t="s">
        <v>309</v>
      </c>
      <c r="C70" s="1383"/>
      <c r="D70" s="191">
        <f t="shared" si="0"/>
        <v>25000</v>
      </c>
      <c r="E70" s="192">
        <f>SUM(E71:E71)</f>
        <v>25000</v>
      </c>
      <c r="F70" s="192">
        <f>SUM(F71:F71)</f>
        <v>0</v>
      </c>
      <c r="G70" s="192">
        <f>SUM(G71:G71)</f>
        <v>0</v>
      </c>
      <c r="H70" s="192">
        <f>SUM(H71:H71)</f>
        <v>0</v>
      </c>
      <c r="I70" s="123"/>
      <c r="J70" s="1005"/>
      <c r="K70" s="1005"/>
    </row>
    <row r="71" spans="1:11" s="1004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25000</v>
      </c>
      <c r="E71" s="1085">
        <v>25000</v>
      </c>
      <c r="F71" s="1086"/>
      <c r="G71" s="1086"/>
      <c r="H71" s="1087"/>
      <c r="I71" s="123"/>
      <c r="J71" s="1005"/>
      <c r="K71" s="1005"/>
    </row>
    <row r="72" spans="1:11" s="1004" customFormat="1" ht="11.4" customHeight="1" thickBot="1" x14ac:dyDescent="0.25">
      <c r="A72" s="173">
        <v>55</v>
      </c>
      <c r="B72" s="1353" t="s">
        <v>311</v>
      </c>
      <c r="C72" s="1354"/>
      <c r="D72" s="174">
        <f t="shared" si="0"/>
        <v>80000</v>
      </c>
      <c r="E72" s="175">
        <f>SUM(E73+E75+E77)</f>
        <v>30000</v>
      </c>
      <c r="F72" s="175">
        <f>SUM(F73+F75+F77)</f>
        <v>50000</v>
      </c>
      <c r="G72" s="175">
        <f>SUM(G73+G75+G77)</f>
        <v>0</v>
      </c>
      <c r="H72" s="175">
        <f>SUM(H73+H75+H77)</f>
        <v>0</v>
      </c>
      <c r="I72" s="123"/>
      <c r="J72" s="1005"/>
      <c r="K72" s="1005"/>
    </row>
    <row r="73" spans="1:11" s="1004" customFormat="1" ht="11.4" customHeight="1" thickBot="1" x14ac:dyDescent="0.25">
      <c r="A73" s="176">
        <v>551</v>
      </c>
      <c r="B73" s="1363" t="s">
        <v>312</v>
      </c>
      <c r="C73" s="1364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05"/>
      <c r="K73" s="1005"/>
    </row>
    <row r="74" spans="1:11" s="1004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1"/>
      <c r="F74" s="1092"/>
      <c r="G74" s="1092"/>
      <c r="H74" s="1093"/>
      <c r="I74" s="123"/>
      <c r="J74" s="1005"/>
      <c r="K74" s="1005"/>
    </row>
    <row r="75" spans="1:11" s="1004" customFormat="1" ht="11.4" customHeight="1" thickBot="1" x14ac:dyDescent="0.25">
      <c r="A75" s="176">
        <v>556</v>
      </c>
      <c r="B75" s="1363" t="s">
        <v>313</v>
      </c>
      <c r="C75" s="1364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05"/>
      <c r="K75" s="1005"/>
    </row>
    <row r="76" spans="1:11" s="1004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1"/>
      <c r="F76" s="1092"/>
      <c r="G76" s="1092"/>
      <c r="H76" s="1093"/>
      <c r="I76" s="123"/>
      <c r="J76" s="1005"/>
      <c r="K76" s="1005"/>
    </row>
    <row r="77" spans="1:11" s="1004" customFormat="1" ht="11.4" customHeight="1" x14ac:dyDescent="0.2">
      <c r="A77" s="183">
        <v>558</v>
      </c>
      <c r="B77" s="1355" t="s">
        <v>314</v>
      </c>
      <c r="C77" s="1356"/>
      <c r="D77" s="184">
        <f t="shared" si="0"/>
        <v>80000</v>
      </c>
      <c r="E77" s="185">
        <f>SUM(E78:E79)</f>
        <v>30000</v>
      </c>
      <c r="F77" s="185">
        <f>SUM(F78:F79)</f>
        <v>50000</v>
      </c>
      <c r="G77" s="185">
        <f>SUM(G78:G79)</f>
        <v>0</v>
      </c>
      <c r="H77" s="185">
        <f>SUM(H78:H79)</f>
        <v>0</v>
      </c>
      <c r="I77" s="123"/>
      <c r="J77" s="1005"/>
      <c r="K77" s="1005"/>
    </row>
    <row r="78" spans="1:11" s="1004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80000</v>
      </c>
      <c r="E78" s="1085">
        <v>30000</v>
      </c>
      <c r="F78" s="1086">
        <v>50000</v>
      </c>
      <c r="G78" s="1086"/>
      <c r="H78" s="1087"/>
      <c r="I78" s="123"/>
      <c r="J78" s="1005"/>
      <c r="K78" s="1005"/>
    </row>
    <row r="79" spans="1:11" s="1004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5"/>
      <c r="F79" s="1086"/>
      <c r="G79" s="1086"/>
      <c r="H79" s="1087"/>
      <c r="I79" s="123"/>
      <c r="J79" s="1005"/>
      <c r="K79" s="1005"/>
    </row>
    <row r="80" spans="1:11" s="1004" customFormat="1" ht="11.4" customHeight="1" thickBot="1" x14ac:dyDescent="0.25">
      <c r="A80" s="130">
        <v>56</v>
      </c>
      <c r="B80" s="1357" t="s">
        <v>317</v>
      </c>
      <c r="C80" s="1358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05"/>
      <c r="K80" s="1005"/>
    </row>
    <row r="81" spans="1:11" s="1004" customFormat="1" ht="11.4" customHeight="1" thickBot="1" x14ac:dyDescent="0.25">
      <c r="A81" s="135">
        <v>569</v>
      </c>
      <c r="B81" s="1365" t="s">
        <v>318</v>
      </c>
      <c r="C81" s="1366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05"/>
      <c r="K81" s="1005"/>
    </row>
    <row r="82" spans="1:11" s="1004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5"/>
      <c r="F82" s="1086"/>
      <c r="G82" s="1086"/>
      <c r="H82" s="1087"/>
      <c r="I82" s="123"/>
      <c r="J82" s="1005"/>
      <c r="K82" s="1005"/>
    </row>
    <row r="83" spans="1:11" s="1004" customFormat="1" ht="11.4" customHeight="1" thickBot="1" x14ac:dyDescent="0.25">
      <c r="A83" s="155">
        <v>59</v>
      </c>
      <c r="B83" s="1359" t="s">
        <v>319</v>
      </c>
      <c r="C83" s="1360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05"/>
      <c r="K83" s="1005"/>
    </row>
    <row r="84" spans="1:11" s="1004" customFormat="1" ht="11.4" customHeight="1" thickBot="1" x14ac:dyDescent="0.25">
      <c r="A84" s="158">
        <v>591</v>
      </c>
      <c r="B84" s="1361" t="s">
        <v>320</v>
      </c>
      <c r="C84" s="136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05"/>
      <c r="K84" s="1005"/>
    </row>
    <row r="85" spans="1:11" s="1004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4"/>
      <c r="F85" s="1095"/>
      <c r="G85" s="1095"/>
      <c r="H85" s="1096"/>
      <c r="I85" s="123"/>
      <c r="J85" s="1005"/>
      <c r="K85" s="1005"/>
    </row>
    <row r="86" spans="1:11" s="1004" customFormat="1" ht="11.4" customHeight="1" thickBot="1" x14ac:dyDescent="0.25">
      <c r="A86" s="158">
        <v>595</v>
      </c>
      <c r="B86" s="1361" t="s">
        <v>321</v>
      </c>
      <c r="C86" s="1362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05"/>
      <c r="K86" s="1005"/>
    </row>
    <row r="87" spans="1:11" s="1004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88"/>
      <c r="F87" s="1089"/>
      <c r="G87" s="1089"/>
      <c r="H87" s="1090"/>
      <c r="I87" s="123"/>
      <c r="J87" s="1005"/>
      <c r="K87" s="1005"/>
    </row>
    <row r="88" spans="1:11" s="1004" customFormat="1" ht="11.4" customHeight="1" x14ac:dyDescent="0.2">
      <c r="A88" s="205"/>
      <c r="B88" s="205"/>
      <c r="C88" s="123"/>
      <c r="D88" s="206"/>
      <c r="E88" s="1097"/>
      <c r="F88" s="1097"/>
      <c r="G88" s="1097"/>
      <c r="H88" s="1097"/>
      <c r="I88" s="123"/>
      <c r="J88" s="1005"/>
      <c r="K88" s="1005"/>
    </row>
    <row r="89" spans="1:11" s="1004" customFormat="1" ht="11.4" customHeight="1" x14ac:dyDescent="0.2">
      <c r="A89" s="205"/>
      <c r="B89" s="205"/>
      <c r="C89" s="123"/>
      <c r="D89" s="206"/>
      <c r="E89" s="1097"/>
      <c r="F89" s="1097"/>
      <c r="G89" s="1097"/>
      <c r="H89" s="1097"/>
      <c r="J89" s="1005"/>
      <c r="K89" s="1005"/>
    </row>
    <row r="90" spans="1:11" ht="7.5" customHeight="1" x14ac:dyDescent="0.3">
      <c r="A90" s="205"/>
      <c r="B90" s="205"/>
      <c r="C90" s="123"/>
      <c r="D90" s="206"/>
      <c r="E90" s="1097"/>
      <c r="F90" s="1097"/>
      <c r="G90" s="1097"/>
      <c r="H90" s="1097"/>
    </row>
    <row r="91" spans="1:11" s="1004" customFormat="1" ht="11.4" customHeight="1" x14ac:dyDescent="0.2">
      <c r="A91" s="207" t="s">
        <v>322</v>
      </c>
      <c r="B91" s="208"/>
      <c r="C91" s="1098" t="s">
        <v>555</v>
      </c>
      <c r="D91" s="208" t="s">
        <v>323</v>
      </c>
      <c r="E91" s="953"/>
      <c r="F91" s="951" t="s">
        <v>324</v>
      </c>
      <c r="G91" s="1099" t="s">
        <v>591</v>
      </c>
      <c r="H91" s="1100"/>
      <c r="I91" s="1005"/>
      <c r="J91" s="1005"/>
      <c r="K91" s="1005"/>
    </row>
    <row r="92" spans="1:11" s="1004" customFormat="1" ht="7.5" customHeight="1" x14ac:dyDescent="0.25">
      <c r="A92"/>
      <c r="B92"/>
      <c r="C92"/>
      <c r="D92"/>
      <c r="E92"/>
      <c r="F92"/>
      <c r="G92"/>
      <c r="H92"/>
      <c r="I92" s="1005"/>
      <c r="J92" s="1005"/>
      <c r="K92" s="1005"/>
    </row>
    <row r="93" spans="1:11" s="1004" customFormat="1" ht="10.199999999999999" x14ac:dyDescent="0.2">
      <c r="A93" s="207" t="s">
        <v>325</v>
      </c>
      <c r="B93" s="208"/>
      <c r="C93" s="1098" t="s">
        <v>555</v>
      </c>
      <c r="D93" s="208" t="s">
        <v>323</v>
      </c>
      <c r="E93" s="123"/>
      <c r="F93" s="123"/>
      <c r="G93" s="123"/>
      <c r="H93" s="123"/>
      <c r="I93" s="1005"/>
      <c r="J93" s="1005"/>
      <c r="K93" s="1005"/>
    </row>
    <row r="94" spans="1:11" x14ac:dyDescent="0.3">
      <c r="A94" s="1100"/>
      <c r="B94" s="1101"/>
      <c r="C94" s="1101"/>
      <c r="D94" s="1101"/>
      <c r="E94" s="1101"/>
      <c r="F94" s="1101"/>
      <c r="G94" s="1101"/>
      <c r="H94" s="1101"/>
    </row>
    <row r="95" spans="1:11" x14ac:dyDescent="0.3">
      <c r="A95" s="209" t="s">
        <v>326</v>
      </c>
      <c r="B95" s="1101"/>
      <c r="C95" s="1102" t="s">
        <v>533</v>
      </c>
      <c r="D95" s="1101"/>
      <c r="E95" s="1101"/>
      <c r="F95" s="1101"/>
      <c r="G95" s="1101"/>
      <c r="H95" s="1101"/>
    </row>
    <row r="96" spans="1:11" x14ac:dyDescent="0.3">
      <c r="A96" s="1101"/>
      <c r="B96" s="1101"/>
      <c r="C96" s="1101"/>
      <c r="D96" s="1101"/>
      <c r="E96" s="1101"/>
      <c r="F96" s="1101"/>
      <c r="G96" s="1101"/>
      <c r="H96" s="1101"/>
    </row>
  </sheetData>
  <protectedRanges>
    <protectedRange sqref="B72 C87:C90 B80 B83 C82 C85 C78:C79 C71" name="Oblast3_1_1"/>
    <protectedRange sqref="C5" name="Oblast2_1"/>
  </protectedRanges>
  <mergeCells count="39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8:C28"/>
    <mergeCell ref="B30:C30"/>
    <mergeCell ref="B24:C24"/>
    <mergeCell ref="B25:C25"/>
    <mergeCell ref="B32:C32"/>
    <mergeCell ref="B46:C46"/>
    <mergeCell ref="B66:C66"/>
    <mergeCell ref="B68:C68"/>
    <mergeCell ref="B70:C70"/>
    <mergeCell ref="B53:C53"/>
    <mergeCell ref="B60:C60"/>
    <mergeCell ref="B63:C63"/>
    <mergeCell ref="B49:C49"/>
    <mergeCell ref="B51:C51"/>
    <mergeCell ref="B58:C58"/>
    <mergeCell ref="B61:C61"/>
    <mergeCell ref="B64:C64"/>
    <mergeCell ref="B72:C72"/>
    <mergeCell ref="B77:C77"/>
    <mergeCell ref="B80:C80"/>
    <mergeCell ref="B83:C83"/>
    <mergeCell ref="B86:C86"/>
    <mergeCell ref="B84:C84"/>
    <mergeCell ref="B73:C73"/>
    <mergeCell ref="B75:C75"/>
    <mergeCell ref="B81:C81"/>
  </mergeCells>
  <dataValidations count="2">
    <dataValidation type="list" allowBlank="1" showInputMessage="1" showErrorMessage="1" sqref="B2:G2" xr:uid="{00000000-0002-0000-1500-000000000000}">
      <formula1>Org</formula1>
    </dataValidation>
    <dataValidation type="list" allowBlank="1" showInputMessage="1" showErrorMessage="1" sqref="C93 C91" xr:uid="{00000000-0002-0000-15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73"/>
  <sheetViews>
    <sheetView showGridLines="0" zoomScaleNormal="100" zoomScalePageLayoutView="120" workbookViewId="0">
      <selection activeCell="E19" sqref="E19"/>
    </sheetView>
  </sheetViews>
  <sheetFormatPr defaultColWidth="9.109375" defaultRowHeight="14.4" x14ac:dyDescent="0.3"/>
  <cols>
    <col min="1" max="1" width="4.44140625" style="1003" customWidth="1"/>
    <col min="2" max="2" width="5" style="1003" customWidth="1"/>
    <col min="3" max="3" width="32.5546875" style="1003" customWidth="1"/>
    <col min="4" max="8" width="8.33203125" style="1003" customWidth="1"/>
    <col min="9" max="9" width="9.88671875" style="1003" customWidth="1"/>
    <col min="10" max="16384" width="9.109375" style="1003"/>
  </cols>
  <sheetData>
    <row r="1" spans="1:9" x14ac:dyDescent="0.3">
      <c r="A1" s="1103"/>
      <c r="B1" s="1103"/>
      <c r="C1" s="1345" t="s">
        <v>557</v>
      </c>
      <c r="D1" s="1346"/>
      <c r="E1" s="1346"/>
      <c r="F1" s="1104" t="s">
        <v>243</v>
      </c>
      <c r="G1" s="1105">
        <f>[11]P8!F1</f>
        <v>2026</v>
      </c>
      <c r="H1" s="1103"/>
      <c r="I1" s="884" t="s">
        <v>482</v>
      </c>
    </row>
    <row r="2" spans="1:9" s="1004" customFormat="1" ht="12" customHeight="1" x14ac:dyDescent="0.25">
      <c r="A2" s="1106"/>
      <c r="B2" s="1347" t="str">
        <f>[11]P8!B2</f>
        <v>Sportovní a relaxační centrum, příspěvková organizace</v>
      </c>
      <c r="C2" s="1348"/>
      <c r="D2" s="1348"/>
      <c r="E2" s="1348"/>
      <c r="F2" s="1348"/>
      <c r="G2" s="1348"/>
      <c r="H2" s="1106"/>
      <c r="I2" s="1106"/>
    </row>
    <row r="3" spans="1:9" s="1004" customFormat="1" ht="12" customHeight="1" thickBot="1" x14ac:dyDescent="0.25">
      <c r="A3" s="1349"/>
      <c r="B3" s="1349"/>
      <c r="C3" s="1349"/>
      <c r="D3" s="1349"/>
      <c r="E3" s="1349"/>
      <c r="F3" s="1349"/>
      <c r="G3" s="1349"/>
      <c r="H3" s="885"/>
      <c r="I3" s="124" t="s">
        <v>483</v>
      </c>
    </row>
    <row r="4" spans="1:9" s="1004" customFormat="1" ht="12" customHeight="1" thickBot="1" x14ac:dyDescent="0.25">
      <c r="A4" s="886"/>
      <c r="B4" s="887" t="s">
        <v>248</v>
      </c>
      <c r="C4" s="887" t="s">
        <v>249</v>
      </c>
      <c r="D4" s="888">
        <f>[11]P8!F1-1</f>
        <v>2025</v>
      </c>
      <c r="E4" s="887" t="s">
        <v>108</v>
      </c>
      <c r="F4" s="1107" t="s">
        <v>484</v>
      </c>
      <c r="G4" s="1107" t="s">
        <v>485</v>
      </c>
      <c r="H4" s="1107" t="s">
        <v>486</v>
      </c>
      <c r="I4" s="1108" t="s">
        <v>487</v>
      </c>
    </row>
    <row r="5" spans="1:9" s="1004" customFormat="1" ht="12" customHeight="1" thickBot="1" x14ac:dyDescent="0.25">
      <c r="A5" s="1350" t="s">
        <v>488</v>
      </c>
      <c r="B5" s="1351"/>
      <c r="C5" s="1352"/>
      <c r="D5" s="889">
        <f>D6+D10+D15+D21+D23+D28+D32+D34</f>
        <v>11513000</v>
      </c>
      <c r="E5" s="889">
        <f>E6+E10+E15+E21+E23+E28+E32+E34</f>
        <v>13808000</v>
      </c>
      <c r="F5" s="889">
        <f>F6+F10+F15+F21+F23+F28+F32+F34</f>
        <v>0</v>
      </c>
      <c r="G5" s="889">
        <f>G6+G10+G15+G21+G23+G28+G32+G34</f>
        <v>0</v>
      </c>
      <c r="H5" s="889">
        <f>H6+H10+H15+H21+H23+H28+H32+H34</f>
        <v>0</v>
      </c>
      <c r="I5" s="1109">
        <f t="shared" ref="I5:I38" si="0">SUM(E5:H5)</f>
        <v>13808000</v>
      </c>
    </row>
    <row r="6" spans="1:9" s="1004" customFormat="1" ht="12" customHeight="1" thickBot="1" x14ac:dyDescent="0.25">
      <c r="A6" s="890">
        <v>50</v>
      </c>
      <c r="B6" s="1340" t="s">
        <v>489</v>
      </c>
      <c r="C6" s="1341"/>
      <c r="D6" s="891">
        <f t="shared" ref="D6:H6" si="1">SUM(D7:D9)</f>
        <v>4523000</v>
      </c>
      <c r="E6" s="891">
        <f t="shared" si="1"/>
        <v>3878000</v>
      </c>
      <c r="F6" s="891">
        <f t="shared" si="1"/>
        <v>0</v>
      </c>
      <c r="G6" s="891">
        <f t="shared" si="1"/>
        <v>0</v>
      </c>
      <c r="H6" s="891">
        <f t="shared" si="1"/>
        <v>0</v>
      </c>
      <c r="I6" s="1110">
        <f t="shared" si="0"/>
        <v>3878000</v>
      </c>
    </row>
    <row r="7" spans="1:9" s="1004" customFormat="1" ht="12" customHeight="1" x14ac:dyDescent="0.2">
      <c r="A7" s="892"/>
      <c r="B7" s="892">
        <v>501</v>
      </c>
      <c r="C7" s="893" t="s">
        <v>490</v>
      </c>
      <c r="D7" s="894">
        <v>287000</v>
      </c>
      <c r="E7" s="895">
        <f>[11]P8!D8</f>
        <v>288000</v>
      </c>
      <c r="F7" s="1111"/>
      <c r="G7" s="1111"/>
      <c r="H7" s="1111"/>
      <c r="I7" s="1112">
        <f t="shared" si="0"/>
        <v>288000</v>
      </c>
    </row>
    <row r="8" spans="1:9" s="1004" customFormat="1" ht="12" customHeight="1" x14ac:dyDescent="0.2">
      <c r="A8" s="896"/>
      <c r="B8" s="896">
        <v>502</v>
      </c>
      <c r="C8" s="897" t="s">
        <v>491</v>
      </c>
      <c r="D8" s="898">
        <v>4136000</v>
      </c>
      <c r="E8" s="899">
        <f>[11]P8!D17</f>
        <v>3490000</v>
      </c>
      <c r="F8" s="1113"/>
      <c r="G8" s="1113"/>
      <c r="H8" s="1113"/>
      <c r="I8" s="1114">
        <f t="shared" ref="I8" si="2">SUM(E8:H8)</f>
        <v>3490000</v>
      </c>
    </row>
    <row r="9" spans="1:9" s="1004" customFormat="1" ht="12" customHeight="1" thickBot="1" x14ac:dyDescent="0.25">
      <c r="A9" s="896"/>
      <c r="B9" s="896">
        <v>504</v>
      </c>
      <c r="C9" s="897" t="s">
        <v>558</v>
      </c>
      <c r="D9" s="898">
        <v>100000</v>
      </c>
      <c r="E9" s="899">
        <f>[11]P8!D22</f>
        <v>100000</v>
      </c>
      <c r="F9" s="1113"/>
      <c r="G9" s="1113"/>
      <c r="H9" s="1113"/>
      <c r="I9" s="1114">
        <f t="shared" si="0"/>
        <v>100000</v>
      </c>
    </row>
    <row r="10" spans="1:9" s="1004" customFormat="1" ht="12" customHeight="1" thickBot="1" x14ac:dyDescent="0.25">
      <c r="A10" s="890">
        <v>51</v>
      </c>
      <c r="B10" s="1339" t="s">
        <v>492</v>
      </c>
      <c r="C10" s="1339"/>
      <c r="D10" s="891">
        <f t="shared" ref="D10:H10" si="3">SUM(D11:D14)</f>
        <v>938000</v>
      </c>
      <c r="E10" s="891">
        <f t="shared" si="3"/>
        <v>2928000</v>
      </c>
      <c r="F10" s="891">
        <f t="shared" si="3"/>
        <v>0</v>
      </c>
      <c r="G10" s="891">
        <f t="shared" si="3"/>
        <v>0</v>
      </c>
      <c r="H10" s="891">
        <f t="shared" si="3"/>
        <v>0</v>
      </c>
      <c r="I10" s="1110">
        <f t="shared" si="0"/>
        <v>2928000</v>
      </c>
    </row>
    <row r="11" spans="1:9" s="1004" customFormat="1" ht="12" customHeight="1" x14ac:dyDescent="0.2">
      <c r="A11" s="892"/>
      <c r="B11" s="892">
        <v>511</v>
      </c>
      <c r="C11" s="900" t="s">
        <v>272</v>
      </c>
      <c r="D11" s="894">
        <v>510000</v>
      </c>
      <c r="E11" s="895">
        <f>[11]P8!D25</f>
        <v>2205000</v>
      </c>
      <c r="F11" s="894"/>
      <c r="G11" s="894"/>
      <c r="H11" s="894"/>
      <c r="I11" s="1112">
        <f t="shared" si="0"/>
        <v>2205000</v>
      </c>
    </row>
    <row r="12" spans="1:9" s="1004" customFormat="1" ht="12" customHeight="1" x14ac:dyDescent="0.2">
      <c r="A12" s="896"/>
      <c r="B12" s="896">
        <v>512</v>
      </c>
      <c r="C12" s="897" t="s">
        <v>275</v>
      </c>
      <c r="D12" s="898"/>
      <c r="E12" s="899">
        <f>[11]P8!D28</f>
        <v>5000</v>
      </c>
      <c r="F12" s="898"/>
      <c r="G12" s="898"/>
      <c r="H12" s="898"/>
      <c r="I12" s="1114">
        <f t="shared" si="0"/>
        <v>5000</v>
      </c>
    </row>
    <row r="13" spans="1:9" s="1004" customFormat="1" ht="12" customHeight="1" x14ac:dyDescent="0.2">
      <c r="A13" s="901"/>
      <c r="B13" s="896">
        <v>513</v>
      </c>
      <c r="C13" s="897" t="s">
        <v>277</v>
      </c>
      <c r="D13" s="1113">
        <v>3000</v>
      </c>
      <c r="E13" s="899">
        <f>[11]P8!D30</f>
        <v>3000</v>
      </c>
      <c r="F13" s="1113"/>
      <c r="G13" s="1113"/>
      <c r="H13" s="1113"/>
      <c r="I13" s="1114">
        <f t="shared" si="0"/>
        <v>3000</v>
      </c>
    </row>
    <row r="14" spans="1:9" s="1004" customFormat="1" ht="12" customHeight="1" thickBot="1" x14ac:dyDescent="0.25">
      <c r="A14" s="902"/>
      <c r="B14" s="903">
        <v>518</v>
      </c>
      <c r="C14" s="904" t="s">
        <v>493</v>
      </c>
      <c r="D14" s="894">
        <v>425000</v>
      </c>
      <c r="E14" s="905">
        <f>[11]P8!D32</f>
        <v>715000</v>
      </c>
      <c r="F14" s="894"/>
      <c r="G14" s="894"/>
      <c r="H14" s="894"/>
      <c r="I14" s="1115">
        <f t="shared" si="0"/>
        <v>715000</v>
      </c>
    </row>
    <row r="15" spans="1:9" s="1004" customFormat="1" ht="12" customHeight="1" thickBot="1" x14ac:dyDescent="0.25">
      <c r="A15" s="890">
        <v>52</v>
      </c>
      <c r="B15" s="1339" t="s">
        <v>494</v>
      </c>
      <c r="C15" s="1339"/>
      <c r="D15" s="891">
        <f t="shared" ref="D15:H15" si="4">SUM(D16:D20)</f>
        <v>5938000</v>
      </c>
      <c r="E15" s="891">
        <f t="shared" si="4"/>
        <v>6888000</v>
      </c>
      <c r="F15" s="891">
        <f t="shared" si="4"/>
        <v>0</v>
      </c>
      <c r="G15" s="891">
        <f t="shared" si="4"/>
        <v>0</v>
      </c>
      <c r="H15" s="891">
        <f t="shared" si="4"/>
        <v>0</v>
      </c>
      <c r="I15" s="1110">
        <f t="shared" si="0"/>
        <v>6888000</v>
      </c>
    </row>
    <row r="16" spans="1:9" s="1004" customFormat="1" ht="12" customHeight="1" x14ac:dyDescent="0.2">
      <c r="A16" s="892"/>
      <c r="B16" s="892">
        <v>521</v>
      </c>
      <c r="C16" s="900" t="s">
        <v>294</v>
      </c>
      <c r="D16" s="1113">
        <v>4550000</v>
      </c>
      <c r="E16" s="895">
        <f>[11]P8!D47</f>
        <v>5500000</v>
      </c>
      <c r="F16" s="1113"/>
      <c r="G16" s="1113"/>
      <c r="H16" s="1113"/>
      <c r="I16" s="1112">
        <f t="shared" si="0"/>
        <v>5500000</v>
      </c>
    </row>
    <row r="17" spans="1:9" s="1004" customFormat="1" ht="12" customHeight="1" x14ac:dyDescent="0.2">
      <c r="A17" s="896"/>
      <c r="B17" s="896">
        <v>524</v>
      </c>
      <c r="C17" s="897" t="s">
        <v>495</v>
      </c>
      <c r="D17" s="1113">
        <v>1210000</v>
      </c>
      <c r="E17" s="895">
        <f>[11]P8!D49</f>
        <v>1210000</v>
      </c>
      <c r="F17" s="1113"/>
      <c r="G17" s="1113"/>
      <c r="H17" s="1113"/>
      <c r="I17" s="1114">
        <f t="shared" si="0"/>
        <v>1210000</v>
      </c>
    </row>
    <row r="18" spans="1:9" s="1004" customFormat="1" ht="12" customHeight="1" x14ac:dyDescent="0.2">
      <c r="A18" s="901"/>
      <c r="B18" s="896">
        <v>525</v>
      </c>
      <c r="C18" s="897" t="s">
        <v>496</v>
      </c>
      <c r="D18" s="1113">
        <v>30000</v>
      </c>
      <c r="E18" s="895">
        <f>[11]P8!D51</f>
        <v>30000</v>
      </c>
      <c r="F18" s="1113"/>
      <c r="G18" s="1113"/>
      <c r="H18" s="1113"/>
      <c r="I18" s="1114">
        <f t="shared" si="0"/>
        <v>30000</v>
      </c>
    </row>
    <row r="19" spans="1:9" s="1004" customFormat="1" ht="12" customHeight="1" x14ac:dyDescent="0.2">
      <c r="A19" s="901"/>
      <c r="B19" s="896">
        <v>527</v>
      </c>
      <c r="C19" s="897" t="s">
        <v>297</v>
      </c>
      <c r="D19" s="1113">
        <v>148000</v>
      </c>
      <c r="E19" s="895">
        <f>[11]P8!D53</f>
        <v>148000</v>
      </c>
      <c r="F19" s="1113"/>
      <c r="G19" s="1113"/>
      <c r="H19" s="1113"/>
      <c r="I19" s="1114">
        <f t="shared" si="0"/>
        <v>148000</v>
      </c>
    </row>
    <row r="20" spans="1:9" s="1004" customFormat="1" ht="12" customHeight="1" thickBot="1" x14ac:dyDescent="0.25">
      <c r="A20" s="902"/>
      <c r="B20" s="903">
        <v>528</v>
      </c>
      <c r="C20" s="904" t="s">
        <v>497</v>
      </c>
      <c r="D20" s="1113"/>
      <c r="E20" s="895">
        <f>[11]P8!D58</f>
        <v>0</v>
      </c>
      <c r="F20" s="1113"/>
      <c r="G20" s="1113"/>
      <c r="H20" s="1113"/>
      <c r="I20" s="1115">
        <f t="shared" si="0"/>
        <v>0</v>
      </c>
    </row>
    <row r="21" spans="1:9" s="1004" customFormat="1" ht="12" customHeight="1" thickBot="1" x14ac:dyDescent="0.25">
      <c r="A21" s="890">
        <v>53</v>
      </c>
      <c r="B21" s="1339" t="s">
        <v>498</v>
      </c>
      <c r="C21" s="1339"/>
      <c r="D21" s="891">
        <f t="shared" ref="D21:H21" si="5">D22</f>
        <v>2000</v>
      </c>
      <c r="E21" s="891">
        <f t="shared" si="5"/>
        <v>2000</v>
      </c>
      <c r="F21" s="891">
        <f t="shared" si="5"/>
        <v>0</v>
      </c>
      <c r="G21" s="891">
        <f t="shared" si="5"/>
        <v>0</v>
      </c>
      <c r="H21" s="891">
        <f t="shared" si="5"/>
        <v>0</v>
      </c>
      <c r="I21" s="1110">
        <f t="shared" si="0"/>
        <v>2000</v>
      </c>
    </row>
    <row r="22" spans="1:9" s="1004" customFormat="1" ht="12" customHeight="1" thickBot="1" x14ac:dyDescent="0.25">
      <c r="A22" s="906"/>
      <c r="B22" s="906">
        <v>538</v>
      </c>
      <c r="C22" s="907" t="s">
        <v>304</v>
      </c>
      <c r="D22" s="1113">
        <v>2000</v>
      </c>
      <c r="E22" s="908">
        <f>[11]P8!D61</f>
        <v>2000</v>
      </c>
      <c r="F22" s="1113"/>
      <c r="G22" s="1113"/>
      <c r="H22" s="1113"/>
      <c r="I22" s="1116">
        <f t="shared" si="0"/>
        <v>2000</v>
      </c>
    </row>
    <row r="23" spans="1:9" s="1004" customFormat="1" ht="12" customHeight="1" thickBot="1" x14ac:dyDescent="0.25">
      <c r="A23" s="890">
        <v>54</v>
      </c>
      <c r="B23" s="1339" t="s">
        <v>499</v>
      </c>
      <c r="C23" s="1339"/>
      <c r="D23" s="891">
        <f t="shared" ref="D23:H23" si="6">SUM(D24:D27)</f>
        <v>12000</v>
      </c>
      <c r="E23" s="891">
        <f t="shared" si="6"/>
        <v>12000</v>
      </c>
      <c r="F23" s="891">
        <f t="shared" si="6"/>
        <v>0</v>
      </c>
      <c r="G23" s="891">
        <f t="shared" si="6"/>
        <v>0</v>
      </c>
      <c r="H23" s="891">
        <f t="shared" si="6"/>
        <v>0</v>
      </c>
      <c r="I23" s="1110">
        <f t="shared" si="0"/>
        <v>12000</v>
      </c>
    </row>
    <row r="24" spans="1:9" s="1004" customFormat="1" ht="12" customHeight="1" x14ac:dyDescent="0.2">
      <c r="A24" s="900"/>
      <c r="B24" s="892">
        <v>541</v>
      </c>
      <c r="C24" s="900" t="s">
        <v>306</v>
      </c>
      <c r="D24" s="1113"/>
      <c r="E24" s="895">
        <f>[11]P8!D64</f>
        <v>0</v>
      </c>
      <c r="F24" s="1113"/>
      <c r="G24" s="1113"/>
      <c r="H24" s="1113"/>
      <c r="I24" s="1112">
        <f t="shared" si="0"/>
        <v>0</v>
      </c>
    </row>
    <row r="25" spans="1:9" s="1004" customFormat="1" ht="12" customHeight="1" x14ac:dyDescent="0.2">
      <c r="A25" s="897"/>
      <c r="B25" s="896">
        <v>542</v>
      </c>
      <c r="C25" s="897" t="s">
        <v>500</v>
      </c>
      <c r="D25" s="1113"/>
      <c r="E25" s="895">
        <f>[11]P8!D66</f>
        <v>0</v>
      </c>
      <c r="F25" s="1113"/>
      <c r="G25" s="1113"/>
      <c r="H25" s="1113"/>
      <c r="I25" s="1114">
        <f t="shared" si="0"/>
        <v>0</v>
      </c>
    </row>
    <row r="26" spans="1:9" s="1004" customFormat="1" ht="12" customHeight="1" x14ac:dyDescent="0.2">
      <c r="A26" s="909"/>
      <c r="B26" s="896">
        <v>547</v>
      </c>
      <c r="C26" s="897" t="s">
        <v>308</v>
      </c>
      <c r="D26" s="1113"/>
      <c r="E26" s="895">
        <f>[11]P8!D68</f>
        <v>0</v>
      </c>
      <c r="F26" s="1113"/>
      <c r="G26" s="1113"/>
      <c r="H26" s="1113"/>
      <c r="I26" s="1114">
        <f t="shared" si="0"/>
        <v>0</v>
      </c>
    </row>
    <row r="27" spans="1:9" s="1004" customFormat="1" ht="12" customHeight="1" thickBot="1" x14ac:dyDescent="0.25">
      <c r="A27" s="904"/>
      <c r="B27" s="903">
        <v>549</v>
      </c>
      <c r="C27" s="904" t="s">
        <v>309</v>
      </c>
      <c r="D27" s="1113">
        <v>12000</v>
      </c>
      <c r="E27" s="895">
        <f>[11]P8!D70</f>
        <v>12000</v>
      </c>
      <c r="F27" s="1113"/>
      <c r="G27" s="1113"/>
      <c r="H27" s="1113"/>
      <c r="I27" s="1115">
        <f t="shared" si="0"/>
        <v>12000</v>
      </c>
    </row>
    <row r="28" spans="1:9" s="1004" customFormat="1" ht="12" customHeight="1" thickBot="1" x14ac:dyDescent="0.25">
      <c r="A28" s="890">
        <v>55</v>
      </c>
      <c r="B28" s="1339" t="s">
        <v>501</v>
      </c>
      <c r="C28" s="1339"/>
      <c r="D28" s="891">
        <f>SUM(D29:D31)</f>
        <v>100000</v>
      </c>
      <c r="E28" s="891">
        <f>SUM(E29:E31)</f>
        <v>100000</v>
      </c>
      <c r="F28" s="891">
        <f>SUM(F29:F31)</f>
        <v>0</v>
      </c>
      <c r="G28" s="891">
        <f>SUM(G29:G31)</f>
        <v>0</v>
      </c>
      <c r="H28" s="891">
        <f>SUM(H29:H31)</f>
        <v>0</v>
      </c>
      <c r="I28" s="1110">
        <f t="shared" si="0"/>
        <v>100000</v>
      </c>
    </row>
    <row r="29" spans="1:9" s="1004" customFormat="1" ht="12" customHeight="1" x14ac:dyDescent="0.2">
      <c r="A29" s="910"/>
      <c r="B29" s="911">
        <v>551</v>
      </c>
      <c r="C29" s="912" t="s">
        <v>312</v>
      </c>
      <c r="D29" s="1117"/>
      <c r="E29" s="913">
        <f>[11]P8!D73</f>
        <v>0</v>
      </c>
      <c r="F29" s="1117"/>
      <c r="G29" s="1117"/>
      <c r="H29" s="1117"/>
      <c r="I29" s="1118">
        <f t="shared" si="0"/>
        <v>0</v>
      </c>
    </row>
    <row r="30" spans="1:9" s="1004" customFormat="1" ht="12" customHeight="1" x14ac:dyDescent="0.2">
      <c r="A30" s="909"/>
      <c r="B30" s="896">
        <v>556</v>
      </c>
      <c r="C30" s="897" t="s">
        <v>313</v>
      </c>
      <c r="D30" s="1113"/>
      <c r="E30" s="895">
        <f>[11]P8!D75</f>
        <v>0</v>
      </c>
      <c r="F30" s="1113"/>
      <c r="G30" s="1113"/>
      <c r="H30" s="1113"/>
      <c r="I30" s="1114">
        <f t="shared" ref="I30" si="7">SUM(E30:H30)</f>
        <v>0</v>
      </c>
    </row>
    <row r="31" spans="1:9" s="1004" customFormat="1" ht="12" customHeight="1" thickBot="1" x14ac:dyDescent="0.25">
      <c r="A31" s="914"/>
      <c r="B31" s="915">
        <v>558</v>
      </c>
      <c r="C31" s="916" t="s">
        <v>314</v>
      </c>
      <c r="D31" s="1113">
        <v>100000</v>
      </c>
      <c r="E31" s="905">
        <f>[11]P8!D77</f>
        <v>100000</v>
      </c>
      <c r="F31" s="1111"/>
      <c r="G31" s="1111"/>
      <c r="H31" s="1111"/>
      <c r="I31" s="1115">
        <f t="shared" si="0"/>
        <v>100000</v>
      </c>
    </row>
    <row r="32" spans="1:9" s="1004" customFormat="1" ht="12" customHeight="1" thickBot="1" x14ac:dyDescent="0.25">
      <c r="A32" s="890">
        <v>56</v>
      </c>
      <c r="B32" s="1340" t="s">
        <v>502</v>
      </c>
      <c r="C32" s="1341"/>
      <c r="D32" s="891">
        <f>D33</f>
        <v>0</v>
      </c>
      <c r="E32" s="891">
        <f t="shared" ref="E32:H32" si="8">E33</f>
        <v>0</v>
      </c>
      <c r="F32" s="891">
        <f t="shared" si="8"/>
        <v>0</v>
      </c>
      <c r="G32" s="891">
        <f t="shared" si="8"/>
        <v>0</v>
      </c>
      <c r="H32" s="891">
        <f t="shared" si="8"/>
        <v>0</v>
      </c>
      <c r="I32" s="1110">
        <f t="shared" si="0"/>
        <v>0</v>
      </c>
    </row>
    <row r="33" spans="1:9" s="1004" customFormat="1" ht="12" customHeight="1" thickBot="1" x14ac:dyDescent="0.25">
      <c r="A33" s="917"/>
      <c r="B33" s="906">
        <v>569</v>
      </c>
      <c r="C33" s="907" t="s">
        <v>318</v>
      </c>
      <c r="D33" s="1113"/>
      <c r="E33" s="908">
        <f>[11]P8!D81</f>
        <v>0</v>
      </c>
      <c r="F33" s="1113"/>
      <c r="G33" s="1113"/>
      <c r="H33" s="1113"/>
      <c r="I33" s="1116">
        <f t="shared" si="0"/>
        <v>0</v>
      </c>
    </row>
    <row r="34" spans="1:9" s="1004" customFormat="1" ht="12" customHeight="1" thickBot="1" x14ac:dyDescent="0.25">
      <c r="A34" s="890">
        <v>59</v>
      </c>
      <c r="B34" s="1339" t="s">
        <v>320</v>
      </c>
      <c r="C34" s="1339"/>
      <c r="D34" s="891">
        <f t="shared" ref="D34:H34" si="9">SUM(D35:D36)</f>
        <v>0</v>
      </c>
      <c r="E34" s="891">
        <f t="shared" si="9"/>
        <v>0</v>
      </c>
      <c r="F34" s="891">
        <f t="shared" si="9"/>
        <v>0</v>
      </c>
      <c r="G34" s="891">
        <f t="shared" si="9"/>
        <v>0</v>
      </c>
      <c r="H34" s="891">
        <f t="shared" si="9"/>
        <v>0</v>
      </c>
      <c r="I34" s="1110">
        <f t="shared" si="0"/>
        <v>0</v>
      </c>
    </row>
    <row r="35" spans="1:9" s="1004" customFormat="1" ht="12" customHeight="1" x14ac:dyDescent="0.2">
      <c r="A35" s="900"/>
      <c r="B35" s="892">
        <v>591</v>
      </c>
      <c r="C35" s="900" t="s">
        <v>320</v>
      </c>
      <c r="D35" s="1113"/>
      <c r="E35" s="895">
        <f>[11]P8!D84</f>
        <v>0</v>
      </c>
      <c r="F35" s="1113"/>
      <c r="G35" s="1113"/>
      <c r="H35" s="1113"/>
      <c r="I35" s="1112">
        <f t="shared" si="0"/>
        <v>0</v>
      </c>
    </row>
    <row r="36" spans="1:9" s="1004" customFormat="1" ht="12" customHeight="1" thickBot="1" x14ac:dyDescent="0.25">
      <c r="A36" s="918"/>
      <c r="B36" s="919">
        <v>595</v>
      </c>
      <c r="C36" s="918" t="s">
        <v>321</v>
      </c>
      <c r="D36" s="1113"/>
      <c r="E36" s="895">
        <f>[11]P8!D86</f>
        <v>0</v>
      </c>
      <c r="F36" s="1113"/>
      <c r="G36" s="1113"/>
      <c r="H36" s="1113"/>
      <c r="I36" s="1119">
        <f t="shared" si="0"/>
        <v>0</v>
      </c>
    </row>
    <row r="37" spans="1:9" s="1004" customFormat="1" ht="12" customHeight="1" thickBot="1" x14ac:dyDescent="0.25">
      <c r="A37" s="1342" t="s">
        <v>503</v>
      </c>
      <c r="B37" s="1343"/>
      <c r="C37" s="1344"/>
      <c r="D37" s="920">
        <f t="shared" ref="D37:H37" si="10">D38+D42+D47+D49</f>
        <v>11513000</v>
      </c>
      <c r="E37" s="920">
        <f t="shared" si="10"/>
        <v>13808000</v>
      </c>
      <c r="F37" s="920">
        <f t="shared" si="10"/>
        <v>0</v>
      </c>
      <c r="G37" s="920">
        <f t="shared" si="10"/>
        <v>0</v>
      </c>
      <c r="H37" s="920">
        <f t="shared" si="10"/>
        <v>0</v>
      </c>
      <c r="I37" s="1120">
        <f t="shared" si="0"/>
        <v>13808000</v>
      </c>
    </row>
    <row r="38" spans="1:9" s="1004" customFormat="1" ht="12" customHeight="1" thickBot="1" x14ac:dyDescent="0.25">
      <c r="A38" s="921">
        <v>60</v>
      </c>
      <c r="B38" s="1334" t="s">
        <v>504</v>
      </c>
      <c r="C38" s="1334"/>
      <c r="D38" s="922">
        <f t="shared" ref="D38:H38" si="11">SUM(D39:D41)</f>
        <v>2960000</v>
      </c>
      <c r="E38" s="922">
        <f t="shared" si="11"/>
        <v>2810000</v>
      </c>
      <c r="F38" s="922">
        <f t="shared" si="11"/>
        <v>0</v>
      </c>
      <c r="G38" s="922">
        <f t="shared" si="11"/>
        <v>0</v>
      </c>
      <c r="H38" s="922">
        <f t="shared" si="11"/>
        <v>0</v>
      </c>
      <c r="I38" s="1121">
        <f t="shared" si="0"/>
        <v>2810000</v>
      </c>
    </row>
    <row r="39" spans="1:9" s="1004" customFormat="1" ht="12" customHeight="1" x14ac:dyDescent="0.2">
      <c r="A39" s="923"/>
      <c r="B39" s="924">
        <v>602</v>
      </c>
      <c r="C39" s="923" t="s">
        <v>505</v>
      </c>
      <c r="D39" s="1113">
        <v>2860000</v>
      </c>
      <c r="E39" s="1113">
        <v>2690000</v>
      </c>
      <c r="F39" s="1113"/>
      <c r="G39" s="1113"/>
      <c r="H39" s="1113"/>
      <c r="I39" s="1122">
        <f>SUM(E39:H39)</f>
        <v>2690000</v>
      </c>
    </row>
    <row r="40" spans="1:9" s="1004" customFormat="1" ht="12" customHeight="1" x14ac:dyDescent="0.2">
      <c r="A40" s="925"/>
      <c r="B40" s="926">
        <v>603</v>
      </c>
      <c r="C40" s="925" t="s">
        <v>506</v>
      </c>
      <c r="D40" s="1113"/>
      <c r="E40" s="1113"/>
      <c r="F40" s="1113"/>
      <c r="G40" s="1113"/>
      <c r="H40" s="1113"/>
      <c r="I40" s="1123">
        <f>SUM(E40:H40)</f>
        <v>0</v>
      </c>
    </row>
    <row r="41" spans="1:9" s="1004" customFormat="1" ht="12" customHeight="1" thickBot="1" x14ac:dyDescent="0.25">
      <c r="A41" s="927"/>
      <c r="B41" s="928">
        <v>604</v>
      </c>
      <c r="C41" s="927" t="s">
        <v>507</v>
      </c>
      <c r="D41" s="1113">
        <v>100000</v>
      </c>
      <c r="E41" s="1113">
        <v>120000</v>
      </c>
      <c r="F41" s="1113"/>
      <c r="G41" s="1113"/>
      <c r="H41" s="1113"/>
      <c r="I41" s="1124">
        <f t="shared" ref="I41:I55" si="12">SUM(E41:H41)</f>
        <v>120000</v>
      </c>
    </row>
    <row r="42" spans="1:9" s="1004" customFormat="1" ht="12" customHeight="1" thickBot="1" x14ac:dyDescent="0.25">
      <c r="A42" s="921">
        <v>64</v>
      </c>
      <c r="B42" s="1334" t="s">
        <v>508</v>
      </c>
      <c r="C42" s="1334"/>
      <c r="D42" s="922">
        <f>SUM(D43:D46)</f>
        <v>370000</v>
      </c>
      <c r="E42" s="922">
        <f t="shared" ref="E42:H42" si="13">SUM(E43:E46)</f>
        <v>420000</v>
      </c>
      <c r="F42" s="922">
        <f t="shared" si="13"/>
        <v>0</v>
      </c>
      <c r="G42" s="922">
        <f t="shared" si="13"/>
        <v>0</v>
      </c>
      <c r="H42" s="922">
        <f t="shared" si="13"/>
        <v>0</v>
      </c>
      <c r="I42" s="1121">
        <f t="shared" si="12"/>
        <v>420000</v>
      </c>
    </row>
    <row r="43" spans="1:9" s="1004" customFormat="1" ht="12" customHeight="1" x14ac:dyDescent="0.2">
      <c r="A43" s="923"/>
      <c r="B43" s="924">
        <v>641</v>
      </c>
      <c r="C43" s="923" t="s">
        <v>306</v>
      </c>
      <c r="D43" s="1113"/>
      <c r="E43" s="1113"/>
      <c r="F43" s="1113"/>
      <c r="G43" s="1113"/>
      <c r="H43" s="1113"/>
      <c r="I43" s="1122">
        <f t="shared" si="12"/>
        <v>0</v>
      </c>
    </row>
    <row r="44" spans="1:9" s="1004" customFormat="1" ht="12" customHeight="1" x14ac:dyDescent="0.2">
      <c r="A44" s="925"/>
      <c r="B44" s="926">
        <v>643</v>
      </c>
      <c r="C44" s="925" t="s">
        <v>509</v>
      </c>
      <c r="D44" s="1113"/>
      <c r="E44" s="1113"/>
      <c r="F44" s="1113"/>
      <c r="G44" s="1113"/>
      <c r="H44" s="1113"/>
      <c r="I44" s="1123">
        <f t="shared" si="12"/>
        <v>0</v>
      </c>
    </row>
    <row r="45" spans="1:9" s="1004" customFormat="1" ht="12" customHeight="1" x14ac:dyDescent="0.2">
      <c r="A45" s="925"/>
      <c r="B45" s="926">
        <v>648</v>
      </c>
      <c r="C45" s="925" t="s">
        <v>510</v>
      </c>
      <c r="D45" s="1113">
        <v>350000</v>
      </c>
      <c r="E45" s="1113">
        <v>400000</v>
      </c>
      <c r="F45" s="1113"/>
      <c r="G45" s="1113"/>
      <c r="H45" s="1113"/>
      <c r="I45" s="1123">
        <f t="shared" si="12"/>
        <v>400000</v>
      </c>
    </row>
    <row r="46" spans="1:9" s="1004" customFormat="1" ht="12" customHeight="1" thickBot="1" x14ac:dyDescent="0.25">
      <c r="A46" s="927"/>
      <c r="B46" s="928">
        <v>649</v>
      </c>
      <c r="C46" s="927" t="s">
        <v>511</v>
      </c>
      <c r="D46" s="1113">
        <v>20000</v>
      </c>
      <c r="E46" s="1113">
        <v>20000</v>
      </c>
      <c r="F46" s="1113"/>
      <c r="G46" s="1113"/>
      <c r="H46" s="1113"/>
      <c r="I46" s="1124">
        <f t="shared" si="12"/>
        <v>20000</v>
      </c>
    </row>
    <row r="47" spans="1:9" s="1004" customFormat="1" ht="12" customHeight="1" thickBot="1" x14ac:dyDescent="0.25">
      <c r="A47" s="921">
        <v>66</v>
      </c>
      <c r="B47" s="1334" t="s">
        <v>512</v>
      </c>
      <c r="C47" s="1334"/>
      <c r="D47" s="922">
        <f>D48</f>
        <v>0</v>
      </c>
      <c r="E47" s="922">
        <f t="shared" ref="E47:H47" si="14">E48</f>
        <v>0</v>
      </c>
      <c r="F47" s="922">
        <f t="shared" si="14"/>
        <v>0</v>
      </c>
      <c r="G47" s="922">
        <f t="shared" si="14"/>
        <v>0</v>
      </c>
      <c r="H47" s="922">
        <f t="shared" si="14"/>
        <v>0</v>
      </c>
      <c r="I47" s="1121">
        <f t="shared" si="12"/>
        <v>0</v>
      </c>
    </row>
    <row r="48" spans="1:9" s="1004" customFormat="1" ht="12" customHeight="1" thickBot="1" x14ac:dyDescent="0.25">
      <c r="A48" s="929"/>
      <c r="B48" s="930">
        <v>662</v>
      </c>
      <c r="C48" s="929" t="s">
        <v>513</v>
      </c>
      <c r="D48" s="1125"/>
      <c r="E48" s="1125"/>
      <c r="F48" s="1125"/>
      <c r="G48" s="1125"/>
      <c r="H48" s="1125"/>
      <c r="I48" s="1122">
        <f t="shared" si="12"/>
        <v>0</v>
      </c>
    </row>
    <row r="49" spans="1:9" s="1004" customFormat="1" ht="12" customHeight="1" thickBot="1" x14ac:dyDescent="0.25">
      <c r="A49" s="921">
        <v>67</v>
      </c>
      <c r="B49" s="1334" t="s">
        <v>514</v>
      </c>
      <c r="C49" s="1334"/>
      <c r="D49" s="922">
        <f t="shared" ref="D49:H49" si="15">SUM(D50:D54)</f>
        <v>8183000</v>
      </c>
      <c r="E49" s="922">
        <f t="shared" si="15"/>
        <v>10578000</v>
      </c>
      <c r="F49" s="922">
        <f t="shared" si="15"/>
        <v>0</v>
      </c>
      <c r="G49" s="922">
        <f t="shared" si="15"/>
        <v>0</v>
      </c>
      <c r="H49" s="922">
        <f t="shared" si="15"/>
        <v>0</v>
      </c>
      <c r="I49" s="1121">
        <f t="shared" si="12"/>
        <v>10578000</v>
      </c>
    </row>
    <row r="50" spans="1:9" s="1004" customFormat="1" ht="12" customHeight="1" x14ac:dyDescent="0.2">
      <c r="A50" s="924" t="s">
        <v>515</v>
      </c>
      <c r="B50" s="924">
        <v>500</v>
      </c>
      <c r="C50" s="923" t="s">
        <v>516</v>
      </c>
      <c r="D50" s="1113">
        <v>8183000</v>
      </c>
      <c r="E50" s="1111">
        <v>10578000</v>
      </c>
      <c r="F50" s="1111"/>
      <c r="G50" s="1111"/>
      <c r="H50" s="1111"/>
      <c r="I50" s="1126">
        <f t="shared" si="12"/>
        <v>10578000</v>
      </c>
    </row>
    <row r="51" spans="1:9" s="1004" customFormat="1" ht="12" customHeight="1" x14ac:dyDescent="0.2">
      <c r="A51" s="924" t="s">
        <v>515</v>
      </c>
      <c r="B51" s="924">
        <v>510</v>
      </c>
      <c r="C51" s="923" t="s">
        <v>517</v>
      </c>
      <c r="D51" s="1113"/>
      <c r="E51" s="1111"/>
      <c r="F51" s="1111"/>
      <c r="G51" s="1111"/>
      <c r="H51" s="1111"/>
      <c r="I51" s="1126">
        <f t="shared" si="12"/>
        <v>0</v>
      </c>
    </row>
    <row r="52" spans="1:9" s="1004" customFormat="1" ht="12" customHeight="1" x14ac:dyDescent="0.2">
      <c r="A52" s="924" t="s">
        <v>515</v>
      </c>
      <c r="B52" s="924">
        <v>600</v>
      </c>
      <c r="C52" s="923" t="s">
        <v>518</v>
      </c>
      <c r="D52" s="1113"/>
      <c r="E52" s="1111"/>
      <c r="F52" s="1111"/>
      <c r="G52" s="1111"/>
      <c r="H52" s="1111"/>
      <c r="I52" s="1126">
        <f t="shared" si="12"/>
        <v>0</v>
      </c>
    </row>
    <row r="53" spans="1:9" s="1004" customFormat="1" ht="12" customHeight="1" x14ac:dyDescent="0.2">
      <c r="A53" s="924" t="s">
        <v>515</v>
      </c>
      <c r="B53" s="924"/>
      <c r="C53" s="923" t="s">
        <v>519</v>
      </c>
      <c r="D53" s="1113"/>
      <c r="E53" s="1111"/>
      <c r="F53" s="1111"/>
      <c r="G53" s="1111"/>
      <c r="H53" s="1111"/>
      <c r="I53" s="1126">
        <f t="shared" si="12"/>
        <v>0</v>
      </c>
    </row>
    <row r="54" spans="1:9" s="1004" customFormat="1" ht="12" customHeight="1" thickBot="1" x14ac:dyDescent="0.25">
      <c r="A54" s="931" t="s">
        <v>515</v>
      </c>
      <c r="B54" s="1127"/>
      <c r="C54" s="932" t="s">
        <v>520</v>
      </c>
      <c r="D54" s="1113"/>
      <c r="E54" s="1113"/>
      <c r="F54" s="1113"/>
      <c r="G54" s="1113"/>
      <c r="H54" s="1113"/>
      <c r="I54" s="1128">
        <f t="shared" si="12"/>
        <v>0</v>
      </c>
    </row>
    <row r="55" spans="1:9" s="1004" customFormat="1" ht="12" customHeight="1" thickBot="1" x14ac:dyDescent="0.25">
      <c r="A55" s="933" t="s">
        <v>521</v>
      </c>
      <c r="B55" s="933"/>
      <c r="C55" s="934"/>
      <c r="D55" s="935">
        <f>D37-D5</f>
        <v>0</v>
      </c>
      <c r="E55" s="935">
        <f>E37-E5</f>
        <v>0</v>
      </c>
      <c r="F55" s="935">
        <f>F37-F5</f>
        <v>0</v>
      </c>
      <c r="G55" s="935">
        <f>G37-G5</f>
        <v>0</v>
      </c>
      <c r="H55" s="935">
        <f>H37-H5</f>
        <v>0</v>
      </c>
      <c r="I55" s="1129">
        <f t="shared" si="12"/>
        <v>0</v>
      </c>
    </row>
    <row r="56" spans="1:9" s="1004" customFormat="1" ht="12" customHeight="1" thickBot="1" x14ac:dyDescent="0.25">
      <c r="A56" s="1335" t="s">
        <v>522</v>
      </c>
      <c r="B56" s="1336"/>
      <c r="C56" s="1336"/>
      <c r="D56" s="1337"/>
      <c r="E56" s="1337"/>
      <c r="F56" s="1337"/>
      <c r="G56" s="1337"/>
      <c r="H56" s="1337"/>
      <c r="I56" s="1338"/>
    </row>
    <row r="57" spans="1:9" s="1004" customFormat="1" ht="12" customHeight="1" thickBot="1" x14ac:dyDescent="0.25">
      <c r="A57" s="933" t="s">
        <v>523</v>
      </c>
      <c r="B57" s="933"/>
      <c r="C57" s="934"/>
      <c r="D57" s="936">
        <f t="shared" ref="D57:H57" si="16">SUM(D58:D59)</f>
        <v>0</v>
      </c>
      <c r="E57" s="936">
        <f t="shared" si="16"/>
        <v>0</v>
      </c>
      <c r="F57" s="936">
        <f t="shared" si="16"/>
        <v>0</v>
      </c>
      <c r="G57" s="936">
        <f t="shared" si="16"/>
        <v>0</v>
      </c>
      <c r="H57" s="936">
        <f t="shared" si="16"/>
        <v>0</v>
      </c>
      <c r="I57" s="1129">
        <f t="shared" ref="I57:I63" si="17">SUM(E57:H57)</f>
        <v>0</v>
      </c>
    </row>
    <row r="58" spans="1:9" s="1004" customFormat="1" ht="12" customHeight="1" x14ac:dyDescent="0.2">
      <c r="A58" s="937" t="s">
        <v>524</v>
      </c>
      <c r="B58" s="938" t="s">
        <v>525</v>
      </c>
      <c r="C58" s="938"/>
      <c r="D58" s="1113"/>
      <c r="E58" s="1113"/>
      <c r="F58" s="1113"/>
      <c r="G58" s="1113"/>
      <c r="H58" s="1113"/>
      <c r="I58" s="1130">
        <f t="shared" si="17"/>
        <v>0</v>
      </c>
    </row>
    <row r="59" spans="1:9" s="1004" customFormat="1" ht="12" customHeight="1" thickBot="1" x14ac:dyDescent="0.25">
      <c r="A59" s="939"/>
      <c r="B59" s="940" t="s">
        <v>526</v>
      </c>
      <c r="C59" s="940"/>
      <c r="D59" s="1113"/>
      <c r="E59" s="1113"/>
      <c r="F59" s="1113"/>
      <c r="G59" s="1113"/>
      <c r="H59" s="1113"/>
      <c r="I59" s="1131">
        <f t="shared" si="17"/>
        <v>0</v>
      </c>
    </row>
    <row r="60" spans="1:9" s="1004" customFormat="1" ht="12" customHeight="1" thickBot="1" x14ac:dyDescent="0.25">
      <c r="A60" s="933" t="s">
        <v>527</v>
      </c>
      <c r="B60" s="933"/>
      <c r="C60" s="933"/>
      <c r="D60" s="935">
        <f t="shared" ref="D60:H60" si="18">SUM(D61:D63)</f>
        <v>0</v>
      </c>
      <c r="E60" s="935">
        <f t="shared" si="18"/>
        <v>0</v>
      </c>
      <c r="F60" s="935">
        <f t="shared" si="18"/>
        <v>0</v>
      </c>
      <c r="G60" s="935">
        <f t="shared" si="18"/>
        <v>0</v>
      </c>
      <c r="H60" s="935">
        <f t="shared" si="18"/>
        <v>0</v>
      </c>
      <c r="I60" s="1129">
        <f t="shared" si="17"/>
        <v>0</v>
      </c>
    </row>
    <row r="61" spans="1:9" s="1004" customFormat="1" ht="12" customHeight="1" x14ac:dyDescent="0.2">
      <c r="A61" s="941" t="s">
        <v>528</v>
      </c>
      <c r="B61" s="942" t="s">
        <v>529</v>
      </c>
      <c r="C61" s="942"/>
      <c r="D61" s="1117"/>
      <c r="E61" s="1117"/>
      <c r="F61" s="1117"/>
      <c r="G61" s="1117"/>
      <c r="H61" s="1117"/>
      <c r="I61" s="1130">
        <f t="shared" si="17"/>
        <v>0</v>
      </c>
    </row>
    <row r="62" spans="1:9" s="1004" customFormat="1" ht="12" customHeight="1" x14ac:dyDescent="0.2">
      <c r="A62" s="943"/>
      <c r="B62" s="944" t="s">
        <v>530</v>
      </c>
      <c r="C62" s="944"/>
      <c r="D62" s="1113"/>
      <c r="E62" s="1113"/>
      <c r="F62" s="1113"/>
      <c r="G62" s="1113"/>
      <c r="H62" s="1113"/>
      <c r="I62" s="1132">
        <f t="shared" si="17"/>
        <v>0</v>
      </c>
    </row>
    <row r="63" spans="1:9" s="1004" customFormat="1" ht="12" customHeight="1" thickBot="1" x14ac:dyDescent="0.25">
      <c r="A63" s="945"/>
      <c r="B63" s="946" t="s">
        <v>531</v>
      </c>
      <c r="C63" s="946"/>
      <c r="D63" s="1133"/>
      <c r="E63" s="1133"/>
      <c r="F63" s="1133"/>
      <c r="G63" s="1133"/>
      <c r="H63" s="1133"/>
      <c r="I63" s="1134">
        <f t="shared" si="17"/>
        <v>0</v>
      </c>
    </row>
    <row r="64" spans="1:9" s="1004" customFormat="1" ht="12" customHeight="1" x14ac:dyDescent="0.2">
      <c r="A64" s="947"/>
      <c r="B64" s="207"/>
      <c r="C64" s="207"/>
      <c r="D64" s="948"/>
      <c r="E64" s="949"/>
      <c r="F64" s="1100"/>
      <c r="G64" s="1100"/>
      <c r="H64" s="1100"/>
      <c r="I64" s="1100"/>
    </row>
    <row r="65" spans="1:9" s="1004" customFormat="1" ht="12" customHeight="1" x14ac:dyDescent="0.2">
      <c r="A65" s="950" t="s">
        <v>322</v>
      </c>
      <c r="B65" s="207"/>
      <c r="C65" s="1135" t="str">
        <f>[11]P8!C91</f>
        <v>Ing. Pavel Jakoubek</v>
      </c>
      <c r="D65" s="208" t="s">
        <v>323</v>
      </c>
      <c r="E65" s="949"/>
      <c r="F65" s="1101"/>
      <c r="G65" s="951" t="s">
        <v>324</v>
      </c>
      <c r="H65" s="1098" t="s">
        <v>595</v>
      </c>
      <c r="I65" s="1100"/>
    </row>
    <row r="66" spans="1:9" s="1004" customFormat="1" ht="7.5" customHeight="1" x14ac:dyDescent="0.2">
      <c r="A66" s="1100"/>
      <c r="B66" s="1100"/>
      <c r="C66" s="1100"/>
      <c r="D66" s="208"/>
      <c r="E66" s="207"/>
      <c r="F66" s="1101"/>
      <c r="G66" s="1101"/>
      <c r="H66" s="1101"/>
      <c r="I66" s="1101"/>
    </row>
    <row r="67" spans="1:9" s="1004" customFormat="1" ht="12" customHeight="1" x14ac:dyDescent="0.2">
      <c r="A67" s="950" t="s">
        <v>325</v>
      </c>
      <c r="B67" s="207"/>
      <c r="C67" s="1135" t="str">
        <f>[11]P8!C93</f>
        <v>Ing. Pavel Jakoubek</v>
      </c>
      <c r="D67" s="208" t="s">
        <v>323</v>
      </c>
      <c r="E67" s="952"/>
      <c r="F67" s="1136" t="s">
        <v>592</v>
      </c>
      <c r="G67" s="1137" t="s">
        <v>593</v>
      </c>
      <c r="H67" s="1098"/>
      <c r="I67" s="1100"/>
    </row>
    <row r="68" spans="1:9" s="1004" customFormat="1" ht="7.5" customHeight="1" x14ac:dyDescent="0.2">
      <c r="A68" s="1101"/>
      <c r="B68" s="1101"/>
      <c r="C68" s="1101"/>
      <c r="D68" s="1101"/>
      <c r="E68" s="1101"/>
      <c r="F68" s="1101"/>
      <c r="G68" s="1101"/>
      <c r="H68" s="1101"/>
      <c r="I68" s="1101"/>
    </row>
    <row r="69" spans="1:9" x14ac:dyDescent="0.3">
      <c r="A69" s="209" t="s">
        <v>532</v>
      </c>
      <c r="B69" s="1138"/>
      <c r="C69" s="1138"/>
      <c r="D69"/>
      <c r="E69"/>
      <c r="F69" s="1136" t="s">
        <v>594</v>
      </c>
      <c r="G69" s="1137" t="s">
        <v>593</v>
      </c>
      <c r="H69" s="1098"/>
      <c r="I69" s="1100"/>
    </row>
    <row r="70" spans="1:9" x14ac:dyDescent="0.3">
      <c r="A70"/>
      <c r="B70"/>
      <c r="C70"/>
      <c r="D70"/>
      <c r="E70"/>
      <c r="F70"/>
      <c r="G70"/>
      <c r="H70"/>
      <c r="I70"/>
    </row>
    <row r="71" spans="1:9" x14ac:dyDescent="0.3">
      <c r="A71"/>
      <c r="B71"/>
      <c r="C71"/>
      <c r="D71"/>
      <c r="E71"/>
      <c r="F71"/>
      <c r="G71"/>
      <c r="H71"/>
      <c r="I71"/>
    </row>
    <row r="72" spans="1:9" x14ac:dyDescent="0.3">
      <c r="A72"/>
      <c r="B72"/>
      <c r="C72"/>
      <c r="D72"/>
      <c r="E72"/>
      <c r="F72"/>
      <c r="G72"/>
      <c r="H72"/>
      <c r="I72"/>
    </row>
    <row r="73" spans="1:9" x14ac:dyDescent="0.3">
      <c r="A73"/>
      <c r="B73"/>
      <c r="C73"/>
      <c r="D73"/>
      <c r="E73"/>
      <c r="F73"/>
      <c r="G73"/>
      <c r="H73"/>
      <c r="I73"/>
    </row>
  </sheetData>
  <protectedRanges>
    <protectedRange sqref="F39:H41 F24:H27 F11:H14 F16:H20 F22:H22 F33:H33 F35:H36 F48:H48 F43:H46 F58:H59 F61:H63 F30:H31 F50:H54 F7:H9" name="Oblast1_1"/>
  </protectedRanges>
  <mergeCells count="18">
    <mergeCell ref="B10:C10"/>
    <mergeCell ref="C1:E1"/>
    <mergeCell ref="B2:G2"/>
    <mergeCell ref="A3:G3"/>
    <mergeCell ref="A5:C5"/>
    <mergeCell ref="B6:C6"/>
    <mergeCell ref="A56:I56"/>
    <mergeCell ref="B15:C15"/>
    <mergeCell ref="B21:C21"/>
    <mergeCell ref="B23:C23"/>
    <mergeCell ref="B28:C28"/>
    <mergeCell ref="B32:C32"/>
    <mergeCell ref="B34:C34"/>
    <mergeCell ref="A37:C37"/>
    <mergeCell ref="B38:C38"/>
    <mergeCell ref="B42:C42"/>
    <mergeCell ref="B47:C47"/>
    <mergeCell ref="B49:C49"/>
  </mergeCells>
  <pageMargins left="0.34" right="0.17" top="0.38" bottom="0.34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96"/>
  <sheetViews>
    <sheetView showGridLines="0" topLeftCell="A49" zoomScaleNormal="100" zoomScaleSheetLayoutView="110" workbookViewId="0">
      <selection activeCell="C18" sqref="C18"/>
    </sheetView>
  </sheetViews>
  <sheetFormatPr defaultColWidth="9.109375" defaultRowHeight="14.4" x14ac:dyDescent="0.3"/>
  <cols>
    <col min="1" max="1" width="4.44140625" style="1003" customWidth="1"/>
    <col min="2" max="2" width="5" style="1003" customWidth="1"/>
    <col min="3" max="3" width="32.6640625" style="1003" customWidth="1"/>
    <col min="4" max="5" width="10" style="1003" customWidth="1"/>
    <col min="6" max="7" width="8.33203125" style="1003" customWidth="1"/>
    <col min="8" max="8" width="10" style="1003" customWidth="1"/>
    <col min="9" max="16384" width="9.109375" style="1003"/>
  </cols>
  <sheetData>
    <row r="1" spans="1:11" x14ac:dyDescent="0.3">
      <c r="A1" s="1078"/>
      <c r="B1" s="1078"/>
      <c r="C1" s="1079" t="s">
        <v>242</v>
      </c>
      <c r="D1" s="1078"/>
      <c r="E1" s="1080" t="s">
        <v>243</v>
      </c>
      <c r="F1" s="1081">
        <v>2026</v>
      </c>
      <c r="G1" s="1078"/>
      <c r="H1" s="120" t="s">
        <v>244</v>
      </c>
    </row>
    <row r="2" spans="1:11" s="1004" customFormat="1" ht="11.4" customHeight="1" x14ac:dyDescent="0.2">
      <c r="A2" s="121"/>
      <c r="B2" s="1367" t="s">
        <v>330</v>
      </c>
      <c r="C2" s="1367"/>
      <c r="D2" s="1367"/>
      <c r="E2" s="1367"/>
      <c r="F2" s="1367"/>
      <c r="G2" s="1367"/>
      <c r="H2" s="122"/>
      <c r="I2" s="123"/>
      <c r="J2" s="1005"/>
      <c r="K2" s="1005"/>
    </row>
    <row r="3" spans="1:11" s="1004" customFormat="1" ht="11.4" customHeight="1" thickBot="1" x14ac:dyDescent="0.25">
      <c r="A3" s="121"/>
      <c r="B3" s="121"/>
      <c r="C3" s="121" t="s">
        <v>246</v>
      </c>
      <c r="D3" s="121"/>
      <c r="E3" s="121"/>
      <c r="F3" s="121"/>
      <c r="G3" s="121"/>
      <c r="H3" s="124" t="s">
        <v>247</v>
      </c>
      <c r="I3" s="123"/>
      <c r="J3" s="1005"/>
      <c r="K3" s="1005"/>
    </row>
    <row r="4" spans="1:11" s="1004" customFormat="1" ht="11.4" customHeight="1" x14ac:dyDescent="0.2">
      <c r="A4" s="1368"/>
      <c r="B4" s="1370" t="s">
        <v>248</v>
      </c>
      <c r="C4" s="1372" t="s">
        <v>249</v>
      </c>
      <c r="D4" s="1374" t="s">
        <v>250</v>
      </c>
      <c r="E4" s="1376" t="s">
        <v>251</v>
      </c>
      <c r="F4" s="1370" t="s">
        <v>252</v>
      </c>
      <c r="G4" s="1370"/>
      <c r="H4" s="1378"/>
      <c r="I4" s="123"/>
      <c r="J4" s="1005"/>
      <c r="K4" s="1005"/>
    </row>
    <row r="5" spans="1:11" s="1004" customFormat="1" ht="11.4" customHeight="1" thickBot="1" x14ac:dyDescent="0.25">
      <c r="A5" s="1369"/>
      <c r="B5" s="1371"/>
      <c r="C5" s="1373"/>
      <c r="D5" s="1375"/>
      <c r="E5" s="1377"/>
      <c r="F5" s="501" t="s">
        <v>253</v>
      </c>
      <c r="G5" s="501" t="s">
        <v>254</v>
      </c>
      <c r="H5" s="125" t="s">
        <v>255</v>
      </c>
      <c r="I5" s="123"/>
      <c r="J5" s="1005"/>
      <c r="K5" s="1005"/>
    </row>
    <row r="6" spans="1:11" s="1004" customFormat="1" ht="11.4" customHeight="1" thickBot="1" x14ac:dyDescent="0.25">
      <c r="A6" s="1379" t="s">
        <v>256</v>
      </c>
      <c r="B6" s="1380"/>
      <c r="C6" s="1381"/>
      <c r="D6" s="126">
        <f>D7+D24+D46+D60+D63+D72+D80+D83</f>
        <v>13808000</v>
      </c>
      <c r="E6" s="127">
        <f>E7+E24+E46+E60+E63+E72+E80+E83</f>
        <v>10578000</v>
      </c>
      <c r="F6" s="128">
        <f>F7+F24+F46+F60+F63+F72+F80+F83</f>
        <v>2830000</v>
      </c>
      <c r="G6" s="128">
        <f>G7+G24+G46+G60+G63+G72+G80+G83</f>
        <v>400000</v>
      </c>
      <c r="H6" s="129">
        <f>H7+H24+H46+H60+H63+H72+H80+H83</f>
        <v>0</v>
      </c>
      <c r="I6" s="123"/>
      <c r="J6" s="1005"/>
      <c r="K6" s="1005"/>
    </row>
    <row r="7" spans="1:11" s="1004" customFormat="1" ht="11.4" customHeight="1" thickBot="1" x14ac:dyDescent="0.25">
      <c r="A7" s="130">
        <v>50</v>
      </c>
      <c r="B7" s="1357" t="s">
        <v>590</v>
      </c>
      <c r="C7" s="1358"/>
      <c r="D7" s="131">
        <f>SUM(E7:H7)</f>
        <v>3878000</v>
      </c>
      <c r="E7" s="132">
        <f>SUM(E8+E17+E22)</f>
        <v>2855000</v>
      </c>
      <c r="F7" s="133">
        <f>SUM(F8+F17+F22)</f>
        <v>1023000</v>
      </c>
      <c r="G7" s="133">
        <f>SUM(G8+G17+G22)</f>
        <v>0</v>
      </c>
      <c r="H7" s="134">
        <f>SUM(H8+H17+H22)</f>
        <v>0</v>
      </c>
      <c r="I7" s="123"/>
      <c r="J7" s="1005"/>
      <c r="K7" s="1005"/>
    </row>
    <row r="8" spans="1:11" s="1004" customFormat="1" ht="11.4" customHeight="1" thickBot="1" x14ac:dyDescent="0.25">
      <c r="A8" s="135">
        <v>501</v>
      </c>
      <c r="B8" s="1365" t="s">
        <v>257</v>
      </c>
      <c r="C8" s="1366"/>
      <c r="D8" s="136">
        <f>SUM(E8:H8)</f>
        <v>288000</v>
      </c>
      <c r="E8" s="137">
        <f>SUM(E9:E16)</f>
        <v>85000</v>
      </c>
      <c r="F8" s="138">
        <f>SUM(F9:F16)</f>
        <v>203000</v>
      </c>
      <c r="G8" s="138">
        <f>SUM(G9:G16)</f>
        <v>0</v>
      </c>
      <c r="H8" s="139">
        <f>SUM(H9:H16)</f>
        <v>0</v>
      </c>
      <c r="I8" s="123"/>
      <c r="J8" s="1005"/>
      <c r="K8" s="1005"/>
    </row>
    <row r="9" spans="1:11" s="1004" customFormat="1" ht="11.4" customHeight="1" x14ac:dyDescent="0.2">
      <c r="A9" s="140">
        <v>501</v>
      </c>
      <c r="B9" s="141">
        <v>310</v>
      </c>
      <c r="C9" s="142" t="s">
        <v>258</v>
      </c>
      <c r="D9" s="143">
        <f>SUM(E9:H9)</f>
        <v>105000</v>
      </c>
      <c r="E9" s="1082">
        <v>35000</v>
      </c>
      <c r="F9" s="1083">
        <v>70000</v>
      </c>
      <c r="G9" s="1083"/>
      <c r="H9" s="1084"/>
      <c r="I9" s="123"/>
      <c r="J9" s="1005"/>
      <c r="K9" s="1005"/>
    </row>
    <row r="10" spans="1:11" s="1004" customFormat="1" ht="11.4" customHeight="1" x14ac:dyDescent="0.2">
      <c r="A10" s="144">
        <v>501</v>
      </c>
      <c r="B10" s="145">
        <v>320</v>
      </c>
      <c r="C10" s="146" t="s">
        <v>259</v>
      </c>
      <c r="D10" s="147">
        <f t="shared" ref="D10:D87" si="0">SUM(E10:H10)</f>
        <v>15000</v>
      </c>
      <c r="E10" s="1085"/>
      <c r="F10" s="1086">
        <v>15000</v>
      </c>
      <c r="G10" s="1086"/>
      <c r="H10" s="1087"/>
      <c r="I10" s="123"/>
      <c r="J10" s="1005"/>
      <c r="K10" s="1005"/>
    </row>
    <row r="11" spans="1:11" s="1004" customFormat="1" ht="11.4" customHeight="1" x14ac:dyDescent="0.2">
      <c r="A11" s="144">
        <v>501</v>
      </c>
      <c r="B11" s="145">
        <v>330</v>
      </c>
      <c r="C11" s="146" t="s">
        <v>260</v>
      </c>
      <c r="D11" s="147">
        <f t="shared" si="0"/>
        <v>5000</v>
      </c>
      <c r="E11" s="1085"/>
      <c r="F11" s="1086">
        <v>5000</v>
      </c>
      <c r="G11" s="1086"/>
      <c r="H11" s="1087"/>
      <c r="I11" s="123"/>
      <c r="J11" s="1005"/>
      <c r="K11" s="1005"/>
    </row>
    <row r="12" spans="1:11" s="1004" customFormat="1" ht="11.4" customHeight="1" x14ac:dyDescent="0.2">
      <c r="A12" s="144">
        <v>501</v>
      </c>
      <c r="B12" s="145">
        <v>340</v>
      </c>
      <c r="C12" s="146" t="s">
        <v>261</v>
      </c>
      <c r="D12" s="147">
        <f t="shared" si="0"/>
        <v>3000</v>
      </c>
      <c r="E12" s="1085"/>
      <c r="F12" s="1086">
        <v>3000</v>
      </c>
      <c r="G12" s="1086"/>
      <c r="H12" s="1087"/>
      <c r="I12" s="123"/>
      <c r="J12" s="1005"/>
      <c r="K12" s="1005"/>
    </row>
    <row r="13" spans="1:11" s="1004" customFormat="1" ht="11.4" customHeight="1" x14ac:dyDescent="0.2">
      <c r="A13" s="144">
        <v>501</v>
      </c>
      <c r="B13" s="145">
        <v>360</v>
      </c>
      <c r="C13" s="146" t="s">
        <v>262</v>
      </c>
      <c r="D13" s="147">
        <f t="shared" si="0"/>
        <v>15000</v>
      </c>
      <c r="E13" s="1085"/>
      <c r="F13" s="1086">
        <v>15000</v>
      </c>
      <c r="G13" s="1086"/>
      <c r="H13" s="1087"/>
      <c r="I13" s="123"/>
      <c r="J13" s="1005"/>
      <c r="K13" s="1005"/>
    </row>
    <row r="14" spans="1:11" s="1004" customFormat="1" ht="11.4" customHeight="1" x14ac:dyDescent="0.2">
      <c r="A14" s="144">
        <v>501</v>
      </c>
      <c r="B14" s="145">
        <v>370</v>
      </c>
      <c r="C14" s="146" t="s">
        <v>263</v>
      </c>
      <c r="D14" s="147">
        <f t="shared" si="0"/>
        <v>0</v>
      </c>
      <c r="E14" s="1085"/>
      <c r="F14" s="1086"/>
      <c r="G14" s="1086"/>
      <c r="H14" s="1087"/>
      <c r="I14" s="123"/>
      <c r="J14" s="1005"/>
      <c r="K14" s="1005"/>
    </row>
    <row r="15" spans="1:11" s="1004" customFormat="1" ht="11.4" customHeight="1" x14ac:dyDescent="0.2">
      <c r="A15" s="144">
        <v>501</v>
      </c>
      <c r="B15" s="145">
        <v>380</v>
      </c>
      <c r="C15" s="146" t="s">
        <v>264</v>
      </c>
      <c r="D15" s="147">
        <f t="shared" si="0"/>
        <v>70000</v>
      </c>
      <c r="E15" s="1085">
        <v>30000</v>
      </c>
      <c r="F15" s="1086">
        <v>40000</v>
      </c>
      <c r="G15" s="1086"/>
      <c r="H15" s="1087"/>
      <c r="I15" s="123"/>
      <c r="J15" s="1005"/>
      <c r="K15" s="1005"/>
    </row>
    <row r="16" spans="1:11" s="1004" customFormat="1" ht="11.4" customHeight="1" thickBot="1" x14ac:dyDescent="0.25">
      <c r="A16" s="148">
        <v>501</v>
      </c>
      <c r="B16" s="149">
        <v>390</v>
      </c>
      <c r="C16" s="150" t="s">
        <v>265</v>
      </c>
      <c r="D16" s="151">
        <f t="shared" si="0"/>
        <v>75000</v>
      </c>
      <c r="E16" s="1088">
        <v>20000</v>
      </c>
      <c r="F16" s="1089">
        <v>55000</v>
      </c>
      <c r="G16" s="1089"/>
      <c r="H16" s="1090"/>
      <c r="I16" s="123"/>
      <c r="J16" s="1005"/>
      <c r="K16" s="1005"/>
    </row>
    <row r="17" spans="1:11" s="1004" customFormat="1" ht="11.4" customHeight="1" thickBot="1" x14ac:dyDescent="0.25">
      <c r="A17" s="135">
        <v>502</v>
      </c>
      <c r="B17" s="1365" t="s">
        <v>266</v>
      </c>
      <c r="C17" s="1366"/>
      <c r="D17" s="136">
        <f t="shared" si="0"/>
        <v>3490000</v>
      </c>
      <c r="E17" s="152">
        <f>SUM(E18:E21)</f>
        <v>2770000</v>
      </c>
      <c r="F17" s="153">
        <f>SUM(F18:F21)</f>
        <v>720000</v>
      </c>
      <c r="G17" s="153">
        <f>SUM(G18:G21)</f>
        <v>0</v>
      </c>
      <c r="H17" s="154">
        <f>SUM(H18:H21)</f>
        <v>0</v>
      </c>
      <c r="I17" s="123"/>
      <c r="J17" s="1005"/>
      <c r="K17" s="1005"/>
    </row>
    <row r="18" spans="1:11" s="1004" customFormat="1" ht="11.4" customHeight="1" x14ac:dyDescent="0.2">
      <c r="A18" s="140">
        <v>502</v>
      </c>
      <c r="B18" s="141">
        <v>310</v>
      </c>
      <c r="C18" s="142" t="s">
        <v>267</v>
      </c>
      <c r="D18" s="143">
        <f t="shared" si="0"/>
        <v>900000</v>
      </c>
      <c r="E18" s="1082">
        <v>650000</v>
      </c>
      <c r="F18" s="1083">
        <v>250000</v>
      </c>
      <c r="G18" s="1083"/>
      <c r="H18" s="1084"/>
      <c r="I18" s="123"/>
      <c r="J18" s="1005"/>
      <c r="K18" s="1005"/>
    </row>
    <row r="19" spans="1:11" s="1004" customFormat="1" ht="11.4" customHeight="1" x14ac:dyDescent="0.2">
      <c r="A19" s="144">
        <v>502</v>
      </c>
      <c r="B19" s="145">
        <v>320</v>
      </c>
      <c r="C19" s="146" t="s">
        <v>268</v>
      </c>
      <c r="D19" s="147">
        <f t="shared" si="0"/>
        <v>2050000</v>
      </c>
      <c r="E19" s="1085">
        <v>1700000</v>
      </c>
      <c r="F19" s="1086">
        <v>350000</v>
      </c>
      <c r="G19" s="1086"/>
      <c r="H19" s="1087"/>
      <c r="I19" s="123"/>
      <c r="J19" s="1005"/>
      <c r="K19" s="1005"/>
    </row>
    <row r="20" spans="1:11" s="1004" customFormat="1" ht="11.4" customHeight="1" x14ac:dyDescent="0.2">
      <c r="A20" s="144">
        <v>502</v>
      </c>
      <c r="B20" s="145">
        <v>330</v>
      </c>
      <c r="C20" s="146" t="s">
        <v>269</v>
      </c>
      <c r="D20" s="147">
        <f t="shared" si="0"/>
        <v>160000</v>
      </c>
      <c r="E20" s="1085">
        <v>120000</v>
      </c>
      <c r="F20" s="1086">
        <v>40000</v>
      </c>
      <c r="G20" s="1086"/>
      <c r="H20" s="1087"/>
      <c r="I20" s="123"/>
      <c r="J20" s="1005"/>
      <c r="K20" s="1005"/>
    </row>
    <row r="21" spans="1:11" s="1004" customFormat="1" ht="11.4" customHeight="1" thickBot="1" x14ac:dyDescent="0.25">
      <c r="A21" s="148">
        <v>502</v>
      </c>
      <c r="B21" s="149">
        <v>340</v>
      </c>
      <c r="C21" s="150" t="s">
        <v>270</v>
      </c>
      <c r="D21" s="147">
        <f t="shared" si="0"/>
        <v>380000</v>
      </c>
      <c r="E21" s="1085">
        <v>300000</v>
      </c>
      <c r="F21" s="1086">
        <v>80000</v>
      </c>
      <c r="G21" s="1086"/>
      <c r="H21" s="1087"/>
      <c r="I21" s="123"/>
      <c r="J21" s="1006"/>
      <c r="K21" s="1005"/>
    </row>
    <row r="22" spans="1:11" s="1004" customFormat="1" ht="11.4" customHeight="1" thickBot="1" x14ac:dyDescent="0.25">
      <c r="A22" s="135">
        <v>504</v>
      </c>
      <c r="B22" s="1365" t="s">
        <v>558</v>
      </c>
      <c r="C22" s="1366"/>
      <c r="D22" s="136">
        <f>SUM(E22:H22)</f>
        <v>100000</v>
      </c>
      <c r="E22" s="152">
        <f>SUM(E23:E23)</f>
        <v>0</v>
      </c>
      <c r="F22" s="153">
        <f>SUM(F23:F23)</f>
        <v>100000</v>
      </c>
      <c r="G22" s="153">
        <f>SUM(G23:G23)</f>
        <v>0</v>
      </c>
      <c r="H22" s="154">
        <f>SUM(H23:H23)</f>
        <v>0</v>
      </c>
      <c r="I22" s="123"/>
      <c r="J22" s="1006"/>
      <c r="K22" s="1005"/>
    </row>
    <row r="23" spans="1:11" s="1004" customFormat="1" ht="11.4" customHeight="1" thickBot="1" x14ac:dyDescent="0.25">
      <c r="A23" s="148">
        <v>504</v>
      </c>
      <c r="B23" s="149">
        <v>300</v>
      </c>
      <c r="C23" s="150" t="s">
        <v>559</v>
      </c>
      <c r="D23" s="151">
        <f>SUM(E23:H23)</f>
        <v>100000</v>
      </c>
      <c r="E23" s="1085"/>
      <c r="F23" s="1086">
        <v>100000</v>
      </c>
      <c r="G23" s="1086"/>
      <c r="H23" s="1087"/>
      <c r="I23" s="123"/>
      <c r="J23" s="1005"/>
      <c r="K23" s="1005"/>
    </row>
    <row r="24" spans="1:11" s="1004" customFormat="1" ht="11.4" customHeight="1" thickBot="1" x14ac:dyDescent="0.25">
      <c r="A24" s="155">
        <v>51</v>
      </c>
      <c r="B24" s="1359" t="s">
        <v>271</v>
      </c>
      <c r="C24" s="1360"/>
      <c r="D24" s="156">
        <f t="shared" si="0"/>
        <v>2928000</v>
      </c>
      <c r="E24" s="157">
        <f>SUM(E25+E28+E30+E32)</f>
        <v>2040000</v>
      </c>
      <c r="F24" s="157">
        <f>SUM(F25+F28+F30+F32)</f>
        <v>588000</v>
      </c>
      <c r="G24" s="157">
        <f>SUM(G25+G28+G30+G32)</f>
        <v>300000</v>
      </c>
      <c r="H24" s="157">
        <f>SUM(H25+H28+H30+H32)</f>
        <v>0</v>
      </c>
      <c r="I24" s="123"/>
      <c r="J24" s="1005"/>
      <c r="K24" s="1005"/>
    </row>
    <row r="25" spans="1:11" s="1004" customFormat="1" ht="11.4" customHeight="1" thickBot="1" x14ac:dyDescent="0.25">
      <c r="A25" s="158">
        <v>511</v>
      </c>
      <c r="B25" s="1361" t="s">
        <v>272</v>
      </c>
      <c r="C25" s="1362"/>
      <c r="D25" s="159">
        <f t="shared" ref="D25" si="1">SUM(E25:H25)</f>
        <v>2205000</v>
      </c>
      <c r="E25" s="160">
        <f>SUM(E26:E27)</f>
        <v>1800000</v>
      </c>
      <c r="F25" s="160">
        <f>SUM(F26:F27)</f>
        <v>300000</v>
      </c>
      <c r="G25" s="160">
        <f>SUM(G26:G27)</f>
        <v>105000</v>
      </c>
      <c r="H25" s="160">
        <f>SUM(H26:H27)</f>
        <v>0</v>
      </c>
      <c r="I25" s="123"/>
      <c r="J25" s="1005"/>
      <c r="K25" s="1005"/>
    </row>
    <row r="26" spans="1:11" s="1004" customFormat="1" ht="11.4" customHeight="1" x14ac:dyDescent="0.2">
      <c r="A26" s="161">
        <v>511</v>
      </c>
      <c r="B26" s="162">
        <v>300</v>
      </c>
      <c r="C26" s="163" t="s">
        <v>273</v>
      </c>
      <c r="D26" s="164">
        <f t="shared" si="0"/>
        <v>2195000</v>
      </c>
      <c r="E26" s="1085">
        <v>1800000</v>
      </c>
      <c r="F26" s="1086">
        <v>290000</v>
      </c>
      <c r="G26" s="1086">
        <v>105000</v>
      </c>
      <c r="H26" s="1087"/>
      <c r="I26" s="123"/>
      <c r="J26" s="1005"/>
      <c r="K26" s="1005"/>
    </row>
    <row r="27" spans="1:11" s="1004" customFormat="1" ht="11.4" customHeight="1" thickBot="1" x14ac:dyDescent="0.25">
      <c r="A27" s="165">
        <v>511</v>
      </c>
      <c r="B27" s="166">
        <v>310</v>
      </c>
      <c r="C27" s="167" t="s">
        <v>274</v>
      </c>
      <c r="D27" s="168">
        <f t="shared" si="0"/>
        <v>10000</v>
      </c>
      <c r="E27" s="1085"/>
      <c r="F27" s="1086">
        <v>10000</v>
      </c>
      <c r="G27" s="1086"/>
      <c r="H27" s="1087"/>
      <c r="I27" s="123"/>
      <c r="J27" s="1005"/>
      <c r="K27" s="1005"/>
    </row>
    <row r="28" spans="1:11" s="1004" customFormat="1" ht="11.4" customHeight="1" thickBot="1" x14ac:dyDescent="0.25">
      <c r="A28" s="158">
        <v>512</v>
      </c>
      <c r="B28" s="1361" t="s">
        <v>275</v>
      </c>
      <c r="C28" s="1362"/>
      <c r="D28" s="159">
        <f t="shared" si="0"/>
        <v>5000</v>
      </c>
      <c r="E28" s="160">
        <f>SUM(E29:E29)</f>
        <v>0</v>
      </c>
      <c r="F28" s="160">
        <f>SUM(F29:F29)</f>
        <v>5000</v>
      </c>
      <c r="G28" s="160">
        <f>SUM(G29:G29)</f>
        <v>0</v>
      </c>
      <c r="H28" s="160">
        <f>SUM(H29:H29)</f>
        <v>0</v>
      </c>
      <c r="I28" s="123"/>
      <c r="J28" s="1005"/>
      <c r="K28" s="1005"/>
    </row>
    <row r="29" spans="1:11" s="1004" customFormat="1" ht="11.4" customHeight="1" thickBot="1" x14ac:dyDescent="0.25">
      <c r="A29" s="165">
        <v>512</v>
      </c>
      <c r="B29" s="166">
        <v>300</v>
      </c>
      <c r="C29" s="167" t="s">
        <v>276</v>
      </c>
      <c r="D29" s="168">
        <f t="shared" si="0"/>
        <v>5000</v>
      </c>
      <c r="E29" s="1085"/>
      <c r="F29" s="1086">
        <v>5000</v>
      </c>
      <c r="G29" s="1086"/>
      <c r="H29" s="1087"/>
      <c r="I29" s="123"/>
      <c r="J29" s="1005"/>
      <c r="K29" s="1005"/>
    </row>
    <row r="30" spans="1:11" s="1004" customFormat="1" ht="11.4" customHeight="1" thickBot="1" x14ac:dyDescent="0.25">
      <c r="A30" s="158">
        <v>513</v>
      </c>
      <c r="B30" s="1361" t="s">
        <v>277</v>
      </c>
      <c r="C30" s="1362"/>
      <c r="D30" s="159">
        <f t="shared" si="0"/>
        <v>3000</v>
      </c>
      <c r="E30" s="160">
        <f>SUM(E31:E31)</f>
        <v>0</v>
      </c>
      <c r="F30" s="160">
        <f>SUM(F31:F31)</f>
        <v>3000</v>
      </c>
      <c r="G30" s="160">
        <f>SUM(G31:G31)</f>
        <v>0</v>
      </c>
      <c r="H30" s="160">
        <f>SUM(H31:H31)</f>
        <v>0</v>
      </c>
      <c r="I30" s="123"/>
      <c r="J30" s="1005"/>
      <c r="K30" s="1005"/>
    </row>
    <row r="31" spans="1:11" s="1004" customFormat="1" ht="11.4" customHeight="1" thickBot="1" x14ac:dyDescent="0.25">
      <c r="A31" s="165">
        <v>513</v>
      </c>
      <c r="B31" s="166">
        <v>300</v>
      </c>
      <c r="C31" s="167" t="s">
        <v>278</v>
      </c>
      <c r="D31" s="168">
        <f t="shared" si="0"/>
        <v>3000</v>
      </c>
      <c r="E31" s="1085"/>
      <c r="F31" s="1086">
        <v>3000</v>
      </c>
      <c r="G31" s="1086"/>
      <c r="H31" s="1087"/>
      <c r="I31" s="123"/>
      <c r="J31" s="1005"/>
      <c r="K31" s="1005"/>
    </row>
    <row r="32" spans="1:11" s="1004" customFormat="1" ht="11.4" customHeight="1" thickBot="1" x14ac:dyDescent="0.25">
      <c r="A32" s="158">
        <v>518</v>
      </c>
      <c r="B32" s="1361" t="s">
        <v>279</v>
      </c>
      <c r="C32" s="1362"/>
      <c r="D32" s="159">
        <f t="shared" si="0"/>
        <v>715000</v>
      </c>
      <c r="E32" s="160">
        <f>SUM(E33:E45)</f>
        <v>240000</v>
      </c>
      <c r="F32" s="160">
        <f>SUM(F33:F45)</f>
        <v>280000</v>
      </c>
      <c r="G32" s="160">
        <f>SUM(G33:G45)</f>
        <v>195000</v>
      </c>
      <c r="H32" s="160">
        <f>SUM(H33:H45)</f>
        <v>0</v>
      </c>
      <c r="I32" s="123"/>
      <c r="J32" s="1005"/>
      <c r="K32" s="1005"/>
    </row>
    <row r="33" spans="1:11" s="1004" customFormat="1" ht="11.4" customHeight="1" x14ac:dyDescent="0.2">
      <c r="A33" s="165">
        <v>518</v>
      </c>
      <c r="B33" s="166">
        <v>310</v>
      </c>
      <c r="C33" s="167" t="s">
        <v>280</v>
      </c>
      <c r="D33" s="168">
        <f t="shared" si="0"/>
        <v>15000</v>
      </c>
      <c r="E33" s="1085">
        <v>5000</v>
      </c>
      <c r="F33" s="1086">
        <v>10000</v>
      </c>
      <c r="G33" s="1086"/>
      <c r="H33" s="1087"/>
      <c r="I33" s="123"/>
      <c r="J33" s="1005"/>
      <c r="K33" s="1005"/>
    </row>
    <row r="34" spans="1:11" s="1004" customFormat="1" ht="11.4" customHeight="1" x14ac:dyDescent="0.2">
      <c r="A34" s="165">
        <v>518</v>
      </c>
      <c r="B34" s="166">
        <v>320</v>
      </c>
      <c r="C34" s="167" t="s">
        <v>281</v>
      </c>
      <c r="D34" s="168">
        <f t="shared" si="0"/>
        <v>15000</v>
      </c>
      <c r="E34" s="1085"/>
      <c r="F34" s="1086">
        <v>15000</v>
      </c>
      <c r="G34" s="1086"/>
      <c r="H34" s="1087"/>
      <c r="I34" s="123"/>
      <c r="J34" s="1005"/>
      <c r="K34" s="1005"/>
    </row>
    <row r="35" spans="1:11" s="1004" customFormat="1" ht="11.4" customHeight="1" x14ac:dyDescent="0.2">
      <c r="A35" s="165">
        <v>518</v>
      </c>
      <c r="B35" s="166">
        <v>330</v>
      </c>
      <c r="C35" s="167" t="s">
        <v>282</v>
      </c>
      <c r="D35" s="168">
        <f t="shared" si="0"/>
        <v>0</v>
      </c>
      <c r="E35" s="1085"/>
      <c r="F35" s="1086"/>
      <c r="G35" s="1086"/>
      <c r="H35" s="1087"/>
      <c r="I35" s="123"/>
      <c r="J35" s="1006"/>
      <c r="K35" s="1005"/>
    </row>
    <row r="36" spans="1:11" s="1004" customFormat="1" ht="11.4" customHeight="1" x14ac:dyDescent="0.2">
      <c r="A36" s="165">
        <v>518</v>
      </c>
      <c r="B36" s="166">
        <v>340</v>
      </c>
      <c r="C36" s="167" t="s">
        <v>283</v>
      </c>
      <c r="D36" s="168">
        <f t="shared" si="0"/>
        <v>55000</v>
      </c>
      <c r="E36" s="1085">
        <v>10000</v>
      </c>
      <c r="F36" s="1086">
        <v>45000</v>
      </c>
      <c r="G36" s="1086"/>
      <c r="H36" s="1087"/>
      <c r="I36" s="123"/>
      <c r="J36" s="1005"/>
      <c r="K36" s="1005"/>
    </row>
    <row r="37" spans="1:11" s="1004" customFormat="1" ht="11.4" customHeight="1" x14ac:dyDescent="0.2">
      <c r="A37" s="165">
        <v>518</v>
      </c>
      <c r="B37" s="166">
        <v>350</v>
      </c>
      <c r="C37" s="167" t="s">
        <v>284</v>
      </c>
      <c r="D37" s="168">
        <f t="shared" si="0"/>
        <v>350000</v>
      </c>
      <c r="E37" s="1085">
        <v>155000</v>
      </c>
      <c r="F37" s="1086"/>
      <c r="G37" s="1086">
        <v>195000</v>
      </c>
      <c r="H37" s="1087"/>
      <c r="I37" s="123"/>
      <c r="J37" s="1005"/>
      <c r="K37" s="1005"/>
    </row>
    <row r="38" spans="1:11" s="1004" customFormat="1" ht="11.4" customHeight="1" x14ac:dyDescent="0.2">
      <c r="A38" s="165">
        <v>518</v>
      </c>
      <c r="B38" s="166">
        <v>370</v>
      </c>
      <c r="C38" s="167" t="s">
        <v>285</v>
      </c>
      <c r="D38" s="168">
        <f t="shared" si="0"/>
        <v>0</v>
      </c>
      <c r="E38" s="1085"/>
      <c r="F38" s="1086"/>
      <c r="G38" s="1086"/>
      <c r="H38" s="1087"/>
      <c r="I38" s="123"/>
      <c r="J38" s="1005"/>
      <c r="K38" s="1005"/>
    </row>
    <row r="39" spans="1:11" s="1004" customFormat="1" ht="11.4" customHeight="1" x14ac:dyDescent="0.2">
      <c r="A39" s="165">
        <v>518</v>
      </c>
      <c r="B39" s="166">
        <v>400</v>
      </c>
      <c r="C39" s="167" t="s">
        <v>286</v>
      </c>
      <c r="D39" s="168">
        <f t="shared" si="0"/>
        <v>70000</v>
      </c>
      <c r="E39" s="1085"/>
      <c r="F39" s="1086">
        <v>70000</v>
      </c>
      <c r="G39" s="1086"/>
      <c r="H39" s="1087"/>
      <c r="I39" s="123"/>
      <c r="J39" s="1005"/>
      <c r="K39" s="1005"/>
    </row>
    <row r="40" spans="1:11" s="1004" customFormat="1" ht="11.4" customHeight="1" x14ac:dyDescent="0.2">
      <c r="A40" s="165">
        <v>518</v>
      </c>
      <c r="B40" s="166">
        <v>440</v>
      </c>
      <c r="C40" s="167" t="s">
        <v>287</v>
      </c>
      <c r="D40" s="168">
        <f t="shared" si="0"/>
        <v>0</v>
      </c>
      <c r="E40" s="1085"/>
      <c r="F40" s="1086"/>
      <c r="G40" s="1086"/>
      <c r="H40" s="1087"/>
      <c r="I40" s="123"/>
      <c r="J40" s="1005"/>
      <c r="K40" s="1005"/>
    </row>
    <row r="41" spans="1:11" s="1004" customFormat="1" ht="11.4" customHeight="1" x14ac:dyDescent="0.2">
      <c r="A41" s="165">
        <v>518</v>
      </c>
      <c r="B41" s="166">
        <v>450</v>
      </c>
      <c r="C41" s="167" t="s">
        <v>288</v>
      </c>
      <c r="D41" s="168">
        <f t="shared" si="0"/>
        <v>0</v>
      </c>
      <c r="E41" s="1085"/>
      <c r="F41" s="1086"/>
      <c r="G41" s="1086"/>
      <c r="H41" s="1087"/>
      <c r="I41" s="123"/>
      <c r="J41" s="1005"/>
      <c r="K41" s="1005"/>
    </row>
    <row r="42" spans="1:11" s="1004" customFormat="1" ht="11.4" customHeight="1" x14ac:dyDescent="0.2">
      <c r="A42" s="165">
        <v>518</v>
      </c>
      <c r="B42" s="166">
        <v>460</v>
      </c>
      <c r="C42" s="167" t="s">
        <v>289</v>
      </c>
      <c r="D42" s="168">
        <f t="shared" si="0"/>
        <v>0</v>
      </c>
      <c r="E42" s="1085"/>
      <c r="F42" s="1086"/>
      <c r="G42" s="1086"/>
      <c r="H42" s="1087"/>
      <c r="I42" s="123"/>
      <c r="J42" s="1005"/>
      <c r="K42" s="1005"/>
    </row>
    <row r="43" spans="1:11" s="1004" customFormat="1" ht="11.4" customHeight="1" x14ac:dyDescent="0.2">
      <c r="A43" s="165">
        <v>518</v>
      </c>
      <c r="B43" s="166">
        <v>470</v>
      </c>
      <c r="C43" s="167" t="s">
        <v>290</v>
      </c>
      <c r="D43" s="168">
        <f t="shared" si="0"/>
        <v>130000</v>
      </c>
      <c r="E43" s="1085">
        <v>30000</v>
      </c>
      <c r="F43" s="1086">
        <v>100000</v>
      </c>
      <c r="G43" s="1086"/>
      <c r="H43" s="1087"/>
      <c r="I43" s="123"/>
      <c r="J43" s="1005"/>
      <c r="K43" s="1005"/>
    </row>
    <row r="44" spans="1:11" s="1004" customFormat="1" ht="11.4" customHeight="1" x14ac:dyDescent="0.2">
      <c r="A44" s="165">
        <v>518</v>
      </c>
      <c r="B44" s="166">
        <v>480</v>
      </c>
      <c r="C44" s="167" t="s">
        <v>291</v>
      </c>
      <c r="D44" s="168">
        <f t="shared" si="0"/>
        <v>80000</v>
      </c>
      <c r="E44" s="1085">
        <v>40000</v>
      </c>
      <c r="F44" s="1086">
        <v>40000</v>
      </c>
      <c r="G44" s="1086"/>
      <c r="H44" s="1087"/>
      <c r="I44" s="123"/>
      <c r="J44" s="1005"/>
      <c r="K44" s="1005"/>
    </row>
    <row r="45" spans="1:11" s="1004" customFormat="1" ht="11.4" customHeight="1" thickBot="1" x14ac:dyDescent="0.25">
      <c r="A45" s="169">
        <v>518</v>
      </c>
      <c r="B45" s="170">
        <v>520</v>
      </c>
      <c r="C45" s="171" t="s">
        <v>292</v>
      </c>
      <c r="D45" s="172">
        <f t="shared" si="0"/>
        <v>0</v>
      </c>
      <c r="E45" s="1085"/>
      <c r="F45" s="1086"/>
      <c r="G45" s="1086"/>
      <c r="H45" s="1087"/>
      <c r="I45" s="123"/>
      <c r="J45" s="1005"/>
      <c r="K45" s="1005"/>
    </row>
    <row r="46" spans="1:11" s="1004" customFormat="1" ht="11.4" customHeight="1" thickBot="1" x14ac:dyDescent="0.25">
      <c r="A46" s="173">
        <v>52</v>
      </c>
      <c r="B46" s="1353" t="s">
        <v>293</v>
      </c>
      <c r="C46" s="1354"/>
      <c r="D46" s="174">
        <f t="shared" si="0"/>
        <v>6888000</v>
      </c>
      <c r="E46" s="175">
        <f>SUM(E47+E49+E51+E53+E58)</f>
        <v>5683000</v>
      </c>
      <c r="F46" s="175">
        <f>SUM(F47+F49+F51+F53+F58)</f>
        <v>1205000</v>
      </c>
      <c r="G46" s="175">
        <f>SUM(G47+G49+G51+G53+G58)</f>
        <v>0</v>
      </c>
      <c r="H46" s="175">
        <f>SUM(H47+H49+H51+H53+H58)</f>
        <v>0</v>
      </c>
      <c r="I46" s="123"/>
      <c r="J46" s="1005"/>
      <c r="K46" s="1005"/>
    </row>
    <row r="47" spans="1:11" s="1004" customFormat="1" ht="11.4" customHeight="1" thickBot="1" x14ac:dyDescent="0.25">
      <c r="A47" s="176">
        <v>521</v>
      </c>
      <c r="B47" s="1363" t="s">
        <v>294</v>
      </c>
      <c r="C47" s="1364"/>
      <c r="D47" s="177">
        <f t="shared" si="0"/>
        <v>5500000</v>
      </c>
      <c r="E47" s="178">
        <f>SUM(E48:E48)</f>
        <v>4650000</v>
      </c>
      <c r="F47" s="178">
        <f>SUM(F48:F48)</f>
        <v>850000</v>
      </c>
      <c r="G47" s="178">
        <f>SUM(G48:G48)</f>
        <v>0</v>
      </c>
      <c r="H47" s="178">
        <f>SUM(H48:H48)</f>
        <v>0</v>
      </c>
      <c r="I47" s="123"/>
      <c r="J47" s="1005"/>
      <c r="K47" s="1005"/>
    </row>
    <row r="48" spans="1:11" s="1004" customFormat="1" ht="11.4" customHeight="1" thickBot="1" x14ac:dyDescent="0.25">
      <c r="A48" s="179">
        <v>521</v>
      </c>
      <c r="B48" s="180"/>
      <c r="C48" s="181" t="s">
        <v>294</v>
      </c>
      <c r="D48" s="182">
        <f t="shared" si="0"/>
        <v>5500000</v>
      </c>
      <c r="E48" s="1085">
        <v>4650000</v>
      </c>
      <c r="F48" s="1086">
        <v>850000</v>
      </c>
      <c r="G48" s="1086"/>
      <c r="H48" s="1087"/>
      <c r="I48" s="123"/>
      <c r="J48" s="1005"/>
      <c r="K48" s="1005"/>
    </row>
    <row r="49" spans="1:11" s="1004" customFormat="1" ht="11.4" customHeight="1" thickBot="1" x14ac:dyDescent="0.25">
      <c r="A49" s="176">
        <v>524</v>
      </c>
      <c r="B49" s="1363" t="s">
        <v>295</v>
      </c>
      <c r="C49" s="1364"/>
      <c r="D49" s="177">
        <f t="shared" si="0"/>
        <v>1210000</v>
      </c>
      <c r="E49" s="178">
        <f>SUM(E50:E50)</f>
        <v>950000</v>
      </c>
      <c r="F49" s="178">
        <f>SUM(F50:F50)</f>
        <v>260000</v>
      </c>
      <c r="G49" s="178">
        <f>SUM(G50:G50)</f>
        <v>0</v>
      </c>
      <c r="H49" s="178">
        <f>SUM(H50:H50)</f>
        <v>0</v>
      </c>
      <c r="I49" s="123"/>
      <c r="J49" s="1005"/>
      <c r="K49" s="1005"/>
    </row>
    <row r="50" spans="1:11" s="1004" customFormat="1" ht="11.4" customHeight="1" thickBot="1" x14ac:dyDescent="0.25">
      <c r="A50" s="179">
        <v>524</v>
      </c>
      <c r="B50" s="180"/>
      <c r="C50" s="181" t="s">
        <v>295</v>
      </c>
      <c r="D50" s="182">
        <f t="shared" si="0"/>
        <v>1210000</v>
      </c>
      <c r="E50" s="1085">
        <v>950000</v>
      </c>
      <c r="F50" s="1086">
        <v>260000</v>
      </c>
      <c r="G50" s="1086"/>
      <c r="H50" s="1087"/>
      <c r="I50" s="123"/>
      <c r="J50" s="1005"/>
      <c r="K50" s="1005"/>
    </row>
    <row r="51" spans="1:11" s="1004" customFormat="1" ht="11.4" customHeight="1" thickBot="1" x14ac:dyDescent="0.25">
      <c r="A51" s="176">
        <v>525</v>
      </c>
      <c r="B51" s="1363" t="s">
        <v>296</v>
      </c>
      <c r="C51" s="1364"/>
      <c r="D51" s="177">
        <f t="shared" si="0"/>
        <v>30000</v>
      </c>
      <c r="E51" s="178">
        <f>SUM(E52:E52)</f>
        <v>18000</v>
      </c>
      <c r="F51" s="178">
        <f>SUM(F52:F52)</f>
        <v>12000</v>
      </c>
      <c r="G51" s="178">
        <f>SUM(G52:G52)</f>
        <v>0</v>
      </c>
      <c r="H51" s="178">
        <f>SUM(H52:H52)</f>
        <v>0</v>
      </c>
      <c r="I51" s="123"/>
      <c r="J51" s="1005"/>
      <c r="K51" s="1005"/>
    </row>
    <row r="52" spans="1:11" s="1004" customFormat="1" ht="11.4" customHeight="1" x14ac:dyDescent="0.2">
      <c r="A52" s="179">
        <v>525</v>
      </c>
      <c r="B52" s="180"/>
      <c r="C52" s="181" t="s">
        <v>296</v>
      </c>
      <c r="D52" s="182">
        <f t="shared" si="0"/>
        <v>30000</v>
      </c>
      <c r="E52" s="1085">
        <v>18000</v>
      </c>
      <c r="F52" s="1086">
        <v>12000</v>
      </c>
      <c r="G52" s="1086"/>
      <c r="H52" s="1087"/>
      <c r="I52" s="123"/>
      <c r="J52" s="1005"/>
      <c r="K52" s="1005"/>
    </row>
    <row r="53" spans="1:11" s="1004" customFormat="1" ht="11.4" customHeight="1" x14ac:dyDescent="0.2">
      <c r="A53" s="183">
        <v>527</v>
      </c>
      <c r="B53" s="1355" t="s">
        <v>297</v>
      </c>
      <c r="C53" s="1356"/>
      <c r="D53" s="184">
        <f t="shared" si="0"/>
        <v>148000</v>
      </c>
      <c r="E53" s="185">
        <f>SUM(E54:E57)</f>
        <v>65000</v>
      </c>
      <c r="F53" s="185">
        <f>SUM(F54:F57)</f>
        <v>83000</v>
      </c>
      <c r="G53" s="185">
        <f>SUM(G54:G57)</f>
        <v>0</v>
      </c>
      <c r="H53" s="185">
        <f>SUM(H54:H57)</f>
        <v>0</v>
      </c>
      <c r="I53" s="123"/>
      <c r="J53" s="1005"/>
      <c r="K53" s="1005"/>
    </row>
    <row r="54" spans="1:11" s="1004" customFormat="1" ht="11.4" customHeight="1" x14ac:dyDescent="0.2">
      <c r="A54" s="179">
        <v>527</v>
      </c>
      <c r="B54" s="180"/>
      <c r="C54" s="181" t="s">
        <v>298</v>
      </c>
      <c r="D54" s="182">
        <f t="shared" si="0"/>
        <v>115000</v>
      </c>
      <c r="E54" s="1085">
        <v>65000</v>
      </c>
      <c r="F54" s="1086">
        <v>50000</v>
      </c>
      <c r="G54" s="1086"/>
      <c r="H54" s="1087"/>
      <c r="I54" s="123"/>
      <c r="J54" s="1005"/>
      <c r="K54" s="1005"/>
    </row>
    <row r="55" spans="1:11" s="1004" customFormat="1" ht="11.4" customHeight="1" x14ac:dyDescent="0.2">
      <c r="A55" s="179">
        <v>527</v>
      </c>
      <c r="B55" s="180">
        <v>400</v>
      </c>
      <c r="C55" s="181" t="s">
        <v>299</v>
      </c>
      <c r="D55" s="182">
        <f t="shared" si="0"/>
        <v>10000</v>
      </c>
      <c r="E55" s="1085"/>
      <c r="F55" s="1086">
        <v>10000</v>
      </c>
      <c r="G55" s="1086"/>
      <c r="H55" s="1087"/>
      <c r="I55" s="123"/>
      <c r="J55" s="1005"/>
      <c r="K55" s="1005"/>
    </row>
    <row r="56" spans="1:11" s="1004" customFormat="1" ht="11.4" customHeight="1" x14ac:dyDescent="0.2">
      <c r="A56" s="179">
        <v>527</v>
      </c>
      <c r="B56" s="180">
        <v>500</v>
      </c>
      <c r="C56" s="181" t="s">
        <v>300</v>
      </c>
      <c r="D56" s="182">
        <f t="shared" si="0"/>
        <v>3000</v>
      </c>
      <c r="E56" s="1085"/>
      <c r="F56" s="1086">
        <v>3000</v>
      </c>
      <c r="G56" s="1086"/>
      <c r="H56" s="1087"/>
      <c r="I56" s="123"/>
      <c r="J56" s="1005"/>
      <c r="K56" s="1005"/>
    </row>
    <row r="57" spans="1:11" s="1004" customFormat="1" ht="11.4" customHeight="1" thickBot="1" x14ac:dyDescent="0.25">
      <c r="A57" s="179">
        <v>527</v>
      </c>
      <c r="B57" s="180">
        <v>600</v>
      </c>
      <c r="C57" s="181" t="s">
        <v>301</v>
      </c>
      <c r="D57" s="182">
        <f t="shared" si="0"/>
        <v>20000</v>
      </c>
      <c r="E57" s="1085"/>
      <c r="F57" s="1086">
        <v>20000</v>
      </c>
      <c r="G57" s="1086"/>
      <c r="H57" s="1087"/>
      <c r="I57" s="123"/>
      <c r="J57" s="1005"/>
      <c r="K57" s="1005"/>
    </row>
    <row r="58" spans="1:11" s="1004" customFormat="1" ht="11.4" customHeight="1" thickBot="1" x14ac:dyDescent="0.25">
      <c r="A58" s="176">
        <v>528</v>
      </c>
      <c r="B58" s="1363" t="s">
        <v>302</v>
      </c>
      <c r="C58" s="1364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005"/>
      <c r="K58" s="1005"/>
    </row>
    <row r="59" spans="1:11" s="1004" customFormat="1" ht="11.4" customHeight="1" thickBot="1" x14ac:dyDescent="0.25">
      <c r="A59" s="179">
        <v>528</v>
      </c>
      <c r="B59" s="180"/>
      <c r="C59" s="181" t="s">
        <v>302</v>
      </c>
      <c r="D59" s="182">
        <f t="shared" si="0"/>
        <v>0</v>
      </c>
      <c r="E59" s="1085"/>
      <c r="F59" s="1086"/>
      <c r="G59" s="1086"/>
      <c r="H59" s="1087"/>
      <c r="I59" s="123"/>
      <c r="J59" s="1005"/>
      <c r="K59" s="1005"/>
    </row>
    <row r="60" spans="1:11" s="1004" customFormat="1" ht="11.4" customHeight="1" thickBot="1" x14ac:dyDescent="0.25">
      <c r="A60" s="130">
        <v>53</v>
      </c>
      <c r="B60" s="1357" t="s">
        <v>303</v>
      </c>
      <c r="C60" s="1358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005"/>
      <c r="K60" s="1005"/>
    </row>
    <row r="61" spans="1:11" s="1004" customFormat="1" ht="11.4" customHeight="1" thickBot="1" x14ac:dyDescent="0.25">
      <c r="A61" s="135">
        <v>538</v>
      </c>
      <c r="B61" s="1365" t="s">
        <v>304</v>
      </c>
      <c r="C61" s="1366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005"/>
      <c r="K61" s="1005"/>
    </row>
    <row r="62" spans="1:11" s="1004" customFormat="1" ht="11.4" customHeight="1" thickBot="1" x14ac:dyDescent="0.25">
      <c r="A62" s="186">
        <v>538</v>
      </c>
      <c r="B62" s="187"/>
      <c r="C62" s="188" t="s">
        <v>304</v>
      </c>
      <c r="D62" s="189">
        <f t="shared" si="0"/>
        <v>2000</v>
      </c>
      <c r="E62" s="1085"/>
      <c r="F62" s="1086">
        <v>2000</v>
      </c>
      <c r="G62" s="1086"/>
      <c r="H62" s="1087"/>
      <c r="I62" s="123"/>
      <c r="J62" s="1005"/>
      <c r="K62" s="1005"/>
    </row>
    <row r="63" spans="1:11" s="1004" customFormat="1" ht="11.4" customHeight="1" thickBot="1" x14ac:dyDescent="0.25">
      <c r="A63" s="155">
        <v>54</v>
      </c>
      <c r="B63" s="1359" t="s">
        <v>305</v>
      </c>
      <c r="C63" s="1360"/>
      <c r="D63" s="156">
        <f t="shared" si="0"/>
        <v>12000</v>
      </c>
      <c r="E63" s="157">
        <f>SUM(E64+E66+E68+E70)</f>
        <v>0</v>
      </c>
      <c r="F63" s="157">
        <f>SUM(F64+F66+F68+F70)</f>
        <v>12000</v>
      </c>
      <c r="G63" s="157">
        <f>SUM(G64+G66+G68+G70)</f>
        <v>0</v>
      </c>
      <c r="H63" s="157">
        <f>SUM(H64+H66+H68+H70)</f>
        <v>0</v>
      </c>
      <c r="I63" s="123"/>
      <c r="J63" s="1005"/>
      <c r="K63" s="1005"/>
    </row>
    <row r="64" spans="1:11" s="1004" customFormat="1" ht="11.4" customHeight="1" thickBot="1" x14ac:dyDescent="0.25">
      <c r="A64" s="158">
        <v>541</v>
      </c>
      <c r="B64" s="1361" t="s">
        <v>306</v>
      </c>
      <c r="C64" s="136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05"/>
      <c r="K64" s="1005"/>
    </row>
    <row r="65" spans="1:11" s="1004" customFormat="1" ht="11.4" customHeight="1" thickBot="1" x14ac:dyDescent="0.25">
      <c r="A65" s="165">
        <v>541</v>
      </c>
      <c r="B65" s="166"/>
      <c r="C65" s="167" t="s">
        <v>306</v>
      </c>
      <c r="D65" s="168">
        <f t="shared" si="0"/>
        <v>0</v>
      </c>
      <c r="E65" s="1091"/>
      <c r="F65" s="1092"/>
      <c r="G65" s="1092"/>
      <c r="H65" s="1093"/>
      <c r="I65" s="123"/>
      <c r="J65" s="1005"/>
      <c r="K65" s="1005"/>
    </row>
    <row r="66" spans="1:11" s="1004" customFormat="1" ht="11.4" customHeight="1" thickBot="1" x14ac:dyDescent="0.25">
      <c r="A66" s="158">
        <v>542</v>
      </c>
      <c r="B66" s="1361" t="s">
        <v>307</v>
      </c>
      <c r="C66" s="136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05"/>
      <c r="K66" s="1005"/>
    </row>
    <row r="67" spans="1:11" s="1004" customFormat="1" ht="11.4" customHeight="1" thickBot="1" x14ac:dyDescent="0.25">
      <c r="A67" s="165">
        <v>542</v>
      </c>
      <c r="B67" s="166"/>
      <c r="C67" s="167" t="s">
        <v>307</v>
      </c>
      <c r="D67" s="168">
        <f t="shared" si="0"/>
        <v>0</v>
      </c>
      <c r="E67" s="1085"/>
      <c r="F67" s="1086"/>
      <c r="G67" s="1086"/>
      <c r="H67" s="1087"/>
      <c r="I67" s="123"/>
      <c r="J67" s="1005"/>
      <c r="K67" s="1005"/>
    </row>
    <row r="68" spans="1:11" s="1004" customFormat="1" ht="11.4" customHeight="1" thickBot="1" x14ac:dyDescent="0.25">
      <c r="A68" s="158">
        <v>547</v>
      </c>
      <c r="B68" s="1361" t="s">
        <v>308</v>
      </c>
      <c r="C68" s="1362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005"/>
      <c r="K68" s="1005"/>
    </row>
    <row r="69" spans="1:11" s="1004" customFormat="1" ht="11.4" customHeight="1" x14ac:dyDescent="0.2">
      <c r="A69" s="165">
        <v>547</v>
      </c>
      <c r="B69" s="166"/>
      <c r="C69" s="167" t="s">
        <v>308</v>
      </c>
      <c r="D69" s="168">
        <f t="shared" si="0"/>
        <v>0</v>
      </c>
      <c r="E69" s="1085"/>
      <c r="F69" s="1086"/>
      <c r="G69" s="1086"/>
      <c r="H69" s="1087"/>
      <c r="I69" s="123"/>
      <c r="J69" s="1005"/>
      <c r="K69" s="1005"/>
    </row>
    <row r="70" spans="1:11" s="1004" customFormat="1" ht="11.4" customHeight="1" x14ac:dyDescent="0.2">
      <c r="A70" s="190">
        <v>549</v>
      </c>
      <c r="B70" s="1382" t="s">
        <v>309</v>
      </c>
      <c r="C70" s="1383"/>
      <c r="D70" s="191">
        <f t="shared" si="0"/>
        <v>12000</v>
      </c>
      <c r="E70" s="192">
        <f>SUM(E71:E71)</f>
        <v>0</v>
      </c>
      <c r="F70" s="192">
        <f>SUM(F71:F71)</f>
        <v>12000</v>
      </c>
      <c r="G70" s="192">
        <f>SUM(G71:G71)</f>
        <v>0</v>
      </c>
      <c r="H70" s="192">
        <f>SUM(H71:H71)</f>
        <v>0</v>
      </c>
      <c r="I70" s="123"/>
      <c r="J70" s="1005"/>
      <c r="K70" s="1005"/>
    </row>
    <row r="71" spans="1:11" s="1004" customFormat="1" ht="11.4" customHeight="1" thickBot="1" x14ac:dyDescent="0.25">
      <c r="A71" s="165">
        <v>549</v>
      </c>
      <c r="B71" s="166">
        <v>320</v>
      </c>
      <c r="C71" s="167" t="s">
        <v>310</v>
      </c>
      <c r="D71" s="168">
        <f t="shared" si="0"/>
        <v>12000</v>
      </c>
      <c r="E71" s="1085"/>
      <c r="F71" s="1086">
        <v>12000</v>
      </c>
      <c r="G71" s="1086"/>
      <c r="H71" s="1087"/>
      <c r="I71" s="123"/>
      <c r="J71" s="1005"/>
      <c r="K71" s="1005"/>
    </row>
    <row r="72" spans="1:11" s="1004" customFormat="1" ht="11.4" customHeight="1" thickBot="1" x14ac:dyDescent="0.25">
      <c r="A72" s="173">
        <v>55</v>
      </c>
      <c r="B72" s="1353" t="s">
        <v>311</v>
      </c>
      <c r="C72" s="1354"/>
      <c r="D72" s="174">
        <f t="shared" si="0"/>
        <v>100000</v>
      </c>
      <c r="E72" s="175">
        <f>SUM(E73+E75+E77)</f>
        <v>0</v>
      </c>
      <c r="F72" s="175">
        <f>SUM(F73+F75+F77)</f>
        <v>0</v>
      </c>
      <c r="G72" s="175">
        <f>SUM(G73+G75+G77)</f>
        <v>100000</v>
      </c>
      <c r="H72" s="175">
        <f>SUM(H73+H75+H77)</f>
        <v>0</v>
      </c>
      <c r="I72" s="123"/>
      <c r="J72" s="1005"/>
      <c r="K72" s="1005"/>
    </row>
    <row r="73" spans="1:11" s="1004" customFormat="1" ht="11.4" customHeight="1" thickBot="1" x14ac:dyDescent="0.25">
      <c r="A73" s="176">
        <v>551</v>
      </c>
      <c r="B73" s="1363" t="s">
        <v>312</v>
      </c>
      <c r="C73" s="1364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05"/>
      <c r="K73" s="1005"/>
    </row>
    <row r="74" spans="1:11" s="1004" customFormat="1" ht="11.4" customHeight="1" thickBot="1" x14ac:dyDescent="0.25">
      <c r="A74" s="179">
        <v>551</v>
      </c>
      <c r="B74" s="180"/>
      <c r="C74" s="181" t="s">
        <v>312</v>
      </c>
      <c r="D74" s="182">
        <f t="shared" si="3"/>
        <v>0</v>
      </c>
      <c r="E74" s="1091"/>
      <c r="F74" s="1092"/>
      <c r="G74" s="1092"/>
      <c r="H74" s="1093"/>
      <c r="I74" s="123"/>
      <c r="J74" s="1005"/>
      <c r="K74" s="1005"/>
    </row>
    <row r="75" spans="1:11" s="1004" customFormat="1" ht="11.4" customHeight="1" thickBot="1" x14ac:dyDescent="0.25">
      <c r="A75" s="176">
        <v>556</v>
      </c>
      <c r="B75" s="1363" t="s">
        <v>313</v>
      </c>
      <c r="C75" s="1364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005"/>
      <c r="K75" s="1005"/>
    </row>
    <row r="76" spans="1:11" s="1004" customFormat="1" ht="11.4" customHeight="1" x14ac:dyDescent="0.2">
      <c r="A76" s="179">
        <v>556</v>
      </c>
      <c r="B76" s="180"/>
      <c r="C76" s="181" t="s">
        <v>313</v>
      </c>
      <c r="D76" s="182">
        <f t="shared" si="4"/>
        <v>0</v>
      </c>
      <c r="E76" s="1091"/>
      <c r="F76" s="1092"/>
      <c r="G76" s="1092"/>
      <c r="H76" s="1093"/>
      <c r="I76" s="123"/>
      <c r="J76" s="1005"/>
      <c r="K76" s="1005"/>
    </row>
    <row r="77" spans="1:11" s="1004" customFormat="1" ht="11.4" customHeight="1" x14ac:dyDescent="0.2">
      <c r="A77" s="183">
        <v>558</v>
      </c>
      <c r="B77" s="1355" t="s">
        <v>314</v>
      </c>
      <c r="C77" s="1356"/>
      <c r="D77" s="184">
        <f t="shared" si="0"/>
        <v>100000</v>
      </c>
      <c r="E77" s="185">
        <f>SUM(E78:E79)</f>
        <v>0</v>
      </c>
      <c r="F77" s="185">
        <f>SUM(F78:F79)</f>
        <v>0</v>
      </c>
      <c r="G77" s="185">
        <f>SUM(G78:G79)</f>
        <v>100000</v>
      </c>
      <c r="H77" s="185">
        <f>SUM(H78:H79)</f>
        <v>0</v>
      </c>
      <c r="I77" s="123"/>
      <c r="J77" s="1005"/>
      <c r="K77" s="1005"/>
    </row>
    <row r="78" spans="1:11" s="1004" customFormat="1" ht="11.4" customHeight="1" x14ac:dyDescent="0.2">
      <c r="A78" s="193">
        <v>558</v>
      </c>
      <c r="B78" s="194">
        <v>300</v>
      </c>
      <c r="C78" s="195" t="s">
        <v>315</v>
      </c>
      <c r="D78" s="196">
        <f t="shared" si="0"/>
        <v>100000</v>
      </c>
      <c r="E78" s="1085"/>
      <c r="F78" s="1086"/>
      <c r="G78" s="1086">
        <v>100000</v>
      </c>
      <c r="H78" s="1087"/>
      <c r="I78" s="123"/>
      <c r="J78" s="1005"/>
      <c r="K78" s="1005"/>
    </row>
    <row r="79" spans="1:11" s="1004" customFormat="1" ht="11.4" customHeight="1" thickBot="1" x14ac:dyDescent="0.25">
      <c r="A79" s="197">
        <v>558</v>
      </c>
      <c r="B79" s="198">
        <v>330</v>
      </c>
      <c r="C79" s="199" t="s">
        <v>316</v>
      </c>
      <c r="D79" s="200">
        <f t="shared" si="0"/>
        <v>0</v>
      </c>
      <c r="E79" s="1085"/>
      <c r="F79" s="1086"/>
      <c r="G79" s="1086"/>
      <c r="H79" s="1087"/>
      <c r="I79" s="123"/>
      <c r="J79" s="1005"/>
      <c r="K79" s="1005"/>
    </row>
    <row r="80" spans="1:11" s="1004" customFormat="1" ht="11.4" customHeight="1" thickBot="1" x14ac:dyDescent="0.25">
      <c r="A80" s="130">
        <v>56</v>
      </c>
      <c r="B80" s="1357" t="s">
        <v>317</v>
      </c>
      <c r="C80" s="1358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005"/>
      <c r="K80" s="1005"/>
    </row>
    <row r="81" spans="1:11" s="1004" customFormat="1" ht="11.4" customHeight="1" thickBot="1" x14ac:dyDescent="0.25">
      <c r="A81" s="135">
        <v>569</v>
      </c>
      <c r="B81" s="1365" t="s">
        <v>318</v>
      </c>
      <c r="C81" s="1366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005"/>
      <c r="K81" s="1005"/>
    </row>
    <row r="82" spans="1:11" s="1004" customFormat="1" ht="11.4" customHeight="1" thickBot="1" x14ac:dyDescent="0.25">
      <c r="A82" s="186">
        <v>569</v>
      </c>
      <c r="B82" s="187"/>
      <c r="C82" s="188" t="s">
        <v>318</v>
      </c>
      <c r="D82" s="189">
        <f t="shared" si="0"/>
        <v>0</v>
      </c>
      <c r="E82" s="1085"/>
      <c r="F82" s="1086"/>
      <c r="G82" s="1086"/>
      <c r="H82" s="1087"/>
      <c r="I82" s="123"/>
      <c r="J82" s="1005"/>
      <c r="K82" s="1005"/>
    </row>
    <row r="83" spans="1:11" s="1004" customFormat="1" ht="11.4" customHeight="1" thickBot="1" x14ac:dyDescent="0.25">
      <c r="A83" s="155">
        <v>59</v>
      </c>
      <c r="B83" s="1359" t="s">
        <v>319</v>
      </c>
      <c r="C83" s="1360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005"/>
      <c r="K83" s="1005"/>
    </row>
    <row r="84" spans="1:11" s="1004" customFormat="1" ht="11.4" customHeight="1" thickBot="1" x14ac:dyDescent="0.25">
      <c r="A84" s="158">
        <v>591</v>
      </c>
      <c r="B84" s="1361" t="s">
        <v>320</v>
      </c>
      <c r="C84" s="136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05"/>
      <c r="K84" s="1005"/>
    </row>
    <row r="85" spans="1:11" s="1004" customFormat="1" ht="11.4" customHeight="1" thickBot="1" x14ac:dyDescent="0.25">
      <c r="A85" s="161">
        <v>591</v>
      </c>
      <c r="B85" s="162">
        <v>300</v>
      </c>
      <c r="C85" s="163" t="s">
        <v>320</v>
      </c>
      <c r="D85" s="164">
        <f t="shared" si="0"/>
        <v>0</v>
      </c>
      <c r="E85" s="1094"/>
      <c r="F85" s="1095"/>
      <c r="G85" s="1095"/>
      <c r="H85" s="1096"/>
      <c r="I85" s="123"/>
      <c r="J85" s="1005"/>
      <c r="K85" s="1005"/>
    </row>
    <row r="86" spans="1:11" s="1004" customFormat="1" ht="11.4" customHeight="1" thickBot="1" x14ac:dyDescent="0.25">
      <c r="A86" s="158">
        <v>595</v>
      </c>
      <c r="B86" s="1361" t="s">
        <v>321</v>
      </c>
      <c r="C86" s="1362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005"/>
      <c r="K86" s="1005"/>
    </row>
    <row r="87" spans="1:11" s="1004" customFormat="1" ht="11.4" customHeight="1" thickBot="1" x14ac:dyDescent="0.25">
      <c r="A87" s="201">
        <v>595</v>
      </c>
      <c r="B87" s="202">
        <v>300</v>
      </c>
      <c r="C87" s="203" t="s">
        <v>321</v>
      </c>
      <c r="D87" s="204">
        <f t="shared" si="0"/>
        <v>0</v>
      </c>
      <c r="E87" s="1088"/>
      <c r="F87" s="1089"/>
      <c r="G87" s="1089"/>
      <c r="H87" s="1090"/>
      <c r="I87" s="123"/>
      <c r="J87" s="1005"/>
      <c r="K87" s="1005"/>
    </row>
    <row r="88" spans="1:11" s="1004" customFormat="1" ht="11.4" customHeight="1" x14ac:dyDescent="0.2">
      <c r="A88" s="205"/>
      <c r="B88" s="205"/>
      <c r="C88" s="123"/>
      <c r="D88" s="206"/>
      <c r="E88" s="1097"/>
      <c r="F88" s="1097"/>
      <c r="G88" s="1097"/>
      <c r="H88" s="1097"/>
      <c r="I88" s="123"/>
      <c r="J88" s="1005"/>
      <c r="K88" s="1005"/>
    </row>
    <row r="89" spans="1:11" s="1004" customFormat="1" ht="11.4" customHeight="1" x14ac:dyDescent="0.2">
      <c r="A89" s="205"/>
      <c r="B89" s="205"/>
      <c r="C89" s="123"/>
      <c r="D89" s="206"/>
      <c r="E89" s="1097"/>
      <c r="F89" s="1097"/>
      <c r="G89" s="1097"/>
      <c r="H89" s="1097"/>
      <c r="I89" s="123"/>
      <c r="J89" s="1005"/>
      <c r="K89" s="1005"/>
    </row>
    <row r="90" spans="1:11" s="1004" customFormat="1" ht="11.4" customHeight="1" x14ac:dyDescent="0.2">
      <c r="A90" s="205"/>
      <c r="B90" s="205"/>
      <c r="C90" s="123"/>
      <c r="D90" s="206"/>
      <c r="E90" s="1097"/>
      <c r="F90" s="1097"/>
      <c r="G90" s="1097"/>
      <c r="H90" s="1097"/>
      <c r="I90" s="123"/>
      <c r="J90" s="1005"/>
      <c r="K90" s="1005"/>
    </row>
    <row r="91" spans="1:11" s="1004" customFormat="1" ht="11.4" customHeight="1" x14ac:dyDescent="0.2">
      <c r="A91" s="207" t="s">
        <v>322</v>
      </c>
      <c r="B91" s="208"/>
      <c r="C91" s="1098" t="s">
        <v>331</v>
      </c>
      <c r="D91" s="208" t="s">
        <v>323</v>
      </c>
      <c r="E91" s="953"/>
      <c r="F91" s="951" t="s">
        <v>324</v>
      </c>
      <c r="G91" s="1099" t="s">
        <v>595</v>
      </c>
      <c r="H91" s="1100"/>
      <c r="J91" s="1005"/>
      <c r="K91" s="1005"/>
    </row>
    <row r="92" spans="1:11" ht="7.5" customHeight="1" x14ac:dyDescent="0.3">
      <c r="A92"/>
      <c r="B92"/>
      <c r="C92"/>
      <c r="D92"/>
      <c r="E92"/>
      <c r="F92"/>
      <c r="G92"/>
      <c r="H92"/>
    </row>
    <row r="93" spans="1:11" s="1004" customFormat="1" ht="11.4" customHeight="1" x14ac:dyDescent="0.2">
      <c r="A93" s="207" t="s">
        <v>325</v>
      </c>
      <c r="B93" s="208"/>
      <c r="C93" s="1098" t="s">
        <v>331</v>
      </c>
      <c r="D93" s="208" t="s">
        <v>323</v>
      </c>
      <c r="E93" s="123"/>
      <c r="F93" s="123"/>
      <c r="G93" s="123"/>
      <c r="H93" s="123"/>
      <c r="I93" s="1005"/>
      <c r="J93" s="1005" t="s">
        <v>560</v>
      </c>
      <c r="K93" s="1005"/>
    </row>
    <row r="94" spans="1:11" s="1004" customFormat="1" ht="7.5" customHeight="1" x14ac:dyDescent="0.2">
      <c r="A94" s="1100"/>
      <c r="B94" s="1101"/>
      <c r="C94" s="1101"/>
      <c r="D94" s="1101"/>
      <c r="E94" s="1101"/>
      <c r="F94" s="1101"/>
      <c r="G94" s="1101"/>
      <c r="H94" s="1101"/>
      <c r="I94" s="1005"/>
      <c r="J94" s="1005"/>
      <c r="K94" s="1005"/>
    </row>
    <row r="95" spans="1:11" s="1004" customFormat="1" ht="10.199999999999999" x14ac:dyDescent="0.2">
      <c r="A95" s="209" t="s">
        <v>326</v>
      </c>
      <c r="B95" s="1101"/>
      <c r="C95" s="1102" t="s">
        <v>533</v>
      </c>
      <c r="D95" s="1101"/>
      <c r="E95" s="1101"/>
      <c r="F95" s="1101"/>
      <c r="G95" s="1101"/>
      <c r="H95" s="1101"/>
      <c r="I95" s="1005"/>
      <c r="J95" s="1005"/>
      <c r="K95" s="1005"/>
    </row>
    <row r="96" spans="1:11" x14ac:dyDescent="0.3">
      <c r="A96" s="1101"/>
      <c r="B96" s="1101"/>
      <c r="C96" s="1101"/>
      <c r="D96" s="1101"/>
      <c r="E96" s="1101"/>
      <c r="F96" s="1101"/>
      <c r="G96" s="1101"/>
      <c r="H96" s="1101"/>
    </row>
  </sheetData>
  <protectedRanges>
    <protectedRange sqref="B72 C87:C90 B80 B83 C82 C85 C78:C79 C71" name="Oblast3_1_1"/>
    <protectedRange sqref="C5" name="Oblast2_1"/>
  </protectedRanges>
  <mergeCells count="39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4:C24"/>
    <mergeCell ref="B25:C25"/>
    <mergeCell ref="B28:C28"/>
    <mergeCell ref="B30:C30"/>
    <mergeCell ref="B32:C32"/>
    <mergeCell ref="B46:C46"/>
    <mergeCell ref="B72:C72"/>
    <mergeCell ref="B49:C49"/>
    <mergeCell ref="B51:C51"/>
    <mergeCell ref="B53:C53"/>
    <mergeCell ref="B58:C58"/>
    <mergeCell ref="B60:C60"/>
    <mergeCell ref="B61:C61"/>
    <mergeCell ref="B63:C63"/>
    <mergeCell ref="B64:C64"/>
    <mergeCell ref="B66:C66"/>
    <mergeCell ref="B68:C68"/>
    <mergeCell ref="B70:C70"/>
    <mergeCell ref="B84:C84"/>
    <mergeCell ref="B86:C86"/>
    <mergeCell ref="B73:C73"/>
    <mergeCell ref="B75:C75"/>
    <mergeCell ref="B77:C77"/>
    <mergeCell ref="B80:C80"/>
    <mergeCell ref="B81:C81"/>
    <mergeCell ref="B83:C83"/>
  </mergeCells>
  <dataValidations count="2">
    <dataValidation type="list" allowBlank="1" showInputMessage="1" showErrorMessage="1" sqref="B2:G2" xr:uid="{00000000-0002-0000-1700-000000000000}">
      <formula1>Org</formula1>
    </dataValidation>
    <dataValidation type="list" allowBlank="1" showInputMessage="1" showErrorMessage="1" sqref="C93 C91" xr:uid="{00000000-0002-0000-17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5"/>
  <sheetViews>
    <sheetView topLeftCell="A19" zoomScaleNormal="100" workbookViewId="0">
      <selection activeCell="F54" sqref="F5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396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368</v>
      </c>
      <c r="B3" s="691" t="s">
        <v>208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2111</v>
      </c>
      <c r="B7" s="706" t="s">
        <v>167</v>
      </c>
      <c r="C7" s="755">
        <v>16517000</v>
      </c>
      <c r="D7" s="755">
        <v>14449218</v>
      </c>
      <c r="E7" s="755">
        <v>18362469</v>
      </c>
      <c r="F7" s="755">
        <v>16133000</v>
      </c>
      <c r="G7" s="756">
        <v>16133000</v>
      </c>
    </row>
    <row r="8" spans="1:7" ht="20.100000000000001" customHeight="1" x14ac:dyDescent="0.3">
      <c r="A8" s="709">
        <v>2132</v>
      </c>
      <c r="B8" s="970" t="s">
        <v>168</v>
      </c>
      <c r="C8" s="757">
        <v>13730000</v>
      </c>
      <c r="D8" s="757">
        <v>8127489</v>
      </c>
      <c r="E8" s="757">
        <v>11629404</v>
      </c>
      <c r="F8" s="757">
        <v>14007000</v>
      </c>
      <c r="G8" s="758">
        <v>14007000</v>
      </c>
    </row>
    <row r="9" spans="1:7" ht="20.100000000000001" customHeight="1" x14ac:dyDescent="0.3">
      <c r="A9" s="709">
        <v>2212</v>
      </c>
      <c r="B9" s="1022" t="s">
        <v>566</v>
      </c>
      <c r="C9" s="969">
        <v>0</v>
      </c>
      <c r="D9" s="969">
        <v>8400</v>
      </c>
      <c r="E9" s="969">
        <v>8400</v>
      </c>
      <c r="F9" s="969"/>
      <c r="G9" s="758"/>
    </row>
    <row r="10" spans="1:7" ht="20.100000000000001" customHeight="1" x14ac:dyDescent="0.3">
      <c r="A10" s="709">
        <v>2322</v>
      </c>
      <c r="B10" s="970" t="s">
        <v>542</v>
      </c>
      <c r="C10" s="757">
        <v>0</v>
      </c>
      <c r="D10" s="757">
        <v>0</v>
      </c>
      <c r="E10" s="757">
        <v>0</v>
      </c>
      <c r="F10" s="757">
        <v>0</v>
      </c>
      <c r="G10" s="758">
        <v>0</v>
      </c>
    </row>
    <row r="11" spans="1:7" ht="20.100000000000001" customHeight="1" thickBot="1" x14ac:dyDescent="0.35">
      <c r="A11" s="713">
        <v>2324</v>
      </c>
      <c r="B11" s="971" t="s">
        <v>209</v>
      </c>
      <c r="C11" s="759">
        <v>800000</v>
      </c>
      <c r="D11" s="759">
        <v>1285273</v>
      </c>
      <c r="E11" s="759">
        <v>1285273</v>
      </c>
      <c r="F11" s="759">
        <v>800000</v>
      </c>
      <c r="G11" s="760">
        <v>800000</v>
      </c>
    </row>
    <row r="12" spans="1:7" ht="20.100000000000001" customHeight="1" thickBot="1" x14ac:dyDescent="0.35">
      <c r="A12" s="856"/>
      <c r="B12" s="857" t="s">
        <v>55</v>
      </c>
      <c r="C12" s="858">
        <f>SUM(C7:C11)</f>
        <v>31047000</v>
      </c>
      <c r="D12" s="858">
        <f>SUM(D7:D11)</f>
        <v>23870380</v>
      </c>
      <c r="E12" s="858">
        <f>SUM(E7:E11)</f>
        <v>31285546</v>
      </c>
      <c r="F12" s="858">
        <f>SUM(F7:F11)</f>
        <v>30940000</v>
      </c>
      <c r="G12" s="859">
        <f>SUM(G7:G11)</f>
        <v>30940000</v>
      </c>
    </row>
    <row r="13" spans="1:7" ht="14.4" x14ac:dyDescent="0.3">
      <c r="A13" s="111"/>
      <c r="B13" s="111"/>
      <c r="C13" s="112"/>
      <c r="D13" s="112"/>
      <c r="E13" s="112"/>
      <c r="F13" s="112"/>
      <c r="G13" s="112"/>
    </row>
    <row r="14" spans="1:7" ht="15" thickBot="1" x14ac:dyDescent="0.35">
      <c r="A14" s="111"/>
      <c r="B14" s="111"/>
      <c r="C14" s="111"/>
      <c r="D14" s="111"/>
      <c r="E14" s="111"/>
      <c r="F14" s="111"/>
    </row>
    <row r="15" spans="1:7" ht="15.6" x14ac:dyDescent="0.3">
      <c r="A15" s="720" t="s">
        <v>368</v>
      </c>
      <c r="B15" s="721" t="s">
        <v>208</v>
      </c>
      <c r="C15" s="722"/>
      <c r="D15" s="723"/>
      <c r="E15" s="723"/>
      <c r="F15" s="723"/>
      <c r="G15" s="724"/>
    </row>
    <row r="16" spans="1:7" ht="15.6" x14ac:dyDescent="0.3">
      <c r="A16" s="725"/>
      <c r="B16" s="726" t="s">
        <v>140</v>
      </c>
      <c r="C16" s="727"/>
      <c r="D16" s="728"/>
      <c r="E16" s="729" t="s">
        <v>134</v>
      </c>
      <c r="F16" s="728"/>
      <c r="G16" s="730"/>
    </row>
    <row r="17" spans="1:11" ht="14.4" x14ac:dyDescent="0.3">
      <c r="A17" s="1330" t="s">
        <v>135</v>
      </c>
      <c r="B17" s="1332" t="s">
        <v>136</v>
      </c>
      <c r="C17" s="731" t="s">
        <v>137</v>
      </c>
      <c r="D17" s="731" t="s">
        <v>107</v>
      </c>
      <c r="E17" s="731" t="s">
        <v>138</v>
      </c>
      <c r="F17" s="731" t="s">
        <v>108</v>
      </c>
      <c r="G17" s="733" t="s">
        <v>139</v>
      </c>
    </row>
    <row r="18" spans="1:11" ht="15" thickBot="1" x14ac:dyDescent="0.35">
      <c r="A18" s="1331"/>
      <c r="B18" s="1333"/>
      <c r="C18" s="734" t="str">
        <f>IF('příjmy-paragraf'!D2=0," ",'příjmy-paragraf'!D2)</f>
        <v>rok 2025</v>
      </c>
      <c r="D18" s="734" t="str">
        <f>IF('příjmy-paragraf'!E3=0," ",'příjmy-paragraf'!E3)</f>
        <v xml:space="preserve"> k 30.09.</v>
      </c>
      <c r="E18" s="734" t="str">
        <f>IF('1014-útulek'!E16=0," ",'1014-útulek'!E16)</f>
        <v>k 31.12.2025</v>
      </c>
      <c r="F18" s="735" t="str">
        <f>IF('příjmy-paragraf'!F2=0," ",'příjmy-paragraf'!F2)</f>
        <v>rok 2026</v>
      </c>
      <c r="G18" s="736" t="str">
        <f>IF('příjmy-paragraf'!F2=0," ",'příjmy-paragraf'!F2)</f>
        <v>rok 2026</v>
      </c>
    </row>
    <row r="19" spans="1:11" ht="20.100000000000001" customHeight="1" x14ac:dyDescent="0.3">
      <c r="A19" s="737">
        <v>5011</v>
      </c>
      <c r="B19" s="810" t="s">
        <v>18</v>
      </c>
      <c r="C19" s="739">
        <v>1680000</v>
      </c>
      <c r="D19" s="740">
        <v>1146076</v>
      </c>
      <c r="E19" s="739">
        <v>1680000</v>
      </c>
      <c r="F19" s="739">
        <v>1873000</v>
      </c>
      <c r="G19" s="811">
        <v>1873000</v>
      </c>
    </row>
    <row r="20" spans="1:11" ht="20.100000000000001" customHeight="1" x14ac:dyDescent="0.3">
      <c r="A20" s="761">
        <v>5021</v>
      </c>
      <c r="B20" s="812" t="s">
        <v>205</v>
      </c>
      <c r="C20" s="763">
        <v>65000</v>
      </c>
      <c r="D20" s="763">
        <v>57335</v>
      </c>
      <c r="E20" s="763">
        <v>65000</v>
      </c>
      <c r="F20" s="763">
        <v>65000</v>
      </c>
      <c r="G20" s="813">
        <v>65000</v>
      </c>
    </row>
    <row r="21" spans="1:11" ht="20.100000000000001" customHeight="1" x14ac:dyDescent="0.3">
      <c r="A21" s="761">
        <v>5031</v>
      </c>
      <c r="B21" s="812" t="s">
        <v>195</v>
      </c>
      <c r="C21" s="763">
        <v>417000</v>
      </c>
      <c r="D21" s="763">
        <v>284292</v>
      </c>
      <c r="E21" s="763">
        <v>417000</v>
      </c>
      <c r="F21" s="763">
        <v>465000</v>
      </c>
      <c r="G21" s="813">
        <v>465000</v>
      </c>
    </row>
    <row r="22" spans="1:11" ht="20.100000000000001" customHeight="1" x14ac:dyDescent="0.3">
      <c r="A22" s="761">
        <v>5032</v>
      </c>
      <c r="B22" s="812" t="s">
        <v>196</v>
      </c>
      <c r="C22" s="763">
        <v>151000</v>
      </c>
      <c r="D22" s="763">
        <v>103171</v>
      </c>
      <c r="E22" s="763">
        <v>151000</v>
      </c>
      <c r="F22" s="763">
        <v>169000</v>
      </c>
      <c r="G22" s="813">
        <v>169000</v>
      </c>
    </row>
    <row r="23" spans="1:11" ht="20.100000000000001" customHeight="1" x14ac:dyDescent="0.3">
      <c r="A23" s="761">
        <v>5038</v>
      </c>
      <c r="B23" s="812" t="s">
        <v>210</v>
      </c>
      <c r="C23" s="763">
        <v>7000</v>
      </c>
      <c r="D23" s="763">
        <v>4908</v>
      </c>
      <c r="E23" s="763">
        <v>7000</v>
      </c>
      <c r="F23" s="763">
        <v>7000</v>
      </c>
      <c r="G23" s="813">
        <v>7000</v>
      </c>
      <c r="H23" s="544"/>
      <c r="I23" s="637" t="s">
        <v>51</v>
      </c>
      <c r="J23" s="638" t="s">
        <v>51</v>
      </c>
      <c r="K23" s="544"/>
    </row>
    <row r="24" spans="1:11" ht="20.100000000000001" customHeight="1" x14ac:dyDescent="0.3">
      <c r="A24" s="761">
        <v>5132</v>
      </c>
      <c r="B24" s="814" t="s">
        <v>153</v>
      </c>
      <c r="C24" s="763">
        <v>1000</v>
      </c>
      <c r="D24" s="763">
        <v>0</v>
      </c>
      <c r="E24" s="763">
        <v>0</v>
      </c>
      <c r="F24" s="763">
        <v>0</v>
      </c>
      <c r="G24" s="813">
        <v>0</v>
      </c>
    </row>
    <row r="25" spans="1:11" ht="20.100000000000001" customHeight="1" x14ac:dyDescent="0.3">
      <c r="A25" s="761">
        <v>5134</v>
      </c>
      <c r="B25" s="812" t="s">
        <v>170</v>
      </c>
      <c r="C25" s="763">
        <v>1000</v>
      </c>
      <c r="D25" s="763">
        <v>1200</v>
      </c>
      <c r="E25" s="763">
        <v>1200</v>
      </c>
      <c r="F25" s="763">
        <v>2000</v>
      </c>
      <c r="G25" s="813">
        <v>2000</v>
      </c>
    </row>
    <row r="26" spans="1:11" ht="20.100000000000001" customHeight="1" x14ac:dyDescent="0.3">
      <c r="A26" s="761">
        <v>5136</v>
      </c>
      <c r="B26" s="812" t="s">
        <v>155</v>
      </c>
      <c r="C26" s="763">
        <v>1000</v>
      </c>
      <c r="D26" s="763">
        <v>0</v>
      </c>
      <c r="E26" s="763">
        <v>0</v>
      </c>
      <c r="F26" s="763">
        <v>0</v>
      </c>
      <c r="G26" s="813">
        <v>0</v>
      </c>
    </row>
    <row r="27" spans="1:11" ht="20.100000000000001" customHeight="1" x14ac:dyDescent="0.3">
      <c r="A27" s="761">
        <v>5137</v>
      </c>
      <c r="B27" s="812" t="s">
        <v>19</v>
      </c>
      <c r="C27" s="763">
        <v>60000</v>
      </c>
      <c r="D27" s="763">
        <v>45530</v>
      </c>
      <c r="E27" s="763">
        <v>50000</v>
      </c>
      <c r="F27" s="763">
        <v>30000</v>
      </c>
      <c r="G27" s="813">
        <v>30000</v>
      </c>
    </row>
    <row r="28" spans="1:11" ht="20.100000000000001" customHeight="1" x14ac:dyDescent="0.3">
      <c r="A28" s="761">
        <v>5139</v>
      </c>
      <c r="B28" s="812" t="s">
        <v>147</v>
      </c>
      <c r="C28" s="763">
        <v>1600000</v>
      </c>
      <c r="D28" s="763">
        <v>809838</v>
      </c>
      <c r="E28" s="763">
        <v>1200000</v>
      </c>
      <c r="F28" s="763">
        <v>1200000</v>
      </c>
      <c r="G28" s="813">
        <v>1200000</v>
      </c>
    </row>
    <row r="29" spans="1:11" ht="20.100000000000001" customHeight="1" x14ac:dyDescent="0.3">
      <c r="A29" s="761">
        <v>5141</v>
      </c>
      <c r="B29" s="812" t="s">
        <v>211</v>
      </c>
      <c r="C29" s="763">
        <v>1000</v>
      </c>
      <c r="D29" s="763">
        <v>149</v>
      </c>
      <c r="E29" s="763">
        <v>500</v>
      </c>
      <c r="F29" s="763">
        <v>1000</v>
      </c>
      <c r="G29" s="813">
        <v>1000</v>
      </c>
    </row>
    <row r="30" spans="1:11" ht="20.100000000000001" customHeight="1" x14ac:dyDescent="0.3">
      <c r="A30" s="761">
        <v>5151</v>
      </c>
      <c r="B30" s="812" t="s">
        <v>20</v>
      </c>
      <c r="C30" s="763">
        <v>3100000</v>
      </c>
      <c r="D30" s="763">
        <v>2207042</v>
      </c>
      <c r="E30" s="763">
        <v>3100000</v>
      </c>
      <c r="F30" s="763">
        <v>3100000</v>
      </c>
      <c r="G30" s="813">
        <v>3100000</v>
      </c>
    </row>
    <row r="31" spans="1:11" ht="20.100000000000001" customHeight="1" x14ac:dyDescent="0.3">
      <c r="A31" s="761">
        <v>5152</v>
      </c>
      <c r="B31" s="812" t="s">
        <v>43</v>
      </c>
      <c r="C31" s="763">
        <v>10600000</v>
      </c>
      <c r="D31" s="763">
        <v>6564923</v>
      </c>
      <c r="E31" s="763">
        <v>10600000</v>
      </c>
      <c r="F31" s="763">
        <v>11500000</v>
      </c>
      <c r="G31" s="813">
        <v>11500000</v>
      </c>
    </row>
    <row r="32" spans="1:11" ht="20.100000000000001" customHeight="1" x14ac:dyDescent="0.3">
      <c r="A32" s="761">
        <v>5154</v>
      </c>
      <c r="B32" s="812" t="s">
        <v>157</v>
      </c>
      <c r="C32" s="763">
        <v>900000</v>
      </c>
      <c r="D32" s="763">
        <v>587356</v>
      </c>
      <c r="E32" s="763">
        <v>820000</v>
      </c>
      <c r="F32" s="763">
        <v>900000</v>
      </c>
      <c r="G32" s="813">
        <v>900000</v>
      </c>
    </row>
    <row r="33" spans="1:8" ht="20.100000000000001" customHeight="1" x14ac:dyDescent="0.3">
      <c r="A33" s="761">
        <v>5156</v>
      </c>
      <c r="B33" s="812" t="s">
        <v>171</v>
      </c>
      <c r="C33" s="763">
        <v>20000</v>
      </c>
      <c r="D33" s="763">
        <v>11144</v>
      </c>
      <c r="E33" s="763">
        <v>17000</v>
      </c>
      <c r="F33" s="763">
        <v>17000</v>
      </c>
      <c r="G33" s="813">
        <v>17000</v>
      </c>
    </row>
    <row r="34" spans="1:8" ht="20.100000000000001" customHeight="1" x14ac:dyDescent="0.3">
      <c r="A34" s="761">
        <v>5162</v>
      </c>
      <c r="B34" s="812" t="s">
        <v>199</v>
      </c>
      <c r="C34" s="763">
        <v>6000</v>
      </c>
      <c r="D34" s="763">
        <v>4450</v>
      </c>
      <c r="E34" s="763">
        <v>6000</v>
      </c>
      <c r="F34" s="763">
        <v>6000</v>
      </c>
      <c r="G34" s="813">
        <v>6000</v>
      </c>
    </row>
    <row r="35" spans="1:8" ht="20.100000000000001" customHeight="1" x14ac:dyDescent="0.3">
      <c r="A35" s="761">
        <v>5163</v>
      </c>
      <c r="B35" s="812" t="s">
        <v>188</v>
      </c>
      <c r="C35" s="763">
        <v>12000</v>
      </c>
      <c r="D35" s="763">
        <v>0</v>
      </c>
      <c r="E35" s="763">
        <v>0</v>
      </c>
      <c r="F35" s="763">
        <v>0</v>
      </c>
      <c r="G35" s="813">
        <v>0</v>
      </c>
    </row>
    <row r="36" spans="1:8" ht="20.100000000000001" customHeight="1" x14ac:dyDescent="0.3">
      <c r="A36" s="761">
        <v>5164</v>
      </c>
      <c r="B36" s="812" t="s">
        <v>23</v>
      </c>
      <c r="C36" s="763">
        <v>32000</v>
      </c>
      <c r="D36" s="763">
        <v>30749</v>
      </c>
      <c r="E36" s="763">
        <v>30749</v>
      </c>
      <c r="F36" s="763">
        <v>32000</v>
      </c>
      <c r="G36" s="813">
        <v>32000</v>
      </c>
    </row>
    <row r="37" spans="1:8" ht="20.100000000000001" customHeight="1" x14ac:dyDescent="0.3">
      <c r="A37" s="761">
        <v>5166</v>
      </c>
      <c r="B37" s="812" t="s">
        <v>212</v>
      </c>
      <c r="C37" s="763">
        <v>150000</v>
      </c>
      <c r="D37" s="763">
        <v>96800</v>
      </c>
      <c r="E37" s="763">
        <v>140000</v>
      </c>
      <c r="F37" s="764">
        <v>150000</v>
      </c>
      <c r="G37" s="813">
        <v>150000</v>
      </c>
      <c r="H37" s="504"/>
    </row>
    <row r="38" spans="1:8" ht="20.100000000000001" customHeight="1" x14ac:dyDescent="0.3">
      <c r="A38" s="761">
        <v>5167</v>
      </c>
      <c r="B38" s="812" t="s">
        <v>213</v>
      </c>
      <c r="C38" s="763">
        <v>5000</v>
      </c>
      <c r="D38" s="763">
        <v>5319</v>
      </c>
      <c r="E38" s="763">
        <v>8300</v>
      </c>
      <c r="F38" s="763">
        <v>6000</v>
      </c>
      <c r="G38" s="813">
        <v>6000</v>
      </c>
    </row>
    <row r="39" spans="1:8" ht="20.100000000000001" customHeight="1" x14ac:dyDescent="0.3">
      <c r="A39" s="761">
        <v>5168</v>
      </c>
      <c r="B39" s="812" t="s">
        <v>214</v>
      </c>
      <c r="C39" s="763">
        <v>10000</v>
      </c>
      <c r="D39" s="763">
        <v>43720</v>
      </c>
      <c r="E39" s="763">
        <v>45000</v>
      </c>
      <c r="F39" s="763">
        <v>25000</v>
      </c>
      <c r="G39" s="813">
        <v>25000</v>
      </c>
    </row>
    <row r="40" spans="1:8" ht="20.100000000000001" customHeight="1" x14ac:dyDescent="0.3">
      <c r="A40" s="761">
        <v>5169</v>
      </c>
      <c r="B40" s="812" t="s">
        <v>141</v>
      </c>
      <c r="C40" s="763">
        <v>500000</v>
      </c>
      <c r="D40" s="763">
        <v>358306</v>
      </c>
      <c r="E40" s="763">
        <v>500000</v>
      </c>
      <c r="F40" s="763">
        <v>500000</v>
      </c>
      <c r="G40" s="813">
        <v>500000</v>
      </c>
    </row>
    <row r="41" spans="1:8" ht="20.100000000000001" customHeight="1" x14ac:dyDescent="0.3">
      <c r="A41" s="761">
        <v>5171</v>
      </c>
      <c r="B41" s="812" t="s">
        <v>160</v>
      </c>
      <c r="C41" s="763">
        <v>9200000</v>
      </c>
      <c r="D41" s="763">
        <v>2526781</v>
      </c>
      <c r="E41" s="763">
        <v>5000000</v>
      </c>
      <c r="F41" s="763">
        <v>3281000</v>
      </c>
      <c r="G41" s="813">
        <v>3281000</v>
      </c>
    </row>
    <row r="42" spans="1:8" ht="20.100000000000001" customHeight="1" x14ac:dyDescent="0.3">
      <c r="A42" s="761">
        <v>5173</v>
      </c>
      <c r="B42" s="812" t="s">
        <v>22</v>
      </c>
      <c r="C42" s="763">
        <v>1000</v>
      </c>
      <c r="D42" s="763">
        <v>0</v>
      </c>
      <c r="E42" s="763">
        <v>0</v>
      </c>
      <c r="F42" s="763">
        <v>0</v>
      </c>
      <c r="G42" s="813">
        <v>0</v>
      </c>
    </row>
    <row r="43" spans="1:8" ht="20.100000000000001" customHeight="1" x14ac:dyDescent="0.3">
      <c r="A43" s="761">
        <v>5175</v>
      </c>
      <c r="B43" s="812" t="s">
        <v>25</v>
      </c>
      <c r="C43" s="763">
        <v>1000</v>
      </c>
      <c r="D43" s="763">
        <v>0</v>
      </c>
      <c r="E43" s="763">
        <v>0</v>
      </c>
      <c r="F43" s="763">
        <v>0</v>
      </c>
      <c r="G43" s="813">
        <v>0</v>
      </c>
    </row>
    <row r="44" spans="1:8" ht="20.100000000000001" customHeight="1" x14ac:dyDescent="0.3">
      <c r="A44" s="761">
        <v>5179</v>
      </c>
      <c r="B44" s="812" t="s">
        <v>36</v>
      </c>
      <c r="C44" s="763">
        <v>6000</v>
      </c>
      <c r="D44" s="763">
        <v>5160</v>
      </c>
      <c r="E44" s="763">
        <v>6000</v>
      </c>
      <c r="F44" s="763">
        <v>6000</v>
      </c>
      <c r="G44" s="813">
        <v>6000</v>
      </c>
    </row>
    <row r="45" spans="1:8" ht="20.100000000000001" customHeight="1" x14ac:dyDescent="0.3">
      <c r="A45" s="761">
        <v>5181</v>
      </c>
      <c r="B45" s="812" t="s">
        <v>215</v>
      </c>
      <c r="C45" s="763">
        <v>0</v>
      </c>
      <c r="D45" s="763">
        <v>5000</v>
      </c>
      <c r="E45" s="763">
        <v>5000</v>
      </c>
      <c r="F45" s="763">
        <v>0</v>
      </c>
      <c r="G45" s="813">
        <v>0</v>
      </c>
    </row>
    <row r="46" spans="1:8" ht="20.100000000000001" customHeight="1" x14ac:dyDescent="0.3">
      <c r="A46" s="761">
        <v>5191</v>
      </c>
      <c r="B46" s="1023" t="s">
        <v>567</v>
      </c>
      <c r="C46" s="763">
        <v>20000</v>
      </c>
      <c r="D46" s="763">
        <v>0</v>
      </c>
      <c r="E46" s="763">
        <v>0</v>
      </c>
      <c r="F46" s="763">
        <v>0</v>
      </c>
      <c r="G46" s="813">
        <v>0</v>
      </c>
    </row>
    <row r="47" spans="1:8" ht="20.100000000000001" customHeight="1" x14ac:dyDescent="0.3">
      <c r="A47" s="761">
        <v>5192</v>
      </c>
      <c r="B47" s="1023" t="s">
        <v>453</v>
      </c>
      <c r="C47" s="763">
        <v>0</v>
      </c>
      <c r="D47" s="763">
        <v>6653</v>
      </c>
      <c r="E47" s="763">
        <v>6653</v>
      </c>
      <c r="F47" s="763">
        <v>5000</v>
      </c>
      <c r="G47" s="813">
        <v>5000</v>
      </c>
    </row>
    <row r="48" spans="1:8" ht="20.100000000000001" customHeight="1" x14ac:dyDescent="0.3">
      <c r="A48" s="761">
        <v>5424</v>
      </c>
      <c r="B48" s="812" t="s">
        <v>217</v>
      </c>
      <c r="C48" s="763">
        <v>0</v>
      </c>
      <c r="D48" s="763">
        <v>0</v>
      </c>
      <c r="E48" s="763">
        <v>0</v>
      </c>
      <c r="F48" s="763">
        <v>0</v>
      </c>
      <c r="G48" s="813">
        <v>0</v>
      </c>
    </row>
    <row r="49" spans="1:7" ht="20.100000000000001" customHeight="1" x14ac:dyDescent="0.3">
      <c r="A49" s="761">
        <v>5909</v>
      </c>
      <c r="B49" s="812" t="s">
        <v>218</v>
      </c>
      <c r="C49" s="763">
        <v>1500000</v>
      </c>
      <c r="D49" s="763">
        <v>2485702</v>
      </c>
      <c r="E49" s="763">
        <v>2485702</v>
      </c>
      <c r="F49" s="763">
        <v>1600000</v>
      </c>
      <c r="G49" s="813">
        <v>1600000</v>
      </c>
    </row>
    <row r="50" spans="1:7" ht="20.100000000000001" customHeight="1" thickBot="1" x14ac:dyDescent="0.35">
      <c r="A50" s="743">
        <v>6121</v>
      </c>
      <c r="B50" s="753" t="s">
        <v>37</v>
      </c>
      <c r="C50" s="745">
        <v>2500000</v>
      </c>
      <c r="D50" s="745">
        <v>3284286</v>
      </c>
      <c r="E50" s="745">
        <v>6200000</v>
      </c>
      <c r="F50" s="745">
        <v>6000000</v>
      </c>
      <c r="G50" s="815">
        <v>6000000</v>
      </c>
    </row>
    <row r="51" spans="1:7" ht="20.100000000000001" customHeight="1" thickBot="1" x14ac:dyDescent="0.35">
      <c r="A51" s="874"/>
      <c r="B51" s="861" t="s">
        <v>55</v>
      </c>
      <c r="C51" s="872">
        <f>SUM(C19:C50)</f>
        <v>32547000</v>
      </c>
      <c r="D51" s="872">
        <f>SUM(D19:D50)</f>
        <v>20675890</v>
      </c>
      <c r="E51" s="872">
        <f>SUM(E19:E50)</f>
        <v>32542104</v>
      </c>
      <c r="F51" s="872">
        <f>SUM(F19:F50)</f>
        <v>30940000</v>
      </c>
      <c r="G51" s="877">
        <f>SUM(G19:G50)</f>
        <v>30940000</v>
      </c>
    </row>
    <row r="52" spans="1:7" ht="14.4" x14ac:dyDescent="0.3">
      <c r="A52" s="111"/>
      <c r="B52" s="111"/>
      <c r="C52" s="114"/>
      <c r="D52" s="114"/>
      <c r="E52" s="114"/>
      <c r="F52" s="114"/>
      <c r="G52" s="111"/>
    </row>
    <row r="53" spans="1:7" ht="14.4" x14ac:dyDescent="0.3">
      <c r="A53" s="111"/>
      <c r="B53" s="111"/>
      <c r="C53" s="114"/>
      <c r="D53" s="114"/>
      <c r="E53" s="114"/>
      <c r="F53" s="114"/>
      <c r="G53" s="111"/>
    </row>
    <row r="54" spans="1:7" ht="14.4" x14ac:dyDescent="0.3">
      <c r="A54" s="111"/>
      <c r="B54" s="115" t="s">
        <v>143</v>
      </c>
      <c r="C54" s="972">
        <v>45950</v>
      </c>
      <c r="E54" s="115" t="s">
        <v>144</v>
      </c>
      <c r="F54" s="1175" t="s">
        <v>641</v>
      </c>
      <c r="G54" s="111"/>
    </row>
    <row r="55" spans="1:7" ht="14.4" x14ac:dyDescent="0.3">
      <c r="A55" s="111"/>
      <c r="B55" s="111"/>
      <c r="C55" s="111"/>
      <c r="D55" s="111"/>
      <c r="E55" s="111"/>
      <c r="F55" s="111"/>
      <c r="G55" s="111"/>
    </row>
  </sheetData>
  <mergeCells count="5">
    <mergeCell ref="B1:E1"/>
    <mergeCell ref="A5:A6"/>
    <mergeCell ref="B5:B6"/>
    <mergeCell ref="A17:A18"/>
    <mergeCell ref="B17:B18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3"/>
  <sheetViews>
    <sheetView zoomScaleNormal="100" workbookViewId="0">
      <selection activeCell="F33" sqref="F3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397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367</v>
      </c>
      <c r="B3" s="691" t="s">
        <v>166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2111</v>
      </c>
      <c r="B7" s="754" t="s">
        <v>167</v>
      </c>
      <c r="C7" s="755">
        <v>1200000</v>
      </c>
      <c r="D7" s="755">
        <v>1107011</v>
      </c>
      <c r="E7" s="755">
        <v>1200000</v>
      </c>
      <c r="F7" s="755">
        <v>1220000</v>
      </c>
      <c r="G7" s="756">
        <v>1220000</v>
      </c>
    </row>
    <row r="8" spans="1:7" ht="20.100000000000001" customHeight="1" x14ac:dyDescent="0.3">
      <c r="A8" s="709">
        <v>2132</v>
      </c>
      <c r="B8" s="818" t="s">
        <v>168</v>
      </c>
      <c r="C8" s="757">
        <v>550000</v>
      </c>
      <c r="D8" s="757">
        <v>408344</v>
      </c>
      <c r="E8" s="757">
        <v>550000</v>
      </c>
      <c r="F8" s="757">
        <v>560000</v>
      </c>
      <c r="G8" s="758">
        <v>560000</v>
      </c>
    </row>
    <row r="9" spans="1:7" ht="20.100000000000001" customHeight="1" thickBot="1" x14ac:dyDescent="0.35">
      <c r="A9" s="713">
        <v>2324</v>
      </c>
      <c r="B9" s="819" t="s">
        <v>169</v>
      </c>
      <c r="C9" s="759">
        <v>0</v>
      </c>
      <c r="D9" s="759">
        <v>31384</v>
      </c>
      <c r="E9" s="759">
        <v>31384</v>
      </c>
      <c r="F9" s="759">
        <v>0</v>
      </c>
      <c r="G9" s="760">
        <v>0</v>
      </c>
    </row>
    <row r="10" spans="1:7" ht="20.100000000000001" customHeight="1" thickBot="1" x14ac:dyDescent="0.35">
      <c r="A10" s="856"/>
      <c r="B10" s="857" t="s">
        <v>55</v>
      </c>
      <c r="C10" s="858">
        <f>SUM(C7:C9)</f>
        <v>1750000</v>
      </c>
      <c r="D10" s="858">
        <f>SUM(D7:D9)</f>
        <v>1546739</v>
      </c>
      <c r="E10" s="858">
        <f>SUM(E7:E9)</f>
        <v>1781384</v>
      </c>
      <c r="F10" s="858">
        <f>SUM(F7:F9)</f>
        <v>1780000</v>
      </c>
      <c r="G10" s="859">
        <f>SUM(G7:G9)</f>
        <v>1780000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0" t="s">
        <v>367</v>
      </c>
      <c r="B13" s="721" t="s">
        <v>166</v>
      </c>
      <c r="C13" s="722"/>
      <c r="D13" s="723"/>
      <c r="E13" s="723"/>
      <c r="F13" s="723"/>
      <c r="G13" s="724"/>
    </row>
    <row r="14" spans="1:7" ht="15.6" x14ac:dyDescent="0.3">
      <c r="A14" s="725"/>
      <c r="B14" s="726" t="s">
        <v>140</v>
      </c>
      <c r="C14" s="727"/>
      <c r="D14" s="728"/>
      <c r="E14" s="729" t="s">
        <v>134</v>
      </c>
      <c r="F14" s="728"/>
      <c r="G14" s="730"/>
    </row>
    <row r="15" spans="1:7" ht="14.4" x14ac:dyDescent="0.3">
      <c r="A15" s="1330" t="s">
        <v>135</v>
      </c>
      <c r="B15" s="1332" t="s">
        <v>136</v>
      </c>
      <c r="C15" s="731" t="s">
        <v>137</v>
      </c>
      <c r="D15" s="731" t="s">
        <v>107</v>
      </c>
      <c r="E15" s="731" t="s">
        <v>138</v>
      </c>
      <c r="F15" s="731" t="s">
        <v>108</v>
      </c>
      <c r="G15" s="733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734" t="str">
        <f>IF('1014-útulek'!E16=0," ",'1014-útulek'!E16)</f>
        <v>k 31.12.2025</v>
      </c>
      <c r="F16" s="735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7" ht="20.100000000000001" customHeight="1" x14ac:dyDescent="0.3">
      <c r="A17" s="737">
        <v>5133</v>
      </c>
      <c r="B17" s="752" t="s">
        <v>154</v>
      </c>
      <c r="C17" s="739">
        <v>0</v>
      </c>
      <c r="D17" s="740">
        <v>0</v>
      </c>
      <c r="E17" s="739">
        <v>0</v>
      </c>
      <c r="F17" s="739">
        <v>0</v>
      </c>
      <c r="G17" s="742">
        <v>0</v>
      </c>
    </row>
    <row r="18" spans="1:7" ht="20.100000000000001" customHeight="1" x14ac:dyDescent="0.3">
      <c r="A18" s="761">
        <v>5134</v>
      </c>
      <c r="B18" s="766" t="s">
        <v>170</v>
      </c>
      <c r="C18" s="763">
        <v>15000</v>
      </c>
      <c r="D18" s="763">
        <v>0</v>
      </c>
      <c r="E18" s="763">
        <v>0</v>
      </c>
      <c r="F18" s="763">
        <v>15000</v>
      </c>
      <c r="G18" s="765">
        <v>15000</v>
      </c>
    </row>
    <row r="19" spans="1:7" ht="20.100000000000001" customHeight="1" x14ac:dyDescent="0.3">
      <c r="A19" s="761">
        <v>5137</v>
      </c>
      <c r="B19" s="766" t="s">
        <v>19</v>
      </c>
      <c r="C19" s="763">
        <v>35000</v>
      </c>
      <c r="D19" s="763">
        <v>0</v>
      </c>
      <c r="E19" s="763">
        <v>0</v>
      </c>
      <c r="F19" s="763">
        <v>35000</v>
      </c>
      <c r="G19" s="765">
        <v>35000</v>
      </c>
    </row>
    <row r="20" spans="1:7" ht="20.100000000000001" customHeight="1" x14ac:dyDescent="0.3">
      <c r="A20" s="761">
        <v>5139</v>
      </c>
      <c r="B20" s="766" t="s">
        <v>147</v>
      </c>
      <c r="C20" s="763">
        <v>100000</v>
      </c>
      <c r="D20" s="763">
        <v>29935</v>
      </c>
      <c r="E20" s="763">
        <v>50000</v>
      </c>
      <c r="F20" s="763">
        <v>100000</v>
      </c>
      <c r="G20" s="765">
        <v>100000</v>
      </c>
    </row>
    <row r="21" spans="1:7" ht="20.100000000000001" customHeight="1" x14ac:dyDescent="0.3">
      <c r="A21" s="761">
        <v>5151</v>
      </c>
      <c r="B21" s="766" t="s">
        <v>20</v>
      </c>
      <c r="C21" s="763">
        <v>300000</v>
      </c>
      <c r="D21" s="763">
        <v>122615</v>
      </c>
      <c r="E21" s="763">
        <v>200000</v>
      </c>
      <c r="F21" s="763">
        <v>300000</v>
      </c>
      <c r="G21" s="765">
        <v>300000</v>
      </c>
    </row>
    <row r="22" spans="1:7" ht="20.100000000000001" customHeight="1" x14ac:dyDescent="0.3">
      <c r="A22" s="761">
        <v>5152</v>
      </c>
      <c r="B22" s="766" t="s">
        <v>43</v>
      </c>
      <c r="C22" s="763">
        <v>600000</v>
      </c>
      <c r="D22" s="763">
        <v>661206</v>
      </c>
      <c r="E22" s="763">
        <v>700000</v>
      </c>
      <c r="F22" s="763">
        <v>700000</v>
      </c>
      <c r="G22" s="765">
        <v>700000</v>
      </c>
    </row>
    <row r="23" spans="1:7" ht="20.100000000000001" customHeight="1" x14ac:dyDescent="0.3">
      <c r="A23" s="761">
        <v>5153</v>
      </c>
      <c r="B23" s="766" t="s">
        <v>21</v>
      </c>
      <c r="C23" s="763">
        <v>55000</v>
      </c>
      <c r="D23" s="763">
        <v>10407</v>
      </c>
      <c r="E23" s="763">
        <v>20000</v>
      </c>
      <c r="F23" s="763">
        <v>50000</v>
      </c>
      <c r="G23" s="765">
        <v>50000</v>
      </c>
    </row>
    <row r="24" spans="1:7" ht="20.100000000000001" customHeight="1" x14ac:dyDescent="0.3">
      <c r="A24" s="761">
        <v>5154</v>
      </c>
      <c r="B24" s="766" t="s">
        <v>157</v>
      </c>
      <c r="C24" s="763">
        <v>600000</v>
      </c>
      <c r="D24" s="763">
        <v>204442</v>
      </c>
      <c r="E24" s="763">
        <v>300000</v>
      </c>
      <c r="F24" s="763">
        <v>500000</v>
      </c>
      <c r="G24" s="765">
        <v>500000</v>
      </c>
    </row>
    <row r="25" spans="1:7" ht="20.100000000000001" customHeight="1" x14ac:dyDescent="0.3">
      <c r="A25" s="761">
        <v>5156</v>
      </c>
      <c r="B25" s="766" t="s">
        <v>171</v>
      </c>
      <c r="C25" s="763">
        <v>15000</v>
      </c>
      <c r="D25" s="763">
        <v>0</v>
      </c>
      <c r="E25" s="763">
        <v>0</v>
      </c>
      <c r="F25" s="763">
        <v>15000</v>
      </c>
      <c r="G25" s="765">
        <v>15000</v>
      </c>
    </row>
    <row r="26" spans="1:7" ht="20.100000000000001" customHeight="1" x14ac:dyDescent="0.3">
      <c r="A26" s="761">
        <v>5169</v>
      </c>
      <c r="B26" s="766" t="s">
        <v>141</v>
      </c>
      <c r="C26" s="763">
        <v>300000</v>
      </c>
      <c r="D26" s="763">
        <v>114760</v>
      </c>
      <c r="E26" s="763">
        <v>200000</v>
      </c>
      <c r="F26" s="763">
        <v>300000</v>
      </c>
      <c r="G26" s="765">
        <v>300000</v>
      </c>
    </row>
    <row r="27" spans="1:7" ht="20.100000000000001" customHeight="1" x14ac:dyDescent="0.3">
      <c r="A27" s="768">
        <v>5171</v>
      </c>
      <c r="B27" s="816" t="s">
        <v>160</v>
      </c>
      <c r="C27" s="770">
        <v>400000</v>
      </c>
      <c r="D27" s="770">
        <v>365139</v>
      </c>
      <c r="E27" s="770">
        <v>400000</v>
      </c>
      <c r="F27" s="770">
        <v>400000</v>
      </c>
      <c r="G27" s="771">
        <v>400000</v>
      </c>
    </row>
    <row r="28" spans="1:7" ht="20.100000000000001" customHeight="1" thickBot="1" x14ac:dyDescent="0.35">
      <c r="A28" s="743">
        <v>5909</v>
      </c>
      <c r="B28" s="817" t="s">
        <v>218</v>
      </c>
      <c r="C28" s="745">
        <v>0</v>
      </c>
      <c r="D28" s="745">
        <v>106239</v>
      </c>
      <c r="E28" s="745">
        <v>106239</v>
      </c>
      <c r="F28" s="745">
        <v>0</v>
      </c>
      <c r="G28" s="747">
        <v>0</v>
      </c>
    </row>
    <row r="29" spans="1:7" ht="20.100000000000001" customHeight="1" thickBot="1" x14ac:dyDescent="0.35">
      <c r="A29" s="874"/>
      <c r="B29" s="861" t="s">
        <v>55</v>
      </c>
      <c r="C29" s="872">
        <f>SUM(C17:C28)</f>
        <v>2420000</v>
      </c>
      <c r="D29" s="872">
        <f>SUM(D17:D28)</f>
        <v>1614743</v>
      </c>
      <c r="E29" s="872">
        <f>SUM(E17:E28)</f>
        <v>1976239</v>
      </c>
      <c r="F29" s="872">
        <f>SUM(F17:F28)</f>
        <v>2415000</v>
      </c>
      <c r="G29" s="877">
        <f>SUM(G17:G28)</f>
        <v>2415000</v>
      </c>
    </row>
    <row r="30" spans="1:7" ht="14.4" x14ac:dyDescent="0.3">
      <c r="A30" s="111"/>
      <c r="B30" s="111"/>
      <c r="C30" s="114"/>
      <c r="D30" s="114"/>
      <c r="E30" s="114"/>
      <c r="F30" s="114"/>
      <c r="G30" s="111"/>
    </row>
    <row r="31" spans="1:7" ht="14.4" x14ac:dyDescent="0.3">
      <c r="A31" s="111"/>
      <c r="B31" s="111"/>
      <c r="C31" s="114"/>
      <c r="D31" s="114"/>
      <c r="E31" s="114"/>
      <c r="F31" s="114"/>
      <c r="G31" s="111"/>
    </row>
    <row r="32" spans="1:7" ht="14.4" x14ac:dyDescent="0.3">
      <c r="A32" s="111"/>
      <c r="B32" s="115" t="s">
        <v>143</v>
      </c>
      <c r="C32" s="957">
        <v>45940</v>
      </c>
      <c r="E32" s="115" t="s">
        <v>144</v>
      </c>
      <c r="F32" s="1171" t="s">
        <v>637</v>
      </c>
      <c r="G32" s="111"/>
    </row>
    <row r="33" spans="1:7" ht="14.4" x14ac:dyDescent="0.3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9"/>
  <sheetViews>
    <sheetView zoomScaleNormal="100" workbookViewId="0">
      <selection activeCell="G20" sqref="G20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398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372</v>
      </c>
      <c r="B3" s="691" t="s">
        <v>172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2111</v>
      </c>
      <c r="B7" s="706" t="s">
        <v>173</v>
      </c>
      <c r="C7" s="755">
        <v>10000</v>
      </c>
      <c r="D7" s="755">
        <v>4482</v>
      </c>
      <c r="E7" s="755">
        <v>6000</v>
      </c>
      <c r="F7" s="755">
        <v>10000</v>
      </c>
      <c r="G7" s="756">
        <v>10000</v>
      </c>
    </row>
    <row r="8" spans="1:7" ht="20.100000000000001" customHeight="1" x14ac:dyDescent="0.3">
      <c r="A8" s="709">
        <v>2322</v>
      </c>
      <c r="B8" s="965" t="s">
        <v>542</v>
      </c>
      <c r="C8" s="969">
        <v>0</v>
      </c>
      <c r="D8" s="969">
        <v>16911</v>
      </c>
      <c r="E8" s="969">
        <v>16911</v>
      </c>
      <c r="F8" s="969">
        <v>0</v>
      </c>
      <c r="G8" s="758">
        <v>0</v>
      </c>
    </row>
    <row r="9" spans="1:7" ht="20.100000000000001" customHeight="1" thickBot="1" x14ac:dyDescent="0.35">
      <c r="A9" s="709">
        <v>2324</v>
      </c>
      <c r="B9" s="970" t="s">
        <v>543</v>
      </c>
      <c r="C9" s="757">
        <v>250000</v>
      </c>
      <c r="D9" s="757">
        <v>246781</v>
      </c>
      <c r="E9" s="757">
        <v>246781</v>
      </c>
      <c r="F9" s="757">
        <v>0</v>
      </c>
      <c r="G9" s="758">
        <v>0</v>
      </c>
    </row>
    <row r="10" spans="1:7" ht="20.100000000000001" customHeight="1" thickBot="1" x14ac:dyDescent="0.35">
      <c r="A10" s="856"/>
      <c r="B10" s="857" t="s">
        <v>55</v>
      </c>
      <c r="C10" s="858">
        <f>SUM(C7:C9)</f>
        <v>260000</v>
      </c>
      <c r="D10" s="858">
        <f>SUM(D7:D9)</f>
        <v>268174</v>
      </c>
      <c r="E10" s="858">
        <f>SUM(E7:E9)</f>
        <v>269692</v>
      </c>
      <c r="F10" s="858">
        <f>SUM(F7:F9)</f>
        <v>10000</v>
      </c>
      <c r="G10" s="859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0" t="s">
        <v>372</v>
      </c>
      <c r="B13" s="721" t="s">
        <v>172</v>
      </c>
      <c r="C13" s="722"/>
      <c r="D13" s="723"/>
      <c r="E13" s="723"/>
      <c r="F13" s="723"/>
      <c r="G13" s="724"/>
    </row>
    <row r="14" spans="1:7" ht="15.6" x14ac:dyDescent="0.3">
      <c r="A14" s="725"/>
      <c r="B14" s="726" t="s">
        <v>140</v>
      </c>
      <c r="C14" s="727"/>
      <c r="D14" s="728"/>
      <c r="E14" s="729" t="s">
        <v>134</v>
      </c>
      <c r="F14" s="728"/>
      <c r="G14" s="730"/>
    </row>
    <row r="15" spans="1:7" ht="14.4" x14ac:dyDescent="0.3">
      <c r="A15" s="1330" t="s">
        <v>135</v>
      </c>
      <c r="B15" s="1332" t="s">
        <v>136</v>
      </c>
      <c r="C15" s="731" t="s">
        <v>137</v>
      </c>
      <c r="D15" s="731" t="s">
        <v>107</v>
      </c>
      <c r="E15" s="731" t="s">
        <v>138</v>
      </c>
      <c r="F15" s="731" t="s">
        <v>108</v>
      </c>
      <c r="G15" s="733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734" t="str">
        <f>IF('1014-útulek'!E16=0," ",'1014-útulek'!E16)</f>
        <v>k 31.12.2025</v>
      </c>
      <c r="F16" s="735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7" ht="20.100000000000001" customHeight="1" x14ac:dyDescent="0.3">
      <c r="A17" s="737">
        <v>5139</v>
      </c>
      <c r="B17" s="752" t="s">
        <v>147</v>
      </c>
      <c r="C17" s="739">
        <v>70000</v>
      </c>
      <c r="D17" s="740">
        <v>26274</v>
      </c>
      <c r="E17" s="739">
        <v>30000</v>
      </c>
      <c r="F17" s="739">
        <v>70000</v>
      </c>
      <c r="G17" s="742">
        <v>70000</v>
      </c>
    </row>
    <row r="18" spans="1:7" ht="20.100000000000001" customHeight="1" x14ac:dyDescent="0.3">
      <c r="A18" s="761">
        <v>5154</v>
      </c>
      <c r="B18" s="766" t="s">
        <v>157</v>
      </c>
      <c r="C18" s="763">
        <v>400000</v>
      </c>
      <c r="D18" s="763">
        <v>237867</v>
      </c>
      <c r="E18" s="763">
        <v>300000</v>
      </c>
      <c r="F18" s="763">
        <v>300000</v>
      </c>
      <c r="G18" s="765">
        <v>300000</v>
      </c>
    </row>
    <row r="19" spans="1:7" ht="20.100000000000001" customHeight="1" x14ac:dyDescent="0.3">
      <c r="A19" s="761">
        <v>5156</v>
      </c>
      <c r="B19" s="766" t="s">
        <v>171</v>
      </c>
      <c r="C19" s="763">
        <v>0</v>
      </c>
      <c r="D19" s="763">
        <v>1815</v>
      </c>
      <c r="E19" s="763">
        <v>2000</v>
      </c>
      <c r="F19" s="763">
        <v>2000</v>
      </c>
      <c r="G19" s="765">
        <v>2000</v>
      </c>
    </row>
    <row r="20" spans="1:7" ht="20.100000000000001" customHeight="1" x14ac:dyDescent="0.3">
      <c r="A20" s="761">
        <v>5163</v>
      </c>
      <c r="B20" s="820" t="s">
        <v>451</v>
      </c>
      <c r="C20" s="763">
        <v>0</v>
      </c>
      <c r="D20" s="763">
        <v>0</v>
      </c>
      <c r="E20" s="763">
        <v>0</v>
      </c>
      <c r="F20" s="763">
        <v>0</v>
      </c>
      <c r="G20" s="765">
        <v>0</v>
      </c>
    </row>
    <row r="21" spans="1:7" ht="20.100000000000001" customHeight="1" x14ac:dyDescent="0.3">
      <c r="A21" s="761">
        <v>5164</v>
      </c>
      <c r="B21" s="766" t="s">
        <v>23</v>
      </c>
      <c r="C21" s="763">
        <v>40000</v>
      </c>
      <c r="D21" s="763">
        <v>39924</v>
      </c>
      <c r="E21" s="763">
        <v>39924</v>
      </c>
      <c r="F21" s="763">
        <v>77000</v>
      </c>
      <c r="G21" s="765">
        <v>77000</v>
      </c>
    </row>
    <row r="22" spans="1:7" ht="20.100000000000001" customHeight="1" x14ac:dyDescent="0.3">
      <c r="A22" s="761">
        <v>5167</v>
      </c>
      <c r="B22" s="766" t="s">
        <v>174</v>
      </c>
      <c r="C22" s="763">
        <v>14000</v>
      </c>
      <c r="D22" s="763">
        <v>13380</v>
      </c>
      <c r="E22" s="763">
        <v>13380</v>
      </c>
      <c r="F22" s="763">
        <v>14000</v>
      </c>
      <c r="G22" s="765">
        <v>14000</v>
      </c>
    </row>
    <row r="23" spans="1:7" ht="20.100000000000001" customHeight="1" x14ac:dyDescent="0.3">
      <c r="A23" s="761">
        <v>5169</v>
      </c>
      <c r="B23" s="766" t="s">
        <v>141</v>
      </c>
      <c r="C23" s="763">
        <v>70000</v>
      </c>
      <c r="D23" s="763">
        <v>38039</v>
      </c>
      <c r="E23" s="763">
        <v>50000</v>
      </c>
      <c r="F23" s="763">
        <v>70000</v>
      </c>
      <c r="G23" s="765">
        <v>70000</v>
      </c>
    </row>
    <row r="24" spans="1:7" ht="20.100000000000001" customHeight="1" thickBot="1" x14ac:dyDescent="0.35">
      <c r="A24" s="768">
        <v>5171</v>
      </c>
      <c r="B24" s="774" t="s">
        <v>160</v>
      </c>
      <c r="C24" s="770">
        <v>300000</v>
      </c>
      <c r="D24" s="770">
        <v>43930</v>
      </c>
      <c r="E24" s="770">
        <v>50000</v>
      </c>
      <c r="F24" s="770">
        <v>300000</v>
      </c>
      <c r="G24" s="771">
        <v>300000</v>
      </c>
    </row>
    <row r="25" spans="1:7" ht="20.100000000000001" customHeight="1" thickBot="1" x14ac:dyDescent="0.35">
      <c r="A25" s="874"/>
      <c r="B25" s="861"/>
      <c r="C25" s="872">
        <f>C17+C18+C19+C20+C21+C22+C23+C24</f>
        <v>894000</v>
      </c>
      <c r="D25" s="872">
        <f>SUM(D17:D24)</f>
        <v>401229</v>
      </c>
      <c r="E25" s="872">
        <f>SUM(E17:E24)</f>
        <v>485304</v>
      </c>
      <c r="F25" s="872">
        <f>SUM(F17:F24)</f>
        <v>833000</v>
      </c>
      <c r="G25" s="877">
        <f>SUM(G17:G24)</f>
        <v>833000</v>
      </c>
    </row>
    <row r="26" spans="1:7" ht="14.4" x14ac:dyDescent="0.3">
      <c r="A26" s="111"/>
      <c r="B26" s="111"/>
      <c r="C26" s="114"/>
      <c r="D26" s="114"/>
      <c r="E26" s="114"/>
      <c r="F26" s="114"/>
      <c r="G26" s="111"/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5" t="s">
        <v>143</v>
      </c>
      <c r="C28" s="500">
        <v>45951</v>
      </c>
      <c r="E28" s="115" t="s">
        <v>144</v>
      </c>
      <c r="F28" s="111" t="s">
        <v>145</v>
      </c>
      <c r="G28" s="111"/>
    </row>
    <row r="29" spans="1:7" ht="14.4" x14ac:dyDescent="0.3">
      <c r="A29" s="111"/>
      <c r="B29" s="111"/>
      <c r="C29" s="111"/>
      <c r="D29" s="111"/>
      <c r="E29" s="111"/>
      <c r="F29" s="111"/>
      <c r="G29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9"/>
  <sheetViews>
    <sheetView topLeftCell="A10" zoomScaleNormal="100" workbookViewId="0">
      <selection activeCell="B8" sqref="B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399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373</v>
      </c>
      <c r="B3" s="691" t="s">
        <v>175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2111</v>
      </c>
      <c r="B7" s="754" t="s">
        <v>176</v>
      </c>
      <c r="C7" s="755">
        <v>50000</v>
      </c>
      <c r="D7" s="755">
        <v>31841</v>
      </c>
      <c r="E7" s="755">
        <v>35000</v>
      </c>
      <c r="F7" s="755">
        <v>50000</v>
      </c>
      <c r="G7" s="756">
        <v>50000</v>
      </c>
    </row>
    <row r="8" spans="1:7" ht="20.100000000000001" customHeight="1" thickBot="1" x14ac:dyDescent="0.35">
      <c r="A8" s="713">
        <v>2324</v>
      </c>
      <c r="B8" s="819" t="s">
        <v>177</v>
      </c>
      <c r="C8" s="759">
        <v>0</v>
      </c>
      <c r="D8" s="759">
        <v>0</v>
      </c>
      <c r="E8" s="759">
        <v>0</v>
      </c>
      <c r="F8" s="759">
        <v>0</v>
      </c>
      <c r="G8" s="760">
        <v>0</v>
      </c>
    </row>
    <row r="9" spans="1:7" ht="20.100000000000001" customHeight="1" thickBot="1" x14ac:dyDescent="0.35">
      <c r="A9" s="856"/>
      <c r="B9" s="857" t="s">
        <v>55</v>
      </c>
      <c r="C9" s="858">
        <f>SUM(C7:C8)</f>
        <v>50000</v>
      </c>
      <c r="D9" s="858">
        <f>SUM(D7:D8)</f>
        <v>31841</v>
      </c>
      <c r="E9" s="858">
        <f>SUM(E7:E8)</f>
        <v>35000</v>
      </c>
      <c r="F9" s="858">
        <f>SUM(F7:F8)</f>
        <v>50000</v>
      </c>
      <c r="G9" s="859">
        <f>SUM(G7:G8)</f>
        <v>50000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20" t="s">
        <v>373</v>
      </c>
      <c r="B12" s="721" t="s">
        <v>175</v>
      </c>
      <c r="C12" s="722"/>
      <c r="D12" s="723"/>
      <c r="E12" s="723"/>
      <c r="F12" s="723"/>
      <c r="G12" s="724"/>
    </row>
    <row r="13" spans="1:7" ht="15.6" x14ac:dyDescent="0.3">
      <c r="A13" s="725"/>
      <c r="B13" s="726" t="s">
        <v>140</v>
      </c>
      <c r="C13" s="727"/>
      <c r="D13" s="728"/>
      <c r="E13" s="729" t="s">
        <v>134</v>
      </c>
      <c r="F13" s="728"/>
      <c r="G13" s="730"/>
    </row>
    <row r="14" spans="1:7" ht="14.4" x14ac:dyDescent="0.3">
      <c r="A14" s="1330" t="s">
        <v>135</v>
      </c>
      <c r="B14" s="1332" t="s">
        <v>136</v>
      </c>
      <c r="C14" s="731" t="s">
        <v>137</v>
      </c>
      <c r="D14" s="731" t="s">
        <v>107</v>
      </c>
      <c r="E14" s="731" t="s">
        <v>138</v>
      </c>
      <c r="F14" s="731" t="s">
        <v>108</v>
      </c>
      <c r="G14" s="733" t="s">
        <v>139</v>
      </c>
    </row>
    <row r="15" spans="1:7" ht="15" thickBot="1" x14ac:dyDescent="0.35">
      <c r="A15" s="1331"/>
      <c r="B15" s="1333"/>
      <c r="C15" s="734" t="str">
        <f>IF('příjmy-paragraf'!D2=0," ",'příjmy-paragraf'!D2)</f>
        <v>rok 2025</v>
      </c>
      <c r="D15" s="734" t="str">
        <f>IF('příjmy-paragraf'!E3=0," ",'příjmy-paragraf'!E3)</f>
        <v xml:space="preserve"> k 30.09.</v>
      </c>
      <c r="E15" s="734" t="str">
        <f>IF('1014-útulek'!E16=0," ",'1014-útulek'!E16)</f>
        <v>k 31.12.2025</v>
      </c>
      <c r="F15" s="734" t="str">
        <f>IF('příjmy-paragraf'!F2=0," ",'příjmy-paragraf'!F2)</f>
        <v>rok 2026</v>
      </c>
      <c r="G15" s="736" t="str">
        <f>IF('příjmy-paragraf'!F2=0," ",'příjmy-paragraf'!F2)</f>
        <v>rok 2026</v>
      </c>
    </row>
    <row r="16" spans="1:7" ht="20.100000000000001" customHeight="1" x14ac:dyDescent="0.3">
      <c r="A16" s="737">
        <v>5132</v>
      </c>
      <c r="B16" s="752" t="s">
        <v>153</v>
      </c>
      <c r="C16" s="739">
        <v>1000</v>
      </c>
      <c r="D16" s="740">
        <v>0</v>
      </c>
      <c r="E16" s="739">
        <v>0</v>
      </c>
      <c r="F16" s="739">
        <v>1000</v>
      </c>
      <c r="G16" s="742">
        <v>1000</v>
      </c>
    </row>
    <row r="17" spans="1:7" ht="20.100000000000001" customHeight="1" x14ac:dyDescent="0.3">
      <c r="A17" s="761">
        <v>5134</v>
      </c>
      <c r="B17" s="766" t="s">
        <v>170</v>
      </c>
      <c r="C17" s="763">
        <v>4000</v>
      </c>
      <c r="D17" s="763">
        <v>0</v>
      </c>
      <c r="E17" s="763">
        <v>0</v>
      </c>
      <c r="F17" s="763">
        <v>4000</v>
      </c>
      <c r="G17" s="765">
        <v>4000</v>
      </c>
    </row>
    <row r="18" spans="1:7" ht="20.100000000000001" customHeight="1" x14ac:dyDescent="0.3">
      <c r="A18" s="761">
        <v>5139</v>
      </c>
      <c r="B18" s="766" t="s">
        <v>163</v>
      </c>
      <c r="C18" s="763">
        <v>20000</v>
      </c>
      <c r="D18" s="763">
        <v>7116</v>
      </c>
      <c r="E18" s="763">
        <v>10000</v>
      </c>
      <c r="F18" s="763">
        <v>20000</v>
      </c>
      <c r="G18" s="765">
        <v>20000</v>
      </c>
    </row>
    <row r="19" spans="1:7" ht="20.100000000000001" customHeight="1" x14ac:dyDescent="0.3">
      <c r="A19" s="761">
        <v>5154</v>
      </c>
      <c r="B19" s="766" t="s">
        <v>157</v>
      </c>
      <c r="C19" s="763">
        <v>15000</v>
      </c>
      <c r="D19" s="763">
        <v>6072</v>
      </c>
      <c r="E19" s="763">
        <v>7000</v>
      </c>
      <c r="F19" s="763">
        <v>15000</v>
      </c>
      <c r="G19" s="765">
        <v>15000</v>
      </c>
    </row>
    <row r="20" spans="1:7" ht="20.100000000000001" customHeight="1" x14ac:dyDescent="0.3">
      <c r="A20" s="761">
        <v>5156</v>
      </c>
      <c r="B20" s="766" t="s">
        <v>171</v>
      </c>
      <c r="C20" s="763">
        <v>20000</v>
      </c>
      <c r="D20" s="763">
        <v>0</v>
      </c>
      <c r="E20" s="763">
        <v>0</v>
      </c>
      <c r="F20" s="763">
        <v>20000</v>
      </c>
      <c r="G20" s="765">
        <v>20000</v>
      </c>
    </row>
    <row r="21" spans="1:7" ht="20.100000000000001" customHeight="1" x14ac:dyDescent="0.3">
      <c r="A21" s="761">
        <v>5169</v>
      </c>
      <c r="B21" s="766" t="s">
        <v>141</v>
      </c>
      <c r="C21" s="763">
        <v>30000</v>
      </c>
      <c r="D21" s="763">
        <v>3997</v>
      </c>
      <c r="E21" s="763">
        <v>10000</v>
      </c>
      <c r="F21" s="763">
        <v>30000</v>
      </c>
      <c r="G21" s="765">
        <v>30000</v>
      </c>
    </row>
    <row r="22" spans="1:7" ht="20.100000000000001" customHeight="1" x14ac:dyDescent="0.3">
      <c r="A22" s="768">
        <v>5171</v>
      </c>
      <c r="B22" s="774" t="s">
        <v>160</v>
      </c>
      <c r="C22" s="770">
        <v>30000</v>
      </c>
      <c r="D22" s="770">
        <v>21549</v>
      </c>
      <c r="E22" s="770">
        <v>30000</v>
      </c>
      <c r="F22" s="770">
        <v>30000</v>
      </c>
      <c r="G22" s="771">
        <v>30000</v>
      </c>
    </row>
    <row r="23" spans="1:7" ht="20.100000000000001" customHeight="1" x14ac:dyDescent="0.3">
      <c r="A23" s="768">
        <v>5811</v>
      </c>
      <c r="B23" s="973" t="s">
        <v>544</v>
      </c>
      <c r="C23" s="770">
        <v>0</v>
      </c>
      <c r="D23" s="770">
        <v>0</v>
      </c>
      <c r="E23" s="770"/>
      <c r="F23" s="770"/>
      <c r="G23" s="771"/>
    </row>
    <row r="24" spans="1:7" ht="20.100000000000001" customHeight="1" thickBot="1" x14ac:dyDescent="0.35">
      <c r="A24" s="743">
        <v>6121</v>
      </c>
      <c r="B24" s="753" t="s">
        <v>178</v>
      </c>
      <c r="C24" s="745">
        <v>0</v>
      </c>
      <c r="D24" s="745">
        <v>0</v>
      </c>
      <c r="E24" s="745">
        <v>0</v>
      </c>
      <c r="F24" s="745">
        <v>0</v>
      </c>
      <c r="G24" s="747">
        <v>0</v>
      </c>
    </row>
    <row r="25" spans="1:7" ht="20.100000000000001" customHeight="1" thickBot="1" x14ac:dyDescent="0.35">
      <c r="A25" s="874"/>
      <c r="B25" s="861" t="s">
        <v>55</v>
      </c>
      <c r="C25" s="872">
        <f>SUM(C16:C24)</f>
        <v>120000</v>
      </c>
      <c r="D25" s="872">
        <f>SUM(D16:D24)</f>
        <v>38734</v>
      </c>
      <c r="E25" s="872">
        <f>SUM(E16:E24)</f>
        <v>57000</v>
      </c>
      <c r="F25" s="872">
        <f>SUM(F16:F24)</f>
        <v>120000</v>
      </c>
      <c r="G25" s="877">
        <f>SUM(G16:G24)</f>
        <v>120000</v>
      </c>
    </row>
    <row r="26" spans="1:7" ht="14.4" x14ac:dyDescent="0.3">
      <c r="A26" s="111"/>
      <c r="B26" s="111"/>
      <c r="C26" s="114"/>
      <c r="D26" s="114"/>
      <c r="E26" s="114"/>
      <c r="F26" s="114"/>
      <c r="G26" s="111"/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5" t="s">
        <v>143</v>
      </c>
      <c r="C28" s="956">
        <v>45940</v>
      </c>
      <c r="E28" s="115" t="s">
        <v>144</v>
      </c>
      <c r="F28" s="1171" t="s">
        <v>637</v>
      </c>
      <c r="G28" s="111"/>
    </row>
    <row r="29" spans="1:7" ht="14.4" x14ac:dyDescent="0.3">
      <c r="A29" s="111"/>
      <c r="B29" s="111"/>
      <c r="C29" s="111"/>
      <c r="D29" s="111"/>
      <c r="E29" s="111"/>
      <c r="F29" s="111"/>
      <c r="G29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47"/>
  <sheetViews>
    <sheetView topLeftCell="A13" zoomScaleNormal="100" workbookViewId="0">
      <selection activeCell="A3" sqref="A3"/>
    </sheetView>
  </sheetViews>
  <sheetFormatPr defaultColWidth="9.109375" defaultRowHeight="13.8" x14ac:dyDescent="0.25"/>
  <cols>
    <col min="1" max="1" width="8.44140625" style="101" customWidth="1"/>
    <col min="2" max="2" width="41.886718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535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/>
      <c r="B3" s="822" t="s">
        <v>179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88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89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823">
        <v>1345</v>
      </c>
      <c r="B7" s="824" t="s">
        <v>353</v>
      </c>
      <c r="C7" s="825">
        <v>1900000</v>
      </c>
      <c r="D7" s="825">
        <v>1802766</v>
      </c>
      <c r="E7" s="825">
        <v>1900000</v>
      </c>
      <c r="F7" s="825">
        <v>1950000</v>
      </c>
      <c r="G7" s="826">
        <v>1950000</v>
      </c>
    </row>
    <row r="8" spans="1:7" ht="20.100000000000001" customHeight="1" thickBot="1" x14ac:dyDescent="0.35">
      <c r="A8" s="827"/>
      <c r="B8" s="1030" t="s">
        <v>55</v>
      </c>
      <c r="C8" s="828">
        <f>SUM(C7)</f>
        <v>1900000</v>
      </c>
      <c r="D8" s="828">
        <f>SUM(D7)</f>
        <v>1802766</v>
      </c>
      <c r="E8" s="828">
        <f>SUM(E7)</f>
        <v>1900000</v>
      </c>
      <c r="F8" s="828">
        <f>SUM(F7)</f>
        <v>1950000</v>
      </c>
      <c r="G8" s="829">
        <f>SUM(G7)</f>
        <v>1950000</v>
      </c>
    </row>
    <row r="9" spans="1:7" ht="20.100000000000001" customHeight="1" x14ac:dyDescent="0.3">
      <c r="A9" s="311">
        <v>2111</v>
      </c>
      <c r="B9" s="312" t="s">
        <v>182</v>
      </c>
      <c r="C9" s="305">
        <v>7000</v>
      </c>
      <c r="D9" s="305">
        <v>6050</v>
      </c>
      <c r="E9" s="305">
        <v>6050</v>
      </c>
      <c r="F9" s="305">
        <v>0</v>
      </c>
      <c r="G9" s="479">
        <v>0</v>
      </c>
    </row>
    <row r="10" spans="1:7" ht="20.100000000000001" customHeight="1" x14ac:dyDescent="0.3">
      <c r="A10" s="303">
        <v>2111</v>
      </c>
      <c r="B10" s="304" t="s">
        <v>183</v>
      </c>
      <c r="C10" s="306">
        <v>40000</v>
      </c>
      <c r="D10" s="306">
        <v>28199</v>
      </c>
      <c r="E10" s="306">
        <v>46000</v>
      </c>
      <c r="F10" s="306">
        <v>46000</v>
      </c>
      <c r="G10" s="480">
        <v>46000</v>
      </c>
    </row>
    <row r="11" spans="1:7" ht="20.100000000000001" customHeight="1" x14ac:dyDescent="0.3">
      <c r="A11" s="303">
        <v>2111</v>
      </c>
      <c r="B11" s="304" t="s">
        <v>184</v>
      </c>
      <c r="C11" s="306">
        <v>10000</v>
      </c>
      <c r="D11" s="306">
        <v>7356</v>
      </c>
      <c r="E11" s="306">
        <v>8100</v>
      </c>
      <c r="F11" s="306">
        <v>9000</v>
      </c>
      <c r="G11" s="480">
        <v>9000</v>
      </c>
    </row>
    <row r="12" spans="1:7" ht="20.100000000000001" customHeight="1" thickBot="1" x14ac:dyDescent="0.35">
      <c r="A12" s="640" t="s">
        <v>644</v>
      </c>
      <c r="B12" s="1031" t="s">
        <v>55</v>
      </c>
      <c r="C12" s="315">
        <f>SUM(C9:C11)</f>
        <v>57000</v>
      </c>
      <c r="D12" s="315">
        <f>SUM(D9:D11)</f>
        <v>41605</v>
      </c>
      <c r="E12" s="315">
        <f>SUM(E9:E11)</f>
        <v>60150</v>
      </c>
      <c r="F12" s="315">
        <f>SUM(F9:F11)</f>
        <v>55000</v>
      </c>
      <c r="G12" s="481">
        <f>SUM(G9:G11)</f>
        <v>55000</v>
      </c>
    </row>
    <row r="13" spans="1:7" ht="20.100000000000001" customHeight="1" x14ac:dyDescent="0.3">
      <c r="A13" s="313">
        <v>2324</v>
      </c>
      <c r="B13" s="314" t="s">
        <v>180</v>
      </c>
      <c r="C13" s="309">
        <v>760000</v>
      </c>
      <c r="D13" s="974">
        <v>376885</v>
      </c>
      <c r="E13" s="309">
        <v>750000</v>
      </c>
      <c r="F13" s="309">
        <v>750000</v>
      </c>
      <c r="G13" s="482">
        <v>750000</v>
      </c>
    </row>
    <row r="14" spans="1:7" ht="20.100000000000001" customHeight="1" x14ac:dyDescent="0.3">
      <c r="A14" s="313">
        <v>2111</v>
      </c>
      <c r="B14" s="314" t="s">
        <v>405</v>
      </c>
      <c r="C14" s="309">
        <v>117000</v>
      </c>
      <c r="D14" s="309">
        <v>117852</v>
      </c>
      <c r="E14" s="309">
        <v>117852</v>
      </c>
      <c r="F14" s="309">
        <v>118000</v>
      </c>
      <c r="G14" s="482">
        <v>118000</v>
      </c>
    </row>
    <row r="15" spans="1:7" ht="20.100000000000001" customHeight="1" x14ac:dyDescent="0.3">
      <c r="A15" s="307">
        <v>2324</v>
      </c>
      <c r="B15" s="308" t="s">
        <v>181</v>
      </c>
      <c r="C15" s="309">
        <v>88000</v>
      </c>
      <c r="D15" s="309">
        <v>55907</v>
      </c>
      <c r="E15" s="309">
        <v>60000</v>
      </c>
      <c r="F15" s="309">
        <v>60000</v>
      </c>
      <c r="G15" s="482">
        <v>60000</v>
      </c>
    </row>
    <row r="16" spans="1:7" ht="20.100000000000001" customHeight="1" x14ac:dyDescent="0.3">
      <c r="A16" s="639" t="s">
        <v>645</v>
      </c>
      <c r="B16" s="1032" t="s">
        <v>55</v>
      </c>
      <c r="C16" s="310">
        <f>SUM(C13:C15)</f>
        <v>965000</v>
      </c>
      <c r="D16" s="310">
        <f>SUM(D13:D15)</f>
        <v>550644</v>
      </c>
      <c r="E16" s="310">
        <f>SUM(E13:E15)</f>
        <v>927852</v>
      </c>
      <c r="F16" s="310">
        <f>SUM(F13:F15)</f>
        <v>928000</v>
      </c>
      <c r="G16" s="483">
        <f>SUM(G13:G15)</f>
        <v>928000</v>
      </c>
    </row>
    <row r="17" spans="1:7" ht="20.100000000000001" customHeight="1" x14ac:dyDescent="0.3">
      <c r="A17" s="1037">
        <v>2112</v>
      </c>
      <c r="B17" s="1033" t="s">
        <v>572</v>
      </c>
      <c r="C17" s="1034">
        <v>0</v>
      </c>
      <c r="D17" s="1034">
        <v>1575</v>
      </c>
      <c r="E17" s="1034">
        <v>1575</v>
      </c>
      <c r="F17" s="1035">
        <v>1000</v>
      </c>
      <c r="G17" s="1036">
        <v>1000</v>
      </c>
    </row>
    <row r="18" spans="1:7" ht="20.100000000000001" customHeight="1" x14ac:dyDescent="0.3">
      <c r="A18" s="521">
        <v>2324</v>
      </c>
      <c r="B18" s="522" t="s">
        <v>573</v>
      </c>
      <c r="C18" s="523">
        <v>0</v>
      </c>
      <c r="D18" s="523">
        <v>35156</v>
      </c>
      <c r="E18" s="523">
        <v>35156</v>
      </c>
      <c r="F18" s="523">
        <v>36000</v>
      </c>
      <c r="G18" s="524">
        <v>36000</v>
      </c>
    </row>
    <row r="19" spans="1:7" ht="20.100000000000001" customHeight="1" thickBot="1" x14ac:dyDescent="0.35">
      <c r="A19" s="1028" t="s">
        <v>354</v>
      </c>
      <c r="B19" s="1029" t="s">
        <v>55</v>
      </c>
      <c r="C19" s="525">
        <f>SUM(C18)</f>
        <v>0</v>
      </c>
      <c r="D19" s="525">
        <f>D17+D18</f>
        <v>36731</v>
      </c>
      <c r="E19" s="525">
        <f>E17+E18</f>
        <v>36731</v>
      </c>
      <c r="F19" s="525">
        <f>F17+F18</f>
        <v>37000</v>
      </c>
      <c r="G19" s="526">
        <f>G17+G18</f>
        <v>37000</v>
      </c>
    </row>
    <row r="20" spans="1:7" ht="20.100000000000001" customHeight="1" thickBot="1" x14ac:dyDescent="0.35">
      <c r="A20" s="856"/>
      <c r="B20" s="857" t="s">
        <v>55</v>
      </c>
      <c r="C20" s="880">
        <f>SUM(C8+C12+C16+C19)</f>
        <v>2922000</v>
      </c>
      <c r="D20" s="858">
        <f>SUM(D16+D12+D8+D19)</f>
        <v>2431746</v>
      </c>
      <c r="E20" s="858">
        <f>SUM(E8+E12+E16+E19)</f>
        <v>2924733</v>
      </c>
      <c r="F20" s="858">
        <f>SUM(F8+F12+F16+F19)</f>
        <v>2970000</v>
      </c>
      <c r="G20" s="859">
        <f>SUM(G8+G12+G16+G19)</f>
        <v>2970000</v>
      </c>
    </row>
    <row r="21" spans="1:7" ht="14.4" x14ac:dyDescent="0.3">
      <c r="A21" s="111"/>
      <c r="B21" s="111"/>
      <c r="C21" s="112"/>
      <c r="D21" s="112"/>
      <c r="E21" s="112"/>
      <c r="F21" s="112"/>
      <c r="G21" s="112"/>
    </row>
    <row r="22" spans="1:7" ht="15" thickBot="1" x14ac:dyDescent="0.35">
      <c r="A22" s="111"/>
      <c r="B22" s="111"/>
      <c r="C22" s="111"/>
      <c r="D22" s="111"/>
      <c r="E22" s="111"/>
      <c r="F22" s="111"/>
    </row>
    <row r="23" spans="1:7" ht="15.6" x14ac:dyDescent="0.3">
      <c r="A23" s="720" t="s">
        <v>354</v>
      </c>
      <c r="B23" s="821" t="s">
        <v>179</v>
      </c>
      <c r="C23" s="722"/>
      <c r="D23" s="723"/>
      <c r="E23" s="723"/>
      <c r="F23" s="723"/>
      <c r="G23" s="724"/>
    </row>
    <row r="24" spans="1:7" ht="15.6" x14ac:dyDescent="0.3">
      <c r="A24" s="725"/>
      <c r="B24" s="726" t="s">
        <v>140</v>
      </c>
      <c r="C24" s="727"/>
      <c r="D24" s="728"/>
      <c r="E24" s="729" t="s">
        <v>134</v>
      </c>
      <c r="F24" s="728"/>
      <c r="G24" s="730"/>
    </row>
    <row r="25" spans="1:7" ht="14.4" x14ac:dyDescent="0.3">
      <c r="A25" s="1330" t="s">
        <v>135</v>
      </c>
      <c r="B25" s="1332" t="s">
        <v>136</v>
      </c>
      <c r="C25" s="731" t="s">
        <v>137</v>
      </c>
      <c r="D25" s="731" t="s">
        <v>107</v>
      </c>
      <c r="E25" s="731" t="s">
        <v>138</v>
      </c>
      <c r="F25" s="731" t="s">
        <v>108</v>
      </c>
      <c r="G25" s="733" t="s">
        <v>139</v>
      </c>
    </row>
    <row r="26" spans="1:7" ht="15" thickBot="1" x14ac:dyDescent="0.35">
      <c r="A26" s="1331"/>
      <c r="B26" s="1333"/>
      <c r="C26" s="734" t="str">
        <f>IF('příjmy-paragraf'!D2=0," ",'příjmy-paragraf'!D2)</f>
        <v>rok 2025</v>
      </c>
      <c r="D26" s="734" t="str">
        <f>IF('příjmy-paragraf'!E3=0," ",'příjmy-paragraf'!E3)</f>
        <v xml:space="preserve"> k 30.09.</v>
      </c>
      <c r="E26" s="734" t="str">
        <f>IF('1014-útulek'!E16=0," ",'1014-útulek'!E16)</f>
        <v>k 31.12.2025</v>
      </c>
      <c r="F26" s="734" t="str">
        <f>IF('příjmy-paragraf'!F2=0," ",'příjmy-paragraf'!F2)</f>
        <v>rok 2026</v>
      </c>
      <c r="G26" s="736" t="str">
        <f>IF('příjmy-paragraf'!F2=0," ",'příjmy-paragraf'!F2)</f>
        <v>rok 2026</v>
      </c>
    </row>
    <row r="27" spans="1:7" ht="20.100000000000001" customHeight="1" x14ac:dyDescent="0.3">
      <c r="A27" s="761">
        <v>5134</v>
      </c>
      <c r="B27" s="766" t="s">
        <v>170</v>
      </c>
      <c r="C27" s="763">
        <v>0</v>
      </c>
      <c r="D27" s="763">
        <v>0</v>
      </c>
      <c r="E27" s="763">
        <v>0</v>
      </c>
      <c r="F27" s="763">
        <v>0</v>
      </c>
      <c r="G27" s="765">
        <v>0</v>
      </c>
    </row>
    <row r="28" spans="1:7" ht="20.100000000000001" customHeight="1" x14ac:dyDescent="0.3">
      <c r="A28" s="761">
        <v>5137</v>
      </c>
      <c r="B28" s="766" t="s">
        <v>19</v>
      </c>
      <c r="C28" s="763">
        <v>0</v>
      </c>
      <c r="D28" s="763">
        <v>0</v>
      </c>
      <c r="E28" s="763">
        <v>0</v>
      </c>
      <c r="F28" s="763">
        <v>0</v>
      </c>
      <c r="G28" s="765">
        <v>0</v>
      </c>
    </row>
    <row r="29" spans="1:7" ht="20.100000000000001" customHeight="1" x14ac:dyDescent="0.3">
      <c r="A29" s="761">
        <v>5139</v>
      </c>
      <c r="B29" s="766" t="s">
        <v>163</v>
      </c>
      <c r="C29" s="763">
        <v>1000</v>
      </c>
      <c r="D29" s="763">
        <v>0</v>
      </c>
      <c r="E29" s="763">
        <v>1000</v>
      </c>
      <c r="F29" s="763">
        <v>1000</v>
      </c>
      <c r="G29" s="765">
        <v>1000</v>
      </c>
    </row>
    <row r="30" spans="1:7" ht="20.100000000000001" customHeight="1" x14ac:dyDescent="0.3">
      <c r="A30" s="761">
        <v>5151</v>
      </c>
      <c r="B30" s="766" t="s">
        <v>20</v>
      </c>
      <c r="C30" s="763">
        <v>2000</v>
      </c>
      <c r="D30" s="763">
        <v>1123</v>
      </c>
      <c r="E30" s="763">
        <v>1600</v>
      </c>
      <c r="F30" s="763">
        <v>2000</v>
      </c>
      <c r="G30" s="765">
        <v>2000</v>
      </c>
    </row>
    <row r="31" spans="1:7" ht="20.100000000000001" customHeight="1" x14ac:dyDescent="0.3">
      <c r="A31" s="761">
        <v>5154</v>
      </c>
      <c r="B31" s="766" t="s">
        <v>157</v>
      </c>
      <c r="C31" s="763">
        <v>30000</v>
      </c>
      <c r="D31" s="763">
        <v>15810</v>
      </c>
      <c r="E31" s="763">
        <v>21000</v>
      </c>
      <c r="F31" s="763">
        <v>30000</v>
      </c>
      <c r="G31" s="765">
        <v>30000</v>
      </c>
    </row>
    <row r="32" spans="1:7" ht="20.100000000000001" customHeight="1" x14ac:dyDescent="0.3">
      <c r="A32" s="761">
        <v>5169</v>
      </c>
      <c r="B32" s="766" t="s">
        <v>185</v>
      </c>
      <c r="C32" s="763">
        <v>7450000</v>
      </c>
      <c r="D32" s="763">
        <v>5789924</v>
      </c>
      <c r="E32" s="763">
        <v>7784000</v>
      </c>
      <c r="F32" s="763">
        <v>8500000</v>
      </c>
      <c r="G32" s="765">
        <v>8500000</v>
      </c>
    </row>
    <row r="33" spans="1:7" ht="20.100000000000001" customHeight="1" x14ac:dyDescent="0.3">
      <c r="A33" s="768">
        <v>5171</v>
      </c>
      <c r="B33" s="774" t="s">
        <v>160</v>
      </c>
      <c r="C33" s="770">
        <v>5000</v>
      </c>
      <c r="D33" s="770">
        <v>8863</v>
      </c>
      <c r="E33" s="770">
        <v>9000</v>
      </c>
      <c r="F33" s="770">
        <v>10000</v>
      </c>
      <c r="G33" s="771">
        <v>10000</v>
      </c>
    </row>
    <row r="34" spans="1:7" ht="20.100000000000001" customHeight="1" thickBot="1" x14ac:dyDescent="0.35">
      <c r="A34" s="743">
        <v>6121</v>
      </c>
      <c r="B34" s="775" t="s">
        <v>186</v>
      </c>
      <c r="C34" s="745">
        <v>1000000</v>
      </c>
      <c r="D34" s="745">
        <v>378447</v>
      </c>
      <c r="E34" s="745">
        <v>666500</v>
      </c>
      <c r="F34" s="745">
        <v>1000000</v>
      </c>
      <c r="G34" s="747">
        <v>300000</v>
      </c>
    </row>
    <row r="35" spans="1:7" ht="20.100000000000001" customHeight="1" thickBot="1" x14ac:dyDescent="0.35">
      <c r="A35" s="874"/>
      <c r="B35" s="861" t="s">
        <v>55</v>
      </c>
      <c r="C35" s="872">
        <f>SUM(C27:C34)</f>
        <v>8488000</v>
      </c>
      <c r="D35" s="872">
        <f>SUM(D27:D34)</f>
        <v>6194167</v>
      </c>
      <c r="E35" s="872">
        <f>SUM(E27:E34)</f>
        <v>8483100</v>
      </c>
      <c r="F35" s="872">
        <f>SUM(F27:F34)</f>
        <v>9543000</v>
      </c>
      <c r="G35" s="877">
        <f>SUM(G27:G34)</f>
        <v>8843000</v>
      </c>
    </row>
    <row r="36" spans="1:7" ht="14.4" x14ac:dyDescent="0.3">
      <c r="A36" s="111"/>
      <c r="B36" s="111"/>
      <c r="C36" s="114"/>
      <c r="D36" s="114"/>
      <c r="E36" s="114"/>
      <c r="F36" s="114"/>
      <c r="G36" s="111"/>
    </row>
    <row r="37" spans="1:7" ht="14.4" x14ac:dyDescent="0.3">
      <c r="A37" s="111"/>
      <c r="B37" s="111"/>
      <c r="C37" s="114"/>
      <c r="D37" s="114"/>
      <c r="E37" s="114"/>
      <c r="F37" s="114"/>
      <c r="G37" s="111"/>
    </row>
    <row r="38" spans="1:7" ht="14.4" x14ac:dyDescent="0.3">
      <c r="A38" s="111"/>
      <c r="B38" s="1024" t="s">
        <v>568</v>
      </c>
      <c r="C38" s="111"/>
      <c r="E38" s="115" t="s">
        <v>144</v>
      </c>
      <c r="F38" s="1171" t="s">
        <v>642</v>
      </c>
      <c r="G38" s="111"/>
    </row>
    <row r="39" spans="1:7" ht="14.4" x14ac:dyDescent="0.3">
      <c r="A39" s="111"/>
      <c r="B39" s="111"/>
      <c r="C39" s="111"/>
      <c r="D39" s="111"/>
      <c r="E39" s="111"/>
      <c r="F39" s="111"/>
      <c r="G39" s="111"/>
    </row>
    <row r="40" spans="1:7" ht="14.4" x14ac:dyDescent="0.3">
      <c r="A40" s="990"/>
      <c r="B40" s="990"/>
    </row>
    <row r="41" spans="1:7" ht="14.4" x14ac:dyDescent="0.3">
      <c r="A41" s="990"/>
      <c r="B41" s="996" t="s">
        <v>556</v>
      </c>
    </row>
    <row r="42" spans="1:7" ht="14.4" x14ac:dyDescent="0.3">
      <c r="A42" s="990"/>
      <c r="B42" s="997"/>
    </row>
    <row r="43" spans="1:7" ht="14.4" x14ac:dyDescent="0.3">
      <c r="A43" s="990"/>
      <c r="B43" s="990"/>
    </row>
    <row r="44" spans="1:7" ht="14.4" x14ac:dyDescent="0.3">
      <c r="A44" s="990"/>
      <c r="B44" s="990"/>
    </row>
    <row r="45" spans="1:7" ht="14.4" x14ac:dyDescent="0.3">
      <c r="A45" s="990"/>
      <c r="B45" s="990"/>
    </row>
    <row r="46" spans="1:7" ht="14.4" x14ac:dyDescent="0.3">
      <c r="A46" s="990"/>
      <c r="B46" s="990"/>
    </row>
    <row r="47" spans="1:7" ht="14.4" x14ac:dyDescent="0.3">
      <c r="A47" s="990"/>
      <c r="B47" s="990"/>
    </row>
  </sheetData>
  <mergeCells count="5">
    <mergeCell ref="B1:E1"/>
    <mergeCell ref="A5:A6"/>
    <mergeCell ref="B5:B6"/>
    <mergeCell ref="A25:A26"/>
    <mergeCell ref="B25:B2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5"/>
  <sheetViews>
    <sheetView view="pageBreakPreview" topLeftCell="A16" zoomScale="70" zoomScaleNormal="80" zoomScaleSheetLayoutView="70" zoomScalePageLayoutView="110" workbookViewId="0">
      <selection sqref="A1:G1"/>
    </sheetView>
  </sheetViews>
  <sheetFormatPr defaultRowHeight="13.2" x14ac:dyDescent="0.25"/>
  <cols>
    <col min="1" max="1" width="8.44140625" customWidth="1"/>
    <col min="2" max="2" width="39.44140625" customWidth="1"/>
    <col min="3" max="3" width="25.44140625" customWidth="1"/>
    <col min="4" max="5" width="15" customWidth="1"/>
    <col min="6" max="6" width="15.6640625" customWidth="1"/>
    <col min="7" max="7" width="14.5546875" customWidth="1"/>
    <col min="8" max="8" width="12.109375" customWidth="1"/>
    <col min="14" max="14" width="13.44140625" customWidth="1"/>
    <col min="16" max="16" width="13.109375" customWidth="1"/>
  </cols>
  <sheetData>
    <row r="1" spans="1:15" ht="16.8" thickTop="1" thickBot="1" x14ac:dyDescent="0.3">
      <c r="A1" s="1248" t="s">
        <v>659</v>
      </c>
      <c r="B1" s="1249"/>
      <c r="C1" s="1249"/>
      <c r="D1" s="1249"/>
      <c r="E1" s="1249"/>
      <c r="F1" s="1249"/>
      <c r="G1" s="1250"/>
      <c r="H1" s="608"/>
    </row>
    <row r="2" spans="1:15" ht="14.4" thickTop="1" x14ac:dyDescent="0.25">
      <c r="A2" s="429" t="s">
        <v>35</v>
      </c>
      <c r="B2" s="430" t="s">
        <v>124</v>
      </c>
      <c r="C2" s="431"/>
      <c r="D2" s="1300" t="s">
        <v>538</v>
      </c>
      <c r="E2" s="1301"/>
      <c r="F2" s="432" t="s">
        <v>563</v>
      </c>
      <c r="G2" s="432" t="s">
        <v>563</v>
      </c>
      <c r="H2" s="433"/>
    </row>
    <row r="3" spans="1:15" ht="13.8" thickBot="1" x14ac:dyDescent="0.3">
      <c r="A3" s="434" t="s">
        <v>64</v>
      </c>
      <c r="B3" s="435" t="s">
        <v>65</v>
      </c>
      <c r="C3" s="435" t="s">
        <v>96</v>
      </c>
      <c r="D3" s="435" t="s">
        <v>106</v>
      </c>
      <c r="E3" s="436" t="s">
        <v>227</v>
      </c>
      <c r="F3" s="437" t="s">
        <v>108</v>
      </c>
      <c r="G3" s="438" t="s">
        <v>110</v>
      </c>
      <c r="H3" s="437" t="s">
        <v>76</v>
      </c>
    </row>
    <row r="4" spans="1:15" ht="13.8" thickTop="1" x14ac:dyDescent="0.25">
      <c r="A4" s="316" t="s">
        <v>130</v>
      </c>
      <c r="B4" s="317" t="s">
        <v>118</v>
      </c>
      <c r="C4" s="318"/>
      <c r="D4" s="319">
        <v>18000000</v>
      </c>
      <c r="E4" s="320">
        <v>13027820</v>
      </c>
      <c r="F4" s="321">
        <v>21039000</v>
      </c>
      <c r="G4" s="352"/>
      <c r="H4" s="322"/>
      <c r="I4" s="73"/>
      <c r="J4" s="73"/>
      <c r="K4" s="73"/>
      <c r="L4" s="73"/>
      <c r="M4" s="73"/>
      <c r="N4" s="73"/>
      <c r="O4" s="73"/>
    </row>
    <row r="5" spans="1:15" x14ac:dyDescent="0.25">
      <c r="A5" s="323" t="s">
        <v>131</v>
      </c>
      <c r="B5" s="324" t="s">
        <v>119</v>
      </c>
      <c r="C5" s="325"/>
      <c r="D5" s="326">
        <v>27434000</v>
      </c>
      <c r="E5" s="327">
        <v>23206552</v>
      </c>
      <c r="F5" s="328">
        <v>27940000</v>
      </c>
      <c r="G5" s="337"/>
      <c r="H5" s="329"/>
      <c r="I5" s="73"/>
      <c r="J5" s="73"/>
      <c r="K5" s="73"/>
      <c r="L5" s="73"/>
      <c r="M5" s="73"/>
      <c r="N5" s="73"/>
      <c r="O5" s="73"/>
    </row>
    <row r="6" spans="1:15" x14ac:dyDescent="0.25">
      <c r="A6" s="330" t="s">
        <v>132</v>
      </c>
      <c r="B6" s="331" t="s">
        <v>120</v>
      </c>
      <c r="C6" s="332"/>
      <c r="D6" s="333">
        <v>38000000</v>
      </c>
      <c r="E6" s="334">
        <v>27159282</v>
      </c>
      <c r="F6" s="335">
        <v>43434000</v>
      </c>
      <c r="G6" s="353"/>
      <c r="H6" s="336"/>
      <c r="I6" s="73"/>
      <c r="J6" s="73"/>
      <c r="K6" s="73"/>
      <c r="L6" s="73"/>
      <c r="M6" s="73"/>
      <c r="N6" s="73"/>
      <c r="O6" s="73"/>
    </row>
    <row r="7" spans="1:15" x14ac:dyDescent="0.25">
      <c r="A7" s="323">
        <v>1511</v>
      </c>
      <c r="B7" s="324" t="s">
        <v>97</v>
      </c>
      <c r="C7" s="325"/>
      <c r="D7" s="326">
        <v>2340594</v>
      </c>
      <c r="E7" s="327">
        <v>2696740</v>
      </c>
      <c r="F7" s="328">
        <v>2500000</v>
      </c>
      <c r="G7" s="337"/>
      <c r="H7" s="1065"/>
      <c r="I7" s="73"/>
      <c r="J7" s="73"/>
      <c r="K7" s="73"/>
      <c r="L7" s="73"/>
      <c r="M7" s="73"/>
      <c r="N7" s="73"/>
      <c r="O7" s="73"/>
    </row>
    <row r="8" spans="1:15" ht="13.8" x14ac:dyDescent="0.25">
      <c r="A8" s="604"/>
      <c r="B8" s="609" t="s">
        <v>111</v>
      </c>
      <c r="C8" s="609"/>
      <c r="D8" s="610">
        <f>SUM(D4:D7)</f>
        <v>85774594</v>
      </c>
      <c r="E8" s="611">
        <f>SUM(E4:E7)</f>
        <v>66090394</v>
      </c>
      <c r="F8" s="1066"/>
      <c r="G8" s="601">
        <f>SUM(F4:F7)</f>
        <v>94913000</v>
      </c>
      <c r="H8" s="613"/>
      <c r="I8" s="73"/>
      <c r="J8" s="73"/>
      <c r="K8" s="73"/>
      <c r="L8" s="73"/>
      <c r="M8" s="73"/>
      <c r="N8" s="73"/>
      <c r="O8" s="73"/>
    </row>
    <row r="9" spans="1:15" x14ac:dyDescent="0.25">
      <c r="A9" s="1233" t="s">
        <v>125</v>
      </c>
      <c r="B9" s="1254" t="s">
        <v>117</v>
      </c>
      <c r="C9" s="415" t="s">
        <v>352</v>
      </c>
      <c r="D9" s="416">
        <v>70000</v>
      </c>
      <c r="E9" s="417">
        <v>61268</v>
      </c>
      <c r="F9" s="1257">
        <f>SUM(G9:G13)</f>
        <v>2271000</v>
      </c>
      <c r="G9" s="418">
        <v>70000</v>
      </c>
      <c r="H9" s="342"/>
      <c r="I9" s="73"/>
      <c r="J9" s="73"/>
      <c r="K9" s="73"/>
      <c r="L9" s="73"/>
      <c r="M9" s="73"/>
      <c r="N9" s="73"/>
      <c r="O9" s="73"/>
    </row>
    <row r="10" spans="1:15" x14ac:dyDescent="0.25">
      <c r="A10" s="1280"/>
      <c r="B10" s="1307"/>
      <c r="C10" s="419" t="s">
        <v>236</v>
      </c>
      <c r="D10" s="420">
        <v>20000</v>
      </c>
      <c r="E10" s="421">
        <v>77898</v>
      </c>
      <c r="F10" s="1257"/>
      <c r="G10" s="422">
        <v>50000</v>
      </c>
      <c r="H10" s="423"/>
      <c r="I10" s="73"/>
      <c r="J10" s="73"/>
      <c r="K10" s="73"/>
      <c r="L10" s="73"/>
      <c r="M10" s="73"/>
      <c r="N10" s="73"/>
      <c r="O10" s="73"/>
    </row>
    <row r="11" spans="1:15" x14ac:dyDescent="0.25">
      <c r="A11" s="1280"/>
      <c r="B11" s="1307"/>
      <c r="C11" s="419" t="s">
        <v>379</v>
      </c>
      <c r="D11" s="420">
        <v>150000</v>
      </c>
      <c r="E11" s="421">
        <v>170170</v>
      </c>
      <c r="F11" s="1257"/>
      <c r="G11" s="422">
        <v>200000</v>
      </c>
      <c r="H11" s="423"/>
      <c r="I11" s="73"/>
      <c r="J11" s="73"/>
      <c r="K11" s="73"/>
      <c r="L11" s="73"/>
      <c r="M11" s="73"/>
      <c r="N11" s="73"/>
      <c r="O11" s="73"/>
    </row>
    <row r="12" spans="1:15" x14ac:dyDescent="0.25">
      <c r="A12" s="1280"/>
      <c r="B12" s="1307"/>
      <c r="C12" s="419" t="s">
        <v>237</v>
      </c>
      <c r="D12" s="420">
        <v>1000</v>
      </c>
      <c r="E12" s="421">
        <v>1690</v>
      </c>
      <c r="F12" s="1257"/>
      <c r="G12" s="422">
        <v>1000</v>
      </c>
      <c r="H12" s="423"/>
      <c r="I12" s="73"/>
      <c r="J12" s="73"/>
      <c r="K12" s="73"/>
      <c r="L12" s="73"/>
      <c r="M12" s="73"/>
      <c r="N12" s="73"/>
      <c r="O12" s="73"/>
    </row>
    <row r="13" spans="1:15" x14ac:dyDescent="0.25">
      <c r="A13" s="1306"/>
      <c r="B13" s="1308"/>
      <c r="C13" s="424" t="s">
        <v>238</v>
      </c>
      <c r="D13" s="350">
        <v>1900000</v>
      </c>
      <c r="E13" s="350">
        <v>1757347</v>
      </c>
      <c r="F13" s="1257"/>
      <c r="G13" s="425">
        <f>IF('3722-odpady'!G8=0," ",'3722-odpady'!G8)</f>
        <v>1950000</v>
      </c>
      <c r="H13" s="351"/>
      <c r="I13" s="73"/>
      <c r="J13" s="73"/>
      <c r="K13" s="73"/>
      <c r="L13" s="73"/>
      <c r="M13" s="73"/>
      <c r="N13" s="73"/>
      <c r="O13" s="73"/>
    </row>
    <row r="14" spans="1:15" x14ac:dyDescent="0.25">
      <c r="A14" s="323">
        <v>1361</v>
      </c>
      <c r="B14" s="324" t="s">
        <v>116</v>
      </c>
      <c r="C14" s="325"/>
      <c r="D14" s="326">
        <v>150000</v>
      </c>
      <c r="E14" s="327">
        <v>114530</v>
      </c>
      <c r="F14" s="328">
        <v>150000</v>
      </c>
      <c r="G14" s="337"/>
      <c r="H14" s="329"/>
      <c r="I14" s="73"/>
      <c r="J14" s="73"/>
      <c r="K14" s="73"/>
      <c r="L14" s="73"/>
      <c r="M14" s="73"/>
      <c r="N14" s="73"/>
      <c r="O14" s="73"/>
    </row>
    <row r="15" spans="1:15" x14ac:dyDescent="0.25">
      <c r="A15" s="330">
        <v>1386</v>
      </c>
      <c r="B15" s="331" t="s">
        <v>584</v>
      </c>
      <c r="C15" s="332"/>
      <c r="D15" s="333">
        <v>1000000</v>
      </c>
      <c r="E15" s="334">
        <v>554547</v>
      </c>
      <c r="F15" s="335">
        <v>700000</v>
      </c>
      <c r="G15" s="353"/>
      <c r="H15" s="336"/>
      <c r="I15" s="73"/>
      <c r="J15" s="73"/>
      <c r="K15" s="73"/>
      <c r="L15" s="73"/>
      <c r="M15" s="73"/>
      <c r="N15" s="73"/>
      <c r="O15" s="73"/>
    </row>
    <row r="16" spans="1:15" x14ac:dyDescent="0.25">
      <c r="A16" s="323">
        <v>1387</v>
      </c>
      <c r="B16" s="324" t="s">
        <v>631</v>
      </c>
      <c r="C16" s="325"/>
      <c r="D16" s="326">
        <v>1100000</v>
      </c>
      <c r="E16" s="327">
        <v>837872</v>
      </c>
      <c r="F16" s="328">
        <v>1000000</v>
      </c>
      <c r="G16" s="337"/>
      <c r="H16" s="329"/>
      <c r="I16" s="73"/>
      <c r="J16" s="73"/>
      <c r="K16" s="73"/>
      <c r="L16" s="73"/>
      <c r="M16" s="73"/>
      <c r="N16" s="73"/>
      <c r="O16" s="73"/>
    </row>
    <row r="17" spans="1:15" ht="13.8" x14ac:dyDescent="0.25">
      <c r="A17" s="604"/>
      <c r="B17" s="609" t="s">
        <v>112</v>
      </c>
      <c r="C17" s="609"/>
      <c r="D17" s="610">
        <f>SUM(D9:D16)</f>
        <v>4391000</v>
      </c>
      <c r="E17" s="614">
        <f>SUM(E9:E16)</f>
        <v>3575322</v>
      </c>
      <c r="F17" s="1066"/>
      <c r="G17" s="601">
        <f>SUM(F9:F16)</f>
        <v>4121000</v>
      </c>
      <c r="H17" s="613"/>
      <c r="I17" s="73"/>
      <c r="J17" s="73"/>
      <c r="K17" s="73"/>
      <c r="L17" s="73"/>
      <c r="M17" s="73"/>
      <c r="N17" s="73"/>
      <c r="O17" s="73"/>
    </row>
    <row r="18" spans="1:15" x14ac:dyDescent="0.25">
      <c r="A18" s="330">
        <v>2412</v>
      </c>
      <c r="B18" s="331" t="s">
        <v>585</v>
      </c>
      <c r="C18" s="332"/>
      <c r="D18" s="333">
        <v>820000</v>
      </c>
      <c r="E18" s="334">
        <v>765141</v>
      </c>
      <c r="F18" s="335">
        <v>0</v>
      </c>
      <c r="G18" s="353"/>
      <c r="H18" s="336"/>
      <c r="I18" s="73"/>
      <c r="J18" s="73"/>
      <c r="K18" s="73"/>
      <c r="L18" s="73"/>
      <c r="M18" s="73"/>
      <c r="N18" s="73"/>
      <c r="O18" s="73"/>
    </row>
    <row r="19" spans="1:15" ht="13.8" x14ac:dyDescent="0.25">
      <c r="A19" s="604"/>
      <c r="B19" s="609" t="s">
        <v>421</v>
      </c>
      <c r="C19" s="609"/>
      <c r="D19" s="615">
        <f>SUM(D18)</f>
        <v>820000</v>
      </c>
      <c r="E19" s="616">
        <f>SUM(E18)</f>
        <v>765141</v>
      </c>
      <c r="F19" s="1066"/>
      <c r="G19" s="601">
        <f>SUM(F18)</f>
        <v>0</v>
      </c>
      <c r="H19" s="613"/>
      <c r="I19" s="73"/>
      <c r="J19" s="73"/>
      <c r="K19" s="73"/>
      <c r="L19" s="73"/>
      <c r="M19" s="73"/>
      <c r="N19" s="73"/>
      <c r="O19" s="73"/>
    </row>
    <row r="20" spans="1:15" x14ac:dyDescent="0.25">
      <c r="A20" s="330">
        <v>4112</v>
      </c>
      <c r="B20" s="331" t="s">
        <v>126</v>
      </c>
      <c r="C20" s="331" t="s">
        <v>239</v>
      </c>
      <c r="D20" s="333">
        <v>2226600</v>
      </c>
      <c r="E20" s="1069">
        <v>1669950</v>
      </c>
      <c r="F20" s="335">
        <v>2231000</v>
      </c>
      <c r="G20" s="341"/>
      <c r="H20" s="336"/>
      <c r="I20" s="73"/>
      <c r="J20" s="73"/>
      <c r="K20" s="73"/>
      <c r="L20" s="73"/>
      <c r="M20" s="73"/>
      <c r="N20" s="73"/>
      <c r="O20" s="73"/>
    </row>
    <row r="21" spans="1:15" x14ac:dyDescent="0.25">
      <c r="A21" s="1282">
        <v>4116</v>
      </c>
      <c r="B21" s="1310" t="s">
        <v>127</v>
      </c>
      <c r="C21" s="338" t="s">
        <v>639</v>
      </c>
      <c r="D21" s="344">
        <v>300000</v>
      </c>
      <c r="E21" s="426">
        <v>300000</v>
      </c>
      <c r="F21" s="1305">
        <f>SUM(G21:G25)</f>
        <v>2200000</v>
      </c>
      <c r="G21" s="354">
        <v>800000</v>
      </c>
      <c r="H21" s="339"/>
      <c r="I21" s="73"/>
      <c r="J21" s="73"/>
      <c r="K21" s="73"/>
      <c r="L21" s="73"/>
      <c r="M21" s="73"/>
      <c r="N21" s="73"/>
      <c r="O21" s="73"/>
    </row>
    <row r="22" spans="1:15" x14ac:dyDescent="0.25">
      <c r="A22" s="1258"/>
      <c r="B22" s="1293"/>
      <c r="C22" s="340" t="s">
        <v>62</v>
      </c>
      <c r="D22" s="346">
        <v>582000</v>
      </c>
      <c r="E22" s="347">
        <v>582000</v>
      </c>
      <c r="F22" s="1305"/>
      <c r="G22" s="1075">
        <v>500000</v>
      </c>
      <c r="H22" s="348"/>
      <c r="I22" s="73"/>
      <c r="J22" s="73"/>
      <c r="K22" s="73"/>
      <c r="L22" s="73"/>
      <c r="M22" s="73"/>
      <c r="N22" s="73"/>
      <c r="O22" s="73"/>
    </row>
    <row r="23" spans="1:15" x14ac:dyDescent="0.25">
      <c r="A23" s="1258"/>
      <c r="B23" s="1293"/>
      <c r="C23" s="340" t="s">
        <v>640</v>
      </c>
      <c r="D23" s="346">
        <v>402430</v>
      </c>
      <c r="E23" s="347">
        <v>402430</v>
      </c>
      <c r="F23" s="1305"/>
      <c r="G23" s="1075">
        <v>400000</v>
      </c>
      <c r="H23" s="348"/>
      <c r="I23" s="73"/>
      <c r="J23" s="73"/>
      <c r="K23" s="73"/>
      <c r="L23" s="73"/>
      <c r="M23" s="73"/>
      <c r="N23" s="73"/>
      <c r="O23" s="73"/>
    </row>
    <row r="24" spans="1:15" x14ac:dyDescent="0.25">
      <c r="A24" s="1258"/>
      <c r="B24" s="1293"/>
      <c r="C24" s="576"/>
      <c r="D24" s="346">
        <v>0</v>
      </c>
      <c r="E24" s="347">
        <v>0</v>
      </c>
      <c r="F24" s="1305"/>
      <c r="G24" s="1075"/>
      <c r="H24" s="456"/>
      <c r="I24" s="73"/>
      <c r="J24" s="73"/>
      <c r="K24" s="73"/>
      <c r="L24" s="73"/>
      <c r="M24" s="73"/>
      <c r="N24" s="73"/>
      <c r="O24" s="73"/>
    </row>
    <row r="25" spans="1:15" x14ac:dyDescent="0.25">
      <c r="A25" s="1309"/>
      <c r="B25" s="1311"/>
      <c r="C25" s="427" t="s">
        <v>240</v>
      </c>
      <c r="D25" s="345">
        <v>467000</v>
      </c>
      <c r="E25" s="428">
        <v>440000</v>
      </c>
      <c r="F25" s="1305"/>
      <c r="G25" s="1076">
        <v>500000</v>
      </c>
      <c r="H25" s="689"/>
      <c r="I25" s="653"/>
      <c r="J25" s="73"/>
      <c r="K25" s="73"/>
      <c r="L25" s="73"/>
      <c r="M25" s="73"/>
      <c r="N25" s="73"/>
      <c r="O25" s="73"/>
    </row>
    <row r="26" spans="1:15" x14ac:dyDescent="0.25">
      <c r="A26" s="330">
        <v>4122</v>
      </c>
      <c r="B26" s="331" t="s">
        <v>128</v>
      </c>
      <c r="C26" s="331" t="s">
        <v>634</v>
      </c>
      <c r="D26" s="333">
        <v>1868000</v>
      </c>
      <c r="E26" s="334">
        <v>1868000</v>
      </c>
      <c r="F26" s="335">
        <v>1900000</v>
      </c>
      <c r="G26" s="341"/>
      <c r="H26" s="336"/>
      <c r="I26" s="73"/>
      <c r="J26" s="73"/>
      <c r="K26" s="73"/>
      <c r="L26" s="73"/>
      <c r="M26" s="73"/>
      <c r="N26" s="73"/>
      <c r="O26" s="73"/>
    </row>
    <row r="27" spans="1:15" x14ac:dyDescent="0.25">
      <c r="A27" s="323">
        <v>4213</v>
      </c>
      <c r="B27" s="324" t="s">
        <v>417</v>
      </c>
      <c r="C27" s="519"/>
      <c r="D27" s="326">
        <v>0</v>
      </c>
      <c r="E27" s="327">
        <v>0</v>
      </c>
      <c r="F27" s="328">
        <v>0</v>
      </c>
      <c r="G27" s="1065"/>
      <c r="H27" s="329"/>
      <c r="I27" s="73"/>
      <c r="J27" s="73"/>
      <c r="K27" s="73"/>
      <c r="L27" s="73"/>
      <c r="M27" s="73"/>
      <c r="N27" s="73"/>
      <c r="O27" s="73"/>
    </row>
    <row r="28" spans="1:15" x14ac:dyDescent="0.25">
      <c r="A28" s="1233">
        <v>4216</v>
      </c>
      <c r="B28" s="1302" t="s">
        <v>387</v>
      </c>
      <c r="C28" s="415" t="s">
        <v>554</v>
      </c>
      <c r="D28" s="416">
        <v>0</v>
      </c>
      <c r="E28" s="417">
        <v>0</v>
      </c>
      <c r="F28" s="1297">
        <f>SUM(G28:G29)</f>
        <v>8690000</v>
      </c>
      <c r="G28" s="418">
        <v>5690000</v>
      </c>
      <c r="H28" s="342"/>
      <c r="I28" s="73"/>
      <c r="J28" s="73"/>
      <c r="K28" s="73"/>
      <c r="L28" s="73"/>
      <c r="M28" s="73"/>
      <c r="N28" s="73"/>
      <c r="O28" s="73"/>
    </row>
    <row r="29" spans="1:15" x14ac:dyDescent="0.25">
      <c r="A29" s="1234"/>
      <c r="B29" s="1303"/>
      <c r="C29" s="343" t="s">
        <v>539</v>
      </c>
      <c r="D29" s="527">
        <v>0</v>
      </c>
      <c r="E29" s="528">
        <v>0</v>
      </c>
      <c r="F29" s="1304"/>
      <c r="G29" s="1077">
        <v>3000000</v>
      </c>
      <c r="H29" s="688"/>
      <c r="I29" s="73"/>
      <c r="J29" s="73"/>
      <c r="K29" s="73"/>
      <c r="L29" s="73"/>
      <c r="M29" s="73"/>
      <c r="N29" s="73"/>
      <c r="O29" s="73"/>
    </row>
    <row r="30" spans="1:15" x14ac:dyDescent="0.25">
      <c r="A30" s="1282">
        <v>4222</v>
      </c>
      <c r="B30" s="1287" t="s">
        <v>388</v>
      </c>
      <c r="C30" s="519"/>
      <c r="D30" s="571">
        <v>0</v>
      </c>
      <c r="E30" s="572">
        <v>0</v>
      </c>
      <c r="F30" s="1284">
        <f>SUM(G30:G32)</f>
        <v>0</v>
      </c>
      <c r="G30" s="1139">
        <v>0</v>
      </c>
      <c r="H30" s="456"/>
      <c r="I30" s="73"/>
      <c r="J30" s="73"/>
      <c r="K30" s="73"/>
      <c r="L30" s="73"/>
      <c r="M30" s="73"/>
      <c r="N30" s="73"/>
      <c r="O30" s="73"/>
    </row>
    <row r="31" spans="1:15" x14ac:dyDescent="0.25">
      <c r="A31" s="1290"/>
      <c r="B31" s="1288"/>
      <c r="C31" s="340"/>
      <c r="D31" s="346">
        <v>0</v>
      </c>
      <c r="E31" s="347">
        <v>0</v>
      </c>
      <c r="F31" s="1285"/>
      <c r="G31" s="1075">
        <v>0</v>
      </c>
      <c r="H31" s="348"/>
      <c r="I31" s="73"/>
      <c r="J31" s="73"/>
      <c r="K31" s="73"/>
      <c r="L31" s="73"/>
      <c r="M31" s="73"/>
      <c r="N31" s="73"/>
      <c r="O31" s="73"/>
    </row>
    <row r="32" spans="1:15" x14ac:dyDescent="0.25">
      <c r="A32" s="1291"/>
      <c r="B32" s="1289"/>
      <c r="C32" s="427"/>
      <c r="D32" s="345">
        <v>0</v>
      </c>
      <c r="E32" s="428">
        <v>0</v>
      </c>
      <c r="F32" s="1286"/>
      <c r="G32" s="1076">
        <v>0</v>
      </c>
      <c r="H32" s="349"/>
      <c r="I32" s="73"/>
      <c r="J32" s="73"/>
      <c r="K32" s="73"/>
      <c r="L32" s="73"/>
      <c r="M32" s="73"/>
      <c r="N32" s="73"/>
      <c r="O32" s="73"/>
    </row>
    <row r="33" spans="1:15" ht="13.8" x14ac:dyDescent="0.25">
      <c r="A33" s="604"/>
      <c r="B33" s="609" t="s">
        <v>113</v>
      </c>
      <c r="C33" s="609"/>
      <c r="D33" s="610">
        <f>SUM(D20:D32)</f>
        <v>5846030</v>
      </c>
      <c r="E33" s="614">
        <f>SUM(E20:E32)</f>
        <v>5262380</v>
      </c>
      <c r="F33" s="612"/>
      <c r="G33" s="601">
        <f>SUM(F20:F32)</f>
        <v>15021000</v>
      </c>
      <c r="H33" s="613"/>
      <c r="I33" s="73"/>
      <c r="J33" s="73"/>
      <c r="K33" s="73"/>
      <c r="L33" s="73"/>
      <c r="M33" s="73"/>
      <c r="N33" s="73"/>
      <c r="O33" s="73"/>
    </row>
    <row r="34" spans="1:15" x14ac:dyDescent="0.25">
      <c r="A34" s="330">
        <v>1031</v>
      </c>
      <c r="B34" s="331" t="s">
        <v>66</v>
      </c>
      <c r="C34" s="331" t="s">
        <v>3</v>
      </c>
      <c r="D34" s="333">
        <f>IF('1031-les'!C10=0," ",'1031-les'!C10)</f>
        <v>500000</v>
      </c>
      <c r="E34" s="333">
        <f>IF('1031-les'!D10=0," ",'1031-les'!D10)</f>
        <v>312245</v>
      </c>
      <c r="F34" s="335">
        <f>IF('1031-les'!G10=0," ",'1031-les'!G10)</f>
        <v>500000</v>
      </c>
      <c r="G34" s="353"/>
      <c r="H34" s="336"/>
      <c r="I34" s="73"/>
      <c r="J34" s="73"/>
      <c r="K34" s="73"/>
      <c r="L34" s="73"/>
      <c r="M34" s="73"/>
      <c r="N34" s="73"/>
      <c r="O34" s="73"/>
    </row>
    <row r="35" spans="1:15" x14ac:dyDescent="0.25">
      <c r="A35" s="323">
        <v>2321</v>
      </c>
      <c r="B35" s="324" t="s">
        <v>69</v>
      </c>
      <c r="C35" s="324" t="s">
        <v>114</v>
      </c>
      <c r="D35" s="326">
        <v>363000</v>
      </c>
      <c r="E35" s="327">
        <v>364600</v>
      </c>
      <c r="F35" s="328">
        <v>535000</v>
      </c>
      <c r="G35" s="337"/>
      <c r="H35" s="329"/>
      <c r="I35" s="73"/>
      <c r="J35" s="73"/>
      <c r="K35" s="73"/>
      <c r="L35" s="73"/>
      <c r="M35" s="73"/>
      <c r="N35" s="73"/>
      <c r="O35" s="73"/>
    </row>
    <row r="36" spans="1:15" x14ac:dyDescent="0.25">
      <c r="A36" s="330">
        <v>3314</v>
      </c>
      <c r="B36" s="331" t="s">
        <v>73</v>
      </c>
      <c r="C36" s="658" t="s">
        <v>5</v>
      </c>
      <c r="D36" s="660">
        <f>IF('3314-knihovna'!C7=0," ",'3314-knihovna'!C7)</f>
        <v>10000</v>
      </c>
      <c r="E36" s="659">
        <f>IF('3314-knihovna'!D7=0," ",'3314-knihovna'!D7)</f>
        <v>8740</v>
      </c>
      <c r="F36" s="335">
        <f>IF('3314-knihovna'!G10=0," ",'3314-knihovna'!G10)</f>
        <v>10000</v>
      </c>
      <c r="G36" s="353"/>
      <c r="H36" s="336"/>
      <c r="I36" s="73"/>
      <c r="J36" s="73"/>
      <c r="K36" s="73"/>
      <c r="L36" s="73"/>
      <c r="M36" s="73"/>
      <c r="N36" s="73"/>
      <c r="O36" s="73"/>
    </row>
    <row r="37" spans="1:15" x14ac:dyDescent="0.25">
      <c r="A37" s="323">
        <v>3315</v>
      </c>
      <c r="B37" s="324" t="s">
        <v>129</v>
      </c>
      <c r="C37" s="324" t="s">
        <v>7</v>
      </c>
      <c r="D37" s="326" t="str">
        <f>IF('3315-muzeum'!C10=0," ",'3315-muzeum'!C10)</f>
        <v xml:space="preserve"> </v>
      </c>
      <c r="E37" s="326" t="str">
        <f>IF('3315-muzeum'!D10=0," ",'3315-muzeum'!D10)</f>
        <v xml:space="preserve"> </v>
      </c>
      <c r="F37" s="328">
        <v>0</v>
      </c>
      <c r="G37" s="337"/>
      <c r="H37" s="329"/>
      <c r="I37" s="73"/>
      <c r="J37" s="73"/>
      <c r="K37" s="73"/>
      <c r="L37" s="73"/>
      <c r="M37" s="73"/>
      <c r="N37" s="73"/>
      <c r="O37" s="73"/>
    </row>
    <row r="38" spans="1:15" x14ac:dyDescent="0.25">
      <c r="A38" s="330">
        <v>3349</v>
      </c>
      <c r="B38" s="331" t="s">
        <v>115</v>
      </c>
      <c r="C38" s="331" t="s">
        <v>6</v>
      </c>
      <c r="D38" s="333">
        <v>10000</v>
      </c>
      <c r="E38" s="334">
        <v>5610</v>
      </c>
      <c r="F38" s="335">
        <v>10000</v>
      </c>
      <c r="G38" s="353"/>
      <c r="H38" s="336"/>
      <c r="I38" s="73"/>
      <c r="J38" s="73"/>
      <c r="K38" s="73"/>
      <c r="L38" s="73"/>
      <c r="M38" s="73"/>
      <c r="N38" s="73"/>
      <c r="O38" s="73"/>
    </row>
    <row r="39" spans="1:15" x14ac:dyDescent="0.25">
      <c r="A39" s="323">
        <v>3399</v>
      </c>
      <c r="B39" s="325" t="s">
        <v>98</v>
      </c>
      <c r="C39" s="324"/>
      <c r="D39" s="326">
        <v>30000</v>
      </c>
      <c r="E39" s="326">
        <v>26700</v>
      </c>
      <c r="F39" s="328">
        <f>IF('3399-Kultura-SPOZ'!G10=0," ",'3399-Kultura-SPOZ'!G10)</f>
        <v>100000</v>
      </c>
      <c r="G39" s="337"/>
      <c r="H39" s="329"/>
      <c r="I39" s="73"/>
      <c r="J39" s="73"/>
      <c r="K39" s="73"/>
      <c r="L39" s="73"/>
      <c r="M39" s="73"/>
      <c r="N39" s="73"/>
      <c r="O39" s="73"/>
    </row>
    <row r="40" spans="1:15" x14ac:dyDescent="0.25">
      <c r="A40" s="330">
        <v>3612</v>
      </c>
      <c r="B40" s="332" t="s">
        <v>80</v>
      </c>
      <c r="C40" s="331" t="s">
        <v>1</v>
      </c>
      <c r="D40" s="333">
        <f>IF('3612-BS'!C12=0," ",'3612-BS'!C12)</f>
        <v>31047000</v>
      </c>
      <c r="E40" s="333">
        <f>IF('3612-BS'!D12=0," ",'3612-BS'!D12)</f>
        <v>23870380</v>
      </c>
      <c r="F40" s="335">
        <f>IF('3612-BS'!G12=0," ",'3612-BS'!G12)</f>
        <v>30940000</v>
      </c>
      <c r="G40" s="353"/>
      <c r="H40" s="341"/>
      <c r="I40" s="76"/>
      <c r="J40" s="73"/>
      <c r="K40" s="73"/>
      <c r="L40" s="73"/>
      <c r="M40" s="73"/>
      <c r="N40" s="73"/>
      <c r="O40" s="73"/>
    </row>
    <row r="41" spans="1:15" x14ac:dyDescent="0.25">
      <c r="A41" s="323">
        <v>3613</v>
      </c>
      <c r="B41" s="325" t="s">
        <v>81</v>
      </c>
      <c r="C41" s="324" t="s">
        <v>0</v>
      </c>
      <c r="D41" s="326">
        <f>IF('3613-budovy'!C10=0," ",'3613-budovy'!C10)</f>
        <v>1750000</v>
      </c>
      <c r="E41" s="326">
        <f>IF('3613-budovy'!D10=0," ",'3613-budovy'!D10)</f>
        <v>1546739</v>
      </c>
      <c r="F41" s="328">
        <f>IF('3613-budovy'!G10=0," ",'3613-budovy'!G10)</f>
        <v>1780000</v>
      </c>
      <c r="G41" s="337"/>
      <c r="H41" s="329"/>
      <c r="I41" s="73"/>
      <c r="J41" s="73"/>
      <c r="K41" s="73"/>
      <c r="L41" s="73"/>
      <c r="M41" s="73"/>
      <c r="N41" s="73"/>
      <c r="O41" s="73"/>
    </row>
    <row r="42" spans="1:15" x14ac:dyDescent="0.25">
      <c r="A42" s="330">
        <v>3631</v>
      </c>
      <c r="B42" s="332" t="s">
        <v>99</v>
      </c>
      <c r="C42" s="331" t="s">
        <v>42</v>
      </c>
      <c r="D42" s="333">
        <f>IF('3631-osvětlení'!C10=0," ",'3631-osvětlení'!C10)</f>
        <v>260000</v>
      </c>
      <c r="E42" s="333">
        <f>IF('3631-osvětlení'!D10=0," ",'3631-osvětlení'!D10)</f>
        <v>268174</v>
      </c>
      <c r="F42" s="335">
        <f>IF('3631-osvětlení'!G10=0," ",'3631-osvětlení'!G10)</f>
        <v>10000</v>
      </c>
      <c r="G42" s="353"/>
      <c r="H42" s="336"/>
      <c r="I42" s="73"/>
      <c r="J42" s="73"/>
      <c r="K42" s="73"/>
      <c r="L42" s="73"/>
      <c r="M42" s="73"/>
      <c r="N42" s="73"/>
      <c r="O42" s="73"/>
    </row>
    <row r="43" spans="1:15" x14ac:dyDescent="0.25">
      <c r="A43" s="323">
        <v>3632</v>
      </c>
      <c r="B43" s="325" t="s">
        <v>49</v>
      </c>
      <c r="C43" s="324" t="s">
        <v>49</v>
      </c>
      <c r="D43" s="326">
        <f>IF('3632-pohřebnictví'!C9=0," ",'3632-pohřebnictví'!C9)</f>
        <v>50000</v>
      </c>
      <c r="E43" s="326">
        <f>IF('3632-pohřebnictví'!D9=0," ",'3632-pohřebnictví'!D9)</f>
        <v>31841</v>
      </c>
      <c r="F43" s="328">
        <f>IF('3632-pohřebnictví'!G9=0," ",'3632-pohřebnictví'!G9)</f>
        <v>50000</v>
      </c>
      <c r="G43" s="337"/>
      <c r="H43" s="329"/>
      <c r="I43" s="73"/>
      <c r="J43" s="73"/>
      <c r="K43" s="73"/>
      <c r="L43" s="73"/>
      <c r="M43" s="73"/>
      <c r="N43" s="73"/>
      <c r="O43" s="73"/>
    </row>
    <row r="44" spans="1:15" x14ac:dyDescent="0.25">
      <c r="A44" s="1233">
        <v>3639</v>
      </c>
      <c r="B44" s="1294" t="s">
        <v>415</v>
      </c>
      <c r="C44" s="584" t="s">
        <v>2</v>
      </c>
      <c r="D44" s="416">
        <f>IF('město-různé'!C8=0," ",'město-různé'!C8)</f>
        <v>250000</v>
      </c>
      <c r="E44" s="416">
        <f>IF('město-různé'!D8=0," ",'město-různé'!D8)</f>
        <v>204410</v>
      </c>
      <c r="F44" s="1297">
        <f>SUM(G44:G47)</f>
        <v>825000</v>
      </c>
      <c r="G44" s="418">
        <f>IF('město-různé'!G8=0," ",'město-různé'!G8)</f>
        <v>235000</v>
      </c>
      <c r="H44" s="342"/>
      <c r="I44" s="73"/>
      <c r="J44" s="73"/>
      <c r="K44" s="73"/>
      <c r="L44" s="73"/>
      <c r="M44" s="73"/>
      <c r="N44" s="73"/>
      <c r="O44" s="73"/>
    </row>
    <row r="45" spans="1:15" x14ac:dyDescent="0.25">
      <c r="A45" s="1296"/>
      <c r="B45" s="1295"/>
      <c r="C45" s="419" t="s">
        <v>10</v>
      </c>
      <c r="D45" s="420">
        <f>IF('město-různé'!C9=0," ",'město-různé'!C9)</f>
        <v>3000000</v>
      </c>
      <c r="E45" s="421">
        <f>IF('město-různé'!D9=0," ",'město-různé'!D9)</f>
        <v>3050155</v>
      </c>
      <c r="F45" s="1298"/>
      <c r="G45" s="422">
        <f>IF('město-různé'!G9=0," ",'město-různé'!G9)</f>
        <v>590000</v>
      </c>
      <c r="H45" s="423"/>
      <c r="I45" s="73"/>
      <c r="J45" s="73"/>
      <c r="K45" s="73"/>
      <c r="L45" s="73"/>
      <c r="M45" s="73"/>
      <c r="N45" s="73"/>
      <c r="O45" s="73"/>
    </row>
    <row r="46" spans="1:15" x14ac:dyDescent="0.25">
      <c r="A46" s="1296"/>
      <c r="B46" s="1295"/>
      <c r="C46" s="419" t="s">
        <v>361</v>
      </c>
      <c r="D46" s="420" t="str">
        <f>IF('město-různé'!C10=0," ",'město-různé'!C10)</f>
        <v xml:space="preserve"> </v>
      </c>
      <c r="E46" s="421" t="str">
        <f>IF('město-různé'!D10=0," ",'město-různé'!D10)</f>
        <v xml:space="preserve"> </v>
      </c>
      <c r="F46" s="1298"/>
      <c r="G46" s="422">
        <f>IF('město-různé'!G10=0," ",'město-různé'!G10)</f>
        <v>1.0000000000000001E-18</v>
      </c>
      <c r="H46" s="423"/>
      <c r="I46" s="73"/>
      <c r="J46" s="73"/>
      <c r="K46" s="73"/>
      <c r="L46" s="73"/>
      <c r="M46" s="73"/>
      <c r="N46" s="73"/>
      <c r="O46" s="73"/>
    </row>
    <row r="47" spans="1:15" x14ac:dyDescent="0.25">
      <c r="A47" s="1234"/>
      <c r="B47" s="1236"/>
      <c r="C47" s="424" t="s">
        <v>416</v>
      </c>
      <c r="D47" s="350">
        <v>13270000</v>
      </c>
      <c r="E47" s="585">
        <v>8900000</v>
      </c>
      <c r="F47" s="1299"/>
      <c r="G47" s="422" t="str">
        <f>IF('město-různé'!G11=0," ",'město-různé'!G11)</f>
        <v xml:space="preserve"> </v>
      </c>
      <c r="H47" s="351"/>
      <c r="I47" s="73"/>
      <c r="J47" s="73"/>
      <c r="K47" s="73"/>
      <c r="L47" s="73"/>
      <c r="M47" s="73"/>
      <c r="N47" s="73"/>
      <c r="O47" s="73"/>
    </row>
    <row r="48" spans="1:15" x14ac:dyDescent="0.25">
      <c r="A48" s="323">
        <v>3713</v>
      </c>
      <c r="B48" s="325" t="s">
        <v>100</v>
      </c>
      <c r="C48" s="324" t="s">
        <v>38</v>
      </c>
      <c r="D48" s="326">
        <v>1956000</v>
      </c>
      <c r="E48" s="327">
        <v>1465609</v>
      </c>
      <c r="F48" s="328">
        <v>0</v>
      </c>
      <c r="G48" s="337"/>
      <c r="H48" s="329"/>
      <c r="I48" s="73"/>
      <c r="J48" s="73"/>
      <c r="K48" s="73"/>
      <c r="L48" s="73"/>
      <c r="M48" s="73"/>
      <c r="N48" s="73"/>
      <c r="O48" s="73"/>
    </row>
    <row r="49" spans="1:15" x14ac:dyDescent="0.25">
      <c r="A49" s="330">
        <v>3722</v>
      </c>
      <c r="B49" s="331" t="s">
        <v>413</v>
      </c>
      <c r="C49" s="331" t="s">
        <v>414</v>
      </c>
      <c r="D49" s="333">
        <v>0</v>
      </c>
      <c r="E49" s="520">
        <v>0</v>
      </c>
      <c r="F49" s="335">
        <f>IF('3722-odpady'!G19=0," ",'3722-odpady'!G19)</f>
        <v>37000</v>
      </c>
      <c r="G49" s="353"/>
      <c r="H49" s="336"/>
      <c r="I49" s="73"/>
      <c r="J49" s="73"/>
      <c r="K49" s="73"/>
      <c r="L49" s="73"/>
      <c r="M49" s="73"/>
      <c r="N49" s="73"/>
      <c r="O49" s="73"/>
    </row>
    <row r="50" spans="1:15" x14ac:dyDescent="0.25">
      <c r="A50" s="323">
        <v>3723</v>
      </c>
      <c r="B50" s="325" t="s">
        <v>101</v>
      </c>
      <c r="C50" s="324" t="s">
        <v>412</v>
      </c>
      <c r="D50" s="326">
        <f>IF('3722-odpady'!C12=0," ",'3722-odpady'!C12)</f>
        <v>57000</v>
      </c>
      <c r="E50" s="326">
        <f>IF('3722-odpady'!D12=0," ",'3722-odpady'!D12)</f>
        <v>41605</v>
      </c>
      <c r="F50" s="328">
        <f>IF('3722-odpady'!G12=0," ",'3722-odpady'!G12)</f>
        <v>55000</v>
      </c>
      <c r="G50" s="337"/>
      <c r="H50" s="329"/>
      <c r="I50" s="73"/>
      <c r="J50" s="73"/>
      <c r="K50" s="73"/>
      <c r="L50" s="73"/>
      <c r="M50" s="73"/>
      <c r="N50" s="73"/>
      <c r="O50" s="73"/>
    </row>
    <row r="51" spans="1:15" x14ac:dyDescent="0.25">
      <c r="A51" s="330">
        <v>3725</v>
      </c>
      <c r="B51" s="331" t="s">
        <v>123</v>
      </c>
      <c r="C51" s="331" t="s">
        <v>39</v>
      </c>
      <c r="D51" s="333">
        <f>IF('3722-odpady'!C16=0," ",'3722-odpady'!C16)</f>
        <v>965000</v>
      </c>
      <c r="E51" s="333">
        <f>IF('3722-odpady'!D16=0," ",'3722-odpady'!D16)</f>
        <v>550644</v>
      </c>
      <c r="F51" s="335">
        <f>IF('3722-odpady'!G16=0," ",'3722-odpady'!G16)</f>
        <v>928000</v>
      </c>
      <c r="G51" s="353"/>
      <c r="H51" s="336"/>
      <c r="I51" s="73"/>
      <c r="J51" s="73"/>
      <c r="K51" s="73"/>
      <c r="L51" s="73"/>
      <c r="M51" s="73"/>
      <c r="N51" s="73"/>
      <c r="O51" s="73"/>
    </row>
    <row r="52" spans="1:15" x14ac:dyDescent="0.25">
      <c r="A52" s="323">
        <v>3745</v>
      </c>
      <c r="B52" s="325" t="s">
        <v>102</v>
      </c>
      <c r="C52" s="324" t="s">
        <v>241</v>
      </c>
      <c r="D52" s="326">
        <f>IF('3745-zeleň'!C9=0," ",'3745-zeleň'!C9)</f>
        <v>145000</v>
      </c>
      <c r="E52" s="326">
        <f>IF('3745-zeleň'!D9=0," ",'3745-zeleň'!D9)</f>
        <v>150491</v>
      </c>
      <c r="F52" s="328">
        <f>IF('3745-zeleň'!G9=0," ",'3745-zeleň'!G9)</f>
        <v>60000</v>
      </c>
      <c r="G52" s="337"/>
      <c r="H52" s="337"/>
      <c r="I52" s="73"/>
      <c r="J52" s="73"/>
      <c r="K52" s="73"/>
      <c r="L52" s="73"/>
      <c r="M52" s="73"/>
      <c r="N52" s="73"/>
      <c r="O52" s="73"/>
    </row>
    <row r="53" spans="1:15" x14ac:dyDescent="0.25">
      <c r="A53" s="330">
        <v>4351</v>
      </c>
      <c r="B53" s="332" t="s">
        <v>103</v>
      </c>
      <c r="C53" s="331" t="s">
        <v>635</v>
      </c>
      <c r="D53" s="333">
        <f>IF('4351-DPS'!C9=0," ",'4351-DPS'!C9)</f>
        <v>340000</v>
      </c>
      <c r="E53" s="333">
        <f>IF('4351-DPS'!D9=0," ",'4351-DPS'!D9)</f>
        <v>379953</v>
      </c>
      <c r="F53" s="335">
        <f>IF('4351-DPS'!G9=0," ",'4351-DPS'!G9)</f>
        <v>400000</v>
      </c>
      <c r="G53" s="353"/>
      <c r="H53" s="336"/>
      <c r="I53" s="73"/>
      <c r="J53" s="73"/>
      <c r="K53" s="73"/>
      <c r="L53" s="73"/>
      <c r="M53" s="73"/>
      <c r="N53" s="73"/>
      <c r="O53" s="73"/>
    </row>
    <row r="54" spans="1:15" x14ac:dyDescent="0.25">
      <c r="A54" s="1282">
        <v>6171</v>
      </c>
      <c r="B54" s="1287" t="s">
        <v>104</v>
      </c>
      <c r="C54" s="338" t="s">
        <v>4</v>
      </c>
      <c r="D54" s="344">
        <f>IF('6171-MěÚ'!C7=0," ",'6171-MěÚ'!C7)</f>
        <v>500000</v>
      </c>
      <c r="E54" s="344">
        <f>IF('6171-MěÚ'!D7=0," ",'6171-MěÚ'!D7)</f>
        <v>369012</v>
      </c>
      <c r="F54" s="1239">
        <f>SUM(G54:G55)</f>
        <v>605000</v>
      </c>
      <c r="G54" s="354">
        <f>IF('6171-MěÚ'!G7=0," ",'6171-MěÚ'!G7)</f>
        <v>585000</v>
      </c>
      <c r="H54" s="339"/>
      <c r="I54" s="73"/>
      <c r="J54" s="73"/>
      <c r="K54" s="73"/>
      <c r="L54" s="73"/>
      <c r="M54" s="73"/>
      <c r="N54" s="73"/>
      <c r="O54" s="73"/>
    </row>
    <row r="55" spans="1:15" x14ac:dyDescent="0.25">
      <c r="A55" s="1258"/>
      <c r="B55" s="1293"/>
      <c r="C55" s="1013" t="s">
        <v>362</v>
      </c>
      <c r="D55" s="346">
        <f>IF('6171-MěÚ'!C8=0," ",'6171-MěÚ'!C8)</f>
        <v>50000</v>
      </c>
      <c r="E55" s="347">
        <f>IF('6171-MěÚ'!D8=0," ",'6171-MěÚ'!D8)</f>
        <v>15613</v>
      </c>
      <c r="F55" s="1292"/>
      <c r="G55" s="1012">
        <f>IF('6171-MěÚ'!G8=0," ",'6171-MěÚ'!G8)</f>
        <v>20000</v>
      </c>
      <c r="H55" s="348"/>
      <c r="I55" s="73"/>
      <c r="J55" s="73"/>
      <c r="K55" s="73"/>
      <c r="L55" s="73"/>
      <c r="M55" s="73"/>
      <c r="N55" s="73"/>
      <c r="O55" s="73"/>
    </row>
    <row r="56" spans="1:15" x14ac:dyDescent="0.25">
      <c r="A56" s="330">
        <v>6330</v>
      </c>
      <c r="B56" s="332" t="s">
        <v>105</v>
      </c>
      <c r="C56" s="331" t="s">
        <v>50</v>
      </c>
      <c r="D56" s="333">
        <v>590000</v>
      </c>
      <c r="E56" s="334">
        <v>700000</v>
      </c>
      <c r="F56" s="335">
        <f>IF('6171-MěÚ'!G47=0," ",'6171-MěÚ'!G47)</f>
        <v>800000</v>
      </c>
      <c r="G56" s="353"/>
      <c r="H56" s="336"/>
      <c r="I56" s="73"/>
      <c r="J56" s="73"/>
      <c r="K56" s="73"/>
      <c r="L56" s="73"/>
      <c r="M56" s="73"/>
      <c r="N56" s="73"/>
      <c r="O56" s="73"/>
    </row>
    <row r="57" spans="1:15" ht="13.8" thickBot="1" x14ac:dyDescent="0.3">
      <c r="A57" s="602"/>
      <c r="B57" s="663" t="s">
        <v>462</v>
      </c>
      <c r="C57" s="617"/>
      <c r="D57" s="618">
        <f>SUM(D34:D56)</f>
        <v>55143000</v>
      </c>
      <c r="E57" s="614">
        <f>SUM(E34:E56)</f>
        <v>42262521</v>
      </c>
      <c r="F57" s="619"/>
      <c r="G57" s="620">
        <f>SUM(F34:F56)</f>
        <v>37645000</v>
      </c>
      <c r="H57" s="621"/>
      <c r="I57" s="73"/>
      <c r="J57" s="73"/>
      <c r="K57" s="73"/>
      <c r="L57" s="73"/>
      <c r="M57" s="73"/>
      <c r="N57" s="73"/>
      <c r="O57" s="73"/>
    </row>
    <row r="58" spans="1:15" ht="15" thickTop="1" thickBot="1" x14ac:dyDescent="0.3">
      <c r="A58" s="93" t="s">
        <v>24</v>
      </c>
      <c r="B58" s="94"/>
      <c r="C58" s="94"/>
      <c r="D58" s="490">
        <f>SUM(D8+D17+D19+D33+D57)</f>
        <v>151974624</v>
      </c>
      <c r="E58" s="490">
        <f>SUM(E8+E17+E19+E33+E57)</f>
        <v>117955758</v>
      </c>
      <c r="F58" s="95">
        <f>SUM(F4:F57)</f>
        <v>151700000</v>
      </c>
      <c r="G58" s="97">
        <f>SUM(G57+G33+G19+G17+G8)</f>
        <v>151700000</v>
      </c>
      <c r="H58" s="96"/>
      <c r="I58" s="73"/>
      <c r="J58" s="73"/>
      <c r="K58" s="73"/>
      <c r="L58" s="73"/>
      <c r="M58" s="73"/>
      <c r="N58" s="73"/>
      <c r="O58" s="73"/>
    </row>
    <row r="59" spans="1:15" ht="15" thickTop="1" thickBot="1" x14ac:dyDescent="0.3">
      <c r="D59" s="73"/>
      <c r="E59" s="73"/>
      <c r="F59" s="73"/>
      <c r="G59" s="75"/>
      <c r="H59" s="73"/>
      <c r="I59" s="73"/>
      <c r="J59" s="73"/>
      <c r="K59" s="73"/>
      <c r="L59" s="73"/>
      <c r="M59" s="73"/>
      <c r="N59" s="73"/>
      <c r="O59" s="73"/>
    </row>
    <row r="60" spans="1:15" ht="13.8" x14ac:dyDescent="0.25">
      <c r="A60" s="622"/>
      <c r="B60" s="623" t="s">
        <v>437</v>
      </c>
      <c r="C60" s="624"/>
      <c r="D60" s="625"/>
      <c r="E60" s="625"/>
      <c r="F60" s="626"/>
    </row>
    <row r="61" spans="1:15" x14ac:dyDescent="0.25">
      <c r="A61" s="547"/>
      <c r="B61" s="548" t="s">
        <v>438</v>
      </c>
      <c r="C61" s="548"/>
      <c r="D61" s="549"/>
      <c r="E61" s="549"/>
      <c r="F61" s="550">
        <f>G8+G17</f>
        <v>99034000</v>
      </c>
    </row>
    <row r="62" spans="1:15" x14ac:dyDescent="0.25">
      <c r="A62" s="547"/>
      <c r="B62" s="548" t="s">
        <v>439</v>
      </c>
      <c r="C62" s="548"/>
      <c r="D62" s="549"/>
      <c r="E62" s="549"/>
      <c r="F62" s="550">
        <f>F58-(F61+F63+F64)</f>
        <v>37055000</v>
      </c>
      <c r="G62" s="73"/>
    </row>
    <row r="63" spans="1:15" x14ac:dyDescent="0.25">
      <c r="A63" s="547"/>
      <c r="B63" s="548" t="s">
        <v>440</v>
      </c>
      <c r="C63" s="548"/>
      <c r="D63" s="549"/>
      <c r="E63" s="549"/>
      <c r="F63" s="550">
        <f>SUM(G45+G46)</f>
        <v>590000</v>
      </c>
    </row>
    <row r="64" spans="1:15" ht="13.8" thickBot="1" x14ac:dyDescent="0.3">
      <c r="A64" s="547"/>
      <c r="B64" s="548" t="s">
        <v>441</v>
      </c>
      <c r="C64" s="548"/>
      <c r="D64" s="549"/>
      <c r="E64" s="549"/>
      <c r="F64" s="550">
        <f>G33</f>
        <v>15021000</v>
      </c>
    </row>
    <row r="65" spans="1:6" ht="13.8" x14ac:dyDescent="0.25">
      <c r="A65" s="627"/>
      <c r="B65" s="664" t="s">
        <v>462</v>
      </c>
      <c r="C65" s="628"/>
      <c r="D65" s="629"/>
      <c r="E65" s="629"/>
      <c r="F65" s="630">
        <f>SUM(F61:F64)</f>
        <v>151700000</v>
      </c>
    </row>
  </sheetData>
  <mergeCells count="20">
    <mergeCell ref="D2:E2"/>
    <mergeCell ref="B28:B29"/>
    <mergeCell ref="A28:A29"/>
    <mergeCell ref="F28:F29"/>
    <mergeCell ref="A1:G1"/>
    <mergeCell ref="F9:F13"/>
    <mergeCell ref="F21:F25"/>
    <mergeCell ref="A9:A13"/>
    <mergeCell ref="B9:B13"/>
    <mergeCell ref="A21:A25"/>
    <mergeCell ref="B21:B25"/>
    <mergeCell ref="F30:F32"/>
    <mergeCell ref="B30:B32"/>
    <mergeCell ref="A30:A32"/>
    <mergeCell ref="F54:F55"/>
    <mergeCell ref="A54:A55"/>
    <mergeCell ref="B54:B55"/>
    <mergeCell ref="B44:B47"/>
    <mergeCell ref="A44:A47"/>
    <mergeCell ref="F44:F4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2"/>
  <sheetViews>
    <sheetView zoomScaleNormal="100" workbookViewId="0">
      <selection activeCell="B8" sqref="B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6.8" x14ac:dyDescent="0.3">
      <c r="B1" s="1390" t="s">
        <v>400</v>
      </c>
      <c r="C1" s="1391"/>
      <c r="D1" s="1391"/>
      <c r="E1" s="1391"/>
      <c r="F1" s="496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102" t="s">
        <v>374</v>
      </c>
      <c r="B3" s="1394" t="s">
        <v>378</v>
      </c>
      <c r="C3" s="1395"/>
      <c r="D3" s="104"/>
      <c r="E3" s="104"/>
      <c r="F3" s="104"/>
      <c r="G3" s="105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4.4" x14ac:dyDescent="0.3">
      <c r="A6" s="1392"/>
      <c r="B6" s="1393"/>
      <c r="C6" s="1038" t="str">
        <f>IF('příjmy-paragraf'!D2=0," ",'příjmy-paragraf'!D2)</f>
        <v>rok 2025</v>
      </c>
      <c r="D6" s="1038" t="str">
        <f>IF('příjmy-paragraf'!E3=0," ",'příjmy-paragraf'!E3)</f>
        <v xml:space="preserve"> k 30.09.</v>
      </c>
      <c r="E6" s="1038" t="str">
        <f>IF('1014-útulek'!E6=0," ",'1014-útulek'!E6)</f>
        <v>k 31.12.2025</v>
      </c>
      <c r="F6" s="1038" t="str">
        <f>IF('příjmy-paragraf'!F2=0," ",'příjmy-paragraf'!F2)</f>
        <v>rok 2026</v>
      </c>
      <c r="G6" s="1039" t="str">
        <f>IF('příjmy-paragraf'!F2=0," ",'příjmy-paragraf'!F2)</f>
        <v>rok 2026</v>
      </c>
    </row>
    <row r="7" spans="1:7" ht="14.4" x14ac:dyDescent="0.3">
      <c r="A7" s="1040">
        <v>2111</v>
      </c>
      <c r="B7" s="1176" t="s">
        <v>575</v>
      </c>
      <c r="C7" s="1042" t="s">
        <v>577</v>
      </c>
      <c r="D7" s="1043">
        <v>55809</v>
      </c>
      <c r="E7" s="1043">
        <v>60000</v>
      </c>
      <c r="F7" s="1043">
        <v>60000</v>
      </c>
      <c r="G7" s="1041">
        <v>60000</v>
      </c>
    </row>
    <row r="8" spans="1:7" ht="20.100000000000001" customHeight="1" thickBot="1" x14ac:dyDescent="0.35">
      <c r="A8" s="705">
        <v>2322</v>
      </c>
      <c r="B8" s="1177" t="s">
        <v>576</v>
      </c>
      <c r="C8" s="830">
        <v>95000</v>
      </c>
      <c r="D8" s="830">
        <v>94682</v>
      </c>
      <c r="E8" s="830">
        <v>94682</v>
      </c>
      <c r="F8" s="830">
        <v>0</v>
      </c>
      <c r="G8" s="831">
        <v>0</v>
      </c>
    </row>
    <row r="9" spans="1:7" ht="20.100000000000001" customHeight="1" thickBot="1" x14ac:dyDescent="0.35">
      <c r="A9" s="856"/>
      <c r="B9" s="857" t="s">
        <v>55</v>
      </c>
      <c r="C9" s="878">
        <f>C7+C8</f>
        <v>145000</v>
      </c>
      <c r="D9" s="878">
        <f>D7+D8</f>
        <v>150491</v>
      </c>
      <c r="E9" s="878">
        <f>E7+E8</f>
        <v>154682</v>
      </c>
      <c r="F9" s="878">
        <v>60000</v>
      </c>
      <c r="G9" s="879">
        <v>60000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20" t="s">
        <v>374</v>
      </c>
      <c r="B12" s="1396" t="s">
        <v>378</v>
      </c>
      <c r="C12" s="1397"/>
      <c r="D12" s="723"/>
      <c r="E12" s="723"/>
      <c r="F12" s="723"/>
      <c r="G12" s="724"/>
    </row>
    <row r="13" spans="1:7" ht="15.6" x14ac:dyDescent="0.3">
      <c r="A13" s="725"/>
      <c r="B13" s="726" t="s">
        <v>140</v>
      </c>
      <c r="C13" s="727"/>
      <c r="D13" s="728"/>
      <c r="E13" s="729" t="s">
        <v>134</v>
      </c>
      <c r="F13" s="728"/>
      <c r="G13" s="730"/>
    </row>
    <row r="14" spans="1:7" ht="14.4" x14ac:dyDescent="0.3">
      <c r="A14" s="1330" t="s">
        <v>135</v>
      </c>
      <c r="B14" s="1332" t="s">
        <v>136</v>
      </c>
      <c r="C14" s="731" t="s">
        <v>137</v>
      </c>
      <c r="D14" s="731" t="s">
        <v>107</v>
      </c>
      <c r="E14" s="731" t="s">
        <v>138</v>
      </c>
      <c r="F14" s="731" t="s">
        <v>108</v>
      </c>
      <c r="G14" s="733" t="s">
        <v>139</v>
      </c>
    </row>
    <row r="15" spans="1:7" ht="15" thickBot="1" x14ac:dyDescent="0.35">
      <c r="A15" s="1331"/>
      <c r="B15" s="1333"/>
      <c r="C15" s="734" t="str">
        <f>IF('příjmy-paragraf'!D2=0," ",'příjmy-paragraf'!D2)</f>
        <v>rok 2025</v>
      </c>
      <c r="D15" s="734" t="str">
        <f>IF('příjmy-paragraf'!E3=0," ",'příjmy-paragraf'!E3)</f>
        <v xml:space="preserve"> k 30.09.</v>
      </c>
      <c r="E15" s="734" t="str">
        <f>IF('1014-útulek'!E16=0," ",'1014-útulek'!E16)</f>
        <v>k 31.12.2025</v>
      </c>
      <c r="F15" s="734" t="str">
        <f>IF('příjmy-paragraf'!F2=0," ",'příjmy-paragraf'!F2)</f>
        <v>rok 2026</v>
      </c>
      <c r="G15" s="736" t="str">
        <f>IF('příjmy-paragraf'!F2=0," ",'příjmy-paragraf'!F2)</f>
        <v>rok 2026</v>
      </c>
    </row>
    <row r="16" spans="1:7" ht="14.4" x14ac:dyDescent="0.3">
      <c r="A16" s="223">
        <v>5011</v>
      </c>
      <c r="B16" s="244" t="s">
        <v>332</v>
      </c>
      <c r="C16" s="245">
        <v>1500000</v>
      </c>
      <c r="D16" s="245">
        <v>621943</v>
      </c>
      <c r="E16" s="245">
        <v>1500000</v>
      </c>
      <c r="F16" s="958">
        <v>834000</v>
      </c>
      <c r="G16" s="961">
        <v>834000</v>
      </c>
    </row>
    <row r="17" spans="1:11" ht="14.4" x14ac:dyDescent="0.3">
      <c r="A17" s="223">
        <v>5031</v>
      </c>
      <c r="B17" s="246" t="s">
        <v>333</v>
      </c>
      <c r="C17" s="247">
        <v>380000</v>
      </c>
      <c r="D17" s="247">
        <v>147188</v>
      </c>
      <c r="E17" s="247">
        <v>380000</v>
      </c>
      <c r="F17" s="959">
        <v>207000</v>
      </c>
      <c r="G17" s="962">
        <v>207000</v>
      </c>
    </row>
    <row r="18" spans="1:11" ht="14.4" x14ac:dyDescent="0.3">
      <c r="A18" s="223">
        <v>5032</v>
      </c>
      <c r="B18" s="246" t="s">
        <v>334</v>
      </c>
      <c r="C18" s="247">
        <v>140000</v>
      </c>
      <c r="D18" s="247">
        <v>53415</v>
      </c>
      <c r="E18" s="247">
        <v>140000</v>
      </c>
      <c r="F18" s="959">
        <v>75000</v>
      </c>
      <c r="G18" s="962">
        <v>75000</v>
      </c>
    </row>
    <row r="19" spans="1:11" ht="15" thickBot="1" x14ac:dyDescent="0.35">
      <c r="A19" s="223">
        <v>5424</v>
      </c>
      <c r="B19" s="248" t="s">
        <v>335</v>
      </c>
      <c r="C19" s="249">
        <v>0</v>
      </c>
      <c r="D19" s="249">
        <v>0</v>
      </c>
      <c r="E19" s="249">
        <v>0</v>
      </c>
      <c r="F19" s="960" t="s">
        <v>51</v>
      </c>
      <c r="G19" s="963" t="s">
        <v>51</v>
      </c>
    </row>
    <row r="20" spans="1:11" ht="15" thickBot="1" x14ac:dyDescent="0.35">
      <c r="A20" s="484"/>
      <c r="B20" s="241" t="s">
        <v>336</v>
      </c>
      <c r="C20" s="242">
        <f>SUM(C16:C19)</f>
        <v>2020000</v>
      </c>
      <c r="D20" s="242">
        <f>SUM(D16:D19)</f>
        <v>822546</v>
      </c>
      <c r="E20" s="242">
        <f>SUM(E16:E19)</f>
        <v>2020000</v>
      </c>
      <c r="F20" s="242">
        <f>SUM(F16:F19)</f>
        <v>1116000</v>
      </c>
      <c r="G20" s="243">
        <f>SUM(G16:G19)</f>
        <v>1116000</v>
      </c>
    </row>
    <row r="21" spans="1:11" ht="20.100000000000001" customHeight="1" x14ac:dyDescent="0.3">
      <c r="A21" s="224">
        <v>5132</v>
      </c>
      <c r="B21" s="502" t="s">
        <v>153</v>
      </c>
      <c r="C21" s="225">
        <v>15000</v>
      </c>
      <c r="D21" s="226">
        <v>3542</v>
      </c>
      <c r="E21" s="225">
        <v>5000</v>
      </c>
      <c r="F21" s="225">
        <v>15000</v>
      </c>
      <c r="G21" s="227">
        <v>15000</v>
      </c>
    </row>
    <row r="22" spans="1:11" ht="20.100000000000001" customHeight="1" x14ac:dyDescent="0.3">
      <c r="A22" s="224">
        <v>5133</v>
      </c>
      <c r="B22" s="503" t="s">
        <v>406</v>
      </c>
      <c r="C22" s="498">
        <v>1000</v>
      </c>
      <c r="D22" s="499">
        <v>0</v>
      </c>
      <c r="E22" s="498">
        <v>0</v>
      </c>
      <c r="F22" s="498">
        <v>2000</v>
      </c>
      <c r="G22" s="227">
        <v>2000</v>
      </c>
    </row>
    <row r="23" spans="1:11" ht="20.100000000000001" customHeight="1" x14ac:dyDescent="0.3">
      <c r="A23" s="228">
        <v>5134</v>
      </c>
      <c r="B23" s="229" t="s">
        <v>170</v>
      </c>
      <c r="C23" s="230">
        <v>50000</v>
      </c>
      <c r="D23" s="230">
        <v>23759</v>
      </c>
      <c r="E23" s="230">
        <v>30000</v>
      </c>
      <c r="F23" s="230">
        <v>50000</v>
      </c>
      <c r="G23" s="231">
        <v>50000</v>
      </c>
    </row>
    <row r="24" spans="1:11" ht="20.100000000000001" customHeight="1" x14ac:dyDescent="0.3">
      <c r="A24" s="228">
        <v>5137</v>
      </c>
      <c r="B24" s="229" t="s">
        <v>19</v>
      </c>
      <c r="C24" s="230">
        <v>380000</v>
      </c>
      <c r="D24" s="230">
        <v>346754</v>
      </c>
      <c r="E24" s="230">
        <v>380000</v>
      </c>
      <c r="F24" s="230">
        <v>200000</v>
      </c>
      <c r="G24" s="231">
        <v>200000</v>
      </c>
      <c r="H24" s="990"/>
      <c r="I24" s="990"/>
      <c r="J24" s="990"/>
      <c r="K24" s="990"/>
    </row>
    <row r="25" spans="1:11" ht="20.100000000000001" customHeight="1" x14ac:dyDescent="0.3">
      <c r="A25" s="228">
        <v>5139</v>
      </c>
      <c r="B25" s="229" t="s">
        <v>163</v>
      </c>
      <c r="C25" s="230">
        <v>230000</v>
      </c>
      <c r="D25" s="230">
        <v>375539</v>
      </c>
      <c r="E25" s="230">
        <v>400000</v>
      </c>
      <c r="F25" s="230">
        <v>400000</v>
      </c>
      <c r="G25" s="231">
        <v>400000</v>
      </c>
      <c r="H25" s="990"/>
      <c r="I25" s="990"/>
      <c r="J25" s="990"/>
      <c r="K25" s="990"/>
    </row>
    <row r="26" spans="1:11" ht="20.100000000000001" customHeight="1" x14ac:dyDescent="0.3">
      <c r="A26" s="228">
        <v>5156</v>
      </c>
      <c r="B26" s="229" t="s">
        <v>171</v>
      </c>
      <c r="C26" s="230">
        <v>280000</v>
      </c>
      <c r="D26" s="230">
        <v>199353</v>
      </c>
      <c r="E26" s="230">
        <v>250000</v>
      </c>
      <c r="F26" s="230">
        <v>280000</v>
      </c>
      <c r="G26" s="231">
        <v>280000</v>
      </c>
      <c r="H26" s="990"/>
      <c r="I26" s="990"/>
      <c r="J26" s="990"/>
      <c r="K26" s="990"/>
    </row>
    <row r="27" spans="1:11" ht="20.100000000000001" customHeight="1" x14ac:dyDescent="0.3">
      <c r="A27" s="228">
        <v>5162</v>
      </c>
      <c r="B27" s="229" t="s">
        <v>187</v>
      </c>
      <c r="C27" s="230">
        <v>12000</v>
      </c>
      <c r="D27" s="230">
        <v>6538</v>
      </c>
      <c r="E27" s="230">
        <v>8000</v>
      </c>
      <c r="F27" s="230">
        <v>10000</v>
      </c>
      <c r="G27" s="231">
        <v>10000</v>
      </c>
      <c r="H27" s="990"/>
      <c r="I27" s="990"/>
      <c r="J27" s="990"/>
      <c r="K27" s="990"/>
    </row>
    <row r="28" spans="1:11" ht="20.100000000000001" customHeight="1" x14ac:dyDescent="0.3">
      <c r="A28" s="228">
        <v>5167</v>
      </c>
      <c r="B28" s="229" t="s">
        <v>174</v>
      </c>
      <c r="C28" s="230">
        <v>5000</v>
      </c>
      <c r="D28" s="230">
        <v>0</v>
      </c>
      <c r="E28" s="230">
        <v>0</v>
      </c>
      <c r="F28" s="230">
        <v>5000</v>
      </c>
      <c r="G28" s="231">
        <v>5000</v>
      </c>
      <c r="H28" s="990"/>
      <c r="I28" s="990"/>
      <c r="J28" s="990"/>
      <c r="K28" s="990"/>
    </row>
    <row r="29" spans="1:11" ht="20.100000000000001" customHeight="1" x14ac:dyDescent="0.3">
      <c r="A29" s="228">
        <v>5169</v>
      </c>
      <c r="B29" s="229" t="s">
        <v>141</v>
      </c>
      <c r="C29" s="230">
        <v>350000</v>
      </c>
      <c r="D29" s="230">
        <v>116820</v>
      </c>
      <c r="E29" s="230">
        <v>200000</v>
      </c>
      <c r="F29" s="230">
        <v>350000</v>
      </c>
      <c r="G29" s="231">
        <v>350000</v>
      </c>
      <c r="H29" s="990"/>
      <c r="I29" s="990"/>
      <c r="J29" s="990"/>
      <c r="K29" s="990"/>
    </row>
    <row r="30" spans="1:11" ht="20.100000000000001" customHeight="1" x14ac:dyDescent="0.3">
      <c r="A30" s="232">
        <v>5171</v>
      </c>
      <c r="B30" s="233" t="s">
        <v>160</v>
      </c>
      <c r="C30" s="234">
        <v>749364</v>
      </c>
      <c r="D30" s="234">
        <v>807281</v>
      </c>
      <c r="E30" s="234">
        <v>850000</v>
      </c>
      <c r="F30" s="234">
        <v>800000</v>
      </c>
      <c r="G30" s="235">
        <v>800000</v>
      </c>
      <c r="H30" s="1025" t="s">
        <v>51</v>
      </c>
      <c r="I30" s="990"/>
      <c r="J30" s="990"/>
      <c r="K30" s="990"/>
    </row>
    <row r="31" spans="1:11" ht="20.100000000000001" customHeight="1" x14ac:dyDescent="0.3">
      <c r="A31" s="232">
        <v>6121</v>
      </c>
      <c r="B31" s="1044" t="s">
        <v>546</v>
      </c>
      <c r="C31" s="234">
        <v>0</v>
      </c>
      <c r="D31" s="234">
        <v>93170</v>
      </c>
      <c r="E31" s="234">
        <v>93170</v>
      </c>
      <c r="F31" s="234">
        <v>0</v>
      </c>
      <c r="G31" s="235">
        <v>0</v>
      </c>
      <c r="H31" s="1025"/>
      <c r="I31" s="990"/>
      <c r="J31" s="990"/>
      <c r="K31" s="990"/>
    </row>
    <row r="32" spans="1:11" ht="20.100000000000001" customHeight="1" x14ac:dyDescent="0.3">
      <c r="A32" s="232">
        <v>6122</v>
      </c>
      <c r="B32" s="964" t="s">
        <v>540</v>
      </c>
      <c r="C32" s="234">
        <v>400000</v>
      </c>
      <c r="D32" s="234">
        <v>98204</v>
      </c>
      <c r="E32" s="234">
        <v>100000</v>
      </c>
      <c r="F32" s="234">
        <v>300000</v>
      </c>
      <c r="G32" s="235">
        <v>300000</v>
      </c>
      <c r="H32" s="1025" t="s">
        <v>51</v>
      </c>
      <c r="I32" s="990"/>
      <c r="J32" s="990"/>
      <c r="K32" s="990"/>
    </row>
    <row r="33" spans="1:11" ht="20.100000000000001" customHeight="1" thickBot="1" x14ac:dyDescent="0.35">
      <c r="A33" s="236">
        <v>6123</v>
      </c>
      <c r="B33" s="237" t="s">
        <v>189</v>
      </c>
      <c r="C33" s="238">
        <v>900000</v>
      </c>
      <c r="D33" s="238">
        <v>750200</v>
      </c>
      <c r="E33" s="238">
        <v>900000</v>
      </c>
      <c r="F33" s="238">
        <v>0</v>
      </c>
      <c r="G33" s="239">
        <v>0</v>
      </c>
      <c r="H33" s="1025" t="s">
        <v>51</v>
      </c>
      <c r="I33" s="990"/>
      <c r="J33" s="990"/>
      <c r="K33" s="990"/>
    </row>
    <row r="34" spans="1:11" ht="20.100000000000001" customHeight="1" thickBot="1" x14ac:dyDescent="0.35">
      <c r="A34" s="240"/>
      <c r="B34" s="250" t="s">
        <v>337</v>
      </c>
      <c r="C34" s="251">
        <f>C21+C22+C23+C24+C25+C26+C27+C28+C29+C30+C32+C33</f>
        <v>3372364</v>
      </c>
      <c r="D34" s="251">
        <f>D21+D22+D23+D24+D25+D26+D27+D28+D29+D30+D31+D32+D33</f>
        <v>2821160</v>
      </c>
      <c r="E34" s="251">
        <f>E21+E22+E23+E24+E25+E26+E27+E28+E29+E30+E31+E32+E33</f>
        <v>3216170</v>
      </c>
      <c r="F34" s="251">
        <f>SUM(F21:F33)</f>
        <v>2412000</v>
      </c>
      <c r="G34" s="252">
        <f>SUM(G21:G33)</f>
        <v>2412000</v>
      </c>
      <c r="H34" s="990"/>
      <c r="I34" s="990"/>
      <c r="J34" s="990"/>
      <c r="K34" s="990"/>
    </row>
    <row r="35" spans="1:11" ht="20.100000000000001" customHeight="1" thickBot="1" x14ac:dyDescent="0.35">
      <c r="A35" s="874"/>
      <c r="B35" s="861" t="s">
        <v>55</v>
      </c>
      <c r="C35" s="872">
        <f>SUM(C20+C34)</f>
        <v>5392364</v>
      </c>
      <c r="D35" s="872">
        <f>SUM(D20+D34)</f>
        <v>3643706</v>
      </c>
      <c r="E35" s="872">
        <f>SUM(E20+E34)</f>
        <v>5236170</v>
      </c>
      <c r="F35" s="872">
        <f>SUM(F20+F34)</f>
        <v>3528000</v>
      </c>
      <c r="G35" s="877">
        <f>SUM(G20+G34)</f>
        <v>3528000</v>
      </c>
    </row>
    <row r="36" spans="1:11" ht="14.4" x14ac:dyDescent="0.3">
      <c r="A36" s="111"/>
      <c r="B36" s="111"/>
      <c r="C36" s="114"/>
      <c r="D36" s="114"/>
      <c r="E36" s="114"/>
      <c r="F36" s="114"/>
      <c r="G36" s="111"/>
    </row>
    <row r="37" spans="1:11" ht="14.4" x14ac:dyDescent="0.3">
      <c r="A37" s="111"/>
      <c r="B37" s="111"/>
      <c r="C37" s="114"/>
      <c r="D37" s="114"/>
      <c r="E37" s="114"/>
      <c r="F37" s="114"/>
      <c r="G37" s="111"/>
    </row>
    <row r="38" spans="1:11" ht="14.4" x14ac:dyDescent="0.3">
      <c r="A38" s="111"/>
      <c r="B38" s="115" t="s">
        <v>143</v>
      </c>
      <c r="C38" s="975">
        <v>45950</v>
      </c>
      <c r="E38" s="115" t="s">
        <v>144</v>
      </c>
      <c r="F38" s="1171" t="s">
        <v>637</v>
      </c>
      <c r="G38" s="111"/>
    </row>
    <row r="39" spans="1:11" ht="14.4" x14ac:dyDescent="0.3">
      <c r="A39" s="111"/>
      <c r="B39" s="111"/>
      <c r="C39" s="111"/>
      <c r="D39" s="111"/>
      <c r="E39" s="111"/>
      <c r="F39" s="111"/>
      <c r="G39" s="111"/>
    </row>
    <row r="40" spans="1:11" x14ac:dyDescent="0.25">
      <c r="B40" t="s">
        <v>51</v>
      </c>
      <c r="C40"/>
      <c r="D40" s="221" t="s">
        <v>51</v>
      </c>
    </row>
    <row r="41" spans="1:11" x14ac:dyDescent="0.25">
      <c r="B41" t="s">
        <v>51</v>
      </c>
      <c r="C41"/>
      <c r="D41" s="221" t="s">
        <v>51</v>
      </c>
    </row>
    <row r="42" spans="1:11" ht="14.4" x14ac:dyDescent="0.3">
      <c r="B42"/>
      <c r="C42" s="222"/>
      <c r="D42" s="222"/>
    </row>
  </sheetData>
  <mergeCells count="7">
    <mergeCell ref="B1:E1"/>
    <mergeCell ref="A5:A6"/>
    <mergeCell ref="B5:B6"/>
    <mergeCell ref="A14:A15"/>
    <mergeCell ref="B14:B15"/>
    <mergeCell ref="B3:C3"/>
    <mergeCell ref="B12:C12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5"/>
  <sheetViews>
    <sheetView topLeftCell="A4" zoomScaleNormal="100" workbookViewId="0">
      <selection activeCell="B8" sqref="B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401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375</v>
      </c>
      <c r="B3" s="691" t="s">
        <v>190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2111</v>
      </c>
      <c r="B7" s="754" t="s">
        <v>191</v>
      </c>
      <c r="C7" s="755">
        <v>340000</v>
      </c>
      <c r="D7" s="755">
        <v>379953</v>
      </c>
      <c r="E7" s="755">
        <v>500000</v>
      </c>
      <c r="F7" s="755">
        <v>400000</v>
      </c>
      <c r="G7" s="756">
        <v>400000</v>
      </c>
    </row>
    <row r="8" spans="1:7" ht="20.100000000000001" customHeight="1" thickBot="1" x14ac:dyDescent="0.35">
      <c r="A8" s="713">
        <v>2324</v>
      </c>
      <c r="B8" s="819" t="s">
        <v>192</v>
      </c>
      <c r="C8" s="759">
        <v>0</v>
      </c>
      <c r="D8" s="759">
        <v>0</v>
      </c>
      <c r="E8" s="759">
        <v>0</v>
      </c>
      <c r="F8" s="759">
        <v>0</v>
      </c>
      <c r="G8" s="760">
        <v>0</v>
      </c>
    </row>
    <row r="9" spans="1:7" ht="20.100000000000001" customHeight="1" thickBot="1" x14ac:dyDescent="0.35">
      <c r="A9" s="856"/>
      <c r="B9" s="857" t="s">
        <v>55</v>
      </c>
      <c r="C9" s="858">
        <f>SUM(C7:C8)</f>
        <v>340000</v>
      </c>
      <c r="D9" s="858">
        <f>SUM(D7:D8)</f>
        <v>379953</v>
      </c>
      <c r="E9" s="858">
        <f>SUM(E7:E8)</f>
        <v>500000</v>
      </c>
      <c r="F9" s="858">
        <f>SUM(F7:F8)</f>
        <v>400000</v>
      </c>
      <c r="G9" s="859">
        <f>SUM(G7:G8)</f>
        <v>400000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20" t="s">
        <v>375</v>
      </c>
      <c r="B12" s="721" t="s">
        <v>193</v>
      </c>
      <c r="C12" s="722"/>
      <c r="D12" s="723"/>
      <c r="E12" s="723"/>
      <c r="F12" s="723"/>
      <c r="G12" s="724"/>
    </row>
    <row r="13" spans="1:7" ht="15.6" x14ac:dyDescent="0.3">
      <c r="A13" s="725"/>
      <c r="B13" s="726" t="s">
        <v>140</v>
      </c>
      <c r="C13" s="727"/>
      <c r="D13" s="728"/>
      <c r="E13" s="729" t="s">
        <v>134</v>
      </c>
      <c r="F13" s="728"/>
      <c r="G13" s="730"/>
    </row>
    <row r="14" spans="1:7" ht="14.4" x14ac:dyDescent="0.3">
      <c r="A14" s="1330" t="s">
        <v>135</v>
      </c>
      <c r="B14" s="1332" t="s">
        <v>136</v>
      </c>
      <c r="C14" s="731" t="s">
        <v>137</v>
      </c>
      <c r="D14" s="731" t="s">
        <v>107</v>
      </c>
      <c r="E14" s="731" t="s">
        <v>138</v>
      </c>
      <c r="F14" s="731" t="s">
        <v>108</v>
      </c>
      <c r="G14" s="733" t="s">
        <v>139</v>
      </c>
    </row>
    <row r="15" spans="1:7" ht="15" thickBot="1" x14ac:dyDescent="0.35">
      <c r="A15" s="1331"/>
      <c r="B15" s="1333"/>
      <c r="C15" s="734" t="str">
        <f>IF('příjmy-paragraf'!D2=0," ",'příjmy-paragraf'!D2)</f>
        <v>rok 2025</v>
      </c>
      <c r="D15" s="734" t="str">
        <f>IF('příjmy-paragraf'!E3=0," ",'příjmy-paragraf'!E3)</f>
        <v xml:space="preserve"> k 30.09.</v>
      </c>
      <c r="E15" s="734" t="str">
        <f>IF('1014-útulek'!E16=0," ",'1014-útulek'!E16)</f>
        <v>k 31.12.2025</v>
      </c>
      <c r="F15" s="734" t="str">
        <f>IF('příjmy-paragraf'!F2=0," ",'příjmy-paragraf'!F2)</f>
        <v>rok 2026</v>
      </c>
      <c r="G15" s="736" t="str">
        <f>IF('příjmy-paragraf'!F2=0," ",'příjmy-paragraf'!F2)</f>
        <v>rok 2026</v>
      </c>
    </row>
    <row r="16" spans="1:7" ht="20.100000000000001" customHeight="1" x14ac:dyDescent="0.3">
      <c r="A16" s="737">
        <v>5011</v>
      </c>
      <c r="B16" s="752" t="s">
        <v>194</v>
      </c>
      <c r="C16" s="739">
        <v>1700000</v>
      </c>
      <c r="D16" s="740">
        <v>1329860</v>
      </c>
      <c r="E16" s="739">
        <v>1700000</v>
      </c>
      <c r="F16" s="976">
        <v>2060000</v>
      </c>
      <c r="G16" s="742">
        <v>2060000</v>
      </c>
    </row>
    <row r="17" spans="1:8" ht="20.100000000000001" customHeight="1" x14ac:dyDescent="0.3">
      <c r="A17" s="761">
        <v>5031</v>
      </c>
      <c r="B17" s="766" t="s">
        <v>195</v>
      </c>
      <c r="C17" s="763">
        <v>421000</v>
      </c>
      <c r="D17" s="763">
        <v>329842</v>
      </c>
      <c r="E17" s="763">
        <v>421000</v>
      </c>
      <c r="F17" s="977">
        <v>510000</v>
      </c>
      <c r="G17" s="765">
        <v>510000</v>
      </c>
    </row>
    <row r="18" spans="1:8" ht="20.100000000000001" customHeight="1" x14ac:dyDescent="0.3">
      <c r="A18" s="761">
        <v>5032</v>
      </c>
      <c r="B18" s="766" t="s">
        <v>196</v>
      </c>
      <c r="C18" s="763">
        <v>153000</v>
      </c>
      <c r="D18" s="763">
        <v>119699</v>
      </c>
      <c r="E18" s="763">
        <v>153000</v>
      </c>
      <c r="F18" s="977">
        <v>185000</v>
      </c>
      <c r="G18" s="765">
        <v>185000</v>
      </c>
    </row>
    <row r="19" spans="1:8" ht="20.100000000000001" customHeight="1" x14ac:dyDescent="0.3">
      <c r="A19" s="761">
        <v>5132</v>
      </c>
      <c r="B19" s="766" t="s">
        <v>153</v>
      </c>
      <c r="C19" s="763">
        <v>0</v>
      </c>
      <c r="D19" s="763">
        <v>0</v>
      </c>
      <c r="E19" s="763">
        <v>0</v>
      </c>
      <c r="F19" s="763">
        <v>0</v>
      </c>
      <c r="G19" s="765">
        <v>0</v>
      </c>
    </row>
    <row r="20" spans="1:8" ht="20.100000000000001" customHeight="1" x14ac:dyDescent="0.3">
      <c r="A20" s="761">
        <v>5133</v>
      </c>
      <c r="B20" s="766" t="s">
        <v>197</v>
      </c>
      <c r="C20" s="763">
        <v>0</v>
      </c>
      <c r="D20" s="763">
        <v>0</v>
      </c>
      <c r="E20" s="763">
        <v>0</v>
      </c>
      <c r="F20" s="763">
        <v>0</v>
      </c>
      <c r="G20" s="765">
        <v>0</v>
      </c>
    </row>
    <row r="21" spans="1:8" ht="20.100000000000001" customHeight="1" x14ac:dyDescent="0.3">
      <c r="A21" s="761">
        <v>5134</v>
      </c>
      <c r="B21" s="766" t="s">
        <v>170</v>
      </c>
      <c r="C21" s="763">
        <v>12000</v>
      </c>
      <c r="D21" s="763">
        <v>5213</v>
      </c>
      <c r="E21" s="763">
        <v>12000</v>
      </c>
      <c r="F21" s="763">
        <v>12000</v>
      </c>
      <c r="G21" s="765">
        <v>12000</v>
      </c>
    </row>
    <row r="22" spans="1:8" ht="20.100000000000001" customHeight="1" x14ac:dyDescent="0.3">
      <c r="A22" s="761">
        <v>5137</v>
      </c>
      <c r="B22" s="766" t="s">
        <v>19</v>
      </c>
      <c r="C22" s="763">
        <v>6000</v>
      </c>
      <c r="D22" s="763">
        <v>0</v>
      </c>
      <c r="E22" s="763">
        <v>6000</v>
      </c>
      <c r="F22" s="763">
        <v>9000</v>
      </c>
      <c r="G22" s="765">
        <v>9000</v>
      </c>
      <c r="H22" s="504" t="s">
        <v>51</v>
      </c>
    </row>
    <row r="23" spans="1:8" ht="20.100000000000001" customHeight="1" x14ac:dyDescent="0.3">
      <c r="A23" s="761">
        <v>5139</v>
      </c>
      <c r="B23" s="766" t="s">
        <v>147</v>
      </c>
      <c r="C23" s="763">
        <v>35000</v>
      </c>
      <c r="D23" s="763">
        <v>32223</v>
      </c>
      <c r="E23" s="763">
        <v>35000</v>
      </c>
      <c r="F23" s="763">
        <v>40000</v>
      </c>
      <c r="G23" s="765">
        <v>40000</v>
      </c>
    </row>
    <row r="24" spans="1:8" ht="20.100000000000001" customHeight="1" x14ac:dyDescent="0.3">
      <c r="A24" s="761">
        <v>5151</v>
      </c>
      <c r="B24" s="766" t="s">
        <v>198</v>
      </c>
      <c r="C24" s="763">
        <v>20000</v>
      </c>
      <c r="D24" s="763">
        <v>12677</v>
      </c>
      <c r="E24" s="763">
        <v>18000</v>
      </c>
      <c r="F24" s="763">
        <v>20000</v>
      </c>
      <c r="G24" s="765">
        <v>20000</v>
      </c>
    </row>
    <row r="25" spans="1:8" ht="20.100000000000001" customHeight="1" x14ac:dyDescent="0.3">
      <c r="A25" s="761">
        <v>5152</v>
      </c>
      <c r="B25" s="766" t="s">
        <v>43</v>
      </c>
      <c r="C25" s="763">
        <v>85000</v>
      </c>
      <c r="D25" s="763">
        <v>48600</v>
      </c>
      <c r="E25" s="763">
        <v>68000</v>
      </c>
      <c r="F25" s="763">
        <v>80000</v>
      </c>
      <c r="G25" s="765">
        <v>80000</v>
      </c>
    </row>
    <row r="26" spans="1:8" ht="20.100000000000001" customHeight="1" x14ac:dyDescent="0.3">
      <c r="A26" s="761">
        <v>5154</v>
      </c>
      <c r="B26" s="766" t="s">
        <v>157</v>
      </c>
      <c r="C26" s="763">
        <v>20000</v>
      </c>
      <c r="D26" s="763">
        <v>13790</v>
      </c>
      <c r="E26" s="763">
        <v>20000</v>
      </c>
      <c r="F26" s="763">
        <v>20000</v>
      </c>
      <c r="G26" s="765">
        <v>20000</v>
      </c>
    </row>
    <row r="27" spans="1:8" ht="20.100000000000001" customHeight="1" x14ac:dyDescent="0.3">
      <c r="A27" s="761">
        <v>5156</v>
      </c>
      <c r="B27" s="766" t="s">
        <v>171</v>
      </c>
      <c r="C27" s="763">
        <v>22000</v>
      </c>
      <c r="D27" s="763">
        <v>13593</v>
      </c>
      <c r="E27" s="763">
        <v>19000</v>
      </c>
      <c r="F27" s="763">
        <v>20000</v>
      </c>
      <c r="G27" s="765">
        <v>20000</v>
      </c>
    </row>
    <row r="28" spans="1:8" ht="20.100000000000001" customHeight="1" x14ac:dyDescent="0.3">
      <c r="A28" s="761">
        <v>5162</v>
      </c>
      <c r="B28" s="766" t="s">
        <v>199</v>
      </c>
      <c r="C28" s="763">
        <v>14000</v>
      </c>
      <c r="D28" s="763">
        <v>8625</v>
      </c>
      <c r="E28" s="763">
        <v>12000</v>
      </c>
      <c r="F28" s="763">
        <v>13000</v>
      </c>
      <c r="G28" s="765">
        <v>13000</v>
      </c>
    </row>
    <row r="29" spans="1:8" ht="20.100000000000001" customHeight="1" x14ac:dyDescent="0.3">
      <c r="A29" s="761">
        <v>5163</v>
      </c>
      <c r="B29" s="766" t="s">
        <v>200</v>
      </c>
      <c r="C29" s="763">
        <v>7000</v>
      </c>
      <c r="D29" s="763">
        <v>198</v>
      </c>
      <c r="E29" s="763">
        <v>198</v>
      </c>
      <c r="F29" s="763">
        <v>0</v>
      </c>
      <c r="G29" s="765">
        <v>0</v>
      </c>
    </row>
    <row r="30" spans="1:8" ht="20.100000000000001" customHeight="1" x14ac:dyDescent="0.3">
      <c r="A30" s="761">
        <v>5167</v>
      </c>
      <c r="B30" s="766" t="s">
        <v>174</v>
      </c>
      <c r="C30" s="763">
        <v>30000</v>
      </c>
      <c r="D30" s="763">
        <v>8305</v>
      </c>
      <c r="E30" s="763">
        <v>22000</v>
      </c>
      <c r="F30" s="763">
        <v>27000</v>
      </c>
      <c r="G30" s="765">
        <v>27000</v>
      </c>
    </row>
    <row r="31" spans="1:8" ht="20.100000000000001" customHeight="1" x14ac:dyDescent="0.3">
      <c r="A31" s="761">
        <v>5168</v>
      </c>
      <c r="B31" s="766" t="s">
        <v>201</v>
      </c>
      <c r="C31" s="763">
        <v>10000</v>
      </c>
      <c r="D31" s="763">
        <v>8712</v>
      </c>
      <c r="E31" s="763">
        <v>12282</v>
      </c>
      <c r="F31" s="763">
        <v>13000</v>
      </c>
      <c r="G31" s="765">
        <v>13000</v>
      </c>
    </row>
    <row r="32" spans="1:8" ht="20.100000000000001" customHeight="1" x14ac:dyDescent="0.3">
      <c r="A32" s="761">
        <v>5169</v>
      </c>
      <c r="B32" s="766" t="s">
        <v>141</v>
      </c>
      <c r="C32" s="763">
        <v>6000</v>
      </c>
      <c r="D32" s="763">
        <v>4273</v>
      </c>
      <c r="E32" s="763">
        <v>5000</v>
      </c>
      <c r="F32" s="763">
        <v>6000</v>
      </c>
      <c r="G32" s="765">
        <v>6000</v>
      </c>
    </row>
    <row r="33" spans="1:8" ht="20.100000000000001" customHeight="1" x14ac:dyDescent="0.3">
      <c r="A33" s="761">
        <v>5171</v>
      </c>
      <c r="B33" s="766" t="s">
        <v>160</v>
      </c>
      <c r="C33" s="763">
        <v>15000</v>
      </c>
      <c r="D33" s="763">
        <v>16910</v>
      </c>
      <c r="E33" s="763">
        <v>16910</v>
      </c>
      <c r="F33" s="763">
        <v>15000</v>
      </c>
      <c r="G33" s="765">
        <v>15000</v>
      </c>
      <c r="H33" s="504" t="s">
        <v>51</v>
      </c>
    </row>
    <row r="34" spans="1:8" ht="20.100000000000001" customHeight="1" x14ac:dyDescent="0.3">
      <c r="A34" s="761">
        <v>5173</v>
      </c>
      <c r="B34" s="766" t="s">
        <v>22</v>
      </c>
      <c r="C34" s="763">
        <v>1000</v>
      </c>
      <c r="D34" s="763">
        <v>0</v>
      </c>
      <c r="E34" s="763">
        <v>0</v>
      </c>
      <c r="F34" s="763">
        <v>1000</v>
      </c>
      <c r="G34" s="765">
        <v>1000</v>
      </c>
    </row>
    <row r="35" spans="1:8" ht="20.100000000000001" customHeight="1" x14ac:dyDescent="0.3">
      <c r="A35" s="768">
        <v>5175</v>
      </c>
      <c r="B35" s="774" t="s">
        <v>25</v>
      </c>
      <c r="C35" s="770">
        <v>6000</v>
      </c>
      <c r="D35" s="770">
        <v>0</v>
      </c>
      <c r="E35" s="770">
        <v>6000</v>
      </c>
      <c r="F35" s="770">
        <v>6000</v>
      </c>
      <c r="G35" s="771">
        <v>6000</v>
      </c>
    </row>
    <row r="36" spans="1:8" ht="20.100000000000001" customHeight="1" x14ac:dyDescent="0.3">
      <c r="A36" s="768">
        <v>5424</v>
      </c>
      <c r="B36" s="978" t="s">
        <v>202</v>
      </c>
      <c r="C36" s="770">
        <v>0</v>
      </c>
      <c r="D36" s="770">
        <v>800</v>
      </c>
      <c r="E36" s="770">
        <v>800</v>
      </c>
      <c r="F36" s="770">
        <v>0</v>
      </c>
      <c r="G36" s="771">
        <v>0</v>
      </c>
    </row>
    <row r="37" spans="1:8" ht="20.100000000000001" customHeight="1" thickBot="1" x14ac:dyDescent="0.35">
      <c r="A37" s="743">
        <v>6123</v>
      </c>
      <c r="B37" s="1178" t="s">
        <v>386</v>
      </c>
      <c r="C37" s="745">
        <v>550000</v>
      </c>
      <c r="D37" s="745">
        <v>384780</v>
      </c>
      <c r="E37" s="745">
        <v>384780</v>
      </c>
      <c r="F37" s="745">
        <v>0</v>
      </c>
      <c r="G37" s="747">
        <v>0</v>
      </c>
      <c r="H37" s="504" t="s">
        <v>51</v>
      </c>
    </row>
    <row r="38" spans="1:8" ht="20.100000000000001" customHeight="1" thickBot="1" x14ac:dyDescent="0.35">
      <c r="A38" s="874"/>
      <c r="B38" s="861" t="s">
        <v>55</v>
      </c>
      <c r="C38" s="872">
        <f>SUM(C16:C37)</f>
        <v>3113000</v>
      </c>
      <c r="D38" s="872">
        <f>SUM(D16:D37)</f>
        <v>2338100</v>
      </c>
      <c r="E38" s="872">
        <f>SUM(E16:E37)</f>
        <v>2911970</v>
      </c>
      <c r="F38" s="872">
        <f>SUM(F16:F37)</f>
        <v>3037000</v>
      </c>
      <c r="G38" s="877">
        <f>SUM(G16:G37)</f>
        <v>3037000</v>
      </c>
    </row>
    <row r="39" spans="1:8" ht="14.4" x14ac:dyDescent="0.3">
      <c r="A39" s="111"/>
      <c r="B39" s="111"/>
      <c r="C39" s="114"/>
      <c r="D39" s="114"/>
      <c r="E39" s="114"/>
      <c r="F39" s="114"/>
      <c r="G39" s="111"/>
    </row>
    <row r="40" spans="1:8" ht="14.4" x14ac:dyDescent="0.3">
      <c r="A40" s="111"/>
      <c r="B40" s="111"/>
      <c r="C40" s="114"/>
      <c r="D40" s="114"/>
      <c r="E40" s="114"/>
      <c r="F40" s="114"/>
      <c r="G40" s="111"/>
    </row>
    <row r="41" spans="1:8" ht="14.4" x14ac:dyDescent="0.3">
      <c r="A41" s="111"/>
      <c r="B41" s="115" t="s">
        <v>143</v>
      </c>
      <c r="C41" s="975">
        <v>45950</v>
      </c>
      <c r="E41" s="115" t="s">
        <v>144</v>
      </c>
      <c r="F41" s="1171" t="s">
        <v>633</v>
      </c>
      <c r="G41" s="111"/>
    </row>
    <row r="42" spans="1:8" ht="14.4" x14ac:dyDescent="0.3">
      <c r="A42" s="111"/>
      <c r="B42" s="111"/>
      <c r="C42" s="111"/>
      <c r="D42" s="111"/>
      <c r="E42" s="111"/>
      <c r="F42" s="111"/>
      <c r="G42" s="111"/>
    </row>
    <row r="44" spans="1:8" x14ac:dyDescent="0.25">
      <c r="B44" t="s">
        <v>51</v>
      </c>
      <c r="C44"/>
      <c r="D44" s="221" t="s">
        <v>51</v>
      </c>
    </row>
    <row r="45" spans="1:8" x14ac:dyDescent="0.25">
      <c r="B45" t="s">
        <v>51</v>
      </c>
      <c r="C45"/>
      <c r="D45" s="221" t="s">
        <v>51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43"/>
  <sheetViews>
    <sheetView topLeftCell="A4" zoomScaleNormal="100" workbookViewId="0">
      <selection activeCell="B8" sqref="B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638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376</v>
      </c>
      <c r="B3" s="691" t="s">
        <v>203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2322</v>
      </c>
      <c r="B7" s="1179" t="s">
        <v>545</v>
      </c>
      <c r="C7" s="755">
        <v>0</v>
      </c>
      <c r="D7" s="755">
        <v>47714</v>
      </c>
      <c r="E7" s="755">
        <v>47714</v>
      </c>
      <c r="F7" s="755">
        <v>0</v>
      </c>
      <c r="G7" s="756">
        <v>0</v>
      </c>
    </row>
    <row r="8" spans="1:7" ht="20.100000000000001" customHeight="1" thickBot="1" x14ac:dyDescent="0.35">
      <c r="A8" s="713">
        <v>2321</v>
      </c>
      <c r="B8" s="1174" t="s">
        <v>569</v>
      </c>
      <c r="C8" s="759">
        <v>60000</v>
      </c>
      <c r="D8" s="759">
        <v>60000</v>
      </c>
      <c r="E8" s="759">
        <v>60000</v>
      </c>
      <c r="F8" s="759">
        <v>0</v>
      </c>
      <c r="G8" s="760">
        <v>0</v>
      </c>
    </row>
    <row r="9" spans="1:7" ht="20.100000000000001" customHeight="1" thickBot="1" x14ac:dyDescent="0.35">
      <c r="A9" s="856"/>
      <c r="B9" s="857" t="s">
        <v>55</v>
      </c>
      <c r="C9" s="858">
        <f>SUM(C7:C8)</f>
        <v>60000</v>
      </c>
      <c r="D9" s="858">
        <f>SUM(D7:D8)</f>
        <v>107714</v>
      </c>
      <c r="E9" s="858">
        <f>SUM(E7:E8)</f>
        <v>107714</v>
      </c>
      <c r="F9" s="858">
        <f>SUM(F7:F8)</f>
        <v>0</v>
      </c>
      <c r="G9" s="859">
        <f>SUM(G7:G8)</f>
        <v>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20" t="s">
        <v>376</v>
      </c>
      <c r="B12" s="721" t="s">
        <v>203</v>
      </c>
      <c r="C12" s="722"/>
      <c r="D12" s="723"/>
      <c r="E12" s="723"/>
      <c r="F12" s="723"/>
      <c r="G12" s="724"/>
    </row>
    <row r="13" spans="1:7" ht="15.6" x14ac:dyDescent="0.3">
      <c r="A13" s="725"/>
      <c r="B13" s="726" t="s">
        <v>140</v>
      </c>
      <c r="C13" s="727"/>
      <c r="D13" s="728"/>
      <c r="E13" s="729" t="s">
        <v>134</v>
      </c>
      <c r="F13" s="728"/>
      <c r="G13" s="730"/>
    </row>
    <row r="14" spans="1:7" ht="14.4" x14ac:dyDescent="0.3">
      <c r="A14" s="1330" t="s">
        <v>135</v>
      </c>
      <c r="B14" s="1332" t="s">
        <v>136</v>
      </c>
      <c r="C14" s="731" t="s">
        <v>137</v>
      </c>
      <c r="D14" s="731" t="s">
        <v>107</v>
      </c>
      <c r="E14" s="731" t="s">
        <v>138</v>
      </c>
      <c r="F14" s="731" t="s">
        <v>108</v>
      </c>
      <c r="G14" s="733" t="s">
        <v>139</v>
      </c>
    </row>
    <row r="15" spans="1:7" ht="15" thickBot="1" x14ac:dyDescent="0.35">
      <c r="A15" s="1331"/>
      <c r="B15" s="1333"/>
      <c r="C15" s="734" t="str">
        <f>IF('příjmy-paragraf'!D2=0," ",'příjmy-paragraf'!D2)</f>
        <v>rok 2025</v>
      </c>
      <c r="D15" s="734" t="str">
        <f>IF('příjmy-paragraf'!E3=0," ",'příjmy-paragraf'!E3)</f>
        <v xml:space="preserve"> k 30.09.</v>
      </c>
      <c r="E15" s="734" t="str">
        <f>IF('1014-útulek'!E16=0," ",'1014-útulek'!E16)</f>
        <v>k 31.12.2025</v>
      </c>
      <c r="F15" s="735" t="str">
        <f>IF('příjmy-paragraf'!F2=0," ",'příjmy-paragraf'!F2)</f>
        <v>rok 2026</v>
      </c>
      <c r="G15" s="736" t="str">
        <f>IF('příjmy-paragraf'!F2=0," ",'příjmy-paragraf'!F2)</f>
        <v>rok 2026</v>
      </c>
    </row>
    <row r="16" spans="1:7" ht="20.100000000000001" customHeight="1" x14ac:dyDescent="0.3">
      <c r="A16" s="737">
        <v>5019</v>
      </c>
      <c r="B16" s="752" t="s">
        <v>204</v>
      </c>
      <c r="C16" s="739">
        <v>10000</v>
      </c>
      <c r="D16" s="740">
        <v>2076</v>
      </c>
      <c r="E16" s="739">
        <v>10000</v>
      </c>
      <c r="F16" s="739">
        <v>10000</v>
      </c>
      <c r="G16" s="742">
        <v>10000</v>
      </c>
    </row>
    <row r="17" spans="1:7" ht="20.100000000000001" customHeight="1" x14ac:dyDescent="0.3">
      <c r="A17" s="761">
        <v>5021</v>
      </c>
      <c r="B17" s="766" t="s">
        <v>205</v>
      </c>
      <c r="C17" s="763">
        <v>160000</v>
      </c>
      <c r="D17" s="763">
        <v>375</v>
      </c>
      <c r="E17" s="763">
        <v>160000</v>
      </c>
      <c r="F17" s="763">
        <v>140000</v>
      </c>
      <c r="G17" s="765">
        <v>140000</v>
      </c>
    </row>
    <row r="18" spans="1:7" ht="20.100000000000001" customHeight="1" x14ac:dyDescent="0.3">
      <c r="A18" s="761">
        <v>5039</v>
      </c>
      <c r="B18" s="766" t="s">
        <v>206</v>
      </c>
      <c r="C18" s="763">
        <v>20000</v>
      </c>
      <c r="D18" s="763">
        <v>702</v>
      </c>
      <c r="E18" s="763">
        <v>20000</v>
      </c>
      <c r="F18" s="763">
        <v>20000</v>
      </c>
      <c r="G18" s="765">
        <v>20000</v>
      </c>
    </row>
    <row r="19" spans="1:7" ht="20.100000000000001" customHeight="1" x14ac:dyDescent="0.3">
      <c r="A19" s="761">
        <v>5123</v>
      </c>
      <c r="B19" s="1026" t="s">
        <v>570</v>
      </c>
      <c r="C19" s="763">
        <v>0</v>
      </c>
      <c r="D19" s="763">
        <v>14825</v>
      </c>
      <c r="E19" s="763">
        <v>14825</v>
      </c>
      <c r="F19" s="763">
        <v>0</v>
      </c>
      <c r="G19" s="765">
        <v>0</v>
      </c>
    </row>
    <row r="20" spans="1:7" ht="20.100000000000001" customHeight="1" x14ac:dyDescent="0.3">
      <c r="A20" s="761">
        <v>5132</v>
      </c>
      <c r="B20" s="832" t="s">
        <v>153</v>
      </c>
      <c r="C20" s="763">
        <v>3000</v>
      </c>
      <c r="D20" s="763">
        <v>0</v>
      </c>
      <c r="E20" s="763">
        <v>3000</v>
      </c>
      <c r="F20" s="763">
        <v>3000</v>
      </c>
      <c r="G20" s="765">
        <v>3000</v>
      </c>
    </row>
    <row r="21" spans="1:7" ht="20.100000000000001" customHeight="1" x14ac:dyDescent="0.3">
      <c r="A21" s="761">
        <v>5133</v>
      </c>
      <c r="B21" s="832" t="s">
        <v>406</v>
      </c>
      <c r="C21" s="763">
        <v>3000</v>
      </c>
      <c r="D21" s="763">
        <v>2689</v>
      </c>
      <c r="E21" s="763">
        <v>3000</v>
      </c>
      <c r="F21" s="763">
        <v>3000</v>
      </c>
      <c r="G21" s="765">
        <v>3000</v>
      </c>
    </row>
    <row r="22" spans="1:7" ht="20.100000000000001" customHeight="1" x14ac:dyDescent="0.3">
      <c r="A22" s="761">
        <v>5134</v>
      </c>
      <c r="B22" s="766" t="s">
        <v>170</v>
      </c>
      <c r="C22" s="763">
        <v>5000</v>
      </c>
      <c r="D22" s="763">
        <v>35974</v>
      </c>
      <c r="E22" s="763">
        <v>40000</v>
      </c>
      <c r="F22" s="763">
        <v>40000</v>
      </c>
      <c r="G22" s="765">
        <v>40000</v>
      </c>
    </row>
    <row r="23" spans="1:7" ht="20.100000000000001" customHeight="1" x14ac:dyDescent="0.3">
      <c r="A23" s="761">
        <v>5137</v>
      </c>
      <c r="B23" s="766" t="s">
        <v>19</v>
      </c>
      <c r="C23" s="763">
        <v>220000</v>
      </c>
      <c r="D23" s="763">
        <v>237579</v>
      </c>
      <c r="E23" s="763">
        <v>250000</v>
      </c>
      <c r="F23" s="763">
        <v>220000</v>
      </c>
      <c r="G23" s="765">
        <v>220000</v>
      </c>
    </row>
    <row r="24" spans="1:7" ht="20.100000000000001" customHeight="1" x14ac:dyDescent="0.3">
      <c r="A24" s="761">
        <v>5139</v>
      </c>
      <c r="B24" s="766" t="s">
        <v>147</v>
      </c>
      <c r="C24" s="763">
        <v>150000</v>
      </c>
      <c r="D24" s="763">
        <v>119652</v>
      </c>
      <c r="E24" s="763">
        <v>150000</v>
      </c>
      <c r="F24" s="763">
        <v>150000</v>
      </c>
      <c r="G24" s="765">
        <v>150000</v>
      </c>
    </row>
    <row r="25" spans="1:7" ht="20.100000000000001" customHeight="1" x14ac:dyDescent="0.3">
      <c r="A25" s="761">
        <v>5151</v>
      </c>
      <c r="B25" s="766" t="s">
        <v>20</v>
      </c>
      <c r="C25" s="763">
        <v>8000</v>
      </c>
      <c r="D25" s="763">
        <v>8195</v>
      </c>
      <c r="E25" s="763">
        <v>9000</v>
      </c>
      <c r="F25" s="763">
        <v>8000</v>
      </c>
      <c r="G25" s="765">
        <v>8000</v>
      </c>
    </row>
    <row r="26" spans="1:7" ht="20.100000000000001" customHeight="1" x14ac:dyDescent="0.3">
      <c r="A26" s="761">
        <v>5153</v>
      </c>
      <c r="B26" s="766" t="s">
        <v>21</v>
      </c>
      <c r="C26" s="763">
        <v>40000</v>
      </c>
      <c r="D26" s="763">
        <v>14168</v>
      </c>
      <c r="E26" s="763">
        <v>20000</v>
      </c>
      <c r="F26" s="763">
        <v>30000</v>
      </c>
      <c r="G26" s="765">
        <v>30000</v>
      </c>
    </row>
    <row r="27" spans="1:7" ht="20.100000000000001" customHeight="1" x14ac:dyDescent="0.3">
      <c r="A27" s="761">
        <v>5154</v>
      </c>
      <c r="B27" s="766" t="s">
        <v>157</v>
      </c>
      <c r="C27" s="763">
        <v>80000</v>
      </c>
      <c r="D27" s="763">
        <v>146067</v>
      </c>
      <c r="E27" s="763">
        <v>150000</v>
      </c>
      <c r="F27" s="763">
        <v>150000</v>
      </c>
      <c r="G27" s="765">
        <v>150000</v>
      </c>
    </row>
    <row r="28" spans="1:7" ht="20.100000000000001" customHeight="1" x14ac:dyDescent="0.3">
      <c r="A28" s="761">
        <v>5156</v>
      </c>
      <c r="B28" s="766" t="s">
        <v>171</v>
      </c>
      <c r="C28" s="763">
        <v>140000</v>
      </c>
      <c r="D28" s="763">
        <v>74252</v>
      </c>
      <c r="E28" s="763">
        <v>100000</v>
      </c>
      <c r="F28" s="763">
        <v>100000</v>
      </c>
      <c r="G28" s="765">
        <v>100000</v>
      </c>
    </row>
    <row r="29" spans="1:7" ht="20.100000000000001" customHeight="1" x14ac:dyDescent="0.3">
      <c r="A29" s="761">
        <v>5162</v>
      </c>
      <c r="B29" s="766" t="s">
        <v>199</v>
      </c>
      <c r="C29" s="763">
        <v>40000</v>
      </c>
      <c r="D29" s="763">
        <v>37821</v>
      </c>
      <c r="E29" s="763">
        <v>40000</v>
      </c>
      <c r="F29" s="763">
        <v>40000</v>
      </c>
      <c r="G29" s="765">
        <v>40000</v>
      </c>
    </row>
    <row r="30" spans="1:7" ht="20.100000000000001" customHeight="1" x14ac:dyDescent="0.3">
      <c r="A30" s="761">
        <v>5163</v>
      </c>
      <c r="B30" s="766" t="s">
        <v>200</v>
      </c>
      <c r="C30" s="763">
        <v>90000</v>
      </c>
      <c r="D30" s="763">
        <v>76374</v>
      </c>
      <c r="E30" s="763">
        <v>90000</v>
      </c>
      <c r="F30" s="763">
        <v>90000</v>
      </c>
      <c r="G30" s="765">
        <v>90000</v>
      </c>
    </row>
    <row r="31" spans="1:7" ht="20.100000000000001" customHeight="1" x14ac:dyDescent="0.3">
      <c r="A31" s="761">
        <v>5167</v>
      </c>
      <c r="B31" s="766" t="s">
        <v>174</v>
      </c>
      <c r="C31" s="763">
        <v>60000</v>
      </c>
      <c r="D31" s="763">
        <v>26800</v>
      </c>
      <c r="E31" s="763">
        <v>30000</v>
      </c>
      <c r="F31" s="763">
        <v>50000</v>
      </c>
      <c r="G31" s="765">
        <v>50000</v>
      </c>
    </row>
    <row r="32" spans="1:7" ht="20.100000000000001" customHeight="1" x14ac:dyDescent="0.3">
      <c r="A32" s="761">
        <v>5169</v>
      </c>
      <c r="B32" s="766" t="s">
        <v>141</v>
      </c>
      <c r="C32" s="763">
        <v>45000</v>
      </c>
      <c r="D32" s="763">
        <v>65393</v>
      </c>
      <c r="E32" s="763">
        <v>70000</v>
      </c>
      <c r="F32" s="763">
        <v>55000</v>
      </c>
      <c r="G32" s="765">
        <v>55000</v>
      </c>
    </row>
    <row r="33" spans="1:7" ht="20.100000000000001" customHeight="1" x14ac:dyDescent="0.3">
      <c r="A33" s="761">
        <v>5171</v>
      </c>
      <c r="B33" s="766" t="s">
        <v>160</v>
      </c>
      <c r="C33" s="763">
        <v>180000</v>
      </c>
      <c r="D33" s="763">
        <v>39004</v>
      </c>
      <c r="E33" s="763">
        <v>100000</v>
      </c>
      <c r="F33" s="763">
        <v>140000</v>
      </c>
      <c r="G33" s="765">
        <v>140000</v>
      </c>
    </row>
    <row r="34" spans="1:7" ht="20.100000000000001" customHeight="1" x14ac:dyDescent="0.3">
      <c r="A34" s="761">
        <v>5175</v>
      </c>
      <c r="B34" s="766" t="s">
        <v>25</v>
      </c>
      <c r="C34" s="763">
        <v>10000</v>
      </c>
      <c r="D34" s="763">
        <v>9894</v>
      </c>
      <c r="E34" s="763">
        <v>10000</v>
      </c>
      <c r="F34" s="763">
        <v>10000</v>
      </c>
      <c r="G34" s="765">
        <v>10000</v>
      </c>
    </row>
    <row r="35" spans="1:7" ht="20.100000000000001" customHeight="1" x14ac:dyDescent="0.3">
      <c r="A35" s="768">
        <v>5194</v>
      </c>
      <c r="B35" s="833" t="s">
        <v>207</v>
      </c>
      <c r="C35" s="770">
        <v>2000</v>
      </c>
      <c r="D35" s="770">
        <v>650</v>
      </c>
      <c r="E35" s="770">
        <v>2000</v>
      </c>
      <c r="F35" s="770">
        <v>2000</v>
      </c>
      <c r="G35" s="771">
        <v>2000</v>
      </c>
    </row>
    <row r="36" spans="1:7" ht="20.100000000000001" customHeight="1" x14ac:dyDescent="0.3">
      <c r="A36" s="768">
        <v>5362</v>
      </c>
      <c r="B36" s="1027" t="s">
        <v>571</v>
      </c>
      <c r="C36" s="770">
        <v>0</v>
      </c>
      <c r="D36" s="770">
        <v>750</v>
      </c>
      <c r="E36" s="770">
        <v>750</v>
      </c>
      <c r="F36" s="770">
        <v>1000</v>
      </c>
      <c r="G36" s="771">
        <v>1000</v>
      </c>
    </row>
    <row r="37" spans="1:7" ht="20.100000000000001" customHeight="1" x14ac:dyDescent="0.3">
      <c r="A37" s="768">
        <v>6122</v>
      </c>
      <c r="B37" s="978" t="s">
        <v>540</v>
      </c>
      <c r="C37" s="770">
        <v>0</v>
      </c>
      <c r="D37" s="770">
        <v>0</v>
      </c>
      <c r="E37" s="770">
        <v>0</v>
      </c>
      <c r="F37" s="770">
        <v>0</v>
      </c>
      <c r="G37" s="771">
        <v>0</v>
      </c>
    </row>
    <row r="38" spans="1:7" ht="20.100000000000001" customHeight="1" thickBot="1" x14ac:dyDescent="0.35">
      <c r="A38" s="743">
        <v>6123</v>
      </c>
      <c r="B38" s="834" t="s">
        <v>386</v>
      </c>
      <c r="C38" s="745">
        <v>1900000</v>
      </c>
      <c r="D38" s="745">
        <v>0</v>
      </c>
      <c r="E38" s="745">
        <v>0</v>
      </c>
      <c r="F38" s="745">
        <v>0</v>
      </c>
      <c r="G38" s="747">
        <v>0</v>
      </c>
    </row>
    <row r="39" spans="1:7" ht="20.100000000000001" customHeight="1" thickBot="1" x14ac:dyDescent="0.35">
      <c r="A39" s="874"/>
      <c r="B39" s="861" t="s">
        <v>55</v>
      </c>
      <c r="C39" s="875">
        <f>SUM(C16:C38)</f>
        <v>3166000</v>
      </c>
      <c r="D39" s="875">
        <f>SUM(D16:D38)</f>
        <v>913240</v>
      </c>
      <c r="E39" s="875">
        <f>SUM(E16:E38)</f>
        <v>1272575</v>
      </c>
      <c r="F39" s="875">
        <f>SUM(F16:F38)</f>
        <v>1262000</v>
      </c>
      <c r="G39" s="876">
        <f>SUM(G16:G38)</f>
        <v>1262000</v>
      </c>
    </row>
    <row r="40" spans="1:7" ht="14.4" x14ac:dyDescent="0.3">
      <c r="A40" s="111"/>
      <c r="B40" s="111"/>
      <c r="C40" s="114"/>
      <c r="D40" s="114"/>
      <c r="E40" s="114"/>
      <c r="F40" s="114"/>
      <c r="G40" s="111"/>
    </row>
    <row r="41" spans="1:7" ht="14.4" x14ac:dyDescent="0.3">
      <c r="A41" s="111"/>
      <c r="B41" s="111"/>
      <c r="C41" s="114"/>
      <c r="D41" s="114"/>
      <c r="E41" s="114"/>
      <c r="F41" s="114"/>
      <c r="G41" s="111"/>
    </row>
    <row r="42" spans="1:7" ht="14.4" x14ac:dyDescent="0.3">
      <c r="A42" s="111"/>
      <c r="B42" s="115" t="s">
        <v>143</v>
      </c>
      <c r="C42" s="975">
        <v>45951</v>
      </c>
      <c r="E42" s="115" t="s">
        <v>144</v>
      </c>
      <c r="F42" s="641" t="s">
        <v>145</v>
      </c>
      <c r="G42" s="111"/>
    </row>
    <row r="43" spans="1:7" ht="14.4" x14ac:dyDescent="0.3">
      <c r="A43" s="111"/>
      <c r="B43" s="111"/>
      <c r="C43" s="111"/>
      <c r="D43" s="111"/>
      <c r="E43" s="111"/>
      <c r="F43" s="111"/>
      <c r="G43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H27"/>
  <sheetViews>
    <sheetView topLeftCell="A4" zoomScaleNormal="100" workbookViewId="0">
      <selection activeCell="M23" sqref="M23"/>
    </sheetView>
  </sheetViews>
  <sheetFormatPr defaultColWidth="9.109375" defaultRowHeight="13.8" x14ac:dyDescent="0.25"/>
  <cols>
    <col min="1" max="1" width="7.109375" style="101" customWidth="1"/>
    <col min="2" max="2" width="28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402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377</v>
      </c>
      <c r="B3" s="691" t="s">
        <v>338</v>
      </c>
      <c r="C3" s="692"/>
      <c r="D3" s="776"/>
      <c r="E3" s="776"/>
      <c r="F3" s="776"/>
      <c r="G3" s="694"/>
    </row>
    <row r="4" spans="1:7" ht="15.6" x14ac:dyDescent="0.3">
      <c r="A4" s="695"/>
      <c r="B4" s="696" t="s">
        <v>133</v>
      </c>
      <c r="C4" s="777"/>
      <c r="D4" s="778"/>
      <c r="E4" s="699" t="s">
        <v>134</v>
      </c>
      <c r="F4" s="778"/>
      <c r="G4" s="700"/>
    </row>
    <row r="5" spans="1:7" ht="14.4" x14ac:dyDescent="0.3">
      <c r="A5" s="1384" t="s">
        <v>135</v>
      </c>
      <c r="B5" s="1385" t="s">
        <v>136</v>
      </c>
      <c r="C5" s="779" t="s">
        <v>137</v>
      </c>
      <c r="D5" s="779" t="s">
        <v>107</v>
      </c>
      <c r="E5" s="779" t="s">
        <v>138</v>
      </c>
      <c r="F5" s="779" t="s">
        <v>108</v>
      </c>
      <c r="G5" s="780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83"/>
      <c r="B7" s="784"/>
      <c r="C7" s="835"/>
      <c r="D7" s="835"/>
      <c r="E7" s="835"/>
      <c r="F7" s="835"/>
      <c r="G7" s="712"/>
    </row>
    <row r="8" spans="1:7" ht="20.100000000000001" customHeight="1" thickBot="1" x14ac:dyDescent="0.35">
      <c r="A8" s="786"/>
      <c r="B8" s="787"/>
      <c r="C8" s="836"/>
      <c r="D8" s="836"/>
      <c r="E8" s="836"/>
      <c r="F8" s="836"/>
      <c r="G8" s="716"/>
    </row>
    <row r="9" spans="1:7" ht="20.100000000000001" customHeight="1" thickBot="1" x14ac:dyDescent="0.35">
      <c r="A9" s="868"/>
      <c r="B9" s="857" t="s">
        <v>55</v>
      </c>
      <c r="C9" s="869">
        <f>SUM(C7:C8)</f>
        <v>0</v>
      </c>
      <c r="D9" s="869">
        <f>SUM(D7:D8)</f>
        <v>0</v>
      </c>
      <c r="E9" s="869">
        <f>SUM(E7:E8)</f>
        <v>0</v>
      </c>
      <c r="F9" s="869">
        <f>SUM(F7:F8)</f>
        <v>0</v>
      </c>
      <c r="G9" s="870">
        <f>SUM(G7:G8)</f>
        <v>0</v>
      </c>
    </row>
    <row r="10" spans="1:7" ht="14.4" x14ac:dyDescent="0.3">
      <c r="A10" s="215"/>
      <c r="B10" s="215"/>
      <c r="C10" s="216"/>
      <c r="D10" s="216"/>
      <c r="E10" s="216"/>
      <c r="F10" s="216"/>
      <c r="G10" s="216"/>
    </row>
    <row r="11" spans="1:7" ht="15" thickBot="1" x14ac:dyDescent="0.35">
      <c r="A11" s="215"/>
      <c r="B11" s="215"/>
      <c r="C11" s="215"/>
      <c r="D11" s="215"/>
      <c r="E11" s="215"/>
      <c r="F11" s="215"/>
    </row>
    <row r="12" spans="1:7" ht="15.6" x14ac:dyDescent="0.3">
      <c r="A12" s="720" t="s">
        <v>377</v>
      </c>
      <c r="B12" s="721" t="s">
        <v>338</v>
      </c>
      <c r="C12" s="722"/>
      <c r="D12" s="790"/>
      <c r="E12" s="790"/>
      <c r="F12" s="790"/>
      <c r="G12" s="724"/>
    </row>
    <row r="13" spans="1:7" ht="15.6" x14ac:dyDescent="0.3">
      <c r="A13" s="725"/>
      <c r="B13" s="726" t="s">
        <v>140</v>
      </c>
      <c r="C13" s="791"/>
      <c r="D13" s="792"/>
      <c r="E13" s="729" t="s">
        <v>134</v>
      </c>
      <c r="F13" s="792"/>
      <c r="G13" s="730"/>
    </row>
    <row r="14" spans="1:7" ht="14.4" x14ac:dyDescent="0.3">
      <c r="A14" s="1386" t="s">
        <v>135</v>
      </c>
      <c r="B14" s="1387" t="s">
        <v>136</v>
      </c>
      <c r="C14" s="793" t="s">
        <v>137</v>
      </c>
      <c r="D14" s="793" t="s">
        <v>107</v>
      </c>
      <c r="E14" s="793" t="s">
        <v>138</v>
      </c>
      <c r="F14" s="793" t="s">
        <v>108</v>
      </c>
      <c r="G14" s="794" t="s">
        <v>139</v>
      </c>
    </row>
    <row r="15" spans="1:7" ht="15" thickBot="1" x14ac:dyDescent="0.35">
      <c r="A15" s="1331"/>
      <c r="B15" s="1333"/>
      <c r="C15" s="734" t="str">
        <f>IF('příjmy-paragraf'!D2=0," ",'příjmy-paragraf'!D2)</f>
        <v>rok 2025</v>
      </c>
      <c r="D15" s="734" t="str">
        <f>IF('příjmy-paragraf'!E3=0," ",'příjmy-paragraf'!E3)</f>
        <v xml:space="preserve"> k 30.09.</v>
      </c>
      <c r="E15" s="734" t="str">
        <f>IF('1014-útulek'!E16=0," ",'1014-útulek'!E16)</f>
        <v>k 31.12.2025</v>
      </c>
      <c r="F15" s="735" t="str">
        <f>IF('příjmy-paragraf'!F2=0," ",'příjmy-paragraf'!F2)</f>
        <v>rok 2026</v>
      </c>
      <c r="G15" s="736" t="str">
        <f>IF('příjmy-paragraf'!F2=0," ",'příjmy-paragraf'!F2)</f>
        <v>rok 2026</v>
      </c>
    </row>
    <row r="16" spans="1:7" ht="20.100000000000001" customHeight="1" x14ac:dyDescent="0.3">
      <c r="A16" s="796">
        <v>5023</v>
      </c>
      <c r="B16" s="837" t="s">
        <v>339</v>
      </c>
      <c r="C16" s="838">
        <v>2740000</v>
      </c>
      <c r="D16" s="839">
        <v>2041896</v>
      </c>
      <c r="E16" s="838">
        <v>2740000</v>
      </c>
      <c r="F16" s="838">
        <v>2937000</v>
      </c>
      <c r="G16" s="840">
        <v>2937000</v>
      </c>
    </row>
    <row r="17" spans="1:8" ht="20.100000000000001" customHeight="1" x14ac:dyDescent="0.3">
      <c r="A17" s="796">
        <v>5023</v>
      </c>
      <c r="B17" s="1162" t="s">
        <v>385</v>
      </c>
      <c r="C17" s="764">
        <v>0</v>
      </c>
      <c r="D17" s="1163">
        <v>0</v>
      </c>
      <c r="E17" s="764">
        <v>0</v>
      </c>
      <c r="F17" s="764">
        <v>0</v>
      </c>
      <c r="G17" s="1164">
        <v>0</v>
      </c>
      <c r="H17" s="505"/>
    </row>
    <row r="18" spans="1:8" ht="20.100000000000001" customHeight="1" x14ac:dyDescent="0.3">
      <c r="A18" s="796">
        <v>5031</v>
      </c>
      <c r="B18" s="837" t="s">
        <v>195</v>
      </c>
      <c r="C18" s="838">
        <v>470000</v>
      </c>
      <c r="D18" s="839">
        <v>354464</v>
      </c>
      <c r="E18" s="838">
        <v>470000</v>
      </c>
      <c r="F18" s="838">
        <v>504000</v>
      </c>
      <c r="G18" s="840">
        <v>504000</v>
      </c>
    </row>
    <row r="19" spans="1:8" ht="20.100000000000001" customHeight="1" thickBot="1" x14ac:dyDescent="0.35">
      <c r="A19" s="805">
        <v>5032</v>
      </c>
      <c r="B19" s="806" t="s">
        <v>196</v>
      </c>
      <c r="C19" s="746">
        <v>250000</v>
      </c>
      <c r="D19" s="746">
        <v>185370</v>
      </c>
      <c r="E19" s="746">
        <v>250000</v>
      </c>
      <c r="F19" s="746">
        <v>264000</v>
      </c>
      <c r="G19" s="841">
        <v>264000</v>
      </c>
    </row>
    <row r="20" spans="1:8" ht="20.100000000000001" customHeight="1" thickBot="1" x14ac:dyDescent="0.35">
      <c r="A20" s="871"/>
      <c r="B20" s="861" t="s">
        <v>55</v>
      </c>
      <c r="C20" s="872">
        <f>SUM(C16:C19)</f>
        <v>3460000</v>
      </c>
      <c r="D20" s="872">
        <f>SUM(D16:D19)</f>
        <v>2581730</v>
      </c>
      <c r="E20" s="873">
        <f>SUM(E16:E19)</f>
        <v>3460000</v>
      </c>
      <c r="F20" s="862">
        <f>SUM(F16:F19)</f>
        <v>3705000</v>
      </c>
      <c r="G20" s="863">
        <f>SUM(G16:G19)</f>
        <v>3705000</v>
      </c>
    </row>
    <row r="21" spans="1:8" ht="14.4" x14ac:dyDescent="0.3">
      <c r="A21" s="215"/>
      <c r="B21" s="215"/>
      <c r="C21" s="218"/>
      <c r="D21" s="218"/>
      <c r="E21" s="218"/>
      <c r="F21" s="218"/>
      <c r="G21" s="215"/>
    </row>
    <row r="22" spans="1:8" ht="14.4" x14ac:dyDescent="0.3">
      <c r="A22" s="215"/>
      <c r="B22" s="215"/>
      <c r="C22" s="218"/>
      <c r="D22" s="218"/>
      <c r="E22" s="218"/>
      <c r="F22" s="218"/>
      <c r="G22" s="215"/>
    </row>
    <row r="23" spans="1:8" ht="14.4" x14ac:dyDescent="0.3">
      <c r="A23" s="215"/>
      <c r="B23" s="219" t="s">
        <v>143</v>
      </c>
      <c r="C23" s="979">
        <v>45959</v>
      </c>
      <c r="E23" s="219" t="s">
        <v>144</v>
      </c>
      <c r="F23" s="1045" t="s">
        <v>578</v>
      </c>
      <c r="G23" s="215"/>
    </row>
    <row r="24" spans="1:8" ht="14.4" x14ac:dyDescent="0.3">
      <c r="A24" s="215"/>
      <c r="B24" s="215"/>
      <c r="C24" s="215"/>
      <c r="D24" s="215"/>
      <c r="E24" s="215"/>
      <c r="F24" s="220"/>
      <c r="G24" s="215"/>
    </row>
    <row r="26" spans="1:8" x14ac:dyDescent="0.25">
      <c r="B26" t="s">
        <v>51</v>
      </c>
      <c r="C26"/>
      <c r="D26" s="545" t="s">
        <v>51</v>
      </c>
    </row>
    <row r="27" spans="1:8" x14ac:dyDescent="0.25">
      <c r="B27" t="s">
        <v>51</v>
      </c>
      <c r="C27"/>
      <c r="D27" s="221" t="s">
        <v>51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55"/>
  <sheetViews>
    <sheetView topLeftCell="A22" zoomScaleNormal="100" workbookViewId="0">
      <selection activeCell="B47" sqref="B47"/>
    </sheetView>
  </sheetViews>
  <sheetFormatPr defaultColWidth="9.109375" defaultRowHeight="13.8" x14ac:dyDescent="0.25"/>
  <cols>
    <col min="1" max="1" width="7.109375" style="101" customWidth="1"/>
    <col min="2" max="2" width="32.44140625" style="101" customWidth="1"/>
    <col min="3" max="5" width="12.88671875" style="101" customWidth="1"/>
    <col min="6" max="6" width="15.6640625" style="101" customWidth="1"/>
    <col min="7" max="7" width="13.5546875" style="101" customWidth="1"/>
    <col min="8" max="8" width="14.6640625" style="101" customWidth="1"/>
    <col min="9" max="9" width="18.44140625" style="101" customWidth="1"/>
    <col min="10" max="10" width="17.5546875" style="101" customWidth="1"/>
    <col min="11" max="11" width="13.5546875" style="101" customWidth="1"/>
    <col min="12" max="12" width="14.5546875" style="101" customWidth="1"/>
    <col min="13" max="14" width="11.88671875" style="101" customWidth="1"/>
    <col min="15" max="16384" width="9.109375" style="101"/>
  </cols>
  <sheetData>
    <row r="1" spans="1:7" ht="17.399999999999999" x14ac:dyDescent="0.3">
      <c r="B1" s="1324" t="s">
        <v>403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342</v>
      </c>
      <c r="B3" s="691" t="s">
        <v>222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2111</v>
      </c>
      <c r="B7" s="980" t="s">
        <v>547</v>
      </c>
      <c r="C7" s="755">
        <v>500000</v>
      </c>
      <c r="D7" s="755">
        <v>369012</v>
      </c>
      <c r="E7" s="755">
        <v>400000</v>
      </c>
      <c r="F7" s="1054">
        <v>585000</v>
      </c>
      <c r="G7" s="756">
        <v>585000</v>
      </c>
    </row>
    <row r="8" spans="1:7" ht="20.100000000000001" customHeight="1" x14ac:dyDescent="0.3">
      <c r="A8" s="709">
        <v>2111</v>
      </c>
      <c r="B8" s="981" t="s">
        <v>548</v>
      </c>
      <c r="C8" s="757">
        <v>50000</v>
      </c>
      <c r="D8" s="757">
        <v>15613</v>
      </c>
      <c r="E8" s="757">
        <v>20000</v>
      </c>
      <c r="F8" s="1055">
        <v>20000</v>
      </c>
      <c r="G8" s="758">
        <v>20000</v>
      </c>
    </row>
    <row r="9" spans="1:7" ht="20.100000000000001" customHeight="1" thickBot="1" x14ac:dyDescent="0.35">
      <c r="A9" s="713">
        <v>2324</v>
      </c>
      <c r="B9" s="1056" t="s">
        <v>583</v>
      </c>
      <c r="C9" s="759">
        <v>47700</v>
      </c>
      <c r="D9" s="759">
        <v>224838</v>
      </c>
      <c r="E9" s="759">
        <v>225000</v>
      </c>
      <c r="F9" s="759">
        <v>0</v>
      </c>
      <c r="G9" s="760">
        <v>0</v>
      </c>
    </row>
    <row r="10" spans="1:7" ht="20.100000000000001" customHeight="1" thickBot="1" x14ac:dyDescent="0.35">
      <c r="A10" s="856"/>
      <c r="B10" s="857" t="s">
        <v>55</v>
      </c>
      <c r="C10" s="858">
        <f>SUM(C7:C9)</f>
        <v>597700</v>
      </c>
      <c r="D10" s="858">
        <f>SUM(D7:D9)</f>
        <v>609463</v>
      </c>
      <c r="E10" s="858">
        <f>SUM(E7:E9)</f>
        <v>645000</v>
      </c>
      <c r="F10" s="858">
        <f>SUM(F7:F9)</f>
        <v>605000</v>
      </c>
      <c r="G10" s="859">
        <f>SUM(G7:G9)</f>
        <v>605000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0"/>
      <c r="B13" s="721" t="s">
        <v>222</v>
      </c>
      <c r="C13" s="722"/>
      <c r="D13" s="723"/>
      <c r="E13" s="723"/>
      <c r="F13" s="723"/>
      <c r="G13" s="724"/>
    </row>
    <row r="14" spans="1:7" ht="15.6" x14ac:dyDescent="0.3">
      <c r="A14" s="725"/>
      <c r="B14" s="726" t="s">
        <v>140</v>
      </c>
      <c r="C14" s="727"/>
      <c r="D14" s="728"/>
      <c r="E14" s="729" t="s">
        <v>134</v>
      </c>
      <c r="F14" s="728"/>
      <c r="G14" s="730"/>
    </row>
    <row r="15" spans="1:7" ht="14.4" x14ac:dyDescent="0.3">
      <c r="A15" s="1330" t="s">
        <v>135</v>
      </c>
      <c r="B15" s="1332" t="s">
        <v>136</v>
      </c>
      <c r="C15" s="731" t="s">
        <v>137</v>
      </c>
      <c r="D15" s="731" t="s">
        <v>107</v>
      </c>
      <c r="E15" s="731" t="s">
        <v>138</v>
      </c>
      <c r="F15" s="731" t="s">
        <v>108</v>
      </c>
      <c r="G15" s="733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734" t="str">
        <f>IF('1014-útulek'!E16=0," ",'1014-útulek'!E16)</f>
        <v>k 31.12.2025</v>
      </c>
      <c r="F16" s="734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16" ht="20.100000000000001" customHeight="1" x14ac:dyDescent="0.3">
      <c r="A17" s="737"/>
      <c r="B17" s="842" t="s">
        <v>382</v>
      </c>
      <c r="C17" s="739">
        <v>17000000</v>
      </c>
      <c r="D17" s="740">
        <v>11577394</v>
      </c>
      <c r="E17" s="741">
        <v>17000000</v>
      </c>
      <c r="F17" s="741">
        <v>19500000</v>
      </c>
      <c r="G17" s="741">
        <v>19500000</v>
      </c>
      <c r="H17" s="680"/>
      <c r="I17" s="680"/>
      <c r="J17" s="680"/>
      <c r="K17" s="680"/>
      <c r="L17" s="680"/>
      <c r="M17" s="680"/>
      <c r="N17" s="680"/>
      <c r="O17" s="680"/>
      <c r="P17" s="680"/>
    </row>
    <row r="18" spans="1:16" ht="20.100000000000001" customHeight="1" x14ac:dyDescent="0.3">
      <c r="A18" s="761">
        <v>5021</v>
      </c>
      <c r="B18" s="766" t="s">
        <v>223</v>
      </c>
      <c r="C18" s="764">
        <v>200000</v>
      </c>
      <c r="D18" s="764">
        <v>109281</v>
      </c>
      <c r="E18" s="764">
        <v>200000</v>
      </c>
      <c r="F18" s="764">
        <v>200000</v>
      </c>
      <c r="G18" s="764">
        <v>200000</v>
      </c>
      <c r="H18" s="855" t="s">
        <v>469</v>
      </c>
      <c r="I18" s="680"/>
      <c r="J18" s="680"/>
      <c r="K18" s="680"/>
      <c r="L18" s="680"/>
      <c r="M18" s="680"/>
      <c r="N18" s="680"/>
      <c r="O18" s="680"/>
      <c r="P18" s="680"/>
    </row>
    <row r="19" spans="1:16" ht="20.100000000000001" customHeight="1" x14ac:dyDescent="0.3">
      <c r="A19" s="761">
        <v>5031</v>
      </c>
      <c r="B19" s="766" t="s">
        <v>195</v>
      </c>
      <c r="C19" s="764">
        <v>4216000</v>
      </c>
      <c r="D19" s="764">
        <v>2865444</v>
      </c>
      <c r="E19" s="764">
        <v>4216000</v>
      </c>
      <c r="F19" s="764">
        <v>4836000</v>
      </c>
      <c r="G19" s="764">
        <v>4836000</v>
      </c>
      <c r="H19" s="680"/>
      <c r="I19" s="680"/>
      <c r="J19" s="680"/>
      <c r="K19" s="680"/>
      <c r="L19" s="680"/>
      <c r="M19" s="680"/>
      <c r="N19" s="680"/>
      <c r="O19" s="680"/>
      <c r="P19" s="680"/>
    </row>
    <row r="20" spans="1:16" ht="20.100000000000001" customHeight="1" x14ac:dyDescent="0.3">
      <c r="A20" s="761">
        <v>5032</v>
      </c>
      <c r="B20" s="766" t="s">
        <v>196</v>
      </c>
      <c r="C20" s="764">
        <v>1530000</v>
      </c>
      <c r="D20" s="764">
        <v>1042857</v>
      </c>
      <c r="E20" s="764">
        <v>1530000</v>
      </c>
      <c r="F20" s="764">
        <v>1755000</v>
      </c>
      <c r="G20" s="764">
        <v>1755000</v>
      </c>
      <c r="H20" s="680"/>
      <c r="I20" s="680"/>
      <c r="J20" s="680"/>
      <c r="K20" s="680"/>
      <c r="L20" s="680"/>
      <c r="M20" s="680"/>
      <c r="N20" s="680"/>
      <c r="O20" s="680"/>
      <c r="P20" s="680"/>
    </row>
    <row r="21" spans="1:16" ht="20.100000000000001" customHeight="1" x14ac:dyDescent="0.3">
      <c r="A21" s="761">
        <v>5038</v>
      </c>
      <c r="B21" s="843" t="s">
        <v>419</v>
      </c>
      <c r="C21" s="764">
        <v>75000</v>
      </c>
      <c r="D21" s="764">
        <v>61732</v>
      </c>
      <c r="E21" s="764">
        <v>75000</v>
      </c>
      <c r="F21" s="764">
        <v>75000</v>
      </c>
      <c r="G21" s="764">
        <v>75000</v>
      </c>
      <c r="H21" s="680" t="s">
        <v>418</v>
      </c>
      <c r="J21" s="681">
        <v>4.1999999999999997E-3</v>
      </c>
      <c r="K21" s="682">
        <f>J21*F17</f>
        <v>81900</v>
      </c>
      <c r="L21" s="680"/>
      <c r="M21" s="681"/>
      <c r="N21" s="682"/>
      <c r="O21" s="680"/>
      <c r="P21" s="680"/>
    </row>
    <row r="22" spans="1:16" ht="20.100000000000001" customHeight="1" x14ac:dyDescent="0.3">
      <c r="A22" s="761">
        <v>5134</v>
      </c>
      <c r="B22" s="766" t="s">
        <v>170</v>
      </c>
      <c r="C22" s="844">
        <v>0</v>
      </c>
      <c r="D22" s="844">
        <v>2623</v>
      </c>
      <c r="E22" s="764">
        <v>2623</v>
      </c>
      <c r="F22" s="764" t="s">
        <v>51</v>
      </c>
      <c r="G22" s="764" t="s">
        <v>51</v>
      </c>
      <c r="H22" s="665"/>
      <c r="I22" s="680"/>
      <c r="J22" s="680"/>
      <c r="K22" s="680"/>
      <c r="L22" s="680"/>
      <c r="M22" s="680"/>
      <c r="N22" s="680"/>
      <c r="O22" s="680"/>
      <c r="P22" s="680"/>
    </row>
    <row r="23" spans="1:16" ht="20.100000000000001" customHeight="1" x14ac:dyDescent="0.3">
      <c r="A23" s="761">
        <v>5136</v>
      </c>
      <c r="B23" s="766" t="s">
        <v>155</v>
      </c>
      <c r="C23" s="764">
        <v>7000</v>
      </c>
      <c r="D23" s="764">
        <v>6400</v>
      </c>
      <c r="E23" s="764">
        <v>7000</v>
      </c>
      <c r="F23" s="764">
        <v>7000</v>
      </c>
      <c r="G23" s="764">
        <v>7000</v>
      </c>
      <c r="H23" s="665"/>
      <c r="I23" s="680"/>
      <c r="J23" s="680"/>
      <c r="K23" s="680"/>
      <c r="L23" s="680"/>
      <c r="M23" s="680"/>
      <c r="N23" s="680"/>
      <c r="O23" s="680"/>
      <c r="P23" s="680"/>
    </row>
    <row r="24" spans="1:16" ht="20.100000000000001" customHeight="1" x14ac:dyDescent="0.3">
      <c r="A24" s="761">
        <v>5137</v>
      </c>
      <c r="B24" s="766" t="s">
        <v>19</v>
      </c>
      <c r="C24" s="764">
        <v>250000</v>
      </c>
      <c r="D24" s="764">
        <v>225043</v>
      </c>
      <c r="E24" s="764">
        <v>250000</v>
      </c>
      <c r="F24" s="764">
        <v>250000</v>
      </c>
      <c r="G24" s="764">
        <v>250000</v>
      </c>
      <c r="H24" s="680" t="s">
        <v>446</v>
      </c>
      <c r="J24" s="680"/>
      <c r="K24" s="680"/>
      <c r="L24" s="680"/>
      <c r="M24" s="680"/>
      <c r="N24" s="680"/>
      <c r="O24" s="680"/>
      <c r="P24" s="680"/>
    </row>
    <row r="25" spans="1:16" ht="20.100000000000001" customHeight="1" x14ac:dyDescent="0.3">
      <c r="A25" s="761">
        <v>5139</v>
      </c>
      <c r="B25" s="766" t="s">
        <v>147</v>
      </c>
      <c r="C25" s="764">
        <v>300000</v>
      </c>
      <c r="D25" s="764">
        <v>210234</v>
      </c>
      <c r="E25" s="764">
        <v>300000</v>
      </c>
      <c r="F25" s="764">
        <v>300000</v>
      </c>
      <c r="G25" s="764">
        <v>300000</v>
      </c>
      <c r="H25" s="680"/>
      <c r="I25" s="680"/>
      <c r="J25" s="680"/>
      <c r="K25" s="680"/>
      <c r="L25" s="680"/>
      <c r="M25" s="680"/>
      <c r="N25" s="680"/>
      <c r="O25" s="680"/>
      <c r="P25" s="680"/>
    </row>
    <row r="26" spans="1:16" ht="20.100000000000001" customHeight="1" x14ac:dyDescent="0.3">
      <c r="A26" s="761">
        <v>5151</v>
      </c>
      <c r="B26" s="766" t="s">
        <v>20</v>
      </c>
      <c r="C26" s="764">
        <v>25000</v>
      </c>
      <c r="D26" s="764">
        <v>20097</v>
      </c>
      <c r="E26" s="764">
        <v>25000</v>
      </c>
      <c r="F26" s="764">
        <v>30000</v>
      </c>
      <c r="G26" s="764">
        <v>30000</v>
      </c>
      <c r="H26" s="680"/>
      <c r="I26" s="680"/>
      <c r="J26" s="680"/>
      <c r="K26" s="680"/>
      <c r="L26" s="680"/>
      <c r="M26" s="680"/>
      <c r="N26" s="680"/>
      <c r="O26" s="680"/>
      <c r="P26" s="680"/>
    </row>
    <row r="27" spans="1:16" ht="20.100000000000001" customHeight="1" x14ac:dyDescent="0.3">
      <c r="A27" s="761">
        <v>5152</v>
      </c>
      <c r="B27" s="766" t="s">
        <v>43</v>
      </c>
      <c r="C27" s="764">
        <v>300000</v>
      </c>
      <c r="D27" s="764">
        <v>300949</v>
      </c>
      <c r="E27" s="764">
        <v>350000</v>
      </c>
      <c r="F27" s="764">
        <v>300000</v>
      </c>
      <c r="G27" s="764">
        <v>300000</v>
      </c>
      <c r="H27" s="680"/>
      <c r="I27" s="680"/>
      <c r="J27" s="680"/>
      <c r="K27" s="680"/>
      <c r="L27" s="680"/>
      <c r="M27" s="680"/>
      <c r="N27" s="680"/>
      <c r="O27" s="680"/>
      <c r="P27" s="680"/>
    </row>
    <row r="28" spans="1:16" ht="20.100000000000001" customHeight="1" x14ac:dyDescent="0.3">
      <c r="A28" s="761">
        <v>5154</v>
      </c>
      <c r="B28" s="766" t="s">
        <v>157</v>
      </c>
      <c r="C28" s="764">
        <v>150000</v>
      </c>
      <c r="D28" s="764">
        <v>130921</v>
      </c>
      <c r="E28" s="764">
        <v>150000</v>
      </c>
      <c r="F28" s="764">
        <v>150000</v>
      </c>
      <c r="G28" s="764">
        <v>150000</v>
      </c>
      <c r="H28" s="680"/>
      <c r="I28" s="680"/>
      <c r="J28" s="680"/>
      <c r="K28" s="680"/>
      <c r="L28" s="680"/>
      <c r="M28" s="680"/>
      <c r="N28" s="680"/>
      <c r="O28" s="680"/>
      <c r="P28" s="680"/>
    </row>
    <row r="29" spans="1:16" ht="20.100000000000001" customHeight="1" x14ac:dyDescent="0.3">
      <c r="A29" s="761">
        <v>5156</v>
      </c>
      <c r="B29" s="766" t="s">
        <v>171</v>
      </c>
      <c r="C29" s="764">
        <v>40000</v>
      </c>
      <c r="D29" s="764">
        <v>48563</v>
      </c>
      <c r="E29" s="764">
        <v>50000</v>
      </c>
      <c r="F29" s="764">
        <v>55000</v>
      </c>
      <c r="G29" s="764">
        <v>55000</v>
      </c>
      <c r="H29" s="680"/>
      <c r="I29" s="680"/>
      <c r="J29" s="680"/>
      <c r="K29" s="680"/>
      <c r="L29" s="680"/>
      <c r="M29" s="680"/>
      <c r="N29" s="680"/>
      <c r="O29" s="680"/>
      <c r="P29" s="680"/>
    </row>
    <row r="30" spans="1:16" ht="20.100000000000001" customHeight="1" x14ac:dyDescent="0.3">
      <c r="A30" s="761">
        <v>5161</v>
      </c>
      <c r="B30" s="766" t="s">
        <v>224</v>
      </c>
      <c r="C30" s="764">
        <v>50000</v>
      </c>
      <c r="D30" s="764">
        <v>43403</v>
      </c>
      <c r="E30" s="764">
        <v>50000</v>
      </c>
      <c r="F30" s="764">
        <v>50000</v>
      </c>
      <c r="G30" s="764">
        <v>50000</v>
      </c>
      <c r="H30" s="680"/>
      <c r="I30" s="680"/>
      <c r="J30" s="680"/>
      <c r="K30" s="680"/>
      <c r="L30" s="680"/>
      <c r="M30" s="680"/>
      <c r="N30" s="680"/>
      <c r="O30" s="680"/>
      <c r="P30" s="680"/>
    </row>
    <row r="31" spans="1:16" ht="20.100000000000001" customHeight="1" x14ac:dyDescent="0.3">
      <c r="A31" s="761">
        <v>5162</v>
      </c>
      <c r="B31" s="766" t="s">
        <v>199</v>
      </c>
      <c r="C31" s="764">
        <v>140000</v>
      </c>
      <c r="D31" s="764">
        <v>111544</v>
      </c>
      <c r="E31" s="764">
        <v>140000</v>
      </c>
      <c r="F31" s="764">
        <v>140000</v>
      </c>
      <c r="G31" s="764">
        <v>140000</v>
      </c>
      <c r="H31" s="680" t="s">
        <v>407</v>
      </c>
      <c r="J31" s="680"/>
      <c r="K31" s="680"/>
      <c r="L31" s="680"/>
      <c r="M31" s="680"/>
      <c r="N31" s="680"/>
      <c r="O31" s="680"/>
      <c r="P31" s="680"/>
    </row>
    <row r="32" spans="1:16" ht="20.100000000000001" customHeight="1" x14ac:dyDescent="0.3">
      <c r="A32" s="761">
        <v>5163</v>
      </c>
      <c r="B32" s="766" t="s">
        <v>188</v>
      </c>
      <c r="C32" s="764">
        <v>130000</v>
      </c>
      <c r="D32" s="764">
        <v>152220</v>
      </c>
      <c r="E32" s="764">
        <v>200000</v>
      </c>
      <c r="F32" s="764">
        <v>200000</v>
      </c>
      <c r="G32" s="764">
        <v>200000</v>
      </c>
      <c r="H32" s="680" t="s">
        <v>464</v>
      </c>
      <c r="I32" s="853" t="s">
        <v>477</v>
      </c>
      <c r="J32" s="854" t="s">
        <v>479</v>
      </c>
      <c r="K32" s="665"/>
      <c r="L32" s="680"/>
      <c r="M32" s="680"/>
      <c r="N32" s="680"/>
      <c r="O32" s="680"/>
      <c r="P32" s="680"/>
    </row>
    <row r="33" spans="1:16" ht="20.100000000000001" customHeight="1" x14ac:dyDescent="0.3">
      <c r="A33" s="761">
        <v>5164</v>
      </c>
      <c r="B33" s="766" t="s">
        <v>23</v>
      </c>
      <c r="C33" s="764">
        <v>280000</v>
      </c>
      <c r="D33" s="764">
        <v>109068</v>
      </c>
      <c r="E33" s="764">
        <v>200000</v>
      </c>
      <c r="F33" s="764">
        <v>200000</v>
      </c>
      <c r="G33" s="764">
        <v>200000</v>
      </c>
      <c r="H33" s="680" t="s">
        <v>475</v>
      </c>
      <c r="I33" s="853" t="s">
        <v>630</v>
      </c>
      <c r="J33" s="854" t="s">
        <v>476</v>
      </c>
      <c r="K33" s="853" t="s">
        <v>478</v>
      </c>
      <c r="L33" s="680"/>
      <c r="M33" s="680"/>
      <c r="N33" s="680"/>
      <c r="O33" s="680"/>
      <c r="P33" s="680"/>
    </row>
    <row r="34" spans="1:16" ht="20.100000000000001" customHeight="1" x14ac:dyDescent="0.3">
      <c r="A34" s="761">
        <v>5166</v>
      </c>
      <c r="B34" s="766" t="s">
        <v>212</v>
      </c>
      <c r="C34" s="764">
        <v>180000</v>
      </c>
      <c r="D34" s="764">
        <v>109406</v>
      </c>
      <c r="E34" s="764">
        <v>180000</v>
      </c>
      <c r="F34" s="764">
        <v>180000</v>
      </c>
      <c r="G34" s="764">
        <v>180000</v>
      </c>
      <c r="H34" s="680" t="s">
        <v>436</v>
      </c>
      <c r="I34" s="853" t="s">
        <v>552</v>
      </c>
      <c r="J34" s="680"/>
      <c r="K34" s="680"/>
      <c r="L34" s="680"/>
      <c r="M34" s="680"/>
      <c r="N34" s="680"/>
      <c r="O34" s="680"/>
      <c r="P34" s="680"/>
    </row>
    <row r="35" spans="1:16" ht="20.100000000000001" customHeight="1" x14ac:dyDescent="0.3">
      <c r="A35" s="761">
        <v>5167</v>
      </c>
      <c r="B35" s="766" t="s">
        <v>213</v>
      </c>
      <c r="C35" s="764">
        <v>150000</v>
      </c>
      <c r="D35" s="764">
        <v>153144</v>
      </c>
      <c r="E35" s="764">
        <v>180000</v>
      </c>
      <c r="F35" s="764">
        <v>180000</v>
      </c>
      <c r="G35" s="764">
        <v>180000</v>
      </c>
      <c r="H35" s="680"/>
      <c r="I35" s="680"/>
      <c r="J35" s="680"/>
      <c r="K35" s="680"/>
      <c r="L35" s="680"/>
      <c r="M35" s="680"/>
      <c r="N35" s="680"/>
      <c r="O35" s="680"/>
      <c r="P35" s="680"/>
    </row>
    <row r="36" spans="1:16" ht="20.100000000000001" customHeight="1" x14ac:dyDescent="0.3">
      <c r="A36" s="761">
        <v>5168</v>
      </c>
      <c r="B36" s="766" t="s">
        <v>214</v>
      </c>
      <c r="C36" s="764">
        <v>250000</v>
      </c>
      <c r="D36" s="764">
        <v>157723</v>
      </c>
      <c r="E36" s="764">
        <v>200000</v>
      </c>
      <c r="F36" s="764">
        <v>200000</v>
      </c>
      <c r="G36" s="764">
        <v>200000</v>
      </c>
      <c r="H36" s="680" t="s">
        <v>468</v>
      </c>
      <c r="K36" s="680" t="s">
        <v>411</v>
      </c>
      <c r="L36" s="853">
        <v>100000</v>
      </c>
      <c r="M36" s="680" t="s">
        <v>598</v>
      </c>
      <c r="N36" s="680"/>
      <c r="O36" s="680"/>
      <c r="P36" s="680"/>
    </row>
    <row r="37" spans="1:16" ht="20.100000000000001" customHeight="1" x14ac:dyDescent="0.3">
      <c r="A37" s="761">
        <v>5169</v>
      </c>
      <c r="B37" s="766" t="s">
        <v>141</v>
      </c>
      <c r="C37" s="764">
        <v>300000</v>
      </c>
      <c r="D37" s="764">
        <v>298141</v>
      </c>
      <c r="E37" s="764">
        <v>320000</v>
      </c>
      <c r="F37" s="764">
        <v>300000</v>
      </c>
      <c r="G37" s="764">
        <v>300000</v>
      </c>
      <c r="H37" s="855" t="s">
        <v>465</v>
      </c>
      <c r="I37" s="854" t="s">
        <v>467</v>
      </c>
      <c r="J37" s="680"/>
      <c r="K37" s="680"/>
      <c r="L37" s="680"/>
      <c r="M37" s="680"/>
      <c r="N37" s="680"/>
      <c r="O37" s="680"/>
      <c r="P37" s="680"/>
    </row>
    <row r="38" spans="1:16" ht="20.100000000000001" customHeight="1" x14ac:dyDescent="0.3">
      <c r="A38" s="761">
        <v>5171</v>
      </c>
      <c r="B38" s="766" t="s">
        <v>160</v>
      </c>
      <c r="C38" s="764">
        <v>250000</v>
      </c>
      <c r="D38" s="764">
        <v>236488</v>
      </c>
      <c r="E38" s="764">
        <v>250000</v>
      </c>
      <c r="F38" s="764">
        <v>250000</v>
      </c>
      <c r="G38" s="764">
        <v>250000</v>
      </c>
      <c r="H38" s="680"/>
      <c r="I38" s="680"/>
      <c r="J38" s="680"/>
      <c r="K38" s="680"/>
      <c r="L38" s="680"/>
      <c r="M38" s="680"/>
      <c r="N38" s="680"/>
      <c r="O38" s="680"/>
      <c r="P38" s="680"/>
    </row>
    <row r="39" spans="1:16" ht="20.100000000000001" customHeight="1" x14ac:dyDescent="0.3">
      <c r="A39" s="761">
        <v>5172</v>
      </c>
      <c r="B39" s="766" t="s">
        <v>225</v>
      </c>
      <c r="C39" s="764">
        <v>50000</v>
      </c>
      <c r="D39" s="764">
        <v>0</v>
      </c>
      <c r="E39" s="764">
        <v>0</v>
      </c>
      <c r="F39" s="764" t="s">
        <v>51</v>
      </c>
      <c r="G39" s="764" t="s">
        <v>51</v>
      </c>
      <c r="H39" s="665"/>
      <c r="I39" s="680"/>
      <c r="J39" s="680"/>
      <c r="K39" s="680"/>
      <c r="L39" s="680"/>
      <c r="M39" s="680"/>
      <c r="N39" s="680"/>
      <c r="O39" s="680"/>
      <c r="P39" s="680"/>
    </row>
    <row r="40" spans="1:16" ht="20.100000000000001" customHeight="1" x14ac:dyDescent="0.3">
      <c r="A40" s="761">
        <v>5173</v>
      </c>
      <c r="B40" s="766" t="s">
        <v>22</v>
      </c>
      <c r="C40" s="764">
        <v>30000</v>
      </c>
      <c r="D40" s="764">
        <v>23928</v>
      </c>
      <c r="E40" s="764">
        <v>30000</v>
      </c>
      <c r="F40" s="764">
        <v>30000</v>
      </c>
      <c r="G40" s="764">
        <v>30000</v>
      </c>
      <c r="H40" s="680"/>
      <c r="I40" s="680"/>
      <c r="J40" s="680"/>
      <c r="K40" s="680"/>
      <c r="L40" s="680"/>
      <c r="M40" s="680"/>
      <c r="N40" s="680"/>
      <c r="O40" s="680"/>
      <c r="P40" s="680"/>
    </row>
    <row r="41" spans="1:16" ht="20.100000000000001" customHeight="1" x14ac:dyDescent="0.3">
      <c r="A41" s="761">
        <v>5175</v>
      </c>
      <c r="B41" s="766" t="s">
        <v>25</v>
      </c>
      <c r="C41" s="764">
        <v>40000</v>
      </c>
      <c r="D41" s="764">
        <v>24248</v>
      </c>
      <c r="E41" s="764">
        <v>40000</v>
      </c>
      <c r="F41" s="764">
        <v>40000</v>
      </c>
      <c r="G41" s="764">
        <v>40000</v>
      </c>
      <c r="H41" s="680"/>
      <c r="I41" s="680"/>
      <c r="J41" s="680"/>
      <c r="K41" s="680"/>
      <c r="L41" s="680"/>
      <c r="M41" s="680"/>
      <c r="N41" s="680"/>
      <c r="O41" s="680"/>
      <c r="P41" s="680"/>
    </row>
    <row r="42" spans="1:16" ht="20.100000000000001" customHeight="1" x14ac:dyDescent="0.3">
      <c r="A42" s="761">
        <v>5179</v>
      </c>
      <c r="B42" s="845" t="s">
        <v>466</v>
      </c>
      <c r="C42" s="764">
        <v>75000</v>
      </c>
      <c r="D42" s="764">
        <v>54372</v>
      </c>
      <c r="E42" s="764">
        <v>75000</v>
      </c>
      <c r="F42" s="764">
        <v>75000</v>
      </c>
      <c r="G42" s="764">
        <v>75000</v>
      </c>
      <c r="H42" s="680"/>
      <c r="I42" s="680"/>
      <c r="J42" s="680"/>
      <c r="K42" s="680"/>
      <c r="L42" s="680"/>
      <c r="M42" s="680"/>
      <c r="N42" s="680"/>
      <c r="O42" s="680"/>
      <c r="P42" s="680"/>
    </row>
    <row r="43" spans="1:16" ht="20.100000000000001" customHeight="1" x14ac:dyDescent="0.3">
      <c r="A43" s="761">
        <v>5195</v>
      </c>
      <c r="B43" s="982" t="s">
        <v>549</v>
      </c>
      <c r="C43" s="763">
        <v>5000</v>
      </c>
      <c r="D43" s="763">
        <v>0</v>
      </c>
      <c r="E43" s="764">
        <v>0</v>
      </c>
      <c r="F43" s="764" t="s">
        <v>51</v>
      </c>
      <c r="G43" s="764" t="s">
        <v>51</v>
      </c>
      <c r="H43" s="680"/>
      <c r="I43" s="680"/>
      <c r="J43" s="680"/>
      <c r="K43" s="680"/>
      <c r="L43" s="680"/>
      <c r="M43" s="680"/>
      <c r="N43" s="680"/>
      <c r="O43" s="680"/>
      <c r="P43" s="680"/>
    </row>
    <row r="44" spans="1:16" ht="20.100000000000001" customHeight="1" x14ac:dyDescent="0.3">
      <c r="A44" s="846">
        <v>5362</v>
      </c>
      <c r="B44" s="847" t="s">
        <v>216</v>
      </c>
      <c r="C44" s="764">
        <v>5000</v>
      </c>
      <c r="D44" s="764">
        <v>2900</v>
      </c>
      <c r="E44" s="764">
        <v>3000</v>
      </c>
      <c r="F44" s="764">
        <v>3000</v>
      </c>
      <c r="G44" s="764">
        <v>3000</v>
      </c>
      <c r="H44" s="680"/>
      <c r="I44" s="680"/>
      <c r="J44" s="680"/>
      <c r="K44" s="680"/>
      <c r="L44" s="680"/>
      <c r="M44" s="680"/>
      <c r="N44" s="680"/>
      <c r="O44" s="680"/>
      <c r="P44" s="680"/>
    </row>
    <row r="45" spans="1:16" ht="20.100000000000001" customHeight="1" x14ac:dyDescent="0.3">
      <c r="A45" s="761">
        <v>5424</v>
      </c>
      <c r="B45" s="766" t="s">
        <v>217</v>
      </c>
      <c r="C45" s="764">
        <v>0</v>
      </c>
      <c r="D45" s="764">
        <v>0</v>
      </c>
      <c r="E45" s="764">
        <v>0</v>
      </c>
      <c r="F45" s="764">
        <v>0</v>
      </c>
      <c r="G45" s="764">
        <v>0</v>
      </c>
      <c r="H45" s="680"/>
      <c r="I45" s="680"/>
      <c r="J45" s="680"/>
      <c r="K45" s="680"/>
      <c r="L45" s="680"/>
      <c r="M45" s="680"/>
      <c r="N45" s="680"/>
      <c r="O45" s="680"/>
      <c r="P45" s="680"/>
    </row>
    <row r="46" spans="1:16" ht="20.100000000000001" customHeight="1" x14ac:dyDescent="0.3">
      <c r="A46" s="761">
        <v>5499</v>
      </c>
      <c r="B46" s="848" t="s">
        <v>355</v>
      </c>
      <c r="C46" s="764">
        <v>1150000</v>
      </c>
      <c r="D46" s="764">
        <v>627240</v>
      </c>
      <c r="E46" s="764">
        <v>1150000</v>
      </c>
      <c r="F46" s="764">
        <v>1400000</v>
      </c>
      <c r="G46" s="764">
        <v>1400000</v>
      </c>
      <c r="H46" s="991"/>
      <c r="I46" s="680"/>
      <c r="J46" s="680"/>
      <c r="K46" s="680"/>
      <c r="L46" s="680"/>
      <c r="M46" s="680"/>
      <c r="N46" s="680"/>
      <c r="O46" s="680"/>
      <c r="P46" s="680"/>
    </row>
    <row r="47" spans="1:16" ht="20.100000000000001" customHeight="1" x14ac:dyDescent="0.3">
      <c r="A47" s="768">
        <v>5499</v>
      </c>
      <c r="B47" s="816" t="s">
        <v>50</v>
      </c>
      <c r="C47" s="849">
        <v>700000</v>
      </c>
      <c r="D47" s="849">
        <v>700000</v>
      </c>
      <c r="E47" s="849">
        <v>700000</v>
      </c>
      <c r="F47" s="849">
        <v>800000</v>
      </c>
      <c r="G47" s="849">
        <v>800000</v>
      </c>
      <c r="H47" s="680"/>
      <c r="I47" s="680"/>
      <c r="J47" s="680"/>
      <c r="K47" s="680"/>
      <c r="L47" s="680"/>
      <c r="M47" s="680"/>
      <c r="N47" s="680"/>
      <c r="O47" s="680"/>
      <c r="P47" s="680"/>
    </row>
    <row r="48" spans="1:16" ht="20.100000000000001" customHeight="1" thickBot="1" x14ac:dyDescent="0.35">
      <c r="A48" s="768">
        <v>6122</v>
      </c>
      <c r="B48" s="774" t="s">
        <v>226</v>
      </c>
      <c r="C48" s="850">
        <v>0</v>
      </c>
      <c r="D48" s="850">
        <v>242392</v>
      </c>
      <c r="E48" s="849">
        <v>250000</v>
      </c>
      <c r="F48" s="849">
        <v>0</v>
      </c>
      <c r="G48" s="849">
        <v>0</v>
      </c>
      <c r="H48" s="665"/>
      <c r="I48" s="680"/>
      <c r="J48" s="680"/>
      <c r="K48" s="680"/>
      <c r="L48" s="680"/>
      <c r="M48" s="680"/>
      <c r="N48" s="680"/>
      <c r="O48" s="680"/>
      <c r="P48" s="680"/>
    </row>
    <row r="49" spans="1:16" ht="20.100000000000001" customHeight="1" thickBot="1" x14ac:dyDescent="0.35">
      <c r="A49" s="860" t="s">
        <v>342</v>
      </c>
      <c r="B49" s="861" t="s">
        <v>55</v>
      </c>
      <c r="C49" s="862">
        <f>SUM(C17:C48)</f>
        <v>27878000</v>
      </c>
      <c r="D49" s="862">
        <f>SUM(D17:D48)</f>
        <v>19647755</v>
      </c>
      <c r="E49" s="862">
        <f>SUM(E17:E48)</f>
        <v>28123623</v>
      </c>
      <c r="F49" s="862">
        <f>SUM(F17:F48)</f>
        <v>31506000</v>
      </c>
      <c r="G49" s="863">
        <f>SUM(G17:G48)</f>
        <v>31506000</v>
      </c>
      <c r="H49" s="680"/>
      <c r="I49" s="680"/>
      <c r="J49" s="680"/>
      <c r="K49" s="680"/>
      <c r="L49" s="680"/>
      <c r="M49" s="680"/>
      <c r="N49" s="680"/>
      <c r="O49" s="680"/>
      <c r="P49" s="680"/>
    </row>
    <row r="50" spans="1:16" ht="15" thickBot="1" x14ac:dyDescent="0.35">
      <c r="A50" s="796">
        <v>5163</v>
      </c>
      <c r="B50" s="851" t="s">
        <v>444</v>
      </c>
      <c r="C50" s="798">
        <v>490000</v>
      </c>
      <c r="D50" s="798">
        <v>353254</v>
      </c>
      <c r="E50" s="798">
        <v>490000</v>
      </c>
      <c r="F50" s="838">
        <v>750000</v>
      </c>
      <c r="G50" s="838">
        <v>750000</v>
      </c>
      <c r="H50" s="680" t="s">
        <v>454</v>
      </c>
      <c r="I50" s="680" t="s">
        <v>596</v>
      </c>
      <c r="J50" s="680" t="s">
        <v>597</v>
      </c>
      <c r="K50" s="680"/>
      <c r="L50" s="680"/>
      <c r="M50" s="680"/>
      <c r="N50" s="680"/>
      <c r="O50" s="680"/>
      <c r="P50" s="680"/>
    </row>
    <row r="51" spans="1:16" ht="15.6" x14ac:dyDescent="0.3">
      <c r="A51" s="864" t="s">
        <v>445</v>
      </c>
      <c r="B51" s="865" t="s">
        <v>55</v>
      </c>
      <c r="C51" s="866">
        <v>360000</v>
      </c>
      <c r="D51" s="866">
        <v>180329</v>
      </c>
      <c r="E51" s="866">
        <v>360000</v>
      </c>
      <c r="F51" s="866">
        <f>SUM(F50)</f>
        <v>750000</v>
      </c>
      <c r="G51" s="867">
        <f>SUM(G50)</f>
        <v>750000</v>
      </c>
      <c r="H51" s="680"/>
      <c r="I51" s="680"/>
      <c r="J51" s="680"/>
      <c r="K51" s="680"/>
      <c r="L51" s="680"/>
      <c r="M51" s="680"/>
      <c r="N51" s="680"/>
      <c r="O51" s="680"/>
      <c r="P51" s="680"/>
    </row>
    <row r="52" spans="1:16" ht="14.4" x14ac:dyDescent="0.3">
      <c r="A52" s="111"/>
      <c r="B52" s="111"/>
      <c r="C52" s="114"/>
      <c r="D52" s="114"/>
      <c r="E52" s="114"/>
      <c r="F52" s="1015">
        <f>SUM(F49+F51)</f>
        <v>32256000</v>
      </c>
      <c r="G52" s="989">
        <f>SUM(G49+G51)</f>
        <v>32256000</v>
      </c>
      <c r="H52" s="680"/>
      <c r="I52" s="680"/>
      <c r="J52" s="680"/>
      <c r="K52" s="680"/>
      <c r="L52" s="680"/>
      <c r="M52" s="680"/>
      <c r="N52" s="680"/>
      <c r="O52" s="680"/>
      <c r="P52" s="680"/>
    </row>
    <row r="53" spans="1:16" ht="14.4" x14ac:dyDescent="0.3">
      <c r="A53" s="111"/>
      <c r="B53" s="111"/>
      <c r="C53" s="114"/>
      <c r="D53" s="114"/>
      <c r="E53" s="114"/>
      <c r="F53" s="114"/>
      <c r="G53" s="111"/>
    </row>
    <row r="54" spans="1:16" ht="14.4" x14ac:dyDescent="0.3">
      <c r="A54" s="111"/>
      <c r="B54" s="115" t="s">
        <v>143</v>
      </c>
      <c r="C54" s="983">
        <v>45960</v>
      </c>
      <c r="E54" s="115" t="s">
        <v>144</v>
      </c>
      <c r="F54" s="1171" t="s">
        <v>643</v>
      </c>
      <c r="G54" s="111"/>
    </row>
    <row r="55" spans="1:16" ht="14.4" x14ac:dyDescent="0.3">
      <c r="A55" s="111"/>
      <c r="B55" s="111"/>
      <c r="C55" s="111"/>
      <c r="D55" s="111"/>
      <c r="E55" s="111"/>
      <c r="F55" s="111"/>
      <c r="G5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O52"/>
  <sheetViews>
    <sheetView topLeftCell="A16" zoomScaleNormal="100" workbookViewId="0">
      <selection activeCell="G22" sqref="G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0.5546875" style="101" customWidth="1"/>
    <col min="9" max="9" width="9.33203125" style="101" customWidth="1"/>
    <col min="10" max="10" width="11.88671875" style="101" customWidth="1"/>
    <col min="11" max="11" width="9.109375" style="101"/>
    <col min="12" max="12" width="13.33203125" style="101" customWidth="1"/>
    <col min="13" max="16384" width="9.109375" style="101"/>
  </cols>
  <sheetData>
    <row r="1" spans="1:7" ht="17.399999999999999" x14ac:dyDescent="0.3">
      <c r="B1" s="1324" t="s">
        <v>404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410</v>
      </c>
      <c r="B3" s="691" t="s">
        <v>222</v>
      </c>
      <c r="C3" s="852" t="s">
        <v>347</v>
      </c>
      <c r="D3" s="776"/>
      <c r="E3" s="776"/>
      <c r="F3" s="776"/>
      <c r="G3" s="694"/>
    </row>
    <row r="4" spans="1:7" ht="15.6" x14ac:dyDescent="0.3">
      <c r="A4" s="695"/>
      <c r="B4" s="696" t="s">
        <v>133</v>
      </c>
      <c r="C4" s="777"/>
      <c r="D4" s="778"/>
      <c r="E4" s="699" t="s">
        <v>134</v>
      </c>
      <c r="F4" s="778"/>
      <c r="G4" s="700"/>
    </row>
    <row r="5" spans="1:7" ht="14.4" x14ac:dyDescent="0.3">
      <c r="A5" s="1384" t="s">
        <v>135</v>
      </c>
      <c r="B5" s="1385" t="s">
        <v>136</v>
      </c>
      <c r="C5" s="779" t="s">
        <v>137</v>
      </c>
      <c r="D5" s="779" t="s">
        <v>107</v>
      </c>
      <c r="E5" s="779" t="s">
        <v>138</v>
      </c>
      <c r="F5" s="779" t="s">
        <v>108</v>
      </c>
      <c r="G5" s="780" t="s">
        <v>139</v>
      </c>
    </row>
    <row r="6" spans="1:7" ht="14.4" x14ac:dyDescent="0.3">
      <c r="A6" s="1392"/>
      <c r="B6" s="1393"/>
      <c r="C6" s="1038" t="str">
        <f>IF('příjmy-paragraf'!D2=0," ",'příjmy-paragraf'!D2)</f>
        <v>rok 2025</v>
      </c>
      <c r="D6" s="1038" t="str">
        <f>IF('příjmy-paragraf'!E3=0," ",'příjmy-paragraf'!E3)</f>
        <v xml:space="preserve"> k 30.09.</v>
      </c>
      <c r="E6" s="1038" t="str">
        <f>IF('1014-útulek'!E6=0," ",'1014-útulek'!E6)</f>
        <v>k 31.12.2025</v>
      </c>
      <c r="F6" s="1038" t="str">
        <f>IF('příjmy-paragraf'!F2=0," ",'příjmy-paragraf'!F2)</f>
        <v>rok 2026</v>
      </c>
      <c r="G6" s="1039" t="str">
        <f>IF('příjmy-paragraf'!F2=0," ",'příjmy-paragraf'!F2)</f>
        <v>rok 2026</v>
      </c>
    </row>
    <row r="7" spans="1:7" ht="14.4" x14ac:dyDescent="0.3">
      <c r="A7" s="1047">
        <v>2111</v>
      </c>
      <c r="B7" s="1180" t="s">
        <v>579</v>
      </c>
      <c r="C7" s="1048">
        <v>0</v>
      </c>
      <c r="D7" s="1049" t="s">
        <v>580</v>
      </c>
      <c r="E7" s="1049" t="s">
        <v>581</v>
      </c>
      <c r="F7" s="1049" t="s">
        <v>582</v>
      </c>
      <c r="G7" s="1184" t="s">
        <v>582</v>
      </c>
    </row>
    <row r="8" spans="1:7" ht="20.100000000000001" customHeight="1" x14ac:dyDescent="0.3">
      <c r="A8" s="1050">
        <v>2131</v>
      </c>
      <c r="B8" s="1051" t="s">
        <v>2</v>
      </c>
      <c r="C8" s="1052">
        <v>250000</v>
      </c>
      <c r="D8" s="1052">
        <v>204410</v>
      </c>
      <c r="E8" s="1053">
        <v>220000</v>
      </c>
      <c r="F8" s="1053">
        <v>235000</v>
      </c>
      <c r="G8" s="1185">
        <v>235000</v>
      </c>
    </row>
    <row r="9" spans="1:7" ht="20.100000000000001" customHeight="1" x14ac:dyDescent="0.3">
      <c r="A9" s="1050">
        <v>3111</v>
      </c>
      <c r="B9" s="1051" t="s">
        <v>10</v>
      </c>
      <c r="C9" s="1052">
        <v>3000000</v>
      </c>
      <c r="D9" s="1052">
        <v>3050155</v>
      </c>
      <c r="E9" s="1053">
        <v>3500000</v>
      </c>
      <c r="F9" s="1053">
        <v>590000</v>
      </c>
      <c r="G9" s="1185">
        <v>590000</v>
      </c>
    </row>
    <row r="10" spans="1:7" ht="20.100000000000001" customHeight="1" x14ac:dyDescent="0.3">
      <c r="A10" s="1050">
        <v>3112</v>
      </c>
      <c r="B10" s="1051" t="s">
        <v>341</v>
      </c>
      <c r="C10" s="1052">
        <v>0</v>
      </c>
      <c r="D10" s="1052">
        <v>0</v>
      </c>
      <c r="E10" s="1052">
        <v>0</v>
      </c>
      <c r="F10" s="1052">
        <v>0</v>
      </c>
      <c r="G10" s="1185">
        <v>1.0000000000000001E-18</v>
      </c>
    </row>
    <row r="11" spans="1:7" ht="20.100000000000001" customHeight="1" thickBot="1" x14ac:dyDescent="0.35">
      <c r="A11" s="783">
        <v>3113</v>
      </c>
      <c r="B11" s="1046" t="s">
        <v>550</v>
      </c>
      <c r="C11" s="835">
        <v>0</v>
      </c>
      <c r="D11" s="835">
        <v>0</v>
      </c>
      <c r="E11" s="835">
        <v>0</v>
      </c>
      <c r="F11" s="835">
        <v>0</v>
      </c>
      <c r="G11" s="712">
        <v>0</v>
      </c>
    </row>
    <row r="12" spans="1:7" ht="20.100000000000001" customHeight="1" thickBot="1" x14ac:dyDescent="0.35">
      <c r="A12" s="789"/>
      <c r="B12" s="717" t="s">
        <v>55</v>
      </c>
      <c r="C12" s="718">
        <f>SUM(C8:C11)</f>
        <v>3250000</v>
      </c>
      <c r="D12" s="718">
        <f>D7+D8+D9</f>
        <v>3292291</v>
      </c>
      <c r="E12" s="718">
        <f>SUM(E8:E11)</f>
        <v>3720000</v>
      </c>
      <c r="F12" s="718">
        <f>SUM(F8:F11)</f>
        <v>825000</v>
      </c>
      <c r="G12" s="719">
        <f>SUM(G8:G11)</f>
        <v>825000</v>
      </c>
    </row>
    <row r="13" spans="1:7" ht="14.4" x14ac:dyDescent="0.3">
      <c r="A13" s="215"/>
      <c r="B13" s="215"/>
      <c r="C13" s="216"/>
      <c r="D13" s="216"/>
      <c r="E13" s="216"/>
      <c r="F13" s="216"/>
      <c r="G13" s="216"/>
    </row>
    <row r="14" spans="1:7" ht="15" thickBot="1" x14ac:dyDescent="0.35">
      <c r="A14" s="215"/>
      <c r="B14" s="215"/>
      <c r="C14" s="215"/>
      <c r="D14" s="215"/>
      <c r="E14" s="215"/>
      <c r="F14" s="215"/>
    </row>
    <row r="15" spans="1:7" ht="15.6" x14ac:dyDescent="0.3">
      <c r="A15" s="102"/>
      <c r="B15" s="103" t="s">
        <v>222</v>
      </c>
      <c r="C15" s="299" t="s">
        <v>347</v>
      </c>
      <c r="D15" s="210"/>
      <c r="E15" s="210"/>
      <c r="F15" s="210"/>
      <c r="G15" s="105"/>
    </row>
    <row r="16" spans="1:7" ht="15.6" x14ac:dyDescent="0.3">
      <c r="A16" s="106"/>
      <c r="B16" s="113" t="s">
        <v>140</v>
      </c>
      <c r="C16" s="211"/>
      <c r="D16" s="212"/>
      <c r="E16" s="107" t="s">
        <v>134</v>
      </c>
      <c r="F16" s="212"/>
      <c r="G16" s="108"/>
    </row>
    <row r="17" spans="1:15" ht="14.4" x14ac:dyDescent="0.3">
      <c r="A17" s="1398" t="s">
        <v>135</v>
      </c>
      <c r="B17" s="1400" t="s">
        <v>136</v>
      </c>
      <c r="C17" s="213" t="s">
        <v>137</v>
      </c>
      <c r="D17" s="213" t="s">
        <v>107</v>
      </c>
      <c r="E17" s="213" t="s">
        <v>138</v>
      </c>
      <c r="F17" s="213" t="s">
        <v>108</v>
      </c>
      <c r="G17" s="214" t="s">
        <v>139</v>
      </c>
    </row>
    <row r="18" spans="1:15" ht="15" thickBot="1" x14ac:dyDescent="0.35">
      <c r="A18" s="1399"/>
      <c r="B18" s="1401"/>
      <c r="C18" s="109" t="str">
        <f>IF('příjmy-paragraf'!D2=0," ",'příjmy-paragraf'!D2)</f>
        <v>rok 2025</v>
      </c>
      <c r="D18" s="109" t="str">
        <f>IF('příjmy-paragraf'!E3=0," ",'příjmy-paragraf'!E3)</f>
        <v xml:space="preserve"> k 30.09.</v>
      </c>
      <c r="E18" s="109" t="str">
        <f>IF('1014-útulek'!E16=0," ",'1014-útulek'!E16)</f>
        <v>k 31.12.2025</v>
      </c>
      <c r="F18" s="109" t="str">
        <f>IF('příjmy-paragraf'!F2=0," ",'příjmy-paragraf'!F2)</f>
        <v>rok 2026</v>
      </c>
      <c r="G18" s="110" t="str">
        <f>IF('příjmy-paragraf'!F2=0," ",'příjmy-paragraf'!F2)</f>
        <v>rok 2026</v>
      </c>
    </row>
    <row r="19" spans="1:15" ht="15.6" x14ac:dyDescent="0.3">
      <c r="A19" s="509">
        <v>5139</v>
      </c>
      <c r="B19" s="657" t="s">
        <v>460</v>
      </c>
      <c r="C19" s="510">
        <v>100000</v>
      </c>
      <c r="D19" s="984">
        <v>57120</v>
      </c>
      <c r="E19" s="510">
        <v>100000</v>
      </c>
      <c r="F19" s="1060">
        <v>100000</v>
      </c>
      <c r="G19" s="511">
        <v>100000</v>
      </c>
    </row>
    <row r="20" spans="1:15" ht="15.6" x14ac:dyDescent="0.3">
      <c r="A20" s="512" t="s">
        <v>458</v>
      </c>
      <c r="B20" s="513" t="s">
        <v>55</v>
      </c>
      <c r="C20" s="514">
        <f>SUM(C19)</f>
        <v>100000</v>
      </c>
      <c r="D20" s="514">
        <f>SUM(D19)</f>
        <v>57120</v>
      </c>
      <c r="E20" s="514">
        <f>SUM(E19)</f>
        <v>100000</v>
      </c>
      <c r="F20" s="514">
        <f>SUM(F19)</f>
        <v>100000</v>
      </c>
      <c r="G20" s="515">
        <f>SUM(G19)</f>
        <v>100000</v>
      </c>
    </row>
    <row r="21" spans="1:15" ht="15.6" x14ac:dyDescent="0.3">
      <c r="A21" s="647">
        <v>5169</v>
      </c>
      <c r="B21" s="661" t="s">
        <v>459</v>
      </c>
      <c r="C21" s="648">
        <v>40000</v>
      </c>
      <c r="D21" s="648">
        <v>23682</v>
      </c>
      <c r="E21" s="648">
        <v>25000</v>
      </c>
      <c r="F21" s="1064">
        <v>50000</v>
      </c>
      <c r="G21" s="649">
        <v>50000</v>
      </c>
    </row>
    <row r="22" spans="1:15" ht="15.6" x14ac:dyDescent="0.3">
      <c r="A22" s="647">
        <v>6130</v>
      </c>
      <c r="B22" s="661" t="s">
        <v>463</v>
      </c>
      <c r="C22" s="648">
        <v>200000</v>
      </c>
      <c r="D22" s="648">
        <v>0</v>
      </c>
      <c r="E22" s="648">
        <v>0</v>
      </c>
      <c r="F22" s="1064">
        <v>3000000</v>
      </c>
      <c r="G22" s="1209">
        <v>500000</v>
      </c>
    </row>
    <row r="23" spans="1:15" ht="15.6" x14ac:dyDescent="0.3">
      <c r="A23" s="650" t="s">
        <v>410</v>
      </c>
      <c r="B23" s="651" t="s">
        <v>55</v>
      </c>
      <c r="C23" s="652">
        <f>SUM(C21:C22)</f>
        <v>240000</v>
      </c>
      <c r="D23" s="652">
        <f>SUM(D21:D22)</f>
        <v>23682</v>
      </c>
      <c r="E23" s="652">
        <f>SUM(E21:E22)</f>
        <v>25000</v>
      </c>
      <c r="F23" s="652">
        <f>SUM(F21:F22)</f>
        <v>3050000</v>
      </c>
      <c r="G23" s="954">
        <f>SUM(G21:G22)</f>
        <v>550000</v>
      </c>
    </row>
    <row r="24" spans="1:15" ht="20.100000000000001" customHeight="1" x14ac:dyDescent="0.3">
      <c r="A24" s="255">
        <v>5137</v>
      </c>
      <c r="B24" s="1057" t="s">
        <v>19</v>
      </c>
      <c r="C24" s="257">
        <v>0</v>
      </c>
      <c r="D24" s="257">
        <v>128946</v>
      </c>
      <c r="E24" s="257">
        <v>130000</v>
      </c>
      <c r="F24" s="1067">
        <v>50000</v>
      </c>
      <c r="G24" s="1067">
        <v>50000</v>
      </c>
      <c r="H24" s="1073" t="s">
        <v>587</v>
      </c>
    </row>
    <row r="25" spans="1:15" ht="20.100000000000001" customHeight="1" x14ac:dyDescent="0.3">
      <c r="A25" s="255">
        <v>5139</v>
      </c>
      <c r="B25" s="256" t="s">
        <v>147</v>
      </c>
      <c r="C25" s="257">
        <v>50000</v>
      </c>
      <c r="D25" s="985">
        <v>98482</v>
      </c>
      <c r="E25" s="257">
        <v>100000</v>
      </c>
      <c r="F25" s="1058">
        <v>100000</v>
      </c>
      <c r="G25" s="1058">
        <v>100000</v>
      </c>
      <c r="H25" s="508"/>
      <c r="I25" s="508"/>
      <c r="J25" s="508"/>
      <c r="K25" s="508"/>
      <c r="L25" s="508"/>
    </row>
    <row r="26" spans="1:15" ht="20.100000000000001" customHeight="1" x14ac:dyDescent="0.3">
      <c r="A26" s="255">
        <v>5164</v>
      </c>
      <c r="B26" s="256" t="s">
        <v>23</v>
      </c>
      <c r="C26" s="257">
        <v>10000</v>
      </c>
      <c r="D26" s="257">
        <v>1243</v>
      </c>
      <c r="E26" s="257">
        <v>2000</v>
      </c>
      <c r="F26" s="1058">
        <v>10000</v>
      </c>
      <c r="G26" s="1058">
        <v>10000</v>
      </c>
      <c r="H26" s="301" t="s">
        <v>356</v>
      </c>
      <c r="I26" s="301"/>
    </row>
    <row r="27" spans="1:15" ht="20.100000000000001" customHeight="1" x14ac:dyDescent="0.3">
      <c r="A27" s="255">
        <v>5168</v>
      </c>
      <c r="B27" s="987" t="s">
        <v>551</v>
      </c>
      <c r="C27" s="257">
        <v>25000</v>
      </c>
      <c r="D27" s="257">
        <v>17800</v>
      </c>
      <c r="E27" s="257">
        <v>17800</v>
      </c>
      <c r="F27" s="1058">
        <v>20000</v>
      </c>
      <c r="G27" s="1058">
        <v>20000</v>
      </c>
      <c r="H27" s="301"/>
      <c r="I27" s="301"/>
    </row>
    <row r="28" spans="1:15" ht="20.100000000000001" customHeight="1" x14ac:dyDescent="0.3">
      <c r="A28" s="255">
        <v>5169</v>
      </c>
      <c r="B28" s="256" t="s">
        <v>141</v>
      </c>
      <c r="C28" s="257">
        <v>150000</v>
      </c>
      <c r="D28" s="257">
        <v>262000</v>
      </c>
      <c r="E28" s="257">
        <v>300000</v>
      </c>
      <c r="F28" s="1067">
        <v>200000</v>
      </c>
      <c r="G28" s="1067">
        <v>200000</v>
      </c>
      <c r="H28" s="1170" t="s">
        <v>632</v>
      </c>
      <c r="I28" s="645" t="s">
        <v>455</v>
      </c>
      <c r="J28" s="646" t="s">
        <v>457</v>
      </c>
      <c r="K28" s="1074" t="s">
        <v>588</v>
      </c>
      <c r="L28" s="302"/>
      <c r="M28" s="643" t="s">
        <v>51</v>
      </c>
      <c r="O28" s="643" t="s">
        <v>51</v>
      </c>
    </row>
    <row r="29" spans="1:15" ht="20.100000000000001" customHeight="1" x14ac:dyDescent="0.3">
      <c r="A29" s="258">
        <v>5171</v>
      </c>
      <c r="B29" s="986" t="s">
        <v>160</v>
      </c>
      <c r="C29" s="260">
        <v>50000</v>
      </c>
      <c r="D29" s="260">
        <v>5155</v>
      </c>
      <c r="E29" s="260">
        <v>6000</v>
      </c>
      <c r="F29" s="1068">
        <v>50000</v>
      </c>
      <c r="G29" s="1068">
        <v>50000</v>
      </c>
      <c r="H29" s="644"/>
      <c r="I29" s="645"/>
      <c r="J29" s="646"/>
      <c r="K29" s="642"/>
      <c r="L29" s="302"/>
      <c r="M29" s="643"/>
      <c r="O29" s="643"/>
    </row>
    <row r="30" spans="1:15" ht="20.100000000000001" customHeight="1" x14ac:dyDescent="0.3">
      <c r="A30" s="258">
        <v>5173</v>
      </c>
      <c r="B30" s="259" t="s">
        <v>22</v>
      </c>
      <c r="C30" s="260">
        <v>10000</v>
      </c>
      <c r="D30" s="260">
        <v>4115</v>
      </c>
      <c r="E30" s="260">
        <v>5000</v>
      </c>
      <c r="F30" s="1059">
        <v>10000</v>
      </c>
      <c r="G30" s="1059">
        <v>10000</v>
      </c>
    </row>
    <row r="31" spans="1:15" ht="20.100000000000001" customHeight="1" x14ac:dyDescent="0.3">
      <c r="A31" s="258">
        <v>5175</v>
      </c>
      <c r="B31" s="259" t="s">
        <v>25</v>
      </c>
      <c r="C31" s="260">
        <v>40000</v>
      </c>
      <c r="D31" s="260">
        <v>45247</v>
      </c>
      <c r="E31" s="260">
        <v>50000</v>
      </c>
      <c r="F31" s="1059">
        <v>50000</v>
      </c>
      <c r="G31" s="1059">
        <v>50000</v>
      </c>
    </row>
    <row r="32" spans="1:15" ht="20.100000000000001" customHeight="1" x14ac:dyDescent="0.3">
      <c r="A32" s="258">
        <v>5194</v>
      </c>
      <c r="B32" s="259" t="s">
        <v>207</v>
      </c>
      <c r="C32" s="260">
        <v>50000</v>
      </c>
      <c r="D32" s="260">
        <v>9377</v>
      </c>
      <c r="E32" s="260">
        <v>10000</v>
      </c>
      <c r="F32" s="1059">
        <v>50000</v>
      </c>
      <c r="G32" s="1059">
        <v>50000</v>
      </c>
    </row>
    <row r="33" spans="1:15" ht="20.100000000000001" customHeight="1" x14ac:dyDescent="0.3">
      <c r="A33" s="258">
        <v>6119</v>
      </c>
      <c r="B33" s="487" t="s">
        <v>383</v>
      </c>
      <c r="C33" s="260">
        <v>0</v>
      </c>
      <c r="D33" s="260">
        <v>0</v>
      </c>
      <c r="E33" s="260">
        <v>0</v>
      </c>
      <c r="F33" s="260">
        <v>0</v>
      </c>
      <c r="G33" s="260">
        <v>0</v>
      </c>
    </row>
    <row r="34" spans="1:15" ht="20.100000000000001" customHeight="1" x14ac:dyDescent="0.3">
      <c r="A34" s="261" t="s">
        <v>342</v>
      </c>
      <c r="B34" s="262" t="s">
        <v>55</v>
      </c>
      <c r="C34" s="263">
        <f>SUM(C24:C33)</f>
        <v>385000</v>
      </c>
      <c r="D34" s="263">
        <f>SUM(D24:D33)</f>
        <v>572365</v>
      </c>
      <c r="E34" s="263">
        <f>SUM(E24:E33)</f>
        <v>620800</v>
      </c>
      <c r="F34" s="263">
        <f>SUM(F24:F33)</f>
        <v>540000</v>
      </c>
      <c r="G34" s="264">
        <f>SUM(G24:G33)</f>
        <v>540000</v>
      </c>
      <c r="H34" s="253"/>
    </row>
    <row r="35" spans="1:15" ht="20.100000000000001" customHeight="1" x14ac:dyDescent="0.3">
      <c r="A35" s="265">
        <v>5222</v>
      </c>
      <c r="B35" s="507" t="s">
        <v>408</v>
      </c>
      <c r="C35" s="266">
        <v>300000</v>
      </c>
      <c r="D35" s="266">
        <v>85147</v>
      </c>
      <c r="E35" s="266">
        <v>300000</v>
      </c>
      <c r="F35" s="1061">
        <v>350000</v>
      </c>
      <c r="G35" s="267">
        <v>350000</v>
      </c>
      <c r="H35" s="508" t="s">
        <v>113</v>
      </c>
      <c r="I35" s="302">
        <v>250000</v>
      </c>
      <c r="J35" s="508" t="s">
        <v>409</v>
      </c>
      <c r="K35" s="302">
        <v>100000</v>
      </c>
    </row>
    <row r="36" spans="1:15" ht="20.100000000000001" customHeight="1" x14ac:dyDescent="0.3">
      <c r="A36" s="268">
        <v>5169</v>
      </c>
      <c r="B36" s="300" t="s">
        <v>47</v>
      </c>
      <c r="C36" s="269">
        <v>60000</v>
      </c>
      <c r="D36" s="269">
        <v>52360</v>
      </c>
      <c r="E36" s="269">
        <v>52360</v>
      </c>
      <c r="F36" s="1062">
        <v>60000</v>
      </c>
      <c r="G36" s="270">
        <v>60000</v>
      </c>
      <c r="H36" s="506"/>
    </row>
    <row r="37" spans="1:15" ht="20.100000000000001" customHeight="1" x14ac:dyDescent="0.3">
      <c r="A37" s="268">
        <v>5179</v>
      </c>
      <c r="B37" s="300" t="s">
        <v>349</v>
      </c>
      <c r="C37" s="269">
        <v>99000</v>
      </c>
      <c r="D37" s="269">
        <v>83815</v>
      </c>
      <c r="E37" s="269">
        <v>83815</v>
      </c>
      <c r="F37" s="1062">
        <v>99000</v>
      </c>
      <c r="G37" s="270">
        <v>99000</v>
      </c>
      <c r="H37" s="301" t="s">
        <v>350</v>
      </c>
      <c r="I37" s="302">
        <v>19000</v>
      </c>
      <c r="J37" s="955" t="s">
        <v>537</v>
      </c>
      <c r="K37" s="302">
        <v>65000</v>
      </c>
      <c r="L37" s="301" t="s">
        <v>351</v>
      </c>
      <c r="M37" s="302">
        <v>15000</v>
      </c>
      <c r="N37" s="301"/>
      <c r="O37" s="301"/>
    </row>
    <row r="38" spans="1:15" ht="20.100000000000001" customHeight="1" x14ac:dyDescent="0.3">
      <c r="A38" s="271" t="s">
        <v>343</v>
      </c>
      <c r="B38" s="272" t="s">
        <v>55</v>
      </c>
      <c r="C38" s="273">
        <f>SUM(C35:C37)</f>
        <v>459000</v>
      </c>
      <c r="D38" s="273">
        <f>SUM(D35:D37)</f>
        <v>221322</v>
      </c>
      <c r="E38" s="273">
        <f>SUM(E35:E37)</f>
        <v>436175</v>
      </c>
      <c r="F38" s="273">
        <f>SUM(F35:F37)</f>
        <v>509000</v>
      </c>
      <c r="G38" s="274">
        <f>SUM(G35:G37)</f>
        <v>509000</v>
      </c>
      <c r="H38" s="253"/>
    </row>
    <row r="39" spans="1:15" ht="20.100000000000001" customHeight="1" x14ac:dyDescent="0.3">
      <c r="A39" s="275">
        <v>5224</v>
      </c>
      <c r="B39" s="276" t="s">
        <v>46</v>
      </c>
      <c r="C39" s="277">
        <v>60000</v>
      </c>
      <c r="D39" s="277">
        <v>42600</v>
      </c>
      <c r="E39" s="277">
        <v>42600</v>
      </c>
      <c r="F39" s="992">
        <v>60000</v>
      </c>
      <c r="G39" s="278">
        <v>60000</v>
      </c>
      <c r="H39" s="1063" t="s">
        <v>51</v>
      </c>
    </row>
    <row r="40" spans="1:15" ht="20.100000000000001" customHeight="1" x14ac:dyDescent="0.3">
      <c r="A40" s="279" t="s">
        <v>344</v>
      </c>
      <c r="B40" s="280" t="s">
        <v>55</v>
      </c>
      <c r="C40" s="281">
        <v>60000</v>
      </c>
      <c r="D40" s="281">
        <v>42600</v>
      </c>
      <c r="E40" s="281">
        <v>42600</v>
      </c>
      <c r="F40" s="281">
        <f>SUM(F39)</f>
        <v>60000</v>
      </c>
      <c r="G40" s="282">
        <f>SUM(G39)</f>
        <v>60000</v>
      </c>
      <c r="H40" s="253"/>
    </row>
    <row r="41" spans="1:15" ht="20.100000000000001" customHeight="1" x14ac:dyDescent="0.3">
      <c r="A41" s="283">
        <v>5362</v>
      </c>
      <c r="B41" s="284" t="s">
        <v>48</v>
      </c>
      <c r="C41" s="285">
        <v>3000000</v>
      </c>
      <c r="D41" s="285">
        <v>767474</v>
      </c>
      <c r="E41" s="285">
        <v>1000000</v>
      </c>
      <c r="F41" s="285">
        <v>1000000</v>
      </c>
      <c r="G41" s="286">
        <v>1000000</v>
      </c>
    </row>
    <row r="42" spans="1:15" ht="20.100000000000001" customHeight="1" x14ac:dyDescent="0.3">
      <c r="A42" s="283">
        <v>5365</v>
      </c>
      <c r="B42" s="636" t="s">
        <v>52</v>
      </c>
      <c r="C42" s="285">
        <v>8434000</v>
      </c>
      <c r="D42" s="285">
        <v>8434000</v>
      </c>
      <c r="E42" s="285">
        <v>8434000</v>
      </c>
      <c r="F42" s="285">
        <v>5000000</v>
      </c>
      <c r="G42" s="286">
        <v>5000000</v>
      </c>
    </row>
    <row r="43" spans="1:15" ht="20.100000000000001" customHeight="1" x14ac:dyDescent="0.3">
      <c r="A43" s="287" t="s">
        <v>348</v>
      </c>
      <c r="B43" s="288" t="s">
        <v>55</v>
      </c>
      <c r="C43" s="289">
        <f>SUM(C41:C42)</f>
        <v>11434000</v>
      </c>
      <c r="D43" s="289">
        <f>SUM(D41:D42)</f>
        <v>9201474</v>
      </c>
      <c r="E43" s="289">
        <f>SUM(E41:E42)</f>
        <v>9434000</v>
      </c>
      <c r="F43" s="289">
        <f>SUM(F41:F42)</f>
        <v>6000000</v>
      </c>
      <c r="G43" s="290">
        <f>SUM(G41:G42)</f>
        <v>6000000</v>
      </c>
      <c r="H43" s="253"/>
    </row>
    <row r="44" spans="1:15" ht="20.100000000000001" customHeight="1" x14ac:dyDescent="0.3">
      <c r="A44" s="291">
        <v>5329</v>
      </c>
      <c r="B44" s="292" t="s">
        <v>31</v>
      </c>
      <c r="C44" s="293">
        <v>4161000</v>
      </c>
      <c r="D44" s="293">
        <v>589385</v>
      </c>
      <c r="E44" s="293">
        <v>589385</v>
      </c>
      <c r="F44" s="1070">
        <v>4400000</v>
      </c>
      <c r="G44" s="1071">
        <v>4400000</v>
      </c>
      <c r="H44" s="546"/>
    </row>
    <row r="45" spans="1:15" ht="20.100000000000001" customHeight="1" x14ac:dyDescent="0.3">
      <c r="A45" s="291">
        <v>5329</v>
      </c>
      <c r="B45" s="516" t="s">
        <v>44</v>
      </c>
      <c r="C45" s="517">
        <v>57000</v>
      </c>
      <c r="D45" s="517">
        <v>57570</v>
      </c>
      <c r="E45" s="517">
        <v>57570</v>
      </c>
      <c r="F45" s="517">
        <v>57000</v>
      </c>
      <c r="G45" s="518">
        <v>57000</v>
      </c>
      <c r="H45" s="254"/>
    </row>
    <row r="46" spans="1:15" ht="20.100000000000001" customHeight="1" x14ac:dyDescent="0.3">
      <c r="A46" s="291">
        <v>5329</v>
      </c>
      <c r="B46" s="292" t="s">
        <v>345</v>
      </c>
      <c r="C46" s="293">
        <v>18000</v>
      </c>
      <c r="D46" s="293">
        <v>17661</v>
      </c>
      <c r="E46" s="293">
        <v>17661</v>
      </c>
      <c r="F46" s="293">
        <v>18000</v>
      </c>
      <c r="G46" s="294">
        <v>18000</v>
      </c>
      <c r="H46" s="254"/>
    </row>
    <row r="47" spans="1:15" s="117" customFormat="1" ht="20.100000000000001" customHeight="1" thickBot="1" x14ac:dyDescent="0.35">
      <c r="A47" s="295" t="s">
        <v>346</v>
      </c>
      <c r="B47" s="296" t="s">
        <v>55</v>
      </c>
      <c r="C47" s="297">
        <f>SUM(C44:C46)</f>
        <v>4236000</v>
      </c>
      <c r="D47" s="297">
        <f>SUM(D44:D46)</f>
        <v>664616</v>
      </c>
      <c r="E47" s="297">
        <f>SUM(E44:E46)</f>
        <v>664616</v>
      </c>
      <c r="F47" s="297">
        <f>SUM(F44:F46)</f>
        <v>4475000</v>
      </c>
      <c r="G47" s="298">
        <f>SUM(G44:G46)</f>
        <v>4475000</v>
      </c>
      <c r="H47" s="253"/>
    </row>
    <row r="48" spans="1:15" ht="20.100000000000001" customHeight="1" thickBot="1" x14ac:dyDescent="0.35">
      <c r="A48" s="809"/>
      <c r="B48" s="748" t="s">
        <v>24</v>
      </c>
      <c r="C48" s="749">
        <f>SUM(C20+C23+C34+C38+C40+C43+C47)</f>
        <v>16914000</v>
      </c>
      <c r="D48" s="749">
        <f>SUM(D20+D23+D47+D43+D40+D38+D34)</f>
        <v>10783179</v>
      </c>
      <c r="E48" s="750">
        <f>SUM(E20+E23+E34+E38+E40+E43+E47)</f>
        <v>11323191</v>
      </c>
      <c r="F48" s="749">
        <f>SUM(F23+F20+F47+F43+F40+F38+F34)</f>
        <v>14734000</v>
      </c>
      <c r="G48" s="751">
        <f>SUM(G23+G20+G34+G38+G40+G43+G47)</f>
        <v>12234000</v>
      </c>
    </row>
    <row r="49" spans="1:7" ht="14.4" x14ac:dyDescent="0.3">
      <c r="A49" s="215"/>
      <c r="B49" s="215"/>
      <c r="C49" s="218"/>
      <c r="D49" s="218"/>
      <c r="E49" s="218"/>
      <c r="F49" s="218"/>
      <c r="G49" s="215"/>
    </row>
    <row r="50" spans="1:7" ht="14.4" x14ac:dyDescent="0.3">
      <c r="A50" s="215"/>
      <c r="B50" s="215"/>
      <c r="C50" s="218"/>
      <c r="D50" s="218"/>
      <c r="E50" s="218"/>
      <c r="F50" s="218"/>
      <c r="G50" s="215"/>
    </row>
    <row r="51" spans="1:7" ht="14.4" x14ac:dyDescent="0.3">
      <c r="A51" s="215"/>
      <c r="B51" s="219" t="s">
        <v>143</v>
      </c>
      <c r="C51" s="486">
        <v>45960</v>
      </c>
      <c r="E51" s="219" t="s">
        <v>144</v>
      </c>
      <c r="F51" s="485" t="s">
        <v>340</v>
      </c>
      <c r="G51" s="215"/>
    </row>
    <row r="52" spans="1:7" ht="14.4" x14ac:dyDescent="0.3">
      <c r="A52" s="215"/>
      <c r="B52" s="215"/>
      <c r="C52" s="215"/>
      <c r="D52" s="215"/>
      <c r="E52" s="215"/>
      <c r="F52" s="215"/>
      <c r="G52" s="215"/>
    </row>
  </sheetData>
  <mergeCells count="5">
    <mergeCell ref="B1:E1"/>
    <mergeCell ref="A5:A6"/>
    <mergeCell ref="B5:B6"/>
    <mergeCell ref="A17:A18"/>
    <mergeCell ref="B17:B1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09375" defaultRowHeight="13.2" x14ac:dyDescent="0.25"/>
  <cols>
    <col min="1" max="4" width="8.33203125" style="2" customWidth="1"/>
    <col min="5" max="5" width="9.6640625" style="2" customWidth="1"/>
    <col min="6" max="7" width="8.33203125" style="2" customWidth="1"/>
    <col min="8" max="8" width="9.6640625" style="2" customWidth="1"/>
    <col min="9" max="10" width="8.33203125" style="2" customWidth="1"/>
    <col min="11" max="11" width="9.6640625" style="2" customWidth="1"/>
    <col min="12" max="16384" width="9.109375" style="2"/>
  </cols>
  <sheetData>
    <row r="1" spans="1:13" x14ac:dyDescent="0.25">
      <c r="A1" s="17"/>
      <c r="B1" s="16"/>
      <c r="C1" s="16"/>
      <c r="D1" s="19"/>
      <c r="E1" s="19"/>
      <c r="F1" s="19"/>
      <c r="G1" s="19"/>
      <c r="H1" s="19"/>
    </row>
    <row r="2" spans="1:13" x14ac:dyDescent="0.25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5">
      <c r="D3" s="33" t="str">
        <f>'HV PO pr.'!D4</f>
        <v>příspěvkových organizací za rok 2020</v>
      </c>
      <c r="E3" s="19"/>
      <c r="F3" s="19"/>
      <c r="G3" s="19"/>
      <c r="H3" s="19"/>
    </row>
    <row r="4" spans="1:13" ht="13.8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8" thickBot="1" x14ac:dyDescent="0.3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8" thickBot="1" x14ac:dyDescent="0.3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5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5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5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5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8" thickBot="1" x14ac:dyDescent="0.3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09375" defaultRowHeight="13.2" x14ac:dyDescent="0.25"/>
  <cols>
    <col min="1" max="1" width="8.33203125" style="18" customWidth="1"/>
    <col min="2" max="2" width="11.88671875" style="18" bestFit="1" customWidth="1"/>
    <col min="3" max="16" width="10.6640625" style="18" customWidth="1"/>
    <col min="17" max="17" width="10.44140625" style="18" bestFit="1" customWidth="1"/>
    <col min="18" max="16384" width="9.109375" style="18"/>
  </cols>
  <sheetData>
    <row r="1" spans="1:4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 x14ac:dyDescent="0.25">
      <c r="A3" s="11"/>
      <c r="B3" s="11"/>
      <c r="C3" s="11"/>
      <c r="D3" s="34" t="s">
        <v>41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6" x14ac:dyDescent="0.25">
      <c r="A4" s="11"/>
      <c r="B4" s="11"/>
      <c r="C4" s="11"/>
      <c r="D4" s="34" t="s">
        <v>61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A6" s="36"/>
      <c r="B6" s="36" t="s">
        <v>27</v>
      </c>
      <c r="C6" s="37" t="s">
        <v>58</v>
      </c>
      <c r="D6" s="38"/>
      <c r="E6" s="39" t="s">
        <v>28</v>
      </c>
      <c r="F6" s="40"/>
      <c r="G6" s="38"/>
      <c r="H6" s="39" t="s">
        <v>26</v>
      </c>
      <c r="I6" s="40"/>
      <c r="J6" s="41"/>
      <c r="K6" s="39" t="s">
        <v>53</v>
      </c>
      <c r="L6" s="40"/>
      <c r="M6" s="42" t="s">
        <v>40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8" thickBot="1" x14ac:dyDescent="0.3">
      <c r="A7" s="14" t="s">
        <v>59</v>
      </c>
      <c r="B7" s="14" t="s">
        <v>32</v>
      </c>
      <c r="C7" s="7" t="s">
        <v>32</v>
      </c>
      <c r="D7" s="4" t="s">
        <v>57</v>
      </c>
      <c r="E7" s="5" t="s">
        <v>54</v>
      </c>
      <c r="F7" s="6" t="s">
        <v>33</v>
      </c>
      <c r="G7" s="4" t="s">
        <v>57</v>
      </c>
      <c r="H7" s="5" t="s">
        <v>54</v>
      </c>
      <c r="I7" s="6" t="s">
        <v>33</v>
      </c>
      <c r="J7" s="4" t="s">
        <v>57</v>
      </c>
      <c r="K7" s="5" t="s">
        <v>54</v>
      </c>
      <c r="L7" s="6" t="s">
        <v>33</v>
      </c>
      <c r="M7" s="15" t="s">
        <v>57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8" thickTop="1" x14ac:dyDescent="0.25">
      <c r="A8" s="43" t="s">
        <v>30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5">
      <c r="A9" s="47" t="s">
        <v>29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5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5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5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5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I84"/>
  <sheetViews>
    <sheetView view="pageBreakPreview" zoomScale="70" zoomScaleNormal="170" zoomScaleSheetLayoutView="70" zoomScalePageLayoutView="110" workbookViewId="0">
      <selection activeCell="G61" sqref="G61"/>
    </sheetView>
  </sheetViews>
  <sheetFormatPr defaultRowHeight="13.2" x14ac:dyDescent="0.25"/>
  <cols>
    <col min="1" max="1" width="8.33203125" customWidth="1"/>
    <col min="2" max="2" width="30.6640625" customWidth="1"/>
    <col min="3" max="3" width="22.109375" customWidth="1"/>
    <col min="4" max="4" width="12" customWidth="1"/>
    <col min="5" max="5" width="12.44140625" customWidth="1"/>
    <col min="6" max="6" width="13.5546875" customWidth="1"/>
    <col min="7" max="7" width="12.88671875" style="73" customWidth="1"/>
    <col min="8" max="9" width="11.109375" customWidth="1"/>
    <col min="10" max="10" width="10.5546875" customWidth="1"/>
    <col min="11" max="11" width="10.44140625" customWidth="1"/>
  </cols>
  <sheetData>
    <row r="1" spans="1:8" ht="16.8" thickTop="1" thickBot="1" x14ac:dyDescent="0.3">
      <c r="A1" s="1215" t="s">
        <v>659</v>
      </c>
      <c r="B1" s="1216"/>
      <c r="C1" s="1216"/>
      <c r="D1" s="1216"/>
      <c r="E1" s="1216"/>
      <c r="F1" s="1216"/>
      <c r="G1" s="1217"/>
      <c r="H1" s="450"/>
    </row>
    <row r="2" spans="1:8" ht="14.4" thickTop="1" x14ac:dyDescent="0.25">
      <c r="A2" s="439" t="s">
        <v>109</v>
      </c>
      <c r="B2" s="440" t="s">
        <v>124</v>
      </c>
      <c r="C2" s="441"/>
      <c r="D2" s="1312" t="s">
        <v>538</v>
      </c>
      <c r="E2" s="1313"/>
      <c r="F2" s="442" t="s">
        <v>563</v>
      </c>
      <c r="G2" s="442" t="s">
        <v>563</v>
      </c>
      <c r="H2" s="443"/>
    </row>
    <row r="3" spans="1:8" s="74" customFormat="1" ht="13.8" thickBot="1" x14ac:dyDescent="0.3">
      <c r="A3" s="444" t="s">
        <v>64</v>
      </c>
      <c r="B3" s="445" t="s">
        <v>65</v>
      </c>
      <c r="C3" s="445" t="s">
        <v>96</v>
      </c>
      <c r="D3" s="445" t="s">
        <v>106</v>
      </c>
      <c r="E3" s="446" t="s">
        <v>227</v>
      </c>
      <c r="F3" s="447" t="s">
        <v>108</v>
      </c>
      <c r="G3" s="448" t="s">
        <v>110</v>
      </c>
      <c r="H3" s="449" t="s">
        <v>76</v>
      </c>
    </row>
    <row r="4" spans="1:8" ht="13.8" thickTop="1" x14ac:dyDescent="0.25">
      <c r="A4" s="355">
        <v>1014</v>
      </c>
      <c r="B4" s="356" t="s">
        <v>63</v>
      </c>
      <c r="C4" s="357" t="s">
        <v>474</v>
      </c>
      <c r="D4" s="358">
        <f>IF('1014-útulek'!C19=0," ",'1014-útulek'!C19)</f>
        <v>100000</v>
      </c>
      <c r="E4" s="359">
        <f>IF('1014-útulek'!D19=0," ",'1014-útulek'!D19)</f>
        <v>54771</v>
      </c>
      <c r="F4" s="360">
        <f>IF('1014-útulek'!G19=0," ",'1014-útulek'!G19)</f>
        <v>100000</v>
      </c>
      <c r="G4" s="361"/>
      <c r="H4" s="362"/>
    </row>
    <row r="5" spans="1:8" x14ac:dyDescent="0.25">
      <c r="A5" s="380">
        <v>1031</v>
      </c>
      <c r="B5" s="381" t="s">
        <v>66</v>
      </c>
      <c r="C5" s="381" t="s">
        <v>3</v>
      </c>
      <c r="D5" s="382">
        <f>IF('1031-les'!C19=0," ",'1031-les'!C19)</f>
        <v>380000</v>
      </c>
      <c r="E5" s="382">
        <f>IF('1031-les'!D19=0," ",'1031-les'!D19)</f>
        <v>159972</v>
      </c>
      <c r="F5" s="383">
        <f>IF('1031-les'!G19=0," ",'1031-les'!G19)</f>
        <v>380000</v>
      </c>
      <c r="G5" s="384"/>
      <c r="H5" s="385"/>
    </row>
    <row r="6" spans="1:8" x14ac:dyDescent="0.25">
      <c r="A6" s="363">
        <v>2212</v>
      </c>
      <c r="B6" s="364" t="s">
        <v>67</v>
      </c>
      <c r="C6" s="364" t="s">
        <v>149</v>
      </c>
      <c r="D6" s="365">
        <f>IF('2212-komunikace'!C21=0," ",'2212-komunikace'!C21)</f>
        <v>710000</v>
      </c>
      <c r="E6" s="366">
        <f>IF('2212-komunikace'!D21=0," ",'2212-komunikace'!D21)</f>
        <v>348874</v>
      </c>
      <c r="F6" s="367">
        <f>IF('2212-komunikace'!G21=0," ",'2212-komunikace'!G21)</f>
        <v>710000</v>
      </c>
      <c r="G6" s="368"/>
      <c r="H6" s="369"/>
    </row>
    <row r="7" spans="1:8" x14ac:dyDescent="0.25">
      <c r="A7" s="380">
        <v>2292</v>
      </c>
      <c r="B7" s="381" t="s">
        <v>68</v>
      </c>
      <c r="C7" s="381" t="s">
        <v>228</v>
      </c>
      <c r="D7" s="382">
        <v>751000</v>
      </c>
      <c r="E7" s="386">
        <v>750800</v>
      </c>
      <c r="F7" s="383">
        <v>751000</v>
      </c>
      <c r="G7" s="384"/>
      <c r="H7" s="385"/>
    </row>
    <row r="8" spans="1:8" x14ac:dyDescent="0.25">
      <c r="A8" s="363">
        <v>3111</v>
      </c>
      <c r="B8" s="364" t="s">
        <v>70</v>
      </c>
      <c r="C8" s="364" t="s">
        <v>230</v>
      </c>
      <c r="D8" s="365">
        <v>1807400</v>
      </c>
      <c r="E8" s="366">
        <v>1814270</v>
      </c>
      <c r="F8" s="367">
        <v>5500000</v>
      </c>
      <c r="G8" s="368"/>
      <c r="H8" s="369"/>
    </row>
    <row r="9" spans="1:8" x14ac:dyDescent="0.25">
      <c r="A9" s="380">
        <v>3113</v>
      </c>
      <c r="B9" s="381" t="s">
        <v>71</v>
      </c>
      <c r="C9" s="381" t="s">
        <v>231</v>
      </c>
      <c r="D9" s="404">
        <v>6847625</v>
      </c>
      <c r="E9" s="405">
        <v>6847625</v>
      </c>
      <c r="F9" s="383">
        <v>7907000</v>
      </c>
      <c r="G9" s="384"/>
      <c r="H9" s="385"/>
    </row>
    <row r="10" spans="1:8" x14ac:dyDescent="0.25">
      <c r="A10" s="363">
        <v>3231</v>
      </c>
      <c r="B10" s="364" t="s">
        <v>72</v>
      </c>
      <c r="C10" s="364" t="s">
        <v>232</v>
      </c>
      <c r="D10" s="365">
        <v>762476</v>
      </c>
      <c r="E10" s="366">
        <v>762475</v>
      </c>
      <c r="F10" s="367">
        <v>955000</v>
      </c>
      <c r="G10" s="368"/>
      <c r="H10" s="369"/>
    </row>
    <row r="11" spans="1:8" x14ac:dyDescent="0.25">
      <c r="A11" s="380">
        <v>3314</v>
      </c>
      <c r="B11" s="381" t="s">
        <v>73</v>
      </c>
      <c r="C11" s="381" t="s">
        <v>5</v>
      </c>
      <c r="D11" s="382">
        <f>IF('3314-knihovna'!C32=0," ",'3314-knihovna'!C32)</f>
        <v>663000</v>
      </c>
      <c r="E11" s="386">
        <f>IF('3314-knihovna'!D32=0," ",'3314-knihovna'!D32)</f>
        <v>332571</v>
      </c>
      <c r="F11" s="383">
        <f>IF('3314-knihovna'!G32=0," ",'3314-knihovna'!G32)</f>
        <v>668000</v>
      </c>
      <c r="G11" s="384"/>
      <c r="H11" s="385"/>
    </row>
    <row r="12" spans="1:8" x14ac:dyDescent="0.25">
      <c r="A12" s="363">
        <v>3341</v>
      </c>
      <c r="B12" s="364" t="s">
        <v>74</v>
      </c>
      <c r="C12" s="364" t="s">
        <v>8</v>
      </c>
      <c r="D12" s="365">
        <f>IF('3341-rozhlas'!C20=0," ",'3341-rozhlas'!C20)</f>
        <v>50000</v>
      </c>
      <c r="E12" s="366">
        <f>IF('3341-rozhlas'!D20=0," ",'3341-rozhlas'!D20)</f>
        <v>6398</v>
      </c>
      <c r="F12" s="367">
        <f>IF('3341-rozhlas'!G20=0," ",'3341-rozhlas'!G20)</f>
        <v>50000</v>
      </c>
      <c r="G12" s="368"/>
      <c r="H12" s="369"/>
    </row>
    <row r="13" spans="1:8" x14ac:dyDescent="0.25">
      <c r="A13" s="380">
        <v>3349</v>
      </c>
      <c r="B13" s="381" t="s">
        <v>472</v>
      </c>
      <c r="C13" s="472" t="s">
        <v>460</v>
      </c>
      <c r="D13" s="404">
        <f>IF('město-různé'!C20=0," ",'město-různé'!C20)</f>
        <v>100000</v>
      </c>
      <c r="E13" s="662">
        <v>57120</v>
      </c>
      <c r="F13" s="383">
        <f>IF('město-různé'!G20=0," ",'město-různé'!G20)</f>
        <v>100000</v>
      </c>
      <c r="G13" s="384"/>
      <c r="H13" s="385"/>
    </row>
    <row r="14" spans="1:8" x14ac:dyDescent="0.25">
      <c r="A14" s="488">
        <v>3399</v>
      </c>
      <c r="B14" s="489" t="s">
        <v>75</v>
      </c>
      <c r="C14" s="370" t="s">
        <v>233</v>
      </c>
      <c r="D14" s="371">
        <f>IF('3399-Kultura-SPOZ'!C22=0," ",'3399-Kultura-SPOZ'!C22)</f>
        <v>895000</v>
      </c>
      <c r="E14" s="372">
        <f>IF('3399-Kultura-SPOZ'!D22=0," ",'3399-Kultura-SPOZ'!D22)</f>
        <v>887609</v>
      </c>
      <c r="F14" s="367">
        <f>IF('3399-Kultura-SPOZ'!G22=0," ",'3399-Kultura-SPOZ'!G22)</f>
        <v>1800000</v>
      </c>
      <c r="G14" s="373"/>
      <c r="H14" s="369"/>
    </row>
    <row r="15" spans="1:8" x14ac:dyDescent="0.25">
      <c r="A15" s="380">
        <v>3419</v>
      </c>
      <c r="B15" s="381" t="s">
        <v>77</v>
      </c>
      <c r="C15" s="381" t="s">
        <v>15</v>
      </c>
      <c r="D15" s="382">
        <v>500000</v>
      </c>
      <c r="E15" s="386">
        <v>500000</v>
      </c>
      <c r="F15" s="383">
        <v>500000</v>
      </c>
      <c r="G15" s="384"/>
      <c r="H15" s="385"/>
    </row>
    <row r="16" spans="1:8" x14ac:dyDescent="0.25">
      <c r="A16" s="363">
        <v>3421</v>
      </c>
      <c r="B16" s="364" t="s">
        <v>78</v>
      </c>
      <c r="C16" s="364" t="s">
        <v>12</v>
      </c>
      <c r="D16" s="365">
        <v>1284000</v>
      </c>
      <c r="E16" s="366">
        <v>1284000</v>
      </c>
      <c r="F16" s="367">
        <v>2094000</v>
      </c>
      <c r="G16" s="368"/>
      <c r="H16" s="369"/>
    </row>
    <row r="17" spans="1:9" x14ac:dyDescent="0.25">
      <c r="A17" s="1225">
        <v>3429</v>
      </c>
      <c r="B17" s="1315" t="s">
        <v>79</v>
      </c>
      <c r="C17" s="387" t="s">
        <v>13</v>
      </c>
      <c r="D17" s="388">
        <v>8183000</v>
      </c>
      <c r="E17" s="389">
        <v>8183000</v>
      </c>
      <c r="F17" s="1218">
        <f>SUM(G17:G20)</f>
        <v>11087000</v>
      </c>
      <c r="G17" s="1011">
        <v>10578000</v>
      </c>
      <c r="H17" s="385"/>
    </row>
    <row r="18" spans="1:9" x14ac:dyDescent="0.25">
      <c r="A18" s="1263"/>
      <c r="B18" s="1316"/>
      <c r="C18" s="390" t="s">
        <v>381</v>
      </c>
      <c r="D18" s="391">
        <f>IF('město-různé'!C35=0," ",'město-různé'!C35)</f>
        <v>300000</v>
      </c>
      <c r="E18" s="392">
        <f>IF('město-různé'!D35=0," ",'město-různé'!D35)</f>
        <v>85147</v>
      </c>
      <c r="F18" s="1218"/>
      <c r="G18" s="393">
        <f>IF('město-různé'!G35=0," ",'město-různé'!G35)</f>
        <v>350000</v>
      </c>
      <c r="H18" s="385"/>
    </row>
    <row r="19" spans="1:9" x14ac:dyDescent="0.25">
      <c r="A19" s="1263"/>
      <c r="B19" s="1316"/>
      <c r="C19" s="390" t="s">
        <v>47</v>
      </c>
      <c r="D19" s="391">
        <f>IF('město-různé'!C36=0," ",'město-různé'!C36)</f>
        <v>60000</v>
      </c>
      <c r="E19" s="392">
        <f>IF('město-různé'!D36=0," ",'město-různé'!D36)</f>
        <v>52360</v>
      </c>
      <c r="F19" s="1218"/>
      <c r="G19" s="393">
        <f>IF('město-různé'!G36=0," ",'město-různé'!G36)</f>
        <v>60000</v>
      </c>
      <c r="H19" s="385"/>
    </row>
    <row r="20" spans="1:9" x14ac:dyDescent="0.25">
      <c r="A20" s="1314"/>
      <c r="B20" s="1317"/>
      <c r="C20" s="395" t="s">
        <v>349</v>
      </c>
      <c r="D20" s="396">
        <f>IF('město-různé'!C37=0," ",'město-různé'!C37)</f>
        <v>99000</v>
      </c>
      <c r="E20" s="397">
        <f>IF('město-různé'!D37=0," ",'město-různé'!D37)</f>
        <v>83815</v>
      </c>
      <c r="F20" s="1218"/>
      <c r="G20" s="393">
        <f>IF('město-různé'!G37=0," ",'město-různé'!G37)</f>
        <v>99000</v>
      </c>
      <c r="H20" s="385"/>
    </row>
    <row r="21" spans="1:9" x14ac:dyDescent="0.25">
      <c r="A21" s="363">
        <v>3612</v>
      </c>
      <c r="B21" s="364" t="s">
        <v>80</v>
      </c>
      <c r="C21" s="364" t="s">
        <v>122</v>
      </c>
      <c r="D21" s="365">
        <f>IF('3612-BS'!C51=0," ",'3612-BS'!C51)</f>
        <v>32547000</v>
      </c>
      <c r="E21" s="366">
        <f>IF('3612-BS'!D51=0," ",'3612-BS'!D51)</f>
        <v>20675890</v>
      </c>
      <c r="F21" s="367">
        <f>IF('3612-BS'!G51=0," ",'3612-BS'!G51)</f>
        <v>30940000</v>
      </c>
      <c r="G21" s="368"/>
      <c r="H21" s="369"/>
    </row>
    <row r="22" spans="1:9" x14ac:dyDescent="0.25">
      <c r="A22" s="380">
        <v>3613</v>
      </c>
      <c r="B22" s="381" t="s">
        <v>81</v>
      </c>
      <c r="C22" s="381" t="s">
        <v>34</v>
      </c>
      <c r="D22" s="382">
        <f>IF('3613-budovy'!C29=0," ",'3613-budovy'!C29)</f>
        <v>2420000</v>
      </c>
      <c r="E22" s="386">
        <f>IF('3613-budovy'!D29=0," ",'3613-budovy'!D29)</f>
        <v>1614743</v>
      </c>
      <c r="F22" s="383">
        <f>IF('3613-budovy'!G29=0," ",'3613-budovy'!G29)</f>
        <v>2415000</v>
      </c>
      <c r="G22" s="384"/>
      <c r="H22" s="385"/>
    </row>
    <row r="23" spans="1:9" x14ac:dyDescent="0.25">
      <c r="A23" s="363">
        <v>3631</v>
      </c>
      <c r="B23" s="364" t="s">
        <v>42</v>
      </c>
      <c r="C23" s="364" t="s">
        <v>42</v>
      </c>
      <c r="D23" s="365">
        <f>IF('3631-osvětlení'!C25=0," ",'3631-osvětlení'!C25)</f>
        <v>894000</v>
      </c>
      <c r="E23" s="366">
        <f>IF('3631-osvětlení'!D25=0," ",'3631-osvětlení'!D25)</f>
        <v>401229</v>
      </c>
      <c r="F23" s="367">
        <f>IF('3631-osvětlení'!G25=0," ",'3631-osvětlení'!G25)</f>
        <v>833000</v>
      </c>
      <c r="G23" s="368"/>
      <c r="H23" s="369"/>
    </row>
    <row r="24" spans="1:9" x14ac:dyDescent="0.25">
      <c r="A24" s="380">
        <v>3632</v>
      </c>
      <c r="B24" s="381" t="s">
        <v>49</v>
      </c>
      <c r="C24" s="381" t="s">
        <v>49</v>
      </c>
      <c r="D24" s="382">
        <f>IF('3632-pohřebnictví'!C25=0," ",'3632-pohřebnictví'!C25)</f>
        <v>120000</v>
      </c>
      <c r="E24" s="386">
        <f>IF('3632-pohřebnictví'!D25=0," ",'3632-pohřebnictví'!D25)</f>
        <v>38734</v>
      </c>
      <c r="F24" s="383">
        <f>IF('3632-pohřebnictví'!G25=0," ",'3632-pohřebnictví'!G25)</f>
        <v>120000</v>
      </c>
      <c r="G24" s="384"/>
      <c r="H24" s="385"/>
    </row>
    <row r="25" spans="1:9" x14ac:dyDescent="0.25">
      <c r="A25" s="1269">
        <v>3639</v>
      </c>
      <c r="B25" s="1272" t="s">
        <v>82</v>
      </c>
      <c r="C25" s="370" t="s">
        <v>389</v>
      </c>
      <c r="D25" s="371">
        <v>55000000</v>
      </c>
      <c r="E25" s="372">
        <v>44039271</v>
      </c>
      <c r="F25" s="1320">
        <f>SUM(G25:G27)</f>
        <v>16330000</v>
      </c>
      <c r="G25" s="1072">
        <v>15800000</v>
      </c>
      <c r="H25" s="374"/>
    </row>
    <row r="26" spans="1:9" x14ac:dyDescent="0.25">
      <c r="A26" s="1321"/>
      <c r="B26" s="1322"/>
      <c r="C26" s="375" t="s">
        <v>358</v>
      </c>
      <c r="D26" s="673">
        <f>IF('město-různé'!C21=0," ",'město-různé'!C21)</f>
        <v>40000</v>
      </c>
      <c r="E26" s="674">
        <v>14066</v>
      </c>
      <c r="F26" s="1320"/>
      <c r="G26" s="632">
        <v>30000</v>
      </c>
      <c r="H26" s="374"/>
    </row>
    <row r="27" spans="1:9" x14ac:dyDescent="0.25">
      <c r="A27" s="1321"/>
      <c r="B27" s="1273"/>
      <c r="C27" s="375" t="s">
        <v>461</v>
      </c>
      <c r="D27" s="376">
        <f>IF('město-různé'!C22=0," ",'město-různé'!C22)</f>
        <v>200000</v>
      </c>
      <c r="E27" s="376">
        <v>0</v>
      </c>
      <c r="F27" s="1320"/>
      <c r="G27" s="1196">
        <f>IF('město-různé'!G22=0," ",'město-různé'!G22)</f>
        <v>500000</v>
      </c>
      <c r="H27" s="374"/>
    </row>
    <row r="28" spans="1:9" x14ac:dyDescent="0.25">
      <c r="A28" s="380">
        <v>3713</v>
      </c>
      <c r="B28" s="381" t="s">
        <v>83</v>
      </c>
      <c r="C28" s="381" t="s">
        <v>235</v>
      </c>
      <c r="D28" s="382">
        <v>3000000</v>
      </c>
      <c r="E28" s="386">
        <v>3000000</v>
      </c>
      <c r="F28" s="383">
        <v>3000000</v>
      </c>
      <c r="G28" s="384"/>
      <c r="H28" s="385"/>
    </row>
    <row r="29" spans="1:9" x14ac:dyDescent="0.25">
      <c r="A29" s="363">
        <v>3722</v>
      </c>
      <c r="B29" s="364" t="s">
        <v>94</v>
      </c>
      <c r="C29" s="364" t="s">
        <v>229</v>
      </c>
      <c r="D29" s="365">
        <f>IF('3722-odpady'!C35=0," ",'3722-odpady'!C35)</f>
        <v>8488000</v>
      </c>
      <c r="E29" s="366">
        <f>IF('3722-odpady'!D35=0," ",'3722-odpady'!D35)</f>
        <v>6194167</v>
      </c>
      <c r="F29" s="367">
        <f>IF('3722-odpady'!G35=0," ",'3722-odpady'!G35)</f>
        <v>8843000</v>
      </c>
      <c r="G29" s="368"/>
      <c r="H29" s="369"/>
    </row>
    <row r="30" spans="1:9" x14ac:dyDescent="0.25">
      <c r="A30" s="1225">
        <v>3745</v>
      </c>
      <c r="B30" s="1315" t="s">
        <v>95</v>
      </c>
      <c r="C30" s="398" t="s">
        <v>234</v>
      </c>
      <c r="D30" s="399">
        <f>IF('3745-zeleň'!C34=0," ",'3745-zeleň'!C34)</f>
        <v>3372364</v>
      </c>
      <c r="E30" s="400">
        <f>IF('3745-zeleň'!D34=0," ",'3745-zeleň'!D34)</f>
        <v>2821160</v>
      </c>
      <c r="F30" s="1218">
        <f>SUM(G30:G31)</f>
        <v>3528000</v>
      </c>
      <c r="G30" s="401">
        <f>IF('3745-zeleň'!G34=0," ",'3745-zeleň'!G34)</f>
        <v>2412000</v>
      </c>
      <c r="H30" s="385"/>
    </row>
    <row r="31" spans="1:9" x14ac:dyDescent="0.25">
      <c r="A31" s="1314"/>
      <c r="B31" s="1317"/>
      <c r="C31" s="402" t="s">
        <v>9</v>
      </c>
      <c r="D31" s="403">
        <f>IF('3745-zeleň'!C20=0," ",'3745-zeleň'!C20)</f>
        <v>2020000</v>
      </c>
      <c r="E31" s="397">
        <f>IF('3745-zeleň'!D20=0," ",'3745-zeleň'!D20)</f>
        <v>822546</v>
      </c>
      <c r="F31" s="1218"/>
      <c r="G31" s="995">
        <f>IF('3745-zeleň'!G20=0," ",'3745-zeleň'!G20)</f>
        <v>1116000</v>
      </c>
      <c r="H31" s="385"/>
      <c r="I31" s="476"/>
    </row>
    <row r="32" spans="1:9" x14ac:dyDescent="0.25">
      <c r="A32" s="363">
        <v>4351</v>
      </c>
      <c r="B32" s="364" t="s">
        <v>84</v>
      </c>
      <c r="C32" s="364" t="s">
        <v>193</v>
      </c>
      <c r="D32" s="365">
        <f>IF('4351-DPS'!C38=0," ",'4351-DPS'!C38)</f>
        <v>3113000</v>
      </c>
      <c r="E32" s="366">
        <f>IF('4351-DPS'!D38=0," ",'4351-DPS'!D38)</f>
        <v>2338100</v>
      </c>
      <c r="F32" s="367">
        <f>IF('4351-DPS'!G38=0," ",'4351-DPS'!G38)</f>
        <v>3037000</v>
      </c>
      <c r="G32" s="368"/>
      <c r="H32" s="369"/>
    </row>
    <row r="33" spans="1:9" x14ac:dyDescent="0.25">
      <c r="A33" s="380">
        <v>5213</v>
      </c>
      <c r="B33" s="381" t="s">
        <v>85</v>
      </c>
      <c r="C33" s="381" t="s">
        <v>121</v>
      </c>
      <c r="D33" s="382">
        <v>500000</v>
      </c>
      <c r="E33" s="386">
        <v>0</v>
      </c>
      <c r="F33" s="383">
        <v>500000</v>
      </c>
      <c r="G33" s="384"/>
      <c r="H33" s="385"/>
    </row>
    <row r="34" spans="1:9" x14ac:dyDescent="0.25">
      <c r="A34" s="363">
        <v>5512</v>
      </c>
      <c r="B34" s="364" t="s">
        <v>86</v>
      </c>
      <c r="C34" s="364" t="s">
        <v>56</v>
      </c>
      <c r="D34" s="365">
        <f>IF('5512-hasiči'!C39=0," ",'5512-hasiči'!C39)</f>
        <v>3166000</v>
      </c>
      <c r="E34" s="366">
        <f>IF('5512-hasiči'!D39=0," ",'5512-hasiči'!D39)</f>
        <v>913240</v>
      </c>
      <c r="F34" s="367">
        <f>IF('5512-hasiči'!G39=0," ",'5512-hasiči'!G39)</f>
        <v>1262000</v>
      </c>
      <c r="G34" s="368"/>
      <c r="H34" s="369"/>
      <c r="I34" s="476"/>
    </row>
    <row r="35" spans="1:9" x14ac:dyDescent="0.25">
      <c r="A35" s="380">
        <v>6112</v>
      </c>
      <c r="B35" s="381" t="s">
        <v>87</v>
      </c>
      <c r="C35" s="381" t="s">
        <v>16</v>
      </c>
      <c r="D35" s="404">
        <f>IF('6112-ZM'!C20=0," ",'6112-ZM'!C20)</f>
        <v>3460000</v>
      </c>
      <c r="E35" s="405">
        <f>IF('6112-ZM'!D20=0," ",'6112-ZM'!D20)</f>
        <v>2581730</v>
      </c>
      <c r="F35" s="383">
        <f>IF('6112-ZM'!G20=0," ",'6112-ZM'!G20)</f>
        <v>3705000</v>
      </c>
      <c r="G35" s="384"/>
      <c r="H35" s="385"/>
    </row>
    <row r="36" spans="1:9" x14ac:dyDescent="0.25">
      <c r="A36" s="363">
        <v>6114</v>
      </c>
      <c r="B36" s="364" t="s">
        <v>88</v>
      </c>
      <c r="C36" s="378"/>
      <c r="D36" s="365">
        <v>150000</v>
      </c>
      <c r="E36" s="366">
        <v>9825</v>
      </c>
      <c r="F36" s="367"/>
      <c r="G36" s="368"/>
      <c r="H36" s="369"/>
    </row>
    <row r="37" spans="1:9" x14ac:dyDescent="0.25">
      <c r="A37" s="1225">
        <v>6171</v>
      </c>
      <c r="B37" s="1315" t="s">
        <v>89</v>
      </c>
      <c r="C37" s="406" t="s">
        <v>16</v>
      </c>
      <c r="D37" s="399">
        <f>IF('město-různé'!C34=0," ",'město-různé'!C34)</f>
        <v>385000</v>
      </c>
      <c r="E37" s="407">
        <f>IF('město-různé'!D34=0," ",'město-různé'!D34)</f>
        <v>572365</v>
      </c>
      <c r="F37" s="1319">
        <f>SUM(G37:G38)</f>
        <v>32046000</v>
      </c>
      <c r="G37" s="393">
        <f>IF('město-různé'!G34=0," ",'město-různé'!G34)</f>
        <v>540000</v>
      </c>
      <c r="H37" s="385"/>
    </row>
    <row r="38" spans="1:9" x14ac:dyDescent="0.25">
      <c r="A38" s="1263"/>
      <c r="B38" s="1323"/>
      <c r="C38" s="408" t="s">
        <v>60</v>
      </c>
      <c r="D38" s="403">
        <f>IF('6171-MěÚ'!C49=0," ",'6171-MěÚ'!C49)</f>
        <v>27878000</v>
      </c>
      <c r="E38" s="407">
        <f>IF('6171-MěÚ'!D49=0," ",'6171-MěÚ'!D49)</f>
        <v>19647755</v>
      </c>
      <c r="F38" s="1319"/>
      <c r="G38" s="393">
        <f>IF('6171-MěÚ'!G49=0," ",'6171-MěÚ'!G49)</f>
        <v>31506000</v>
      </c>
      <c r="H38" s="385"/>
    </row>
    <row r="39" spans="1:9" x14ac:dyDescent="0.25">
      <c r="A39" s="363">
        <v>6223</v>
      </c>
      <c r="B39" s="378" t="s">
        <v>90</v>
      </c>
      <c r="C39" s="364" t="s">
        <v>46</v>
      </c>
      <c r="D39" s="379">
        <f>IF('město-různé'!C40=0," ",'město-různé'!C40)</f>
        <v>60000</v>
      </c>
      <c r="E39" s="379">
        <f>IF('město-různé'!D40=0," ",'město-různé'!D40)</f>
        <v>42600</v>
      </c>
      <c r="F39" s="367">
        <f>IF('město-různé'!G40=0," ",'město-různé'!G40)</f>
        <v>60000</v>
      </c>
      <c r="G39" s="368"/>
      <c r="H39" s="369"/>
    </row>
    <row r="40" spans="1:9" x14ac:dyDescent="0.25">
      <c r="A40" s="380">
        <v>6320</v>
      </c>
      <c r="B40" s="631" t="s">
        <v>443</v>
      </c>
      <c r="C40" s="472" t="s">
        <v>444</v>
      </c>
      <c r="D40" s="404">
        <f>IF('6171-MěÚ'!C51=0," ",'6171-MěÚ'!C51)</f>
        <v>360000</v>
      </c>
      <c r="E40" s="662">
        <f>IF('6171-MěÚ'!D51=0," ",'6171-MěÚ'!D51)</f>
        <v>180329</v>
      </c>
      <c r="F40" s="383">
        <f>IF('6171-MěÚ'!G51=0," ",'6171-MěÚ'!G51)</f>
        <v>750000</v>
      </c>
      <c r="G40" s="384"/>
      <c r="H40" s="385"/>
    </row>
    <row r="41" spans="1:9" x14ac:dyDescent="0.25">
      <c r="A41" s="363">
        <v>6330</v>
      </c>
      <c r="B41" s="364" t="s">
        <v>91</v>
      </c>
      <c r="C41" s="364" t="s">
        <v>50</v>
      </c>
      <c r="D41" s="365">
        <v>590000</v>
      </c>
      <c r="E41" s="366">
        <v>590000</v>
      </c>
      <c r="F41" s="589">
        <f>IF('6171-MěÚ'!G47=0," ",'6171-MěÚ'!G47)</f>
        <v>800000</v>
      </c>
      <c r="G41" s="368"/>
      <c r="H41" s="369"/>
    </row>
    <row r="42" spans="1:9" x14ac:dyDescent="0.25">
      <c r="A42" s="380">
        <v>6399</v>
      </c>
      <c r="B42" s="381" t="s">
        <v>92</v>
      </c>
      <c r="C42" s="381" t="s">
        <v>456</v>
      </c>
      <c r="D42" s="404">
        <f>IF('město-různé'!C43=0," ",'město-různé'!C43)</f>
        <v>11434000</v>
      </c>
      <c r="E42" s="404">
        <f>IF('město-různé'!D43=0," ",'město-různé'!D43)</f>
        <v>9201474</v>
      </c>
      <c r="F42" s="383">
        <f>IF('město-různé'!G43=0," ",'město-různé'!G43)</f>
        <v>6000000</v>
      </c>
      <c r="G42" s="384"/>
      <c r="H42" s="633"/>
    </row>
    <row r="43" spans="1:9" x14ac:dyDescent="0.25">
      <c r="A43" s="1186">
        <v>6402</v>
      </c>
      <c r="B43" s="387" t="s">
        <v>655</v>
      </c>
      <c r="C43" s="387" t="s">
        <v>656</v>
      </c>
      <c r="D43" s="1187">
        <v>0</v>
      </c>
      <c r="E43" s="1187">
        <v>0</v>
      </c>
      <c r="F43" s="383">
        <v>336400</v>
      </c>
      <c r="G43" s="1188"/>
      <c r="H43" s="633"/>
    </row>
    <row r="44" spans="1:9" x14ac:dyDescent="0.25">
      <c r="A44" s="1269">
        <v>6409</v>
      </c>
      <c r="B44" s="1272" t="s">
        <v>93</v>
      </c>
      <c r="C44" s="370" t="s">
        <v>31</v>
      </c>
      <c r="D44" s="634">
        <f>IF('město-různé'!C44=0," ",'město-různé'!C44)</f>
        <v>4161000</v>
      </c>
      <c r="E44" s="634">
        <f>IF('město-různé'!D44=0," ",'město-různé'!D44)</f>
        <v>589385</v>
      </c>
      <c r="F44" s="1318">
        <f>SUM(G44:G46)</f>
        <v>4475000</v>
      </c>
      <c r="G44" s="1072">
        <f>IF('město-různé'!G44=0," ",'město-různé'!G44)</f>
        <v>4400000</v>
      </c>
      <c r="H44" s="369"/>
    </row>
    <row r="45" spans="1:9" x14ac:dyDescent="0.25">
      <c r="A45" s="1321"/>
      <c r="B45" s="1273"/>
      <c r="C45" s="375" t="s">
        <v>44</v>
      </c>
      <c r="D45" s="376">
        <f>IF('město-různé'!C45=0," ",'město-různé'!C45)</f>
        <v>57000</v>
      </c>
      <c r="E45" s="377">
        <f>IF('město-různé'!D45=0," ",'město-různé'!D45)</f>
        <v>57570</v>
      </c>
      <c r="F45" s="1318"/>
      <c r="G45" s="632">
        <f>IF('město-různé'!G45=0," ",'město-různé'!G45)</f>
        <v>57000</v>
      </c>
      <c r="H45" s="369"/>
    </row>
    <row r="46" spans="1:9" ht="13.8" thickBot="1" x14ac:dyDescent="0.3">
      <c r="A46" s="1321"/>
      <c r="B46" s="1273"/>
      <c r="C46" s="375" t="s">
        <v>357</v>
      </c>
      <c r="D46" s="376">
        <f>IF('město-různé'!C46=0," ",'město-různé'!C46)</f>
        <v>18000</v>
      </c>
      <c r="E46" s="377">
        <f>IF('město-různé'!D46=0," ",'město-různé'!D46)</f>
        <v>17661</v>
      </c>
      <c r="F46" s="1318"/>
      <c r="G46" s="632">
        <f>IF('město-různé'!G46=0," ",'město-různé'!G46)</f>
        <v>18000</v>
      </c>
      <c r="H46" s="369"/>
    </row>
    <row r="47" spans="1:9" ht="15" thickTop="1" thickBot="1" x14ac:dyDescent="0.3">
      <c r="A47" s="409" t="s">
        <v>24</v>
      </c>
      <c r="B47" s="410"/>
      <c r="C47" s="410"/>
      <c r="D47" s="411">
        <f>SUM(D4:D46)</f>
        <v>186925865</v>
      </c>
      <c r="E47" s="412">
        <f>SUM(E4:E46)</f>
        <v>138574647</v>
      </c>
      <c r="F47" s="1197">
        <f>SUM(F4:F46)</f>
        <v>151582400</v>
      </c>
      <c r="G47" s="413"/>
      <c r="H47" s="414"/>
    </row>
    <row r="48" spans="1:9" ht="14.4" thickTop="1" thickBot="1" x14ac:dyDescent="0.3">
      <c r="D48" s="73"/>
      <c r="E48" s="73"/>
      <c r="F48" s="73"/>
    </row>
    <row r="49" spans="1:7" ht="13.8" x14ac:dyDescent="0.25">
      <c r="A49" s="533"/>
      <c r="B49" s="543" t="s">
        <v>427</v>
      </c>
      <c r="C49" s="534"/>
      <c r="D49" s="535"/>
      <c r="E49" s="535"/>
      <c r="F49" s="536"/>
    </row>
    <row r="50" spans="1:7" x14ac:dyDescent="0.25">
      <c r="A50" s="537">
        <v>3639</v>
      </c>
      <c r="B50" s="364" t="s">
        <v>82</v>
      </c>
      <c r="C50" s="364" t="s">
        <v>561</v>
      </c>
      <c r="D50" s="365"/>
      <c r="E50" s="365"/>
      <c r="F50" s="538">
        <f>G27</f>
        <v>500000</v>
      </c>
    </row>
    <row r="51" spans="1:7" x14ac:dyDescent="0.25">
      <c r="A51" s="537">
        <v>3639</v>
      </c>
      <c r="B51" s="364" t="s">
        <v>82</v>
      </c>
      <c r="C51" s="364" t="s">
        <v>415</v>
      </c>
      <c r="D51" s="365"/>
      <c r="E51" s="365"/>
      <c r="F51" s="538">
        <v>15560000</v>
      </c>
    </row>
    <row r="52" spans="1:7" x14ac:dyDescent="0.25">
      <c r="A52" s="537">
        <v>3713</v>
      </c>
      <c r="B52" s="364" t="s">
        <v>83</v>
      </c>
      <c r="C52" s="364" t="s">
        <v>235</v>
      </c>
      <c r="D52" s="365"/>
      <c r="E52" s="365"/>
      <c r="F52" s="538">
        <f>F28</f>
        <v>3000000</v>
      </c>
    </row>
    <row r="53" spans="1:7" x14ac:dyDescent="0.25">
      <c r="A53" s="537">
        <v>3722</v>
      </c>
      <c r="B53" s="364" t="s">
        <v>433</v>
      </c>
      <c r="C53" s="364" t="s">
        <v>229</v>
      </c>
      <c r="D53" s="365"/>
      <c r="E53" s="365"/>
      <c r="F53" s="538">
        <f>IF('3722-odpady'!G34=0," ",'3722-odpady'!G34)</f>
        <v>300000</v>
      </c>
    </row>
    <row r="54" spans="1:7" x14ac:dyDescent="0.25">
      <c r="A54" s="537">
        <v>3745</v>
      </c>
      <c r="B54" s="364" t="s">
        <v>95</v>
      </c>
      <c r="C54" s="364" t="s">
        <v>234</v>
      </c>
      <c r="D54" s="365"/>
      <c r="E54" s="365"/>
      <c r="F54" s="538">
        <v>300000</v>
      </c>
    </row>
    <row r="55" spans="1:7" x14ac:dyDescent="0.25">
      <c r="A55" s="537">
        <v>4351</v>
      </c>
      <c r="B55" s="364" t="s">
        <v>84</v>
      </c>
      <c r="C55" s="364" t="s">
        <v>14</v>
      </c>
      <c r="D55" s="365"/>
      <c r="E55" s="365"/>
      <c r="F55" s="538">
        <v>0</v>
      </c>
    </row>
    <row r="56" spans="1:7" ht="13.8" thickBot="1" x14ac:dyDescent="0.3">
      <c r="A56" s="537">
        <v>3612</v>
      </c>
      <c r="B56" s="364" t="s">
        <v>122</v>
      </c>
      <c r="C56" s="364" t="s">
        <v>589</v>
      </c>
      <c r="D56" s="365"/>
      <c r="E56" s="365"/>
      <c r="F56" s="538">
        <f>IF('3612-BS'!G50=0," ",'3612-BS'!G50)</f>
        <v>6000000</v>
      </c>
      <c r="G56" s="653"/>
    </row>
    <row r="57" spans="1:7" ht="14.4" thickBot="1" x14ac:dyDescent="0.3">
      <c r="A57" s="539" t="s">
        <v>55</v>
      </c>
      <c r="B57" s="540"/>
      <c r="C57" s="540"/>
      <c r="D57" s="541"/>
      <c r="E57" s="541"/>
      <c r="F57" s="542">
        <f>SUM(F50:F56)</f>
        <v>25660000</v>
      </c>
    </row>
    <row r="58" spans="1:7" ht="13.8" thickBot="1" x14ac:dyDescent="0.3">
      <c r="D58" s="73"/>
      <c r="E58" s="73"/>
      <c r="F58" s="73"/>
    </row>
    <row r="59" spans="1:7" ht="13.8" x14ac:dyDescent="0.25">
      <c r="A59" s="533"/>
      <c r="B59" s="543" t="s">
        <v>426</v>
      </c>
      <c r="C59" s="534"/>
      <c r="D59" s="535"/>
      <c r="E59" s="535"/>
      <c r="F59" s="536"/>
    </row>
    <row r="60" spans="1:7" ht="13.8" thickBot="1" x14ac:dyDescent="0.3">
      <c r="A60" s="537"/>
      <c r="B60" s="364"/>
      <c r="C60" s="364"/>
      <c r="D60" s="365"/>
      <c r="E60" s="365"/>
      <c r="F60" s="538">
        <f>F47-F57</f>
        <v>125922400</v>
      </c>
    </row>
    <row r="61" spans="1:7" ht="14.4" thickBot="1" x14ac:dyDescent="0.3">
      <c r="A61" s="539" t="s">
        <v>55</v>
      </c>
      <c r="B61" s="540"/>
      <c r="C61" s="540"/>
      <c r="D61" s="541"/>
      <c r="E61" s="541"/>
      <c r="F61" s="542">
        <f>SUM(F60)</f>
        <v>125922400</v>
      </c>
      <c r="G61"/>
    </row>
    <row r="62" spans="1:7" x14ac:dyDescent="0.25">
      <c r="D62" s="73"/>
      <c r="E62" s="73"/>
      <c r="F62" s="73"/>
      <c r="G62"/>
    </row>
    <row r="63" spans="1:7" x14ac:dyDescent="0.25">
      <c r="D63" s="73"/>
      <c r="E63" s="73"/>
      <c r="F63" s="73"/>
      <c r="G63"/>
    </row>
    <row r="64" spans="1:7" x14ac:dyDescent="0.25">
      <c r="D64" s="73"/>
      <c r="E64" s="73"/>
      <c r="F64" s="73"/>
      <c r="G64"/>
    </row>
    <row r="65" spans="4:7" x14ac:dyDescent="0.25">
      <c r="D65" s="73"/>
      <c r="E65" s="73"/>
      <c r="F65" s="73"/>
      <c r="G65"/>
    </row>
    <row r="66" spans="4:7" x14ac:dyDescent="0.25">
      <c r="D66" s="73"/>
      <c r="E66" s="73"/>
      <c r="F66" s="73"/>
      <c r="G66"/>
    </row>
    <row r="67" spans="4:7" x14ac:dyDescent="0.25">
      <c r="D67" s="73"/>
      <c r="E67" s="73"/>
      <c r="F67" s="73"/>
      <c r="G67"/>
    </row>
    <row r="68" spans="4:7" x14ac:dyDescent="0.25">
      <c r="D68" s="73"/>
      <c r="E68" s="73"/>
      <c r="F68" s="73"/>
      <c r="G68"/>
    </row>
    <row r="69" spans="4:7" x14ac:dyDescent="0.25">
      <c r="D69" s="73"/>
      <c r="E69" s="73"/>
      <c r="F69" s="73"/>
      <c r="G69"/>
    </row>
    <row r="70" spans="4:7" x14ac:dyDescent="0.25">
      <c r="D70" s="73"/>
      <c r="E70" s="73"/>
      <c r="F70" s="73"/>
      <c r="G70"/>
    </row>
    <row r="71" spans="4:7" x14ac:dyDescent="0.25">
      <c r="D71" s="73"/>
      <c r="E71" s="73"/>
      <c r="F71" s="73"/>
      <c r="G71"/>
    </row>
    <row r="72" spans="4:7" x14ac:dyDescent="0.25">
      <c r="D72" s="73"/>
      <c r="E72" s="73"/>
      <c r="F72" s="73"/>
      <c r="G72"/>
    </row>
    <row r="73" spans="4:7" x14ac:dyDescent="0.25">
      <c r="D73" s="73"/>
      <c r="E73" s="73"/>
      <c r="F73" s="73"/>
      <c r="G73"/>
    </row>
    <row r="74" spans="4:7" x14ac:dyDescent="0.25">
      <c r="D74" s="73"/>
      <c r="E74" s="73"/>
      <c r="F74" s="73"/>
      <c r="G74"/>
    </row>
    <row r="75" spans="4:7" x14ac:dyDescent="0.25">
      <c r="D75" s="73"/>
      <c r="E75" s="73"/>
      <c r="F75" s="73"/>
      <c r="G75"/>
    </row>
    <row r="76" spans="4:7" x14ac:dyDescent="0.25">
      <c r="D76" s="73"/>
      <c r="E76" s="73"/>
      <c r="F76" s="73"/>
      <c r="G76"/>
    </row>
    <row r="77" spans="4:7" x14ac:dyDescent="0.25">
      <c r="D77" s="73"/>
      <c r="E77" s="73"/>
      <c r="F77" s="73"/>
      <c r="G77"/>
    </row>
    <row r="78" spans="4:7" x14ac:dyDescent="0.25">
      <c r="D78" s="73"/>
      <c r="E78" s="73"/>
      <c r="F78" s="73"/>
      <c r="G78"/>
    </row>
    <row r="79" spans="4:7" x14ac:dyDescent="0.25">
      <c r="D79" s="73"/>
      <c r="E79" s="73"/>
      <c r="F79" s="73"/>
      <c r="G79"/>
    </row>
    <row r="80" spans="4:7" x14ac:dyDescent="0.25">
      <c r="D80" s="73"/>
      <c r="E80" s="73"/>
      <c r="F80" s="73"/>
      <c r="G80"/>
    </row>
    <row r="81" spans="4:7" x14ac:dyDescent="0.25">
      <c r="D81" s="73"/>
      <c r="E81" s="73"/>
      <c r="F81" s="73"/>
      <c r="G81"/>
    </row>
    <row r="82" spans="4:7" x14ac:dyDescent="0.25">
      <c r="D82" s="73"/>
      <c r="E82" s="73"/>
      <c r="F82" s="73"/>
      <c r="G82"/>
    </row>
    <row r="83" spans="4:7" x14ac:dyDescent="0.25">
      <c r="D83" s="73"/>
      <c r="E83" s="73"/>
      <c r="F83" s="73"/>
      <c r="G83"/>
    </row>
    <row r="84" spans="4:7" x14ac:dyDescent="0.25">
      <c r="D84" s="73"/>
      <c r="E84" s="73"/>
      <c r="F84" s="73"/>
      <c r="G84"/>
    </row>
  </sheetData>
  <mergeCells count="17">
    <mergeCell ref="F30:F31"/>
    <mergeCell ref="F44:F46"/>
    <mergeCell ref="F37:F38"/>
    <mergeCell ref="F25:F27"/>
    <mergeCell ref="A44:A46"/>
    <mergeCell ref="B44:B46"/>
    <mergeCell ref="A25:A27"/>
    <mergeCell ref="B25:B27"/>
    <mergeCell ref="A30:A31"/>
    <mergeCell ref="B30:B31"/>
    <mergeCell ref="A37:A38"/>
    <mergeCell ref="B37:B38"/>
    <mergeCell ref="D2:E2"/>
    <mergeCell ref="A17:A20"/>
    <mergeCell ref="A1:G1"/>
    <mergeCell ref="B17:B20"/>
    <mergeCell ref="F17:F2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L72"/>
  <sheetViews>
    <sheetView showGridLines="0" zoomScale="120" zoomScaleNormal="120" workbookViewId="0">
      <selection activeCell="B11" sqref="B11"/>
    </sheetView>
  </sheetViews>
  <sheetFormatPr defaultColWidth="9.109375" defaultRowHeight="15.6" x14ac:dyDescent="0.25"/>
  <cols>
    <col min="1" max="1" width="3.33203125" style="9" customWidth="1"/>
    <col min="2" max="2" width="55.5546875" style="9" customWidth="1"/>
    <col min="3" max="3" width="11.6640625" style="9" customWidth="1"/>
    <col min="4" max="4" width="12.77734375" style="9" customWidth="1"/>
    <col min="5" max="5" width="8.33203125" style="9" customWidth="1"/>
    <col min="6" max="6" width="10.5546875" style="55" customWidth="1"/>
    <col min="7" max="16384" width="9.109375" style="9"/>
  </cols>
  <sheetData>
    <row r="1" spans="1:12" s="3" customFormat="1" ht="12.75" customHeight="1" x14ac:dyDescent="0.25">
      <c r="A1" s="685"/>
      <c r="B1" s="686" t="s">
        <v>599</v>
      </c>
      <c r="C1" s="1140" t="s">
        <v>562</v>
      </c>
      <c r="D1" s="1141"/>
      <c r="E1" s="1142"/>
      <c r="F1" s="492"/>
      <c r="G1" s="491"/>
      <c r="H1" s="491"/>
      <c r="I1" s="491"/>
      <c r="J1" s="491"/>
      <c r="K1" s="491"/>
      <c r="L1" s="491"/>
    </row>
    <row r="2" spans="1:12" s="3" customFormat="1" ht="15" customHeight="1" x14ac:dyDescent="0.25">
      <c r="A2" s="1160">
        <v>1</v>
      </c>
      <c r="B2" s="1181" t="s">
        <v>600</v>
      </c>
      <c r="C2" s="1153">
        <v>800000</v>
      </c>
      <c r="D2" s="1169" t="s">
        <v>601</v>
      </c>
      <c r="E2" s="1165" t="s">
        <v>37</v>
      </c>
      <c r="F2" s="687"/>
      <c r="G2" s="491"/>
      <c r="H2" s="491"/>
      <c r="I2" s="491"/>
      <c r="J2" s="491"/>
      <c r="K2" s="491"/>
      <c r="L2" s="491"/>
    </row>
    <row r="3" spans="1:12" s="3" customFormat="1" ht="15" customHeight="1" x14ac:dyDescent="0.25">
      <c r="A3" s="1161">
        <v>2</v>
      </c>
      <c r="B3" s="1182" t="s">
        <v>649</v>
      </c>
      <c r="C3" s="1144">
        <v>14000000</v>
      </c>
      <c r="D3" s="1165" t="s">
        <v>629</v>
      </c>
      <c r="E3" s="1165" t="s">
        <v>37</v>
      </c>
      <c r="F3" s="687"/>
      <c r="G3" s="491"/>
      <c r="H3" s="491"/>
      <c r="I3" s="491"/>
      <c r="J3" s="491"/>
      <c r="K3" s="491"/>
      <c r="L3" s="491"/>
    </row>
    <row r="4" spans="1:12" s="3" customFormat="1" ht="15" customHeight="1" x14ac:dyDescent="0.25">
      <c r="A4" s="1160">
        <v>3</v>
      </c>
      <c r="B4" s="1200" t="s">
        <v>604</v>
      </c>
      <c r="C4" s="1201">
        <v>250000</v>
      </c>
      <c r="D4" s="1165" t="s">
        <v>601</v>
      </c>
      <c r="E4" s="1165" t="s">
        <v>37</v>
      </c>
      <c r="F4" s="492"/>
      <c r="G4" s="491"/>
      <c r="H4" s="491"/>
      <c r="I4" s="491"/>
      <c r="J4" s="491"/>
      <c r="K4" s="491"/>
      <c r="L4" s="491"/>
    </row>
    <row r="5" spans="1:12" s="3" customFormat="1" ht="15" customHeight="1" x14ac:dyDescent="0.25">
      <c r="A5" s="1161">
        <v>4</v>
      </c>
      <c r="B5" s="1182" t="s">
        <v>606</v>
      </c>
      <c r="C5" s="1143">
        <v>500000</v>
      </c>
      <c r="D5" s="1169" t="s">
        <v>605</v>
      </c>
      <c r="E5" s="1165" t="s">
        <v>37</v>
      </c>
      <c r="F5" s="493"/>
      <c r="G5" s="491"/>
      <c r="H5" s="491"/>
      <c r="I5" s="491"/>
      <c r="J5" s="491"/>
      <c r="K5" s="491"/>
      <c r="L5" s="491"/>
    </row>
    <row r="6" spans="1:12" s="3" customFormat="1" ht="15" customHeight="1" x14ac:dyDescent="0.25">
      <c r="A6" s="1160">
        <v>5</v>
      </c>
      <c r="B6" s="1200" t="s">
        <v>650</v>
      </c>
      <c r="C6" s="1201">
        <v>240000</v>
      </c>
      <c r="D6" s="1169" t="s">
        <v>601</v>
      </c>
      <c r="E6" s="1166" t="s">
        <v>603</v>
      </c>
      <c r="F6" s="493"/>
      <c r="G6" s="491"/>
      <c r="H6" s="491"/>
      <c r="I6" s="491"/>
      <c r="J6" s="491"/>
      <c r="K6" s="491"/>
      <c r="L6" s="491"/>
    </row>
    <row r="7" spans="1:12" s="3" customFormat="1" ht="15" customHeight="1" x14ac:dyDescent="0.25">
      <c r="A7" s="683"/>
      <c r="B7" s="684" t="s">
        <v>55</v>
      </c>
      <c r="C7" s="998">
        <f>SUM(C2:C6)</f>
        <v>15790000</v>
      </c>
      <c r="D7" s="1016">
        <f>IF('výdaje-paragraf'!G25=0," ",'výdaje-paragraf'!G25)</f>
        <v>15800000</v>
      </c>
      <c r="E7" s="1017">
        <f>D7-C7</f>
        <v>10000</v>
      </c>
      <c r="F7" s="492"/>
      <c r="G7" s="491"/>
      <c r="H7" s="491"/>
      <c r="I7" s="491"/>
      <c r="J7" s="491"/>
      <c r="K7" s="491"/>
      <c r="L7" s="491"/>
    </row>
    <row r="8" spans="1:12" s="3" customFormat="1" ht="15" customHeight="1" x14ac:dyDescent="0.25">
      <c r="A8" s="1198">
        <v>6</v>
      </c>
      <c r="B8" s="1182" t="s">
        <v>651</v>
      </c>
      <c r="C8" s="1144">
        <v>2500000</v>
      </c>
      <c r="D8" s="1165" t="s">
        <v>629</v>
      </c>
      <c r="E8" s="1165" t="s">
        <v>37</v>
      </c>
      <c r="F8" s="493"/>
      <c r="G8" s="491"/>
      <c r="H8" s="491"/>
      <c r="I8" s="491"/>
      <c r="J8" s="491"/>
      <c r="K8" s="491"/>
      <c r="L8" s="491"/>
    </row>
    <row r="9" spans="1:12" s="3" customFormat="1" ht="15" customHeight="1" x14ac:dyDescent="0.25">
      <c r="A9" s="1199">
        <v>7</v>
      </c>
      <c r="B9" s="1200" t="s">
        <v>602</v>
      </c>
      <c r="C9" s="1201">
        <v>1500000</v>
      </c>
      <c r="D9" s="1165" t="s">
        <v>601</v>
      </c>
      <c r="E9" s="1166" t="s">
        <v>603</v>
      </c>
      <c r="F9" s="493"/>
      <c r="G9" s="491"/>
      <c r="H9" s="491"/>
      <c r="I9" s="491"/>
      <c r="J9" s="491"/>
      <c r="K9" s="491"/>
      <c r="L9" s="491"/>
    </row>
    <row r="10" spans="1:12" s="3" customFormat="1" ht="15" customHeight="1" x14ac:dyDescent="0.25">
      <c r="A10" s="1198">
        <v>8</v>
      </c>
      <c r="B10" s="1182" t="s">
        <v>653</v>
      </c>
      <c r="C10" s="1144">
        <v>3500000</v>
      </c>
      <c r="D10" s="1165" t="s">
        <v>605</v>
      </c>
      <c r="E10" s="1165" t="s">
        <v>37</v>
      </c>
      <c r="F10" s="493"/>
      <c r="G10" s="491"/>
      <c r="H10" s="491"/>
      <c r="I10" s="491"/>
      <c r="J10" s="491"/>
      <c r="K10" s="491"/>
      <c r="L10" s="491"/>
    </row>
    <row r="11" spans="1:12" s="3" customFormat="1" ht="15" customHeight="1" x14ac:dyDescent="0.25">
      <c r="A11" s="1199">
        <v>9</v>
      </c>
      <c r="B11" s="1200" t="s">
        <v>648</v>
      </c>
      <c r="C11" s="1201">
        <v>2500000</v>
      </c>
      <c r="D11" s="1165" t="s">
        <v>601</v>
      </c>
      <c r="E11" s="1165" t="s">
        <v>37</v>
      </c>
      <c r="F11" s="493"/>
      <c r="G11" s="491"/>
      <c r="H11" s="491"/>
      <c r="I11" s="491"/>
      <c r="J11" s="491"/>
      <c r="K11" s="491"/>
      <c r="L11" s="491"/>
    </row>
    <row r="12" spans="1:12" s="3" customFormat="1" ht="15" customHeight="1" x14ac:dyDescent="0.25">
      <c r="A12" s="1198">
        <v>10</v>
      </c>
      <c r="B12" s="1182" t="s">
        <v>607</v>
      </c>
      <c r="C12" s="1143">
        <v>2800000</v>
      </c>
      <c r="D12" s="1165" t="s">
        <v>605</v>
      </c>
      <c r="E12" s="1165" t="s">
        <v>37</v>
      </c>
      <c r="F12" s="493"/>
      <c r="G12" s="491"/>
      <c r="H12" s="491"/>
      <c r="I12" s="491"/>
      <c r="J12" s="491"/>
      <c r="K12" s="491"/>
      <c r="L12" s="491"/>
    </row>
    <row r="13" spans="1:12" s="3" customFormat="1" ht="15" customHeight="1" x14ac:dyDescent="0.25">
      <c r="A13" s="1202">
        <v>11</v>
      </c>
      <c r="B13" s="1200" t="s">
        <v>654</v>
      </c>
      <c r="C13" s="1203">
        <v>450000</v>
      </c>
      <c r="D13" s="1165" t="s">
        <v>601</v>
      </c>
      <c r="E13" s="1165" t="s">
        <v>37</v>
      </c>
      <c r="F13" s="493"/>
      <c r="G13" s="491"/>
      <c r="H13" s="491"/>
      <c r="I13" s="491"/>
      <c r="J13" s="491"/>
      <c r="K13" s="491"/>
      <c r="L13" s="491"/>
    </row>
    <row r="14" spans="1:12" s="3" customFormat="1" ht="15" customHeight="1" x14ac:dyDescent="0.25">
      <c r="A14" s="1208">
        <v>12</v>
      </c>
      <c r="B14" s="1182" t="s">
        <v>608</v>
      </c>
      <c r="C14" s="1144">
        <v>1200000</v>
      </c>
      <c r="D14" s="1165" t="s">
        <v>601</v>
      </c>
      <c r="E14" s="1165" t="s">
        <v>37</v>
      </c>
      <c r="F14" s="493"/>
      <c r="G14" s="491"/>
      <c r="H14" s="494"/>
      <c r="I14" s="491"/>
      <c r="J14" s="491"/>
      <c r="K14" s="491"/>
      <c r="L14" s="491"/>
    </row>
    <row r="15" spans="1:12" s="3" customFormat="1" ht="15" customHeight="1" x14ac:dyDescent="0.25">
      <c r="A15" s="1202">
        <v>13</v>
      </c>
      <c r="B15" s="1200" t="s">
        <v>609</v>
      </c>
      <c r="C15" s="1201">
        <v>500000</v>
      </c>
      <c r="D15" s="1165" t="s">
        <v>601</v>
      </c>
      <c r="E15" s="1165" t="s">
        <v>603</v>
      </c>
      <c r="F15" s="492"/>
      <c r="G15" s="491"/>
      <c r="H15" s="494"/>
      <c r="I15" s="491"/>
      <c r="J15" s="491"/>
      <c r="K15" s="491"/>
      <c r="L15" s="491"/>
    </row>
    <row r="16" spans="1:12" s="3" customFormat="1" ht="15" customHeight="1" x14ac:dyDescent="0.25">
      <c r="A16" s="1208">
        <v>14</v>
      </c>
      <c r="B16" s="1183" t="s">
        <v>610</v>
      </c>
      <c r="C16" s="1145">
        <v>13500000</v>
      </c>
      <c r="D16" s="1165" t="s">
        <v>629</v>
      </c>
      <c r="E16" s="1166" t="s">
        <v>37</v>
      </c>
      <c r="F16" s="492"/>
      <c r="G16" s="491"/>
      <c r="H16" s="491"/>
      <c r="I16" s="491"/>
      <c r="J16" s="491"/>
      <c r="K16" s="491"/>
      <c r="L16" s="491"/>
    </row>
    <row r="17" spans="1:12" s="3" customFormat="1" ht="15" customHeight="1" x14ac:dyDescent="0.25">
      <c r="A17" s="1202">
        <v>15</v>
      </c>
      <c r="B17" s="1204" t="s">
        <v>611</v>
      </c>
      <c r="C17" s="1205"/>
      <c r="D17" s="1165" t="s">
        <v>601</v>
      </c>
      <c r="E17" s="1166" t="s">
        <v>37</v>
      </c>
      <c r="F17" s="492"/>
      <c r="G17" s="491"/>
      <c r="H17" s="491"/>
      <c r="I17" s="491"/>
      <c r="J17" s="491"/>
      <c r="K17" s="491"/>
      <c r="L17" s="491"/>
    </row>
    <row r="18" spans="1:12" s="3" customFormat="1" ht="15" customHeight="1" x14ac:dyDescent="0.25">
      <c r="A18" s="1208">
        <v>16</v>
      </c>
      <c r="B18" s="1183" t="s">
        <v>612</v>
      </c>
      <c r="C18" s="1146"/>
      <c r="D18" s="1165" t="s">
        <v>601</v>
      </c>
      <c r="E18" s="1165" t="s">
        <v>603</v>
      </c>
      <c r="F18" s="492"/>
      <c r="G18" s="491"/>
      <c r="H18" s="491"/>
      <c r="I18" s="491"/>
      <c r="J18" s="491"/>
      <c r="K18" s="491"/>
      <c r="L18" s="491"/>
    </row>
    <row r="19" spans="1:12" s="3" customFormat="1" ht="15" customHeight="1" x14ac:dyDescent="0.25">
      <c r="A19" s="1202">
        <v>17</v>
      </c>
      <c r="B19" s="1204" t="s">
        <v>613</v>
      </c>
      <c r="C19" s="1206">
        <v>520000</v>
      </c>
      <c r="D19" s="1165" t="s">
        <v>601</v>
      </c>
      <c r="E19" s="1166" t="s">
        <v>603</v>
      </c>
      <c r="F19" s="492"/>
      <c r="G19" s="491"/>
      <c r="H19" s="491"/>
      <c r="I19" s="491"/>
      <c r="J19" s="491"/>
      <c r="K19" s="491"/>
      <c r="L19" s="491"/>
    </row>
    <row r="20" spans="1:12" s="3" customFormat="1" ht="15" customHeight="1" x14ac:dyDescent="0.25">
      <c r="A20" s="1208">
        <v>18</v>
      </c>
      <c r="B20" s="1183" t="s">
        <v>614</v>
      </c>
      <c r="C20" s="1147">
        <v>1800000</v>
      </c>
      <c r="D20" s="1165" t="s">
        <v>601</v>
      </c>
      <c r="E20" s="1166" t="s">
        <v>37</v>
      </c>
      <c r="F20" s="492"/>
      <c r="G20" s="491"/>
      <c r="H20" s="491"/>
      <c r="I20" s="491"/>
      <c r="J20" s="491"/>
      <c r="K20" s="491"/>
      <c r="L20" s="491"/>
    </row>
    <row r="21" spans="1:12" s="3" customFormat="1" ht="15" customHeight="1" x14ac:dyDescent="0.25">
      <c r="A21" s="1202">
        <v>19</v>
      </c>
      <c r="B21" s="1204" t="s">
        <v>615</v>
      </c>
      <c r="C21" s="1207">
        <v>1000000</v>
      </c>
      <c r="D21" s="1165" t="s">
        <v>605</v>
      </c>
      <c r="E21" s="1165" t="s">
        <v>603</v>
      </c>
      <c r="F21" s="492"/>
      <c r="G21" s="491"/>
      <c r="H21" s="491"/>
      <c r="I21" s="491"/>
      <c r="J21" s="491"/>
      <c r="K21" s="491"/>
      <c r="L21" s="491"/>
    </row>
    <row r="22" spans="1:12" s="3" customFormat="1" ht="15" customHeight="1" x14ac:dyDescent="0.25">
      <c r="A22" s="1208">
        <v>20</v>
      </c>
      <c r="B22" s="1183" t="s">
        <v>616</v>
      </c>
      <c r="C22" s="1145"/>
      <c r="D22" s="1165" t="s">
        <v>601</v>
      </c>
      <c r="E22" s="1165" t="s">
        <v>603</v>
      </c>
      <c r="F22" s="492"/>
      <c r="G22" s="491"/>
      <c r="H22" s="491"/>
      <c r="I22" s="491"/>
      <c r="J22" s="491"/>
      <c r="K22" s="491"/>
      <c r="L22" s="491"/>
    </row>
    <row r="23" spans="1:12" s="3" customFormat="1" ht="15" customHeight="1" x14ac:dyDescent="0.25">
      <c r="A23" s="1202">
        <v>21</v>
      </c>
      <c r="B23" s="1204" t="s">
        <v>617</v>
      </c>
      <c r="C23" s="1207"/>
      <c r="D23" s="1165" t="s">
        <v>601</v>
      </c>
      <c r="E23" s="1165" t="s">
        <v>37</v>
      </c>
      <c r="F23" s="492"/>
      <c r="G23" s="491"/>
      <c r="H23" s="491"/>
      <c r="I23" s="491"/>
      <c r="J23" s="491"/>
      <c r="K23" s="491"/>
      <c r="L23" s="491"/>
    </row>
    <row r="24" spans="1:12" s="3" customFormat="1" ht="15" customHeight="1" x14ac:dyDescent="0.25">
      <c r="A24" s="1208">
        <v>22</v>
      </c>
      <c r="B24" s="1183" t="s">
        <v>618</v>
      </c>
      <c r="C24" s="1145">
        <v>4772672.28</v>
      </c>
      <c r="D24" s="1165" t="s">
        <v>629</v>
      </c>
      <c r="E24" s="1165" t="s">
        <v>37</v>
      </c>
      <c r="F24" s="492"/>
      <c r="G24" s="491"/>
      <c r="H24" s="491"/>
      <c r="I24" s="491"/>
      <c r="J24" s="491"/>
      <c r="K24" s="491"/>
      <c r="L24" s="491"/>
    </row>
    <row r="25" spans="1:12" s="3" customFormat="1" ht="15" customHeight="1" x14ac:dyDescent="0.25">
      <c r="A25" s="1202">
        <v>23</v>
      </c>
      <c r="B25" s="1204" t="s">
        <v>619</v>
      </c>
      <c r="C25" s="1207">
        <v>16445200.279999999</v>
      </c>
      <c r="D25" s="1165" t="s">
        <v>629</v>
      </c>
      <c r="E25" s="1165" t="s">
        <v>37</v>
      </c>
      <c r="F25" s="493"/>
      <c r="G25" s="491"/>
      <c r="H25" s="491"/>
      <c r="I25" s="491"/>
      <c r="J25" s="491"/>
      <c r="K25" s="491"/>
      <c r="L25" s="491"/>
    </row>
    <row r="26" spans="1:12" s="3" customFormat="1" ht="15" customHeight="1" x14ac:dyDescent="0.25">
      <c r="A26" s="1208">
        <v>24</v>
      </c>
      <c r="B26" s="1183" t="s">
        <v>620</v>
      </c>
      <c r="C26" s="1145">
        <v>7832705.4100000001</v>
      </c>
      <c r="D26" s="1165" t="s">
        <v>629</v>
      </c>
      <c r="E26" s="1165" t="s">
        <v>37</v>
      </c>
      <c r="F26" s="492"/>
      <c r="G26" s="491"/>
      <c r="H26" s="491"/>
      <c r="I26" s="491"/>
      <c r="J26" s="491"/>
      <c r="K26" s="491"/>
      <c r="L26" s="491"/>
    </row>
    <row r="27" spans="1:12" s="3" customFormat="1" ht="15" customHeight="1" x14ac:dyDescent="0.25">
      <c r="A27" s="1202">
        <v>25</v>
      </c>
      <c r="B27" s="1204" t="s">
        <v>621</v>
      </c>
      <c r="C27" s="1207">
        <v>7946400.8300000001</v>
      </c>
      <c r="D27" s="1165" t="s">
        <v>629</v>
      </c>
      <c r="E27" s="1165" t="s">
        <v>37</v>
      </c>
      <c r="F27" s="492"/>
      <c r="G27" s="491"/>
      <c r="H27" s="491"/>
      <c r="I27" s="491"/>
      <c r="J27" s="491"/>
      <c r="K27" s="491"/>
      <c r="L27" s="491"/>
    </row>
    <row r="28" spans="1:12" s="3" customFormat="1" ht="15" customHeight="1" x14ac:dyDescent="0.25">
      <c r="A28" s="1208">
        <v>26</v>
      </c>
      <c r="B28" s="1183" t="s">
        <v>652</v>
      </c>
      <c r="C28" s="1145">
        <v>1971175.12</v>
      </c>
      <c r="D28" s="1165" t="s">
        <v>629</v>
      </c>
      <c r="E28" s="1165" t="s">
        <v>37</v>
      </c>
      <c r="F28" s="492"/>
      <c r="G28" s="491"/>
      <c r="H28" s="491"/>
      <c r="I28" s="491"/>
      <c r="J28" s="491"/>
      <c r="K28" s="491"/>
      <c r="L28" s="491"/>
    </row>
    <row r="29" spans="1:12" s="3" customFormat="1" ht="15" customHeight="1" x14ac:dyDescent="0.25">
      <c r="A29" s="1202">
        <v>27</v>
      </c>
      <c r="B29" s="1204" t="s">
        <v>622</v>
      </c>
      <c r="C29" s="1207">
        <v>15000000</v>
      </c>
      <c r="D29" s="1165" t="s">
        <v>629</v>
      </c>
      <c r="E29" s="1165" t="s">
        <v>37</v>
      </c>
      <c r="F29" s="492"/>
      <c r="G29" s="491"/>
      <c r="H29" s="491"/>
      <c r="I29" s="491"/>
      <c r="J29" s="491"/>
      <c r="K29" s="491"/>
      <c r="L29" s="491"/>
    </row>
    <row r="30" spans="1:12" s="3" customFormat="1" ht="15" customHeight="1" x14ac:dyDescent="0.25">
      <c r="A30" s="1208">
        <v>28</v>
      </c>
      <c r="B30" s="1183" t="s">
        <v>623</v>
      </c>
      <c r="C30" s="1145">
        <v>12492574.199999999</v>
      </c>
      <c r="D30" s="1165" t="s">
        <v>629</v>
      </c>
      <c r="E30" s="1165" t="s">
        <v>37</v>
      </c>
      <c r="F30" s="492"/>
      <c r="G30" s="491"/>
      <c r="H30" s="491"/>
      <c r="I30" s="491"/>
      <c r="J30" s="491"/>
      <c r="K30" s="491"/>
      <c r="L30" s="491"/>
    </row>
    <row r="31" spans="1:12" s="3" customFormat="1" ht="15" customHeight="1" x14ac:dyDescent="0.25">
      <c r="A31" s="1202">
        <v>29</v>
      </c>
      <c r="B31" s="1204" t="s">
        <v>624</v>
      </c>
      <c r="C31" s="1207">
        <v>1000000</v>
      </c>
      <c r="D31" s="1165" t="s">
        <v>629</v>
      </c>
      <c r="E31" s="1165" t="s">
        <v>37</v>
      </c>
      <c r="F31" s="492"/>
      <c r="G31" s="491"/>
      <c r="H31" s="491"/>
      <c r="I31" s="491"/>
      <c r="J31" s="491"/>
      <c r="K31" s="491"/>
      <c r="L31" s="491"/>
    </row>
    <row r="32" spans="1:12" s="3" customFormat="1" ht="15" customHeight="1" x14ac:dyDescent="0.25">
      <c r="A32" s="1208">
        <v>30</v>
      </c>
      <c r="B32" s="1183" t="s">
        <v>625</v>
      </c>
      <c r="C32" s="1145">
        <v>4862277.7</v>
      </c>
      <c r="D32" s="1165" t="s">
        <v>629</v>
      </c>
      <c r="E32" s="1165" t="s">
        <v>37</v>
      </c>
      <c r="F32" s="492"/>
      <c r="G32" s="491"/>
      <c r="H32" s="491"/>
      <c r="I32" s="491"/>
      <c r="J32" s="491"/>
      <c r="K32" s="491"/>
      <c r="L32" s="491"/>
    </row>
    <row r="33" spans="1:12" ht="15" customHeight="1" x14ac:dyDescent="0.25">
      <c r="A33" s="1202">
        <v>31</v>
      </c>
      <c r="B33" s="1204" t="s">
        <v>626</v>
      </c>
      <c r="C33" s="1207">
        <v>7062204.9800000004</v>
      </c>
      <c r="D33" s="1165" t="s">
        <v>629</v>
      </c>
      <c r="E33" s="1165" t="s">
        <v>37</v>
      </c>
      <c r="F33" s="492"/>
      <c r="G33" s="491"/>
      <c r="H33" s="491"/>
      <c r="I33" s="491"/>
      <c r="J33" s="491"/>
      <c r="K33" s="491"/>
      <c r="L33" s="491"/>
    </row>
    <row r="34" spans="1:12" ht="15" customHeight="1" x14ac:dyDescent="0.25">
      <c r="A34" s="1208">
        <v>32</v>
      </c>
      <c r="B34" s="1183" t="s">
        <v>627</v>
      </c>
      <c r="C34" s="1145">
        <v>9587800.0700000003</v>
      </c>
      <c r="D34" s="1168" t="s">
        <v>629</v>
      </c>
      <c r="E34" s="1167" t="s">
        <v>37</v>
      </c>
      <c r="F34" s="492"/>
      <c r="G34" s="491"/>
      <c r="H34" s="491"/>
      <c r="I34" s="491"/>
      <c r="J34" s="491"/>
      <c r="K34" s="491"/>
      <c r="L34" s="491"/>
    </row>
    <row r="35" spans="1:12" ht="15" customHeight="1" thickBot="1" x14ac:dyDescent="0.3">
      <c r="A35" s="1202">
        <v>33</v>
      </c>
      <c r="B35" s="1204" t="s">
        <v>628</v>
      </c>
      <c r="C35" s="1207">
        <v>12313869</v>
      </c>
      <c r="D35" s="1168" t="s">
        <v>629</v>
      </c>
      <c r="E35" s="1168" t="s">
        <v>37</v>
      </c>
      <c r="F35" s="70"/>
      <c r="G35" s="69"/>
      <c r="H35" s="69"/>
      <c r="I35" s="69"/>
      <c r="J35" s="69"/>
      <c r="K35" s="69"/>
      <c r="L35" s="69"/>
    </row>
    <row r="36" spans="1:12" ht="15" customHeight="1" thickBot="1" x14ac:dyDescent="0.3">
      <c r="A36" s="1148"/>
      <c r="B36" s="1149" t="s">
        <v>55</v>
      </c>
      <c r="C36" s="1150">
        <f>SUM(C12:C35)</f>
        <v>123056879.87</v>
      </c>
      <c r="D36" s="1151"/>
      <c r="E36" s="1152"/>
      <c r="F36" s="70"/>
      <c r="G36" s="69"/>
      <c r="H36" s="69"/>
      <c r="I36" s="69"/>
      <c r="J36" s="69"/>
      <c r="K36" s="69"/>
      <c r="L36" s="69"/>
    </row>
    <row r="37" spans="1:12" ht="15" customHeight="1" x14ac:dyDescent="0.25">
      <c r="A37" s="1154"/>
      <c r="B37" s="1155" t="s">
        <v>471</v>
      </c>
      <c r="C37" s="1156">
        <f>C36+C7</f>
        <v>138846879.87</v>
      </c>
      <c r="D37" s="1151"/>
      <c r="E37" s="1152"/>
      <c r="F37" s="70"/>
      <c r="G37" s="69"/>
      <c r="H37" s="69"/>
      <c r="I37" s="69"/>
      <c r="J37" s="69"/>
      <c r="K37" s="69"/>
      <c r="L37" s="69"/>
    </row>
    <row r="38" spans="1:12" ht="15" customHeight="1" thickBot="1" x14ac:dyDescent="0.3">
      <c r="A38" s="1157"/>
      <c r="B38" s="1158" t="s">
        <v>470</v>
      </c>
      <c r="C38" s="1159"/>
      <c r="D38" s="1151"/>
      <c r="E38" s="1152"/>
      <c r="F38" s="70"/>
      <c r="G38" s="69"/>
      <c r="H38" s="69"/>
      <c r="I38" s="69"/>
      <c r="J38" s="69"/>
      <c r="K38" s="69"/>
      <c r="L38" s="69"/>
    </row>
    <row r="39" spans="1:12" ht="15" x14ac:dyDescent="0.25">
      <c r="A39" s="69"/>
      <c r="B39" s="69"/>
      <c r="C39" s="69"/>
      <c r="D39" s="69"/>
      <c r="E39" s="69"/>
      <c r="F39" s="70"/>
      <c r="G39" s="69"/>
      <c r="H39" s="69"/>
      <c r="I39" s="69"/>
      <c r="J39" s="69"/>
      <c r="K39" s="69"/>
      <c r="L39" s="69"/>
    </row>
    <row r="40" spans="1:12" ht="15" x14ac:dyDescent="0.25">
      <c r="A40" s="69"/>
      <c r="B40" s="69"/>
      <c r="C40" s="69"/>
      <c r="D40" s="69"/>
      <c r="E40" s="69"/>
      <c r="F40" s="70"/>
      <c r="G40" s="69"/>
      <c r="H40" s="69"/>
      <c r="I40" s="69"/>
      <c r="J40" s="69"/>
      <c r="K40" s="69"/>
      <c r="L40" s="69"/>
    </row>
    <row r="41" spans="1:12" ht="15" x14ac:dyDescent="0.25">
      <c r="A41" s="69"/>
      <c r="B41" s="69"/>
      <c r="C41" s="69"/>
      <c r="D41" s="69"/>
      <c r="E41" s="69"/>
      <c r="F41" s="70"/>
      <c r="G41" s="69"/>
      <c r="H41" s="69"/>
      <c r="I41" s="69"/>
      <c r="J41" s="69"/>
      <c r="K41" s="69"/>
      <c r="L41" s="69"/>
    </row>
    <row r="42" spans="1:12" ht="15" x14ac:dyDescent="0.25">
      <c r="A42" s="69"/>
      <c r="B42" s="69"/>
      <c r="C42" s="69"/>
      <c r="D42" s="69"/>
      <c r="E42" s="69"/>
      <c r="F42" s="70"/>
      <c r="G42" s="69"/>
      <c r="H42" s="69"/>
      <c r="I42" s="69"/>
      <c r="J42" s="69"/>
      <c r="K42" s="69"/>
      <c r="L42" s="69"/>
    </row>
    <row r="43" spans="1:12" ht="15" x14ac:dyDescent="0.25">
      <c r="A43" s="69"/>
      <c r="B43" s="69"/>
      <c r="C43" s="69"/>
      <c r="D43" s="69"/>
      <c r="E43" s="69"/>
      <c r="F43" s="70"/>
      <c r="G43" s="69"/>
      <c r="H43" s="69"/>
      <c r="I43" s="69"/>
      <c r="J43" s="69"/>
      <c r="K43" s="69"/>
      <c r="L43" s="69"/>
    </row>
    <row r="44" spans="1:12" ht="15" x14ac:dyDescent="0.25">
      <c r="A44" s="69"/>
      <c r="B44" s="69"/>
      <c r="C44" s="69"/>
      <c r="D44" s="69"/>
      <c r="E44" s="69"/>
      <c r="F44" s="70"/>
      <c r="G44" s="69"/>
      <c r="H44" s="69"/>
      <c r="I44" s="69"/>
      <c r="J44" s="69"/>
      <c r="K44" s="69"/>
      <c r="L44" s="69"/>
    </row>
    <row r="45" spans="1:12" ht="15" x14ac:dyDescent="0.25">
      <c r="A45" s="69"/>
      <c r="B45" s="69"/>
      <c r="C45" s="69"/>
      <c r="D45" s="69"/>
      <c r="E45" s="69"/>
      <c r="F45" s="70"/>
      <c r="G45" s="69"/>
      <c r="H45" s="69"/>
      <c r="I45" s="69"/>
      <c r="J45" s="69"/>
      <c r="K45" s="69"/>
      <c r="L45" s="69"/>
    </row>
    <row r="46" spans="1:12" ht="15" x14ac:dyDescent="0.25">
      <c r="A46" s="69"/>
      <c r="B46" s="69"/>
      <c r="C46" s="69"/>
      <c r="D46" s="69"/>
      <c r="E46" s="69"/>
      <c r="F46" s="70"/>
      <c r="G46" s="69"/>
      <c r="H46" s="69"/>
      <c r="I46" s="69"/>
      <c r="J46" s="69"/>
      <c r="K46" s="69"/>
      <c r="L46" s="69"/>
    </row>
    <row r="47" spans="1:12" ht="15" x14ac:dyDescent="0.25">
      <c r="A47" s="69"/>
      <c r="B47" s="69"/>
      <c r="C47" s="69"/>
      <c r="D47" s="69"/>
      <c r="E47" s="69"/>
      <c r="F47" s="70"/>
      <c r="G47" s="69"/>
      <c r="H47" s="69"/>
      <c r="I47" s="69"/>
      <c r="J47" s="69"/>
      <c r="K47" s="69"/>
      <c r="L47" s="69"/>
    </row>
    <row r="48" spans="1:12" ht="15" x14ac:dyDescent="0.25">
      <c r="A48" s="69"/>
      <c r="B48" s="69"/>
      <c r="C48" s="69"/>
      <c r="D48" s="69"/>
      <c r="E48" s="69"/>
      <c r="F48" s="70"/>
      <c r="G48" s="69"/>
      <c r="H48" s="69"/>
      <c r="I48" s="69"/>
      <c r="J48" s="69"/>
      <c r="K48" s="69"/>
      <c r="L48" s="69"/>
    </row>
    <row r="49" spans="1:12" ht="15" x14ac:dyDescent="0.25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ht="15" x14ac:dyDescent="0.25">
      <c r="A50" s="69"/>
      <c r="B50" s="69"/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ht="15" x14ac:dyDescent="0.25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ht="15" x14ac:dyDescent="0.25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ht="15" x14ac:dyDescent="0.25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ht="15" x14ac:dyDescent="0.25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ht="15" x14ac:dyDescent="0.25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ht="15" x14ac:dyDescent="0.25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ht="15" x14ac:dyDescent="0.25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ht="15" x14ac:dyDescent="0.25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x14ac:dyDescent="0.25">
      <c r="A59" s="69"/>
      <c r="B59" s="69"/>
      <c r="C59" s="69"/>
      <c r="D59" s="69"/>
      <c r="E59" s="69"/>
      <c r="J59" s="69"/>
      <c r="K59" s="69"/>
      <c r="L59" s="69"/>
    </row>
    <row r="60" spans="1:12" x14ac:dyDescent="0.25">
      <c r="A60" s="69"/>
      <c r="B60" s="69"/>
      <c r="C60" s="69"/>
      <c r="D60" s="69"/>
      <c r="E60" s="69"/>
      <c r="J60" s="69"/>
      <c r="K60" s="69"/>
      <c r="L60" s="69"/>
    </row>
    <row r="61" spans="1:12" x14ac:dyDescent="0.25">
      <c r="A61" s="69"/>
      <c r="B61" s="69"/>
      <c r="C61" s="69"/>
      <c r="D61" s="69"/>
      <c r="E61" s="69"/>
      <c r="L61" s="69"/>
    </row>
    <row r="62" spans="1:12" x14ac:dyDescent="0.25">
      <c r="B62" s="69"/>
      <c r="C62" s="69"/>
    </row>
    <row r="63" spans="1:12" x14ac:dyDescent="0.25">
      <c r="B63" s="69"/>
      <c r="C63" s="69"/>
    </row>
    <row r="64" spans="1:12" x14ac:dyDescent="0.25">
      <c r="B64" s="69"/>
      <c r="C64" s="69"/>
    </row>
    <row r="65" spans="2:3" x14ac:dyDescent="0.25">
      <c r="B65" s="69"/>
      <c r="C65" s="69"/>
    </row>
    <row r="66" spans="2:3" x14ac:dyDescent="0.25">
      <c r="B66" s="69"/>
      <c r="C66" s="69"/>
    </row>
    <row r="67" spans="2:3" x14ac:dyDescent="0.25">
      <c r="B67" s="69"/>
      <c r="C67" s="69"/>
    </row>
    <row r="68" spans="2:3" x14ac:dyDescent="0.25">
      <c r="B68" s="69"/>
      <c r="C68" s="69"/>
    </row>
    <row r="69" spans="2:3" x14ac:dyDescent="0.25">
      <c r="B69" s="69"/>
      <c r="C69" s="69"/>
    </row>
    <row r="70" spans="2:3" x14ac:dyDescent="0.25">
      <c r="B70" s="69"/>
      <c r="C70" s="69"/>
    </row>
    <row r="71" spans="2:3" x14ac:dyDescent="0.25">
      <c r="B71" s="69"/>
      <c r="C71" s="69"/>
    </row>
    <row r="72" spans="2:3" x14ac:dyDescent="0.25">
      <c r="B72" s="69"/>
      <c r="C72" s="69"/>
    </row>
  </sheetData>
  <phoneticPr fontId="64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Normal="100" workbookViewId="0">
      <selection activeCell="I35" sqref="I3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473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363</v>
      </c>
      <c r="B3" s="691" t="s">
        <v>474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1018" t="s">
        <v>564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/>
      <c r="B7" s="706"/>
      <c r="C7" s="707"/>
      <c r="D7" s="707"/>
      <c r="E7" s="707"/>
      <c r="F7" s="707"/>
      <c r="G7" s="708"/>
    </row>
    <row r="8" spans="1:7" ht="20.100000000000001" customHeight="1" x14ac:dyDescent="0.3">
      <c r="A8" s="709"/>
      <c r="B8" s="710"/>
      <c r="C8" s="711"/>
      <c r="D8" s="711"/>
      <c r="E8" s="711"/>
      <c r="F8" s="711"/>
      <c r="G8" s="712"/>
    </row>
    <row r="9" spans="1:7" ht="20.100000000000001" customHeight="1" thickBot="1" x14ac:dyDescent="0.35">
      <c r="A9" s="713"/>
      <c r="B9" s="714"/>
      <c r="C9" s="715"/>
      <c r="D9" s="715"/>
      <c r="E9" s="715"/>
      <c r="F9" s="715"/>
      <c r="G9" s="716"/>
    </row>
    <row r="10" spans="1:7" ht="20.100000000000001" customHeight="1" thickBot="1" x14ac:dyDescent="0.35">
      <c r="A10" s="856"/>
      <c r="B10" s="857" t="s">
        <v>55</v>
      </c>
      <c r="C10" s="869">
        <f>SUM(C7:C9)</f>
        <v>0</v>
      </c>
      <c r="D10" s="869">
        <f>SUM(D7:D9)</f>
        <v>0</v>
      </c>
      <c r="E10" s="869">
        <f>SUM(E7:E9)</f>
        <v>0</v>
      </c>
      <c r="F10" s="869">
        <f>SUM(F7:F9)</f>
        <v>0</v>
      </c>
      <c r="G10" s="870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0" t="s">
        <v>363</v>
      </c>
      <c r="B13" s="721" t="s">
        <v>474</v>
      </c>
      <c r="C13" s="722"/>
      <c r="D13" s="723"/>
      <c r="E13" s="723"/>
      <c r="F13" s="723"/>
      <c r="G13" s="724"/>
    </row>
    <row r="14" spans="1:7" ht="15.6" x14ac:dyDescent="0.3">
      <c r="A14" s="725"/>
      <c r="B14" s="726" t="s">
        <v>140</v>
      </c>
      <c r="C14" s="727"/>
      <c r="D14" s="728"/>
      <c r="E14" s="729" t="s">
        <v>134</v>
      </c>
      <c r="F14" s="728"/>
      <c r="G14" s="730"/>
    </row>
    <row r="15" spans="1:7" ht="14.4" x14ac:dyDescent="0.3">
      <c r="A15" s="1330" t="s">
        <v>135</v>
      </c>
      <c r="B15" s="1332" t="s">
        <v>136</v>
      </c>
      <c r="C15" s="731" t="s">
        <v>137</v>
      </c>
      <c r="D15" s="731" t="s">
        <v>107</v>
      </c>
      <c r="E15" s="731" t="s">
        <v>138</v>
      </c>
      <c r="F15" s="732" t="s">
        <v>108</v>
      </c>
      <c r="G15" s="733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1019" t="s">
        <v>564</v>
      </c>
      <c r="F16" s="735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7" ht="20.100000000000001" customHeight="1" x14ac:dyDescent="0.3">
      <c r="A17" s="737">
        <v>5169</v>
      </c>
      <c r="B17" s="738" t="s">
        <v>141</v>
      </c>
      <c r="C17" s="739">
        <v>100000</v>
      </c>
      <c r="D17" s="740">
        <v>54771</v>
      </c>
      <c r="E17" s="739">
        <v>100000</v>
      </c>
      <c r="F17" s="741">
        <v>100000</v>
      </c>
      <c r="G17" s="742">
        <v>100000</v>
      </c>
    </row>
    <row r="18" spans="1:7" ht="20.100000000000001" customHeight="1" thickBot="1" x14ac:dyDescent="0.35">
      <c r="A18" s="743">
        <v>5171</v>
      </c>
      <c r="B18" s="744" t="s">
        <v>160</v>
      </c>
      <c r="C18" s="745">
        <v>0</v>
      </c>
      <c r="D18" s="745">
        <v>0</v>
      </c>
      <c r="E18" s="745">
        <v>0</v>
      </c>
      <c r="F18" s="746">
        <v>0</v>
      </c>
      <c r="G18" s="747">
        <v>0</v>
      </c>
    </row>
    <row r="19" spans="1:7" ht="20.100000000000001" customHeight="1" thickBot="1" x14ac:dyDescent="0.35">
      <c r="A19" s="874"/>
      <c r="B19" s="861" t="s">
        <v>55</v>
      </c>
      <c r="C19" s="872">
        <f>SUM(C17:C18)</f>
        <v>100000</v>
      </c>
      <c r="D19" s="872">
        <f>SUM(D17:D18)</f>
        <v>54771</v>
      </c>
      <c r="E19" s="872">
        <f>SUM(E17:E18)</f>
        <v>100000</v>
      </c>
      <c r="F19" s="862">
        <f>SUM(F17:F18)</f>
        <v>100000</v>
      </c>
      <c r="G19" s="877">
        <f>SUM(G17:G18)</f>
        <v>100000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143</v>
      </c>
      <c r="C22" s="956">
        <v>45951</v>
      </c>
      <c r="E22" s="115" t="s">
        <v>144</v>
      </c>
      <c r="F22" s="1171" t="s">
        <v>145</v>
      </c>
      <c r="G22" s="111"/>
    </row>
    <row r="23" spans="1:7" ht="14.4" x14ac:dyDescent="0.3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Normal="100" workbookViewId="0">
      <selection activeCell="F23" sqref="F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324" t="s">
        <v>391</v>
      </c>
      <c r="C1" s="1325"/>
      <c r="D1" s="1325"/>
      <c r="E1" s="1325"/>
      <c r="F1" s="495" t="str">
        <f>IF('příjmy-paragraf'!F2=0," ",'příjmy-paragraf'!F2)</f>
        <v>rok 2026</v>
      </c>
    </row>
    <row r="2" spans="1:7" ht="14.4" thickBot="1" x14ac:dyDescent="0.3"/>
    <row r="3" spans="1:7" ht="15.6" x14ac:dyDescent="0.3">
      <c r="A3" s="690" t="s">
        <v>364</v>
      </c>
      <c r="B3" s="691" t="s">
        <v>384</v>
      </c>
      <c r="C3" s="692"/>
      <c r="D3" s="693"/>
      <c r="E3" s="693"/>
      <c r="F3" s="693"/>
      <c r="G3" s="694"/>
    </row>
    <row r="4" spans="1:7" ht="15.6" x14ac:dyDescent="0.3">
      <c r="A4" s="695"/>
      <c r="B4" s="696" t="s">
        <v>133</v>
      </c>
      <c r="C4" s="697"/>
      <c r="D4" s="698"/>
      <c r="E4" s="699" t="s">
        <v>134</v>
      </c>
      <c r="F4" s="698"/>
      <c r="G4" s="700"/>
    </row>
    <row r="5" spans="1:7" ht="14.4" x14ac:dyDescent="0.3">
      <c r="A5" s="1326" t="s">
        <v>135</v>
      </c>
      <c r="B5" s="1328" t="s">
        <v>136</v>
      </c>
      <c r="C5" s="701" t="s">
        <v>137</v>
      </c>
      <c r="D5" s="701" t="s">
        <v>107</v>
      </c>
      <c r="E5" s="701" t="s">
        <v>138</v>
      </c>
      <c r="F5" s="701" t="s">
        <v>108</v>
      </c>
      <c r="G5" s="702" t="s">
        <v>139</v>
      </c>
    </row>
    <row r="6" spans="1:7" ht="15" thickBot="1" x14ac:dyDescent="0.35">
      <c r="A6" s="1327"/>
      <c r="B6" s="1329"/>
      <c r="C6" s="703" t="str">
        <f>IF('příjmy-paragraf'!D2=0," ",'příjmy-paragraf'!D2)</f>
        <v>rok 2025</v>
      </c>
      <c r="D6" s="703" t="str">
        <f>IF('příjmy-paragraf'!E3=0," ",'příjmy-paragraf'!E3)</f>
        <v xml:space="preserve"> k 30.09.</v>
      </c>
      <c r="E6" s="703" t="str">
        <f>IF('1014-útulek'!E6=0," ",'1014-útulek'!E6)</f>
        <v>k 31.12.2025</v>
      </c>
      <c r="F6" s="703" t="str">
        <f>IF('příjmy-paragraf'!F2=0," ",'příjmy-paragraf'!F2)</f>
        <v>rok 2026</v>
      </c>
      <c r="G6" s="704" t="str">
        <f>IF('příjmy-paragraf'!F2=0," ",'příjmy-paragraf'!F2)</f>
        <v>rok 2026</v>
      </c>
    </row>
    <row r="7" spans="1:7" ht="20.100000000000001" customHeight="1" x14ac:dyDescent="0.3">
      <c r="A7" s="705">
        <v>2111</v>
      </c>
      <c r="B7" s="754" t="s">
        <v>146</v>
      </c>
      <c r="C7" s="755">
        <v>500000</v>
      </c>
      <c r="D7" s="755">
        <v>312245</v>
      </c>
      <c r="E7" s="755">
        <v>500000</v>
      </c>
      <c r="F7" s="755">
        <v>500000</v>
      </c>
      <c r="G7" s="756">
        <v>500000</v>
      </c>
    </row>
    <row r="8" spans="1:7" ht="20.100000000000001" customHeight="1" x14ac:dyDescent="0.3">
      <c r="A8" s="709"/>
      <c r="B8" s="710"/>
      <c r="C8" s="757"/>
      <c r="D8" s="757"/>
      <c r="E8" s="757"/>
      <c r="F8" s="757"/>
      <c r="G8" s="758"/>
    </row>
    <row r="9" spans="1:7" ht="20.100000000000001" customHeight="1" thickBot="1" x14ac:dyDescent="0.35">
      <c r="A9" s="713"/>
      <c r="B9" s="714"/>
      <c r="C9" s="759"/>
      <c r="D9" s="759"/>
      <c r="E9" s="759"/>
      <c r="F9" s="759"/>
      <c r="G9" s="760"/>
    </row>
    <row r="10" spans="1:7" ht="20.100000000000001" customHeight="1" thickBot="1" x14ac:dyDescent="0.35">
      <c r="A10" s="856"/>
      <c r="B10" s="857" t="s">
        <v>55</v>
      </c>
      <c r="C10" s="858">
        <f>SUM(C7:C9)</f>
        <v>500000</v>
      </c>
      <c r="D10" s="858">
        <f>SUM(D7:D9)</f>
        <v>312245</v>
      </c>
      <c r="E10" s="858">
        <f>SUM(E7:E9)</f>
        <v>500000</v>
      </c>
      <c r="F10" s="858">
        <f>SUM(F7:F9)</f>
        <v>500000</v>
      </c>
      <c r="G10" s="859">
        <f>SUM(G7:G9)</f>
        <v>500000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20" t="s">
        <v>364</v>
      </c>
      <c r="B13" s="721" t="s">
        <v>384</v>
      </c>
      <c r="C13" s="722"/>
      <c r="D13" s="723"/>
      <c r="E13" s="723"/>
      <c r="F13" s="723"/>
      <c r="G13" s="724"/>
    </row>
    <row r="14" spans="1:7" ht="15.6" x14ac:dyDescent="0.3">
      <c r="A14" s="725"/>
      <c r="B14" s="726" t="s">
        <v>140</v>
      </c>
      <c r="C14" s="727"/>
      <c r="D14" s="728"/>
      <c r="E14" s="729" t="s">
        <v>134</v>
      </c>
      <c r="F14" s="728"/>
      <c r="G14" s="730"/>
    </row>
    <row r="15" spans="1:7" ht="14.4" x14ac:dyDescent="0.3">
      <c r="A15" s="1330" t="s">
        <v>135</v>
      </c>
      <c r="B15" s="1332" t="s">
        <v>136</v>
      </c>
      <c r="C15" s="731" t="s">
        <v>137</v>
      </c>
      <c r="D15" s="731" t="s">
        <v>107</v>
      </c>
      <c r="E15" s="731" t="s">
        <v>138</v>
      </c>
      <c r="F15" s="731" t="s">
        <v>108</v>
      </c>
      <c r="G15" s="733" t="s">
        <v>139</v>
      </c>
    </row>
    <row r="16" spans="1:7" ht="15" thickBot="1" x14ac:dyDescent="0.35">
      <c r="A16" s="1331"/>
      <c r="B16" s="1333"/>
      <c r="C16" s="734" t="str">
        <f>IF('příjmy-paragraf'!D2=0," ",'příjmy-paragraf'!D2)</f>
        <v>rok 2025</v>
      </c>
      <c r="D16" s="734" t="str">
        <f>IF('příjmy-paragraf'!E3=0," ",'příjmy-paragraf'!E3)</f>
        <v xml:space="preserve"> k 30.09.</v>
      </c>
      <c r="E16" s="734" t="str">
        <f>IF('1014-útulek'!E16=0," ",'1014-útulek'!E16)</f>
        <v>k 31.12.2025</v>
      </c>
      <c r="F16" s="735" t="str">
        <f>IF('příjmy-paragraf'!F2=0," ",'příjmy-paragraf'!F2)</f>
        <v>rok 2026</v>
      </c>
      <c r="G16" s="736" t="str">
        <f>IF('příjmy-paragraf'!F2=0," ",'příjmy-paragraf'!F2)</f>
        <v>rok 2026</v>
      </c>
    </row>
    <row r="17" spans="1:7" ht="20.100000000000001" customHeight="1" x14ac:dyDescent="0.3">
      <c r="A17" s="737">
        <v>5139</v>
      </c>
      <c r="B17" s="752" t="s">
        <v>147</v>
      </c>
      <c r="C17" s="739">
        <v>80000</v>
      </c>
      <c r="D17" s="740">
        <v>747</v>
      </c>
      <c r="E17" s="739">
        <v>50000</v>
      </c>
      <c r="F17" s="739">
        <v>50000</v>
      </c>
      <c r="G17" s="742">
        <v>50000</v>
      </c>
    </row>
    <row r="18" spans="1:7" ht="20.100000000000001" customHeight="1" thickBot="1" x14ac:dyDescent="0.35">
      <c r="A18" s="743">
        <v>5169</v>
      </c>
      <c r="B18" s="753" t="s">
        <v>142</v>
      </c>
      <c r="C18" s="745">
        <v>300000</v>
      </c>
      <c r="D18" s="745">
        <v>159225</v>
      </c>
      <c r="E18" s="745">
        <v>330000</v>
      </c>
      <c r="F18" s="745">
        <v>330000</v>
      </c>
      <c r="G18" s="747">
        <v>330000</v>
      </c>
    </row>
    <row r="19" spans="1:7" ht="20.100000000000001" customHeight="1" thickBot="1" x14ac:dyDescent="0.35">
      <c r="A19" s="874"/>
      <c r="B19" s="861" t="s">
        <v>55</v>
      </c>
      <c r="C19" s="872">
        <f>SUM(C17:C18)</f>
        <v>380000</v>
      </c>
      <c r="D19" s="872">
        <f>SUM(D17:D18)</f>
        <v>159972</v>
      </c>
      <c r="E19" s="872">
        <f>SUM(E17:E18)</f>
        <v>380000</v>
      </c>
      <c r="F19" s="872">
        <f>SUM(F17:F18)</f>
        <v>380000</v>
      </c>
      <c r="G19" s="877">
        <f>SUM(G17:G18)</f>
        <v>380000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143</v>
      </c>
      <c r="C22" s="988">
        <v>45950</v>
      </c>
      <c r="E22" s="115" t="s">
        <v>144</v>
      </c>
      <c r="F22" s="1171" t="s">
        <v>636</v>
      </c>
      <c r="G22" s="111"/>
    </row>
    <row r="23" spans="1:7" ht="14.4" x14ac:dyDescent="0.3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2</vt:i4>
      </vt:variant>
    </vt:vector>
  </HeadingPairs>
  <TitlesOfParts>
    <vt:vector size="37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  <vt:lpstr>'příjmy-paragraf'!Oblast_tisku</vt:lpstr>
      <vt:lpstr>'výdaje-paragraf'!Oblast_tisku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2025-12-22T10:06:01Z</cp:lastPrinted>
  <dcterms:created xsi:type="dcterms:W3CDTF">2007-01-03T08:25:17Z</dcterms:created>
  <dcterms:modified xsi:type="dcterms:W3CDTF">2025-12-22T10:06:19Z</dcterms:modified>
</cp:coreProperties>
</file>