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ůj PC 19.12.2023\documents\Do zatupitelstva (U)\2024\19.2.2024\"/>
    </mc:Choice>
  </mc:AlternateContent>
  <xr:revisionPtr revIDLastSave="0" documentId="8_{3DC53270-4D02-4121-861B-6C781623EF3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kapitulace stavby" sheetId="1" r:id="rId1"/>
    <sheet name="SO-01 - Vodovod" sheetId="2" r:id="rId2"/>
    <sheet name="SO-02 - Vodovodní přípojk..." sheetId="3" r:id="rId3"/>
    <sheet name="SO-03 - Vodovodní přípojk..." sheetId="4" r:id="rId4"/>
    <sheet name="SO-04 - Vodovodní přípojk..." sheetId="5" r:id="rId5"/>
    <sheet name="SO-05 - Vodovodní přípojk..." sheetId="6" r:id="rId6"/>
  </sheets>
  <definedNames>
    <definedName name="_FilterDatabase_0" localSheetId="1">'SO-01 - Vodovod'!$C$126:$K$205</definedName>
    <definedName name="_FilterDatabase_0" localSheetId="2">'SO-02 - Vodovodní přípojk...'!$C$120:$K$163</definedName>
    <definedName name="_FilterDatabase_0" localSheetId="3">'SO-03 - Vodovodní přípojk...'!$C$120:$K$163</definedName>
    <definedName name="_FilterDatabase_0" localSheetId="4">'SO-04 - Vodovodní přípojk...'!$C$120:$K$161</definedName>
    <definedName name="_FilterDatabase_0" localSheetId="5">'SO-05 - Vodovodní přípojk...'!$C$120:$K$163</definedName>
    <definedName name="_xlnm._FilterDatabase" localSheetId="1">'SO-01 - Vodovod'!$C$126:$K$205</definedName>
    <definedName name="_xlnm._FilterDatabase" localSheetId="2">'SO-02 - Vodovodní přípojk...'!$C$120:$K$163</definedName>
    <definedName name="_xlnm._FilterDatabase" localSheetId="3">'SO-03 - Vodovodní přípojk...'!$C$120:$K$163</definedName>
    <definedName name="_xlnm._FilterDatabase" localSheetId="4">'SO-04 - Vodovodní přípojk...'!$C$120:$K$161</definedName>
    <definedName name="_xlnm._FilterDatabase" localSheetId="5">'SO-05 - Vodovodní přípojk...'!$C$120:$K$163</definedName>
    <definedName name="_xlnm.Print_Titles" localSheetId="0">'Rekapitulace stavby'!$92:$92</definedName>
    <definedName name="_xlnm.Print_Titles" localSheetId="1">'SO-01 - Vodovod'!$126:$126</definedName>
    <definedName name="_xlnm.Print_Titles" localSheetId="2">'SO-02 - Vodovodní přípojk...'!$120:$120</definedName>
    <definedName name="_xlnm.Print_Titles" localSheetId="3">'SO-03 - Vodovodní přípojk...'!$120:$120</definedName>
    <definedName name="_xlnm.Print_Titles" localSheetId="4">'SO-04 - Vodovodní přípojk...'!$120:$120</definedName>
    <definedName name="_xlnm.Print_Titles" localSheetId="5">'SO-05 - Vodovodní přípojk...'!$120:$120</definedName>
    <definedName name="Print_Area_0" localSheetId="0">'Rekapitulace stavby'!$D$4:$AO$76,'Rekapitulace stavby'!$C$82:$AQ$100</definedName>
    <definedName name="Print_Area_0" localSheetId="1">'SO-01 - Vodovod'!$C$4:$J$76,'SO-01 - Vodovod'!$C$82:$J$108,'SO-01 - Vodovod'!$C$114:$J$205</definedName>
    <definedName name="Print_Area_0" localSheetId="2">'SO-02 - Vodovodní přípojk...'!$C$4:$J$76,'SO-02 - Vodovodní přípojk...'!$C$82:$J$102,'SO-02 - Vodovodní přípojk...'!$C$108:$J$163</definedName>
    <definedName name="Print_Area_0" localSheetId="3">'SO-03 - Vodovodní přípojk...'!$C$4:$J$76,'SO-03 - Vodovodní přípojk...'!$C$82:$J$102,'SO-03 - Vodovodní přípojk...'!$C$108:$J$163</definedName>
    <definedName name="Print_Area_0" localSheetId="4">'SO-04 - Vodovodní přípojk...'!$C$4:$J$76,'SO-04 - Vodovodní přípojk...'!$C$82:$J$102,'SO-04 - Vodovodní přípojk...'!$C$108:$J$161</definedName>
    <definedName name="Print_Area_0" localSheetId="5">'SO-05 - Vodovodní přípojk...'!$C$4:$J$76,'SO-05 - Vodovodní přípojk...'!$C$82:$J$102,'SO-05 - Vodovodní přípojk...'!$C$108:$J$163</definedName>
    <definedName name="Print_Titles_0" localSheetId="0">'Rekapitulace stavby'!$92:$92</definedName>
    <definedName name="Print_Titles_0" localSheetId="1">'SO-01 - Vodovod'!$126:$126</definedName>
    <definedName name="Print_Titles_0" localSheetId="2">'SO-02 - Vodovodní přípojk...'!$120:$120</definedName>
    <definedName name="Print_Titles_0" localSheetId="3">'SO-03 - Vodovodní přípojk...'!$120:$120</definedName>
    <definedName name="Print_Titles_0" localSheetId="4">'SO-04 - Vodovodní přípojk...'!$120:$120</definedName>
    <definedName name="Print_Titles_0" localSheetId="5">'SO-05 - Vodovodní přípojk...'!$120:$120</definedName>
  </definedName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K163" i="6" l="1"/>
  <c r="BI163" i="6"/>
  <c r="BH163" i="6"/>
  <c r="BG163" i="6"/>
  <c r="BF163" i="6"/>
  <c r="T163" i="6"/>
  <c r="T162" i="6" s="1"/>
  <c r="R163" i="6"/>
  <c r="R162" i="6" s="1"/>
  <c r="P163" i="6"/>
  <c r="J163" i="6"/>
  <c r="BE163" i="6" s="1"/>
  <c r="BK162" i="6"/>
  <c r="J162" i="6" s="1"/>
  <c r="J101" i="6" s="1"/>
  <c r="P162" i="6"/>
  <c r="BK161" i="6"/>
  <c r="BI161" i="6"/>
  <c r="BH161" i="6"/>
  <c r="BG161" i="6"/>
  <c r="BF161" i="6"/>
  <c r="T161" i="6"/>
  <c r="R161" i="6"/>
  <c r="P161" i="6"/>
  <c r="J161" i="6"/>
  <c r="BE161" i="6" s="1"/>
  <c r="BK160" i="6"/>
  <c r="BI160" i="6"/>
  <c r="BH160" i="6"/>
  <c r="BG160" i="6"/>
  <c r="BF160" i="6"/>
  <c r="T160" i="6"/>
  <c r="R160" i="6"/>
  <c r="P160" i="6"/>
  <c r="J160" i="6"/>
  <c r="BE160" i="6" s="1"/>
  <c r="BK159" i="6"/>
  <c r="BI159" i="6"/>
  <c r="BH159" i="6"/>
  <c r="BG159" i="6"/>
  <c r="BF159" i="6"/>
  <c r="T159" i="6"/>
  <c r="R159" i="6"/>
  <c r="P159" i="6"/>
  <c r="J159" i="6"/>
  <c r="BE159" i="6" s="1"/>
  <c r="BK158" i="6"/>
  <c r="BI158" i="6"/>
  <c r="BH158" i="6"/>
  <c r="BG158" i="6"/>
  <c r="BF158" i="6"/>
  <c r="T158" i="6"/>
  <c r="R158" i="6"/>
  <c r="P158" i="6"/>
  <c r="J158" i="6"/>
  <c r="BE158" i="6" s="1"/>
  <c r="BK157" i="6"/>
  <c r="BI157" i="6"/>
  <c r="BH157" i="6"/>
  <c r="BG157" i="6"/>
  <c r="BF157" i="6"/>
  <c r="T157" i="6"/>
  <c r="R157" i="6"/>
  <c r="P157" i="6"/>
  <c r="J157" i="6"/>
  <c r="BE157" i="6" s="1"/>
  <c r="BK156" i="6"/>
  <c r="BI156" i="6"/>
  <c r="BH156" i="6"/>
  <c r="BG156" i="6"/>
  <c r="BF156" i="6"/>
  <c r="T156" i="6"/>
  <c r="R156" i="6"/>
  <c r="P156" i="6"/>
  <c r="J156" i="6"/>
  <c r="BE156" i="6" s="1"/>
  <c r="BK155" i="6"/>
  <c r="BI155" i="6"/>
  <c r="BH155" i="6"/>
  <c r="BG155" i="6"/>
  <c r="BF155" i="6"/>
  <c r="T155" i="6"/>
  <c r="R155" i="6"/>
  <c r="P155" i="6"/>
  <c r="J155" i="6"/>
  <c r="BE155" i="6" s="1"/>
  <c r="BK154" i="6"/>
  <c r="BI154" i="6"/>
  <c r="BH154" i="6"/>
  <c r="BG154" i="6"/>
  <c r="BF154" i="6"/>
  <c r="T154" i="6"/>
  <c r="R154" i="6"/>
  <c r="P154" i="6"/>
  <c r="J154" i="6"/>
  <c r="BE154" i="6" s="1"/>
  <c r="BK153" i="6"/>
  <c r="BI153" i="6"/>
  <c r="BH153" i="6"/>
  <c r="BG153" i="6"/>
  <c r="BF153" i="6"/>
  <c r="T153" i="6"/>
  <c r="R153" i="6"/>
  <c r="P153" i="6"/>
  <c r="J153" i="6"/>
  <c r="BE153" i="6" s="1"/>
  <c r="BK152" i="6"/>
  <c r="BK148" i="6" s="1"/>
  <c r="J148" i="6" s="1"/>
  <c r="J100" i="6" s="1"/>
  <c r="BI152" i="6"/>
  <c r="BH152" i="6"/>
  <c r="BG152" i="6"/>
  <c r="BF152" i="6"/>
  <c r="T152" i="6"/>
  <c r="R152" i="6"/>
  <c r="P152" i="6"/>
  <c r="J152" i="6"/>
  <c r="BE152" i="6" s="1"/>
  <c r="BK151" i="6"/>
  <c r="BI151" i="6"/>
  <c r="BH151" i="6"/>
  <c r="BG151" i="6"/>
  <c r="BF151" i="6"/>
  <c r="T151" i="6"/>
  <c r="R151" i="6"/>
  <c r="P151" i="6"/>
  <c r="J151" i="6"/>
  <c r="BE151" i="6" s="1"/>
  <c r="BK149" i="6"/>
  <c r="BI149" i="6"/>
  <c r="BH149" i="6"/>
  <c r="BG149" i="6"/>
  <c r="BF149" i="6"/>
  <c r="T149" i="6"/>
  <c r="R149" i="6"/>
  <c r="P149" i="6"/>
  <c r="J149" i="6"/>
  <c r="BE149" i="6" s="1"/>
  <c r="T148" i="6"/>
  <c r="P148" i="6"/>
  <c r="P122" i="6" s="1"/>
  <c r="P121" i="6" s="1"/>
  <c r="AU99" i="1" s="1"/>
  <c r="BK145" i="6"/>
  <c r="BI145" i="6"/>
  <c r="BH145" i="6"/>
  <c r="BG145" i="6"/>
  <c r="BF145" i="6"/>
  <c r="T145" i="6"/>
  <c r="T144" i="6" s="1"/>
  <c r="R145" i="6"/>
  <c r="P145" i="6"/>
  <c r="J145" i="6"/>
  <c r="BE145" i="6" s="1"/>
  <c r="BK144" i="6"/>
  <c r="J144" i="6" s="1"/>
  <c r="J99" i="6" s="1"/>
  <c r="R144" i="6"/>
  <c r="P144" i="6"/>
  <c r="BK142" i="6"/>
  <c r="BI142" i="6"/>
  <c r="BH142" i="6"/>
  <c r="BG142" i="6"/>
  <c r="BF142" i="6"/>
  <c r="T142" i="6"/>
  <c r="R142" i="6"/>
  <c r="P142" i="6"/>
  <c r="J142" i="6"/>
  <c r="BE142" i="6" s="1"/>
  <c r="BK139" i="6"/>
  <c r="BI139" i="6"/>
  <c r="BH139" i="6"/>
  <c r="BG139" i="6"/>
  <c r="BF139" i="6"/>
  <c r="T139" i="6"/>
  <c r="R139" i="6"/>
  <c r="P139" i="6"/>
  <c r="J139" i="6"/>
  <c r="BE139" i="6" s="1"/>
  <c r="BK137" i="6"/>
  <c r="BI137" i="6"/>
  <c r="BH137" i="6"/>
  <c r="BG137" i="6"/>
  <c r="BF137" i="6"/>
  <c r="T137" i="6"/>
  <c r="R137" i="6"/>
  <c r="P137" i="6"/>
  <c r="J137" i="6"/>
  <c r="BE137" i="6" s="1"/>
  <c r="BK135" i="6"/>
  <c r="BI135" i="6"/>
  <c r="BH135" i="6"/>
  <c r="BG135" i="6"/>
  <c r="BF135" i="6"/>
  <c r="T135" i="6"/>
  <c r="R135" i="6"/>
  <c r="P135" i="6"/>
  <c r="J135" i="6"/>
  <c r="BE135" i="6" s="1"/>
  <c r="BK134" i="6"/>
  <c r="BI134" i="6"/>
  <c r="BH134" i="6"/>
  <c r="BG134" i="6"/>
  <c r="BF134" i="6"/>
  <c r="T134" i="6"/>
  <c r="R134" i="6"/>
  <c r="P134" i="6"/>
  <c r="J134" i="6"/>
  <c r="BE134" i="6" s="1"/>
  <c r="BK131" i="6"/>
  <c r="BI131" i="6"/>
  <c r="BH131" i="6"/>
  <c r="BG131" i="6"/>
  <c r="BF131" i="6"/>
  <c r="T131" i="6"/>
  <c r="R131" i="6"/>
  <c r="P131" i="6"/>
  <c r="J131" i="6"/>
  <c r="BE131" i="6" s="1"/>
  <c r="BK130" i="6"/>
  <c r="BI130" i="6"/>
  <c r="BH130" i="6"/>
  <c r="BG130" i="6"/>
  <c r="BF130" i="6"/>
  <c r="T130" i="6"/>
  <c r="R130" i="6"/>
  <c r="P130" i="6"/>
  <c r="J130" i="6"/>
  <c r="BE130" i="6" s="1"/>
  <c r="BK127" i="6"/>
  <c r="BI127" i="6"/>
  <c r="BH127" i="6"/>
  <c r="BG127" i="6"/>
  <c r="BF127" i="6"/>
  <c r="T127" i="6"/>
  <c r="R127" i="6"/>
  <c r="P127" i="6"/>
  <c r="J127" i="6"/>
  <c r="BE127" i="6" s="1"/>
  <c r="BK124" i="6"/>
  <c r="BI124" i="6"/>
  <c r="BH124" i="6"/>
  <c r="BG124" i="6"/>
  <c r="BF124" i="6"/>
  <c r="T124" i="6"/>
  <c r="R124" i="6"/>
  <c r="R123" i="6" s="1"/>
  <c r="P124" i="6"/>
  <c r="J124" i="6"/>
  <c r="BE124" i="6" s="1"/>
  <c r="T123" i="6"/>
  <c r="T122" i="6" s="1"/>
  <c r="T121" i="6" s="1"/>
  <c r="P123" i="6"/>
  <c r="J118" i="6"/>
  <c r="J117" i="6"/>
  <c r="F117" i="6"/>
  <c r="F115" i="6"/>
  <c r="E113" i="6"/>
  <c r="J92" i="6"/>
  <c r="J91" i="6"/>
  <c r="F91" i="6"/>
  <c r="J89" i="6"/>
  <c r="F89" i="6"/>
  <c r="E87" i="6"/>
  <c r="J37" i="6"/>
  <c r="J36" i="6"/>
  <c r="J35" i="6"/>
  <c r="J18" i="6"/>
  <c r="E18" i="6"/>
  <c r="F118" i="6" s="1"/>
  <c r="J17" i="6"/>
  <c r="J12" i="6"/>
  <c r="J115" i="6" s="1"/>
  <c r="E7" i="6"/>
  <c r="BK161" i="5"/>
  <c r="BI161" i="5"/>
  <c r="BH161" i="5"/>
  <c r="BG161" i="5"/>
  <c r="BF161" i="5"/>
  <c r="T161" i="5"/>
  <c r="R161" i="5"/>
  <c r="R160" i="5" s="1"/>
  <c r="P161" i="5"/>
  <c r="J161" i="5"/>
  <c r="BE161" i="5" s="1"/>
  <c r="BK160" i="5"/>
  <c r="T160" i="5"/>
  <c r="P160" i="5"/>
  <c r="J160" i="5"/>
  <c r="BK159" i="5"/>
  <c r="BI159" i="5"/>
  <c r="BH159" i="5"/>
  <c r="BG159" i="5"/>
  <c r="BF159" i="5"/>
  <c r="T159" i="5"/>
  <c r="R159" i="5"/>
  <c r="P159" i="5"/>
  <c r="J159" i="5"/>
  <c r="BE159" i="5" s="1"/>
  <c r="BK158" i="5"/>
  <c r="BI158" i="5"/>
  <c r="BH158" i="5"/>
  <c r="BG158" i="5"/>
  <c r="BF158" i="5"/>
  <c r="T158" i="5"/>
  <c r="R158" i="5"/>
  <c r="P158" i="5"/>
  <c r="J158" i="5"/>
  <c r="BE158" i="5" s="1"/>
  <c r="BK157" i="5"/>
  <c r="BI157" i="5"/>
  <c r="BH157" i="5"/>
  <c r="BG157" i="5"/>
  <c r="BF157" i="5"/>
  <c r="T157" i="5"/>
  <c r="R157" i="5"/>
  <c r="P157" i="5"/>
  <c r="J157" i="5"/>
  <c r="BE157" i="5" s="1"/>
  <c r="BK156" i="5"/>
  <c r="BI156" i="5"/>
  <c r="BH156" i="5"/>
  <c r="BG156" i="5"/>
  <c r="BF156" i="5"/>
  <c r="T156" i="5"/>
  <c r="R156" i="5"/>
  <c r="P156" i="5"/>
  <c r="J156" i="5"/>
  <c r="BE156" i="5" s="1"/>
  <c r="BK155" i="5"/>
  <c r="BI155" i="5"/>
  <c r="BH155" i="5"/>
  <c r="BG155" i="5"/>
  <c r="BF155" i="5"/>
  <c r="T155" i="5"/>
  <c r="R155" i="5"/>
  <c r="P155" i="5"/>
  <c r="J155" i="5"/>
  <c r="BE155" i="5" s="1"/>
  <c r="BK154" i="5"/>
  <c r="BI154" i="5"/>
  <c r="BH154" i="5"/>
  <c r="BG154" i="5"/>
  <c r="BF154" i="5"/>
  <c r="T154" i="5"/>
  <c r="R154" i="5"/>
  <c r="P154" i="5"/>
  <c r="J154" i="5"/>
  <c r="BE154" i="5" s="1"/>
  <c r="BK153" i="5"/>
  <c r="BI153" i="5"/>
  <c r="BH153" i="5"/>
  <c r="BG153" i="5"/>
  <c r="BF153" i="5"/>
  <c r="T153" i="5"/>
  <c r="R153" i="5"/>
  <c r="P153" i="5"/>
  <c r="J153" i="5"/>
  <c r="BE153" i="5" s="1"/>
  <c r="BK152" i="5"/>
  <c r="BI152" i="5"/>
  <c r="BH152" i="5"/>
  <c r="BG152" i="5"/>
  <c r="BF152" i="5"/>
  <c r="T152" i="5"/>
  <c r="R152" i="5"/>
  <c r="P152" i="5"/>
  <c r="J152" i="5"/>
  <c r="BE152" i="5" s="1"/>
  <c r="BK151" i="5"/>
  <c r="BI151" i="5"/>
  <c r="BH151" i="5"/>
  <c r="BG151" i="5"/>
  <c r="BF151" i="5"/>
  <c r="T151" i="5"/>
  <c r="R151" i="5"/>
  <c r="P151" i="5"/>
  <c r="P148" i="5" s="1"/>
  <c r="J151" i="5"/>
  <c r="BE151" i="5" s="1"/>
  <c r="BK149" i="5"/>
  <c r="BI149" i="5"/>
  <c r="BH149" i="5"/>
  <c r="BG149" i="5"/>
  <c r="BF149" i="5"/>
  <c r="T149" i="5"/>
  <c r="R149" i="5"/>
  <c r="R148" i="5" s="1"/>
  <c r="P149" i="5"/>
  <c r="J149" i="5"/>
  <c r="BE149" i="5" s="1"/>
  <c r="BK145" i="5"/>
  <c r="BK144" i="5" s="1"/>
  <c r="J144" i="5" s="1"/>
  <c r="J99" i="5" s="1"/>
  <c r="BI145" i="5"/>
  <c r="BH145" i="5"/>
  <c r="BG145" i="5"/>
  <c r="BF145" i="5"/>
  <c r="T145" i="5"/>
  <c r="R145" i="5"/>
  <c r="R144" i="5" s="1"/>
  <c r="P145" i="5"/>
  <c r="P144" i="5" s="1"/>
  <c r="J145" i="5"/>
  <c r="BE145" i="5" s="1"/>
  <c r="T144" i="5"/>
  <c r="BK142" i="5"/>
  <c r="BI142" i="5"/>
  <c r="BH142" i="5"/>
  <c r="BG142" i="5"/>
  <c r="BF142" i="5"/>
  <c r="T142" i="5"/>
  <c r="R142" i="5"/>
  <c r="P142" i="5"/>
  <c r="J142" i="5"/>
  <c r="BE142" i="5" s="1"/>
  <c r="BK139" i="5"/>
  <c r="BI139" i="5"/>
  <c r="BH139" i="5"/>
  <c r="BG139" i="5"/>
  <c r="BF139" i="5"/>
  <c r="T139" i="5"/>
  <c r="R139" i="5"/>
  <c r="P139" i="5"/>
  <c r="J139" i="5"/>
  <c r="BE139" i="5" s="1"/>
  <c r="BK137" i="5"/>
  <c r="BI137" i="5"/>
  <c r="BH137" i="5"/>
  <c r="BG137" i="5"/>
  <c r="BF137" i="5"/>
  <c r="T137" i="5"/>
  <c r="R137" i="5"/>
  <c r="P137" i="5"/>
  <c r="J137" i="5"/>
  <c r="BE137" i="5" s="1"/>
  <c r="BK135" i="5"/>
  <c r="BI135" i="5"/>
  <c r="BH135" i="5"/>
  <c r="BG135" i="5"/>
  <c r="BF135" i="5"/>
  <c r="T135" i="5"/>
  <c r="R135" i="5"/>
  <c r="P135" i="5"/>
  <c r="J135" i="5"/>
  <c r="BE135" i="5" s="1"/>
  <c r="BK134" i="5"/>
  <c r="BI134" i="5"/>
  <c r="BH134" i="5"/>
  <c r="BG134" i="5"/>
  <c r="BF134" i="5"/>
  <c r="T134" i="5"/>
  <c r="R134" i="5"/>
  <c r="P134" i="5"/>
  <c r="J134" i="5"/>
  <c r="BE134" i="5" s="1"/>
  <c r="BK131" i="5"/>
  <c r="BI131" i="5"/>
  <c r="BH131" i="5"/>
  <c r="BG131" i="5"/>
  <c r="BF131" i="5"/>
  <c r="T131" i="5"/>
  <c r="R131" i="5"/>
  <c r="P131" i="5"/>
  <c r="J131" i="5"/>
  <c r="BE131" i="5" s="1"/>
  <c r="BK130" i="5"/>
  <c r="BI130" i="5"/>
  <c r="BH130" i="5"/>
  <c r="BG130" i="5"/>
  <c r="BF130" i="5"/>
  <c r="T130" i="5"/>
  <c r="R130" i="5"/>
  <c r="P130" i="5"/>
  <c r="J130" i="5"/>
  <c r="BE130" i="5" s="1"/>
  <c r="BK127" i="5"/>
  <c r="BI127" i="5"/>
  <c r="BH127" i="5"/>
  <c r="BG127" i="5"/>
  <c r="BF127" i="5"/>
  <c r="T127" i="5"/>
  <c r="T123" i="5" s="1"/>
  <c r="R127" i="5"/>
  <c r="P127" i="5"/>
  <c r="J127" i="5"/>
  <c r="BE127" i="5" s="1"/>
  <c r="BK124" i="5"/>
  <c r="BI124" i="5"/>
  <c r="BH124" i="5"/>
  <c r="BG124" i="5"/>
  <c r="BF124" i="5"/>
  <c r="T124" i="5"/>
  <c r="R124" i="5"/>
  <c r="P124" i="5"/>
  <c r="P123" i="5" s="1"/>
  <c r="P122" i="5" s="1"/>
  <c r="P121" i="5" s="1"/>
  <c r="J124" i="5"/>
  <c r="BE124" i="5" s="1"/>
  <c r="R123" i="5"/>
  <c r="J118" i="5"/>
  <c r="J117" i="5"/>
  <c r="F117" i="5"/>
  <c r="J115" i="5"/>
  <c r="F115" i="5"/>
  <c r="E113" i="5"/>
  <c r="E111" i="5"/>
  <c r="J101" i="5"/>
  <c r="J92" i="5"/>
  <c r="J91" i="5"/>
  <c r="F91" i="5"/>
  <c r="J89" i="5"/>
  <c r="F89" i="5"/>
  <c r="E87" i="5"/>
  <c r="J37" i="5"/>
  <c r="J36" i="5"/>
  <c r="J35" i="5"/>
  <c r="J18" i="5"/>
  <c r="E18" i="5"/>
  <c r="F118" i="5" s="1"/>
  <c r="J17" i="5"/>
  <c r="J12" i="5"/>
  <c r="E7" i="5"/>
  <c r="E85" i="5" s="1"/>
  <c r="BK163" i="4"/>
  <c r="BK162" i="4" s="1"/>
  <c r="J162" i="4" s="1"/>
  <c r="BI163" i="4"/>
  <c r="BH163" i="4"/>
  <c r="BG163" i="4"/>
  <c r="BF163" i="4"/>
  <c r="T163" i="4"/>
  <c r="R163" i="4"/>
  <c r="P163" i="4"/>
  <c r="P162" i="4" s="1"/>
  <c r="J163" i="4"/>
  <c r="BE163" i="4" s="1"/>
  <c r="T162" i="4"/>
  <c r="R162" i="4"/>
  <c r="BK161" i="4"/>
  <c r="BI161" i="4"/>
  <c r="BH161" i="4"/>
  <c r="BG161" i="4"/>
  <c r="BF161" i="4"/>
  <c r="T161" i="4"/>
  <c r="R161" i="4"/>
  <c r="P161" i="4"/>
  <c r="J161" i="4"/>
  <c r="BE161" i="4" s="1"/>
  <c r="BK160" i="4"/>
  <c r="BI160" i="4"/>
  <c r="BH160" i="4"/>
  <c r="BG160" i="4"/>
  <c r="BF160" i="4"/>
  <c r="T160" i="4"/>
  <c r="R160" i="4"/>
  <c r="P160" i="4"/>
  <c r="J160" i="4"/>
  <c r="BE160" i="4" s="1"/>
  <c r="BK159" i="4"/>
  <c r="BI159" i="4"/>
  <c r="BH159" i="4"/>
  <c r="BG159" i="4"/>
  <c r="BF159" i="4"/>
  <c r="T159" i="4"/>
  <c r="R159" i="4"/>
  <c r="P159" i="4"/>
  <c r="J159" i="4"/>
  <c r="BE159" i="4" s="1"/>
  <c r="BK158" i="4"/>
  <c r="BI158" i="4"/>
  <c r="BH158" i="4"/>
  <c r="BG158" i="4"/>
  <c r="BF158" i="4"/>
  <c r="T158" i="4"/>
  <c r="R158" i="4"/>
  <c r="P158" i="4"/>
  <c r="J158" i="4"/>
  <c r="BE158" i="4" s="1"/>
  <c r="BK157" i="4"/>
  <c r="BI157" i="4"/>
  <c r="BH157" i="4"/>
  <c r="BG157" i="4"/>
  <c r="BF157" i="4"/>
  <c r="T157" i="4"/>
  <c r="R157" i="4"/>
  <c r="P157" i="4"/>
  <c r="J157" i="4"/>
  <c r="BE157" i="4" s="1"/>
  <c r="BK156" i="4"/>
  <c r="BI156" i="4"/>
  <c r="BH156" i="4"/>
  <c r="BG156" i="4"/>
  <c r="BF156" i="4"/>
  <c r="T156" i="4"/>
  <c r="R156" i="4"/>
  <c r="P156" i="4"/>
  <c r="J156" i="4"/>
  <c r="BE156" i="4" s="1"/>
  <c r="BK155" i="4"/>
  <c r="BI155" i="4"/>
  <c r="BH155" i="4"/>
  <c r="BG155" i="4"/>
  <c r="BF155" i="4"/>
  <c r="T155" i="4"/>
  <c r="R155" i="4"/>
  <c r="P155" i="4"/>
  <c r="J155" i="4"/>
  <c r="BE155" i="4" s="1"/>
  <c r="BK154" i="4"/>
  <c r="BI154" i="4"/>
  <c r="BH154" i="4"/>
  <c r="BG154" i="4"/>
  <c r="BF154" i="4"/>
  <c r="T154" i="4"/>
  <c r="R154" i="4"/>
  <c r="P154" i="4"/>
  <c r="J154" i="4"/>
  <c r="BE154" i="4" s="1"/>
  <c r="BK153" i="4"/>
  <c r="BI153" i="4"/>
  <c r="BH153" i="4"/>
  <c r="BG153" i="4"/>
  <c r="BF153" i="4"/>
  <c r="T153" i="4"/>
  <c r="R153" i="4"/>
  <c r="P153" i="4"/>
  <c r="J153" i="4"/>
  <c r="BE153" i="4" s="1"/>
  <c r="BK152" i="4"/>
  <c r="BI152" i="4"/>
  <c r="BH152" i="4"/>
  <c r="BG152" i="4"/>
  <c r="BF152" i="4"/>
  <c r="T152" i="4"/>
  <c r="R152" i="4"/>
  <c r="P152" i="4"/>
  <c r="J152" i="4"/>
  <c r="BE152" i="4" s="1"/>
  <c r="BK151" i="4"/>
  <c r="BI151" i="4"/>
  <c r="BH151" i="4"/>
  <c r="BG151" i="4"/>
  <c r="BF151" i="4"/>
  <c r="T151" i="4"/>
  <c r="R151" i="4"/>
  <c r="P151" i="4"/>
  <c r="P148" i="4" s="1"/>
  <c r="J151" i="4"/>
  <c r="BE151" i="4" s="1"/>
  <c r="BK149" i="4"/>
  <c r="BI149" i="4"/>
  <c r="BH149" i="4"/>
  <c r="BG149" i="4"/>
  <c r="BF149" i="4"/>
  <c r="T149" i="4"/>
  <c r="R149" i="4"/>
  <c r="P149" i="4"/>
  <c r="J149" i="4"/>
  <c r="BE149" i="4" s="1"/>
  <c r="T148" i="4"/>
  <c r="T122" i="4" s="1"/>
  <c r="BK145" i="4"/>
  <c r="BK144" i="4" s="1"/>
  <c r="J144" i="4" s="1"/>
  <c r="J99" i="4" s="1"/>
  <c r="BI145" i="4"/>
  <c r="BH145" i="4"/>
  <c r="BG145" i="4"/>
  <c r="BF145" i="4"/>
  <c r="T145" i="4"/>
  <c r="R145" i="4"/>
  <c r="P145" i="4"/>
  <c r="P144" i="4" s="1"/>
  <c r="J145" i="4"/>
  <c r="BE145" i="4" s="1"/>
  <c r="T144" i="4"/>
  <c r="R144" i="4"/>
  <c r="BK142" i="4"/>
  <c r="BI142" i="4"/>
  <c r="BH142" i="4"/>
  <c r="BG142" i="4"/>
  <c r="BF142" i="4"/>
  <c r="T142" i="4"/>
  <c r="R142" i="4"/>
  <c r="P142" i="4"/>
  <c r="J142" i="4"/>
  <c r="BE142" i="4" s="1"/>
  <c r="BK139" i="4"/>
  <c r="BI139" i="4"/>
  <c r="BH139" i="4"/>
  <c r="BG139" i="4"/>
  <c r="BF139" i="4"/>
  <c r="T139" i="4"/>
  <c r="R139" i="4"/>
  <c r="P139" i="4"/>
  <c r="J139" i="4"/>
  <c r="BE139" i="4" s="1"/>
  <c r="BK137" i="4"/>
  <c r="BI137" i="4"/>
  <c r="BH137" i="4"/>
  <c r="BG137" i="4"/>
  <c r="BF137" i="4"/>
  <c r="T137" i="4"/>
  <c r="R137" i="4"/>
  <c r="P137" i="4"/>
  <c r="J137" i="4"/>
  <c r="BE137" i="4" s="1"/>
  <c r="BK135" i="4"/>
  <c r="BI135" i="4"/>
  <c r="BH135" i="4"/>
  <c r="BG135" i="4"/>
  <c r="BF135" i="4"/>
  <c r="T135" i="4"/>
  <c r="R135" i="4"/>
  <c r="P135" i="4"/>
  <c r="J135" i="4"/>
  <c r="BE135" i="4" s="1"/>
  <c r="BK134" i="4"/>
  <c r="BI134" i="4"/>
  <c r="BH134" i="4"/>
  <c r="BG134" i="4"/>
  <c r="BF134" i="4"/>
  <c r="T134" i="4"/>
  <c r="R134" i="4"/>
  <c r="P134" i="4"/>
  <c r="J134" i="4"/>
  <c r="BE134" i="4" s="1"/>
  <c r="BK131" i="4"/>
  <c r="BI131" i="4"/>
  <c r="BH131" i="4"/>
  <c r="BG131" i="4"/>
  <c r="BF131" i="4"/>
  <c r="T131" i="4"/>
  <c r="R131" i="4"/>
  <c r="P131" i="4"/>
  <c r="J131" i="4"/>
  <c r="BE131" i="4" s="1"/>
  <c r="BK130" i="4"/>
  <c r="BI130" i="4"/>
  <c r="BH130" i="4"/>
  <c r="BG130" i="4"/>
  <c r="BF130" i="4"/>
  <c r="T130" i="4"/>
  <c r="R130" i="4"/>
  <c r="P130" i="4"/>
  <c r="J130" i="4"/>
  <c r="BE130" i="4" s="1"/>
  <c r="BK127" i="4"/>
  <c r="BI127" i="4"/>
  <c r="BH127" i="4"/>
  <c r="BG127" i="4"/>
  <c r="BF127" i="4"/>
  <c r="T127" i="4"/>
  <c r="R127" i="4"/>
  <c r="R123" i="4" s="1"/>
  <c r="P127" i="4"/>
  <c r="J127" i="4"/>
  <c r="BE127" i="4" s="1"/>
  <c r="BK124" i="4"/>
  <c r="BK123" i="4" s="1"/>
  <c r="BI124" i="4"/>
  <c r="BH124" i="4"/>
  <c r="BG124" i="4"/>
  <c r="BF124" i="4"/>
  <c r="T124" i="4"/>
  <c r="R124" i="4"/>
  <c r="P124" i="4"/>
  <c r="J124" i="4"/>
  <c r="BE124" i="4" s="1"/>
  <c r="T123" i="4"/>
  <c r="P123" i="4"/>
  <c r="T121" i="4"/>
  <c r="J118" i="4"/>
  <c r="J117" i="4"/>
  <c r="F117" i="4"/>
  <c r="J115" i="4"/>
  <c r="F115" i="4"/>
  <c r="E113" i="4"/>
  <c r="J101" i="4"/>
  <c r="J92" i="4"/>
  <c r="J91" i="4"/>
  <c r="F91" i="4"/>
  <c r="J89" i="4"/>
  <c r="F89" i="4"/>
  <c r="E87" i="4"/>
  <c r="J37" i="4"/>
  <c r="J36" i="4"/>
  <c r="J35" i="4"/>
  <c r="J18" i="4"/>
  <c r="E18" i="4"/>
  <c r="F92" i="4" s="1"/>
  <c r="J17" i="4"/>
  <c r="J12" i="4"/>
  <c r="E7" i="4"/>
  <c r="E111" i="4" s="1"/>
  <c r="BK163" i="3"/>
  <c r="BK162" i="3" s="1"/>
  <c r="J162" i="3" s="1"/>
  <c r="J101" i="3" s="1"/>
  <c r="BI163" i="3"/>
  <c r="BH163" i="3"/>
  <c r="BG163" i="3"/>
  <c r="BF163" i="3"/>
  <c r="T163" i="3"/>
  <c r="R163" i="3"/>
  <c r="R162" i="3" s="1"/>
  <c r="P163" i="3"/>
  <c r="J163" i="3"/>
  <c r="BE163" i="3" s="1"/>
  <c r="T162" i="3"/>
  <c r="P162" i="3"/>
  <c r="BK161" i="3"/>
  <c r="BI161" i="3"/>
  <c r="BH161" i="3"/>
  <c r="BG161" i="3"/>
  <c r="BF161" i="3"/>
  <c r="T161" i="3"/>
  <c r="R161" i="3"/>
  <c r="P161" i="3"/>
  <c r="J161" i="3"/>
  <c r="BE161" i="3" s="1"/>
  <c r="BK160" i="3"/>
  <c r="BI160" i="3"/>
  <c r="BH160" i="3"/>
  <c r="BG160" i="3"/>
  <c r="BF160" i="3"/>
  <c r="T160" i="3"/>
  <c r="R160" i="3"/>
  <c r="P160" i="3"/>
  <c r="J160" i="3"/>
  <c r="BE160" i="3" s="1"/>
  <c r="BK159" i="3"/>
  <c r="BI159" i="3"/>
  <c r="BH159" i="3"/>
  <c r="BG159" i="3"/>
  <c r="BF159" i="3"/>
  <c r="T159" i="3"/>
  <c r="R159" i="3"/>
  <c r="P159" i="3"/>
  <c r="J159" i="3"/>
  <c r="BE159" i="3" s="1"/>
  <c r="BK158" i="3"/>
  <c r="BI158" i="3"/>
  <c r="BH158" i="3"/>
  <c r="BG158" i="3"/>
  <c r="BF158" i="3"/>
  <c r="T158" i="3"/>
  <c r="R158" i="3"/>
  <c r="P158" i="3"/>
  <c r="J158" i="3"/>
  <c r="BE158" i="3" s="1"/>
  <c r="BK157" i="3"/>
  <c r="BI157" i="3"/>
  <c r="BH157" i="3"/>
  <c r="BG157" i="3"/>
  <c r="BF157" i="3"/>
  <c r="T157" i="3"/>
  <c r="R157" i="3"/>
  <c r="P157" i="3"/>
  <c r="J157" i="3"/>
  <c r="BE157" i="3" s="1"/>
  <c r="BK156" i="3"/>
  <c r="BI156" i="3"/>
  <c r="BH156" i="3"/>
  <c r="BG156" i="3"/>
  <c r="BF156" i="3"/>
  <c r="T156" i="3"/>
  <c r="R156" i="3"/>
  <c r="P156" i="3"/>
  <c r="J156" i="3"/>
  <c r="BE156" i="3" s="1"/>
  <c r="BK155" i="3"/>
  <c r="BI155" i="3"/>
  <c r="BH155" i="3"/>
  <c r="BG155" i="3"/>
  <c r="BF155" i="3"/>
  <c r="T155" i="3"/>
  <c r="R155" i="3"/>
  <c r="P155" i="3"/>
  <c r="J155" i="3"/>
  <c r="BE155" i="3" s="1"/>
  <c r="BK154" i="3"/>
  <c r="BI154" i="3"/>
  <c r="BH154" i="3"/>
  <c r="BG154" i="3"/>
  <c r="BF154" i="3"/>
  <c r="T154" i="3"/>
  <c r="R154" i="3"/>
  <c r="P154" i="3"/>
  <c r="J154" i="3"/>
  <c r="BE154" i="3" s="1"/>
  <c r="BK153" i="3"/>
  <c r="BI153" i="3"/>
  <c r="BH153" i="3"/>
  <c r="BG153" i="3"/>
  <c r="BF153" i="3"/>
  <c r="T153" i="3"/>
  <c r="R153" i="3"/>
  <c r="P153" i="3"/>
  <c r="J153" i="3"/>
  <c r="BE153" i="3" s="1"/>
  <c r="BK152" i="3"/>
  <c r="BI152" i="3"/>
  <c r="BH152" i="3"/>
  <c r="BG152" i="3"/>
  <c r="BF152" i="3"/>
  <c r="T152" i="3"/>
  <c r="R152" i="3"/>
  <c r="P152" i="3"/>
  <c r="J152" i="3"/>
  <c r="BE152" i="3" s="1"/>
  <c r="BK151" i="3"/>
  <c r="BI151" i="3"/>
  <c r="BH151" i="3"/>
  <c r="BG151" i="3"/>
  <c r="BF151" i="3"/>
  <c r="T151" i="3"/>
  <c r="T148" i="3" s="1"/>
  <c r="R151" i="3"/>
  <c r="P151" i="3"/>
  <c r="J151" i="3"/>
  <c r="BE151" i="3" s="1"/>
  <c r="BK149" i="3"/>
  <c r="BI149" i="3"/>
  <c r="BH149" i="3"/>
  <c r="BG149" i="3"/>
  <c r="BF149" i="3"/>
  <c r="T149" i="3"/>
  <c r="R149" i="3"/>
  <c r="P149" i="3"/>
  <c r="J149" i="3"/>
  <c r="BE149" i="3" s="1"/>
  <c r="R148" i="3"/>
  <c r="BK145" i="3"/>
  <c r="BK144" i="3" s="1"/>
  <c r="J144" i="3" s="1"/>
  <c r="J99" i="3" s="1"/>
  <c r="BI145" i="3"/>
  <c r="BH145" i="3"/>
  <c r="BG145" i="3"/>
  <c r="BF145" i="3"/>
  <c r="T145" i="3"/>
  <c r="T144" i="3" s="1"/>
  <c r="R145" i="3"/>
  <c r="P145" i="3"/>
  <c r="J145" i="3"/>
  <c r="BE145" i="3" s="1"/>
  <c r="R144" i="3"/>
  <c r="P144" i="3"/>
  <c r="BK142" i="3"/>
  <c r="BI142" i="3"/>
  <c r="BH142" i="3"/>
  <c r="BG142" i="3"/>
  <c r="BF142" i="3"/>
  <c r="T142" i="3"/>
  <c r="R142" i="3"/>
  <c r="P142" i="3"/>
  <c r="J142" i="3"/>
  <c r="BE142" i="3" s="1"/>
  <c r="BK139" i="3"/>
  <c r="BI139" i="3"/>
  <c r="BH139" i="3"/>
  <c r="BG139" i="3"/>
  <c r="BF139" i="3"/>
  <c r="T139" i="3"/>
  <c r="R139" i="3"/>
  <c r="P139" i="3"/>
  <c r="J139" i="3"/>
  <c r="BE139" i="3" s="1"/>
  <c r="BK137" i="3"/>
  <c r="BI137" i="3"/>
  <c r="BH137" i="3"/>
  <c r="BG137" i="3"/>
  <c r="BF137" i="3"/>
  <c r="T137" i="3"/>
  <c r="R137" i="3"/>
  <c r="P137" i="3"/>
  <c r="J137" i="3"/>
  <c r="BE137" i="3" s="1"/>
  <c r="BK135" i="3"/>
  <c r="BI135" i="3"/>
  <c r="BH135" i="3"/>
  <c r="BG135" i="3"/>
  <c r="BF135" i="3"/>
  <c r="T135" i="3"/>
  <c r="R135" i="3"/>
  <c r="P135" i="3"/>
  <c r="J135" i="3"/>
  <c r="BE135" i="3" s="1"/>
  <c r="BK134" i="3"/>
  <c r="BI134" i="3"/>
  <c r="BH134" i="3"/>
  <c r="BG134" i="3"/>
  <c r="BF134" i="3"/>
  <c r="T134" i="3"/>
  <c r="R134" i="3"/>
  <c r="P134" i="3"/>
  <c r="J134" i="3"/>
  <c r="BE134" i="3" s="1"/>
  <c r="BK131" i="3"/>
  <c r="BI131" i="3"/>
  <c r="BH131" i="3"/>
  <c r="BG131" i="3"/>
  <c r="BF131" i="3"/>
  <c r="T131" i="3"/>
  <c r="R131" i="3"/>
  <c r="P131" i="3"/>
  <c r="J131" i="3"/>
  <c r="BE131" i="3" s="1"/>
  <c r="BK130" i="3"/>
  <c r="BI130" i="3"/>
  <c r="BH130" i="3"/>
  <c r="BG130" i="3"/>
  <c r="BF130" i="3"/>
  <c r="T130" i="3"/>
  <c r="R130" i="3"/>
  <c r="P130" i="3"/>
  <c r="J130" i="3"/>
  <c r="BE130" i="3" s="1"/>
  <c r="BK127" i="3"/>
  <c r="BI127" i="3"/>
  <c r="BH127" i="3"/>
  <c r="BG127" i="3"/>
  <c r="BF127" i="3"/>
  <c r="T127" i="3"/>
  <c r="R127" i="3"/>
  <c r="P127" i="3"/>
  <c r="P123" i="3" s="1"/>
  <c r="J127" i="3"/>
  <c r="BE127" i="3" s="1"/>
  <c r="BK124" i="3"/>
  <c r="BI124" i="3"/>
  <c r="BH124" i="3"/>
  <c r="BG124" i="3"/>
  <c r="BF124" i="3"/>
  <c r="T124" i="3"/>
  <c r="R124" i="3"/>
  <c r="R123" i="3" s="1"/>
  <c r="R122" i="3" s="1"/>
  <c r="R121" i="3" s="1"/>
  <c r="P124" i="3"/>
  <c r="J124" i="3"/>
  <c r="BE124" i="3" s="1"/>
  <c r="J118" i="3"/>
  <c r="J117" i="3"/>
  <c r="F117" i="3"/>
  <c r="F115" i="3"/>
  <c r="E113" i="3"/>
  <c r="J92" i="3"/>
  <c r="J91" i="3"/>
  <c r="F91" i="3"/>
  <c r="F89" i="3"/>
  <c r="E87" i="3"/>
  <c r="E85" i="3"/>
  <c r="J37" i="3"/>
  <c r="J36" i="3"/>
  <c r="J35" i="3"/>
  <c r="J18" i="3"/>
  <c r="E18" i="3"/>
  <c r="F92" i="3" s="1"/>
  <c r="J17" i="3"/>
  <c r="J12" i="3"/>
  <c r="E7" i="3"/>
  <c r="E111" i="3" s="1"/>
  <c r="BK205" i="2"/>
  <c r="BI205" i="2"/>
  <c r="BH205" i="2"/>
  <c r="BG205" i="2"/>
  <c r="BF205" i="2"/>
  <c r="T205" i="2"/>
  <c r="T204" i="2" s="1"/>
  <c r="R205" i="2"/>
  <c r="R204" i="2" s="1"/>
  <c r="P205" i="2"/>
  <c r="J205" i="2"/>
  <c r="BE205" i="2" s="1"/>
  <c r="BK204" i="2"/>
  <c r="J204" i="2" s="1"/>
  <c r="J107" i="2" s="1"/>
  <c r="P204" i="2"/>
  <c r="BK203" i="2"/>
  <c r="BK202" i="2" s="1"/>
  <c r="J202" i="2" s="1"/>
  <c r="J106" i="2" s="1"/>
  <c r="BI203" i="2"/>
  <c r="BH203" i="2"/>
  <c r="BG203" i="2"/>
  <c r="BF203" i="2"/>
  <c r="T203" i="2"/>
  <c r="R203" i="2"/>
  <c r="R202" i="2" s="1"/>
  <c r="P203" i="2"/>
  <c r="P202" i="2" s="1"/>
  <c r="J203" i="2"/>
  <c r="BE203" i="2" s="1"/>
  <c r="T202" i="2"/>
  <c r="BK201" i="2"/>
  <c r="BI201" i="2"/>
  <c r="BH201" i="2"/>
  <c r="BG201" i="2"/>
  <c r="BF201" i="2"/>
  <c r="T201" i="2"/>
  <c r="R201" i="2"/>
  <c r="P201" i="2"/>
  <c r="J201" i="2"/>
  <c r="BE201" i="2" s="1"/>
  <c r="BK200" i="2"/>
  <c r="BI200" i="2"/>
  <c r="BH200" i="2"/>
  <c r="BG200" i="2"/>
  <c r="BF200" i="2"/>
  <c r="T200" i="2"/>
  <c r="R200" i="2"/>
  <c r="P200" i="2"/>
  <c r="J200" i="2"/>
  <c r="BE200" i="2" s="1"/>
  <c r="BK199" i="2"/>
  <c r="BI199" i="2"/>
  <c r="BH199" i="2"/>
  <c r="BG199" i="2"/>
  <c r="BF199" i="2"/>
  <c r="T199" i="2"/>
  <c r="R199" i="2"/>
  <c r="P199" i="2"/>
  <c r="P197" i="2" s="1"/>
  <c r="P196" i="2" s="1"/>
  <c r="J199" i="2"/>
  <c r="BE199" i="2" s="1"/>
  <c r="BK198" i="2"/>
  <c r="BK197" i="2" s="1"/>
  <c r="BI198" i="2"/>
  <c r="BH198" i="2"/>
  <c r="BG198" i="2"/>
  <c r="BF198" i="2"/>
  <c r="T198" i="2"/>
  <c r="T197" i="2" s="1"/>
  <c r="T196" i="2" s="1"/>
  <c r="R198" i="2"/>
  <c r="R197" i="2" s="1"/>
  <c r="R196" i="2" s="1"/>
  <c r="P198" i="2"/>
  <c r="J198" i="2"/>
  <c r="BE198" i="2" s="1"/>
  <c r="BK195" i="2"/>
  <c r="BI195" i="2"/>
  <c r="BH195" i="2"/>
  <c r="BG195" i="2"/>
  <c r="BF195" i="2"/>
  <c r="T195" i="2"/>
  <c r="T194" i="2" s="1"/>
  <c r="R195" i="2"/>
  <c r="R194" i="2" s="1"/>
  <c r="P195" i="2"/>
  <c r="J195" i="2"/>
  <c r="BE195" i="2" s="1"/>
  <c r="BK194" i="2"/>
  <c r="J194" i="2" s="1"/>
  <c r="J103" i="2" s="1"/>
  <c r="P194" i="2"/>
  <c r="BK192" i="2"/>
  <c r="BI192" i="2"/>
  <c r="BH192" i="2"/>
  <c r="BG192" i="2"/>
  <c r="BF192" i="2"/>
  <c r="T192" i="2"/>
  <c r="R192" i="2"/>
  <c r="P192" i="2"/>
  <c r="J192" i="2"/>
  <c r="BE192" i="2" s="1"/>
  <c r="BK190" i="2"/>
  <c r="BI190" i="2"/>
  <c r="BH190" i="2"/>
  <c r="BG190" i="2"/>
  <c r="BF190" i="2"/>
  <c r="T190" i="2"/>
  <c r="R190" i="2"/>
  <c r="P190" i="2"/>
  <c r="P187" i="2" s="1"/>
  <c r="J190" i="2"/>
  <c r="BE190" i="2" s="1"/>
  <c r="BK188" i="2"/>
  <c r="BI188" i="2"/>
  <c r="BH188" i="2"/>
  <c r="BG188" i="2"/>
  <c r="BF188" i="2"/>
  <c r="T188" i="2"/>
  <c r="R188" i="2"/>
  <c r="R187" i="2" s="1"/>
  <c r="P188" i="2"/>
  <c r="J188" i="2"/>
  <c r="BE188" i="2" s="1"/>
  <c r="BK187" i="2"/>
  <c r="J187" i="2" s="1"/>
  <c r="J102" i="2" s="1"/>
  <c r="T187" i="2"/>
  <c r="BK186" i="2"/>
  <c r="BI186" i="2"/>
  <c r="BH186" i="2"/>
  <c r="BG186" i="2"/>
  <c r="BF186" i="2"/>
  <c r="T186" i="2"/>
  <c r="R186" i="2"/>
  <c r="P186" i="2"/>
  <c r="J186" i="2"/>
  <c r="BE186" i="2" s="1"/>
  <c r="BK185" i="2"/>
  <c r="BI185" i="2"/>
  <c r="BH185" i="2"/>
  <c r="BG185" i="2"/>
  <c r="BF185" i="2"/>
  <c r="T185" i="2"/>
  <c r="R185" i="2"/>
  <c r="P185" i="2"/>
  <c r="J185" i="2"/>
  <c r="BE185" i="2" s="1"/>
  <c r="BK184" i="2"/>
  <c r="BI184" i="2"/>
  <c r="BH184" i="2"/>
  <c r="BG184" i="2"/>
  <c r="BF184" i="2"/>
  <c r="T184" i="2"/>
  <c r="R184" i="2"/>
  <c r="P184" i="2"/>
  <c r="J184" i="2"/>
  <c r="BE184" i="2" s="1"/>
  <c r="BK183" i="2"/>
  <c r="BI183" i="2"/>
  <c r="BH183" i="2"/>
  <c r="BG183" i="2"/>
  <c r="BF183" i="2"/>
  <c r="T183" i="2"/>
  <c r="R183" i="2"/>
  <c r="P183" i="2"/>
  <c r="J183" i="2"/>
  <c r="BE183" i="2" s="1"/>
  <c r="BK182" i="2"/>
  <c r="BI182" i="2"/>
  <c r="BH182" i="2"/>
  <c r="BG182" i="2"/>
  <c r="BF182" i="2"/>
  <c r="T182" i="2"/>
  <c r="R182" i="2"/>
  <c r="P182" i="2"/>
  <c r="J182" i="2"/>
  <c r="BE182" i="2" s="1"/>
  <c r="BK181" i="2"/>
  <c r="BI181" i="2"/>
  <c r="BH181" i="2"/>
  <c r="BG181" i="2"/>
  <c r="BF181" i="2"/>
  <c r="T181" i="2"/>
  <c r="R181" i="2"/>
  <c r="P181" i="2"/>
  <c r="J181" i="2"/>
  <c r="BE181" i="2" s="1"/>
  <c r="BK180" i="2"/>
  <c r="BI180" i="2"/>
  <c r="BH180" i="2"/>
  <c r="BG180" i="2"/>
  <c r="BF180" i="2"/>
  <c r="T180" i="2"/>
  <c r="R180" i="2"/>
  <c r="P180" i="2"/>
  <c r="J180" i="2"/>
  <c r="BE180" i="2" s="1"/>
  <c r="BK179" i="2"/>
  <c r="BI179" i="2"/>
  <c r="BH179" i="2"/>
  <c r="BG179" i="2"/>
  <c r="BF179" i="2"/>
  <c r="T179" i="2"/>
  <c r="R179" i="2"/>
  <c r="P179" i="2"/>
  <c r="J179" i="2"/>
  <c r="BE179" i="2" s="1"/>
  <c r="BK177" i="2"/>
  <c r="BI177" i="2"/>
  <c r="BH177" i="2"/>
  <c r="BG177" i="2"/>
  <c r="BF177" i="2"/>
  <c r="T177" i="2"/>
  <c r="R177" i="2"/>
  <c r="P177" i="2"/>
  <c r="J177" i="2"/>
  <c r="BE177" i="2" s="1"/>
  <c r="BK176" i="2"/>
  <c r="BI176" i="2"/>
  <c r="BH176" i="2"/>
  <c r="BG176" i="2"/>
  <c r="BF176" i="2"/>
  <c r="T176" i="2"/>
  <c r="R176" i="2"/>
  <c r="P176" i="2"/>
  <c r="J176" i="2"/>
  <c r="BE176" i="2" s="1"/>
  <c r="BK175" i="2"/>
  <c r="BI175" i="2"/>
  <c r="BH175" i="2"/>
  <c r="BG175" i="2"/>
  <c r="BF175" i="2"/>
  <c r="T175" i="2"/>
  <c r="R175" i="2"/>
  <c r="P175" i="2"/>
  <c r="J175" i="2"/>
  <c r="BE175" i="2" s="1"/>
  <c r="BK174" i="2"/>
  <c r="BI174" i="2"/>
  <c r="BH174" i="2"/>
  <c r="BG174" i="2"/>
  <c r="BF174" i="2"/>
  <c r="T174" i="2"/>
  <c r="R174" i="2"/>
  <c r="P174" i="2"/>
  <c r="J174" i="2"/>
  <c r="BE174" i="2" s="1"/>
  <c r="BK173" i="2"/>
  <c r="BI173" i="2"/>
  <c r="BH173" i="2"/>
  <c r="BG173" i="2"/>
  <c r="BF173" i="2"/>
  <c r="T173" i="2"/>
  <c r="R173" i="2"/>
  <c r="P173" i="2"/>
  <c r="J173" i="2"/>
  <c r="BE173" i="2" s="1"/>
  <c r="BK172" i="2"/>
  <c r="BI172" i="2"/>
  <c r="BH172" i="2"/>
  <c r="BG172" i="2"/>
  <c r="BF172" i="2"/>
  <c r="T172" i="2"/>
  <c r="R172" i="2"/>
  <c r="P172" i="2"/>
  <c r="J172" i="2"/>
  <c r="BE172" i="2" s="1"/>
  <c r="BK171" i="2"/>
  <c r="BI171" i="2"/>
  <c r="BH171" i="2"/>
  <c r="BG171" i="2"/>
  <c r="BF171" i="2"/>
  <c r="T171" i="2"/>
  <c r="R171" i="2"/>
  <c r="P171" i="2"/>
  <c r="P164" i="2" s="1"/>
  <c r="J171" i="2"/>
  <c r="BE171" i="2" s="1"/>
  <c r="BK170" i="2"/>
  <c r="BI170" i="2"/>
  <c r="BH170" i="2"/>
  <c r="BG170" i="2"/>
  <c r="BF170" i="2"/>
  <c r="T170" i="2"/>
  <c r="T164" i="2" s="1"/>
  <c r="R170" i="2"/>
  <c r="P170" i="2"/>
  <c r="J170" i="2"/>
  <c r="BE170" i="2" s="1"/>
  <c r="BK169" i="2"/>
  <c r="BI169" i="2"/>
  <c r="BH169" i="2"/>
  <c r="BG169" i="2"/>
  <c r="BF169" i="2"/>
  <c r="T169" i="2"/>
  <c r="R169" i="2"/>
  <c r="P169" i="2"/>
  <c r="J169" i="2"/>
  <c r="BE169" i="2" s="1"/>
  <c r="BK168" i="2"/>
  <c r="BI168" i="2"/>
  <c r="BH168" i="2"/>
  <c r="BG168" i="2"/>
  <c r="BF168" i="2"/>
  <c r="T168" i="2"/>
  <c r="R168" i="2"/>
  <c r="P168" i="2"/>
  <c r="J168" i="2"/>
  <c r="BE168" i="2" s="1"/>
  <c r="BK167" i="2"/>
  <c r="BI167" i="2"/>
  <c r="BH167" i="2"/>
  <c r="BG167" i="2"/>
  <c r="BF167" i="2"/>
  <c r="T167" i="2"/>
  <c r="R167" i="2"/>
  <c r="P167" i="2"/>
  <c r="J167" i="2"/>
  <c r="BE167" i="2" s="1"/>
  <c r="BK166" i="2"/>
  <c r="BI166" i="2"/>
  <c r="BH166" i="2"/>
  <c r="BG166" i="2"/>
  <c r="BF166" i="2"/>
  <c r="T166" i="2"/>
  <c r="R166" i="2"/>
  <c r="R164" i="2" s="1"/>
  <c r="P166" i="2"/>
  <c r="J166" i="2"/>
  <c r="BE166" i="2" s="1"/>
  <c r="BK165" i="2"/>
  <c r="BI165" i="2"/>
  <c r="BH165" i="2"/>
  <c r="BG165" i="2"/>
  <c r="BF165" i="2"/>
  <c r="T165" i="2"/>
  <c r="R165" i="2"/>
  <c r="P165" i="2"/>
  <c r="J165" i="2"/>
  <c r="BE165" i="2" s="1"/>
  <c r="BK162" i="2"/>
  <c r="BI162" i="2"/>
  <c r="BH162" i="2"/>
  <c r="BG162" i="2"/>
  <c r="BF162" i="2"/>
  <c r="T162" i="2"/>
  <c r="R162" i="2"/>
  <c r="P162" i="2"/>
  <c r="J162" i="2"/>
  <c r="BE162" i="2" s="1"/>
  <c r="BK160" i="2"/>
  <c r="BK159" i="2" s="1"/>
  <c r="J159" i="2" s="1"/>
  <c r="J100" i="2" s="1"/>
  <c r="BI160" i="2"/>
  <c r="BH160" i="2"/>
  <c r="BG160" i="2"/>
  <c r="BF160" i="2"/>
  <c r="T160" i="2"/>
  <c r="T159" i="2" s="1"/>
  <c r="R160" i="2"/>
  <c r="R159" i="2" s="1"/>
  <c r="P160" i="2"/>
  <c r="P159" i="2" s="1"/>
  <c r="J160" i="2"/>
  <c r="BE160" i="2" s="1"/>
  <c r="BK156" i="2"/>
  <c r="BK155" i="2" s="1"/>
  <c r="J155" i="2" s="1"/>
  <c r="J99" i="2" s="1"/>
  <c r="BI156" i="2"/>
  <c r="BH156" i="2"/>
  <c r="BG156" i="2"/>
  <c r="BF156" i="2"/>
  <c r="T156" i="2"/>
  <c r="R156" i="2"/>
  <c r="R155" i="2" s="1"/>
  <c r="P156" i="2"/>
  <c r="P155" i="2" s="1"/>
  <c r="J156" i="2"/>
  <c r="BE156" i="2" s="1"/>
  <c r="T155" i="2"/>
  <c r="BK153" i="2"/>
  <c r="BI153" i="2"/>
  <c r="BH153" i="2"/>
  <c r="BG153" i="2"/>
  <c r="BF153" i="2"/>
  <c r="T153" i="2"/>
  <c r="R153" i="2"/>
  <c r="P153" i="2"/>
  <c r="J153" i="2"/>
  <c r="BE153" i="2" s="1"/>
  <c r="BK150" i="2"/>
  <c r="BI150" i="2"/>
  <c r="BH150" i="2"/>
  <c r="BG150" i="2"/>
  <c r="BF150" i="2"/>
  <c r="T150" i="2"/>
  <c r="R150" i="2"/>
  <c r="P150" i="2"/>
  <c r="J150" i="2"/>
  <c r="BE150" i="2" s="1"/>
  <c r="BK148" i="2"/>
  <c r="BI148" i="2"/>
  <c r="BH148" i="2"/>
  <c r="BG148" i="2"/>
  <c r="BF148" i="2"/>
  <c r="T148" i="2"/>
  <c r="R148" i="2"/>
  <c r="P148" i="2"/>
  <c r="J148" i="2"/>
  <c r="BE148" i="2" s="1"/>
  <c r="BK146" i="2"/>
  <c r="BI146" i="2"/>
  <c r="BH146" i="2"/>
  <c r="BG146" i="2"/>
  <c r="BF146" i="2"/>
  <c r="T146" i="2"/>
  <c r="R146" i="2"/>
  <c r="P146" i="2"/>
  <c r="J146" i="2"/>
  <c r="BE146" i="2" s="1"/>
  <c r="BK144" i="2"/>
  <c r="BI144" i="2"/>
  <c r="BH144" i="2"/>
  <c r="BG144" i="2"/>
  <c r="BF144" i="2"/>
  <c r="T144" i="2"/>
  <c r="R144" i="2"/>
  <c r="P144" i="2"/>
  <c r="J144" i="2"/>
  <c r="BE144" i="2" s="1"/>
  <c r="BK141" i="2"/>
  <c r="BI141" i="2"/>
  <c r="BH141" i="2"/>
  <c r="BG141" i="2"/>
  <c r="BF141" i="2"/>
  <c r="T141" i="2"/>
  <c r="R141" i="2"/>
  <c r="P141" i="2"/>
  <c r="J141" i="2"/>
  <c r="BE141" i="2" s="1"/>
  <c r="BK140" i="2"/>
  <c r="BI140" i="2"/>
  <c r="BH140" i="2"/>
  <c r="BG140" i="2"/>
  <c r="BF140" i="2"/>
  <c r="T140" i="2"/>
  <c r="R140" i="2"/>
  <c r="P140" i="2"/>
  <c r="J140" i="2"/>
  <c r="BE140" i="2" s="1"/>
  <c r="BK137" i="2"/>
  <c r="BI137" i="2"/>
  <c r="BH137" i="2"/>
  <c r="BG137" i="2"/>
  <c r="BF137" i="2"/>
  <c r="T137" i="2"/>
  <c r="R137" i="2"/>
  <c r="P137" i="2"/>
  <c r="J137" i="2"/>
  <c r="BE137" i="2" s="1"/>
  <c r="BK135" i="2"/>
  <c r="BI135" i="2"/>
  <c r="BH135" i="2"/>
  <c r="BG135" i="2"/>
  <c r="BF135" i="2"/>
  <c r="T135" i="2"/>
  <c r="R135" i="2"/>
  <c r="P135" i="2"/>
  <c r="J135" i="2"/>
  <c r="BE135" i="2" s="1"/>
  <c r="BK132" i="2"/>
  <c r="BI132" i="2"/>
  <c r="BH132" i="2"/>
  <c r="BG132" i="2"/>
  <c r="BF132" i="2"/>
  <c r="T132" i="2"/>
  <c r="T129" i="2" s="1"/>
  <c r="T128" i="2" s="1"/>
  <c r="T127" i="2" s="1"/>
  <c r="R132" i="2"/>
  <c r="P132" i="2"/>
  <c r="J132" i="2"/>
  <c r="BE132" i="2" s="1"/>
  <c r="BK130" i="2"/>
  <c r="BI130" i="2"/>
  <c r="BH130" i="2"/>
  <c r="BG130" i="2"/>
  <c r="BF130" i="2"/>
  <c r="T130" i="2"/>
  <c r="R130" i="2"/>
  <c r="P130" i="2"/>
  <c r="P129" i="2" s="1"/>
  <c r="J130" i="2"/>
  <c r="BE130" i="2" s="1"/>
  <c r="R129" i="2"/>
  <c r="R128" i="2" s="1"/>
  <c r="R127" i="2" s="1"/>
  <c r="J124" i="2"/>
  <c r="J123" i="2"/>
  <c r="F123" i="2"/>
  <c r="F121" i="2"/>
  <c r="E119" i="2"/>
  <c r="J92" i="2"/>
  <c r="J91" i="2"/>
  <c r="F91" i="2"/>
  <c r="F89" i="2"/>
  <c r="E87" i="2"/>
  <c r="J37" i="2"/>
  <c r="J36" i="2"/>
  <c r="AY95" i="1" s="1"/>
  <c r="J35" i="2"/>
  <c r="J18" i="2"/>
  <c r="E18" i="2"/>
  <c r="F124" i="2" s="1"/>
  <c r="J17" i="2"/>
  <c r="J12" i="2"/>
  <c r="J121" i="2" s="1"/>
  <c r="E7" i="2"/>
  <c r="E117" i="2" s="1"/>
  <c r="AY99" i="1"/>
  <c r="AX99" i="1"/>
  <c r="AY98" i="1"/>
  <c r="AX98" i="1"/>
  <c r="AU98" i="1"/>
  <c r="AY97" i="1"/>
  <c r="AX97" i="1"/>
  <c r="AY96" i="1"/>
  <c r="AX96" i="1"/>
  <c r="AX95" i="1"/>
  <c r="AS94" i="1"/>
  <c r="AM90" i="1"/>
  <c r="L90" i="1"/>
  <c r="AM89" i="1"/>
  <c r="L89" i="1"/>
  <c r="AM87" i="1"/>
  <c r="L87" i="1"/>
  <c r="L85" i="1"/>
  <c r="L84" i="1"/>
  <c r="F118" i="3" l="1"/>
  <c r="BK148" i="4"/>
  <c r="J148" i="4" s="1"/>
  <c r="J100" i="4" s="1"/>
  <c r="BK123" i="6"/>
  <c r="J123" i="6" s="1"/>
  <c r="J98" i="6" s="1"/>
  <c r="F36" i="3"/>
  <c r="BC96" i="1" s="1"/>
  <c r="BK129" i="2"/>
  <c r="J129" i="2" s="1"/>
  <c r="J98" i="2" s="1"/>
  <c r="J34" i="6"/>
  <c r="AW99" i="1" s="1"/>
  <c r="F34" i="6"/>
  <c r="BA99" i="1" s="1"/>
  <c r="BK122" i="6"/>
  <c r="F36" i="6"/>
  <c r="BC99" i="1" s="1"/>
  <c r="BK148" i="5"/>
  <c r="J148" i="5" s="1"/>
  <c r="J100" i="5" s="1"/>
  <c r="F37" i="5"/>
  <c r="BD98" i="1" s="1"/>
  <c r="F36" i="4"/>
  <c r="BC97" i="1" s="1"/>
  <c r="F33" i="5"/>
  <c r="AZ98" i="1" s="1"/>
  <c r="BK123" i="5"/>
  <c r="F35" i="5"/>
  <c r="BB98" i="1" s="1"/>
  <c r="F37" i="4"/>
  <c r="BD97" i="1" s="1"/>
  <c r="F35" i="4"/>
  <c r="BB97" i="1" s="1"/>
  <c r="BK196" i="2"/>
  <c r="J196" i="2" s="1"/>
  <c r="J104" i="2" s="1"/>
  <c r="BK148" i="3"/>
  <c r="J148" i="3" s="1"/>
  <c r="J100" i="3" s="1"/>
  <c r="J34" i="3"/>
  <c r="AW96" i="1" s="1"/>
  <c r="F35" i="3"/>
  <c r="BB96" i="1" s="1"/>
  <c r="F37" i="3"/>
  <c r="BD96" i="1" s="1"/>
  <c r="F34" i="3"/>
  <c r="BA96" i="1" s="1"/>
  <c r="BK123" i="3"/>
  <c r="J123" i="3" s="1"/>
  <c r="J98" i="3" s="1"/>
  <c r="F37" i="2"/>
  <c r="BD95" i="1" s="1"/>
  <c r="J34" i="2"/>
  <c r="AW95" i="1" s="1"/>
  <c r="F34" i="2"/>
  <c r="BA95" i="1" s="1"/>
  <c r="F36" i="2"/>
  <c r="BC95" i="1" s="1"/>
  <c r="F35" i="2"/>
  <c r="BB95" i="1" s="1"/>
  <c r="J33" i="4"/>
  <c r="AV97" i="1" s="1"/>
  <c r="F33" i="4"/>
  <c r="AZ97" i="1" s="1"/>
  <c r="P128" i="2"/>
  <c r="P127" i="2" s="1"/>
  <c r="AU95" i="1" s="1"/>
  <c r="AU94" i="1" s="1"/>
  <c r="J33" i="2"/>
  <c r="AV95" i="1" s="1"/>
  <c r="F33" i="2"/>
  <c r="AZ95" i="1" s="1"/>
  <c r="BK122" i="3"/>
  <c r="T122" i="5"/>
  <c r="T121" i="5" s="1"/>
  <c r="BK164" i="2"/>
  <c r="J164" i="2" s="1"/>
  <c r="J101" i="2" s="1"/>
  <c r="T123" i="3"/>
  <c r="T122" i="3" s="1"/>
  <c r="T121" i="3" s="1"/>
  <c r="P148" i="3"/>
  <c r="P122" i="3" s="1"/>
  <c r="P121" i="3" s="1"/>
  <c r="AU96" i="1" s="1"/>
  <c r="P122" i="4"/>
  <c r="P121" i="4" s="1"/>
  <c r="AU97" i="1" s="1"/>
  <c r="R148" i="4"/>
  <c r="R122" i="4" s="1"/>
  <c r="R121" i="4" s="1"/>
  <c r="J33" i="5"/>
  <c r="AV98" i="1" s="1"/>
  <c r="T148" i="5"/>
  <c r="E85" i="6"/>
  <c r="E111" i="6"/>
  <c r="F33" i="6"/>
  <c r="AZ99" i="1" s="1"/>
  <c r="J33" i="6"/>
  <c r="AV99" i="1" s="1"/>
  <c r="R148" i="6"/>
  <c r="R122" i="6" s="1"/>
  <c r="R121" i="6" s="1"/>
  <c r="F92" i="2"/>
  <c r="J115" i="3"/>
  <c r="J89" i="3"/>
  <c r="J33" i="3"/>
  <c r="AV96" i="1" s="1"/>
  <c r="AT96" i="1" s="1"/>
  <c r="F33" i="3"/>
  <c r="AZ96" i="1" s="1"/>
  <c r="R122" i="5"/>
  <c r="R121" i="5" s="1"/>
  <c r="F36" i="5"/>
  <c r="BC98" i="1" s="1"/>
  <c r="F35" i="6"/>
  <c r="BB99" i="1" s="1"/>
  <c r="F37" i="6"/>
  <c r="BD99" i="1" s="1"/>
  <c r="J89" i="2"/>
  <c r="J197" i="2"/>
  <c r="J105" i="2" s="1"/>
  <c r="F34" i="4"/>
  <c r="BA97" i="1" s="1"/>
  <c r="J34" i="4"/>
  <c r="AW97" i="1" s="1"/>
  <c r="F92" i="5"/>
  <c r="J34" i="5"/>
  <c r="AW98" i="1" s="1"/>
  <c r="F34" i="5"/>
  <c r="BA98" i="1" s="1"/>
  <c r="J123" i="5"/>
  <c r="J98" i="5" s="1"/>
  <c r="BK122" i="5"/>
  <c r="E85" i="2"/>
  <c r="BK122" i="4"/>
  <c r="J123" i="4"/>
  <c r="J98" i="4" s="1"/>
  <c r="E85" i="4"/>
  <c r="F118" i="4"/>
  <c r="F92" i="6"/>
  <c r="AT99" i="1" l="1"/>
  <c r="BK121" i="6"/>
  <c r="J121" i="6" s="1"/>
  <c r="J122" i="6"/>
  <c r="J97" i="6" s="1"/>
  <c r="BD94" i="1"/>
  <c r="W33" i="1" s="1"/>
  <c r="AT98" i="1"/>
  <c r="BC94" i="1"/>
  <c r="W32" i="1" s="1"/>
  <c r="AT95" i="1"/>
  <c r="BA94" i="1"/>
  <c r="AW94" i="1" s="1"/>
  <c r="AK30" i="1" s="1"/>
  <c r="BB94" i="1"/>
  <c r="W31" i="1" s="1"/>
  <c r="AY94" i="1"/>
  <c r="J122" i="5"/>
  <c r="J97" i="5" s="1"/>
  <c r="BK121" i="5"/>
  <c r="J121" i="5" s="1"/>
  <c r="BK121" i="3"/>
  <c r="J121" i="3" s="1"/>
  <c r="J122" i="3"/>
  <c r="J97" i="3" s="1"/>
  <c r="J122" i="4"/>
  <c r="J97" i="4" s="1"/>
  <c r="BK121" i="4"/>
  <c r="J121" i="4" s="1"/>
  <c r="AZ94" i="1"/>
  <c r="BK128" i="2"/>
  <c r="AT97" i="1"/>
  <c r="J96" i="6" l="1"/>
  <c r="J30" i="6"/>
  <c r="W30" i="1"/>
  <c r="AX94" i="1"/>
  <c r="BK127" i="2"/>
  <c r="J127" i="2" s="1"/>
  <c r="J128" i="2"/>
  <c r="J97" i="2" s="1"/>
  <c r="J96" i="5"/>
  <c r="J30" i="5"/>
  <c r="J96" i="3"/>
  <c r="J30" i="3"/>
  <c r="W29" i="1"/>
  <c r="AV94" i="1"/>
  <c r="J96" i="4"/>
  <c r="J30" i="4"/>
  <c r="AG99" i="1" l="1"/>
  <c r="AN99" i="1" s="1"/>
  <c r="J39" i="6"/>
  <c r="AK29" i="1"/>
  <c r="AT94" i="1"/>
  <c r="J39" i="5"/>
  <c r="AG98" i="1"/>
  <c r="AN98" i="1" s="1"/>
  <c r="J39" i="3"/>
  <c r="AG96" i="1"/>
  <c r="AN96" i="1" s="1"/>
  <c r="J39" i="4"/>
  <c r="AG97" i="1"/>
  <c r="AN97" i="1" s="1"/>
  <c r="J96" i="2"/>
  <c r="J30" i="2"/>
  <c r="J39" i="2" l="1"/>
  <c r="AG95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<sst xmlns="http://schemas.openxmlformats.org/spreadsheetml/2006/main" count="3268" uniqueCount="492">
  <si>
    <t>Export Komplet</t>
  </si>
  <si>
    <t>2.0</t>
  </si>
  <si>
    <t>False</t>
  </si>
  <si>
    <t>{e6c9336c-0710-4926-a27f-6eff2ecd9b03}</t>
  </si>
  <si>
    <t>&gt;&gt;  skryté sloupce  &lt;&lt;</t>
  </si>
  <si>
    <t>0,01</t>
  </si>
  <si>
    <t>21</t>
  </si>
  <si>
    <t>1</t>
  </si>
  <si>
    <t>15</t>
  </si>
  <si>
    <t>REKAPITULACE STAVBY</t>
  </si>
  <si>
    <t>v ---  níže se nacházejí doplnkové a pomocné údaje k sestavám  --- v</t>
  </si>
  <si>
    <t>Kód:</t>
  </si>
  <si>
    <t>20230725</t>
  </si>
  <si>
    <t>Stavba:</t>
  </si>
  <si>
    <t>Vodovod v ulici Lužické</t>
  </si>
  <si>
    <t>KSO:</t>
  </si>
  <si>
    <t>CC-CZ:</t>
  </si>
  <si>
    <t>Místo:</t>
  </si>
  <si>
    <t xml:space="preserve"> </t>
  </si>
  <si>
    <t>Datum:</t>
  </si>
  <si>
    <t>25. 7. 2023</t>
  </si>
  <si>
    <t>Zadavatel:</t>
  </si>
  <si>
    <t>IČ:</t>
  </si>
  <si>
    <t>0,1</t>
  </si>
  <si>
    <t>DIČ: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</si>
  <si>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</si>
  <si>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</si>
  <si>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</si>
  <si>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</si>
  <si>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</si>
  <si>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</si>
  <si>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</si>
  <si>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</si>
  <si>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</si>
  <si>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</si>
  <si>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</si>
  <si>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</si>
  <si>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</si>
  <si>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</si>
  <si>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</si>
  <si>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</si>
  <si>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</si>
  <si>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</si>
  <si>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</si>
  <si>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</si>
  <si>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</si>
  <si>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</si>
  <si>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</si>
  <si>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</si>
  <si>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</si>
  <si>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</si>
  <si>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</si>
  <si>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</si>
  <si>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</si>
  <si>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</si>
  <si>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</si>
  <si>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</si>
  <si>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</si>
  <si>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</si>
  <si>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</si>
  <si>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</si>
  <si>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</si>
  <si>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</si>
  <si>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</si>
  <si>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</si>
  <si>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</si>
  <si>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</si>
  <si>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</si>
  <si>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</si>
  <si>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</si>
  <si>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</si>
  <si>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</si>
  <si>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</si>
  <si>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</si>
  <si>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</si>
  <si>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Vodovod</t>
  </si>
  <si>
    <t>STA</t>
  </si>
  <si>
    <t>{3929616f-5f58-4cc8-9eb2-4be1eeb1b6f1}</t>
  </si>
  <si>
    <t>2</t>
  </si>
  <si>
    <t>SO-02</t>
  </si>
  <si>
    <t>Vodovodní přípojka VP-1</t>
  </si>
  <si>
    <t>{bb4d06d7-917d-4cbc-9953-0187417743ea}</t>
  </si>
  <si>
    <t>SO-03</t>
  </si>
  <si>
    <t>Vodovodní přípojka VP-2</t>
  </si>
  <si>
    <t>{fb77d665-fa8c-4e49-aaaa-a9be4a2ab6c8}</t>
  </si>
  <si>
    <t>SO-04</t>
  </si>
  <si>
    <t>Vodovodní přípojka VP-3</t>
  </si>
  <si>
    <t>{fd001150-b779-4e60-a208-780a57412601}</t>
  </si>
  <si>
    <t>SO-05</t>
  </si>
  <si>
    <t>Vodovodní přípojka VP-5</t>
  </si>
  <si>
    <t>{57a7dfdd-b6f4-4589-9008-3fe33fb48dd6}</t>
  </si>
  <si>
    <t>KRYCÍ LIST SOUPISU PRACÍ</t>
  </si>
  <si>
    <t>Objekt:</t>
  </si>
  <si>
    <t>SO-01 - Vodovod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</si>
  <si>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</si>
  <si>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</si>
  <si>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</si>
  <si>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</si>
  <si>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</si>
  <si>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</si>
  <si>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</si>
  <si>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</si>
  <si>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</si>
  <si>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</si>
  <si>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</si>
  <si>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</si>
  <si>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</si>
  <si>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</si>
  <si>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</si>
  <si>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</si>
  <si>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</si>
  <si>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</si>
  <si>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</si>
  <si>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</si>
  <si>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</si>
  <si>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</si>
  <si>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</si>
  <si>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</si>
  <si>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</si>
  <si>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</si>
  <si>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</si>
  <si>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</si>
  <si>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</si>
  <si>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</si>
  <si>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</si>
  <si>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</si>
  <si>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</si>
  <si>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</si>
  <si>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113107543</t>
  </si>
  <si>
    <t>Odstranění podkladu živičných tl přes 100 do 150 mm při překopech strojně pl přes 15 m2</t>
  </si>
  <si>
    <t>m2</t>
  </si>
  <si>
    <t>4</t>
  </si>
  <si>
    <t>359072302</t>
  </si>
  <si>
    <t>VV</t>
  </si>
  <si>
    <t>"hlavní silnice" 6*6</t>
  </si>
  <si>
    <t>132254103</t>
  </si>
  <si>
    <t>Hloubení rýh zapažených š do 800 mm v hornině třídy těžitelnosti I skupiny 3 objem do 100 m3 strojně</t>
  </si>
  <si>
    <t>m3</t>
  </si>
  <si>
    <t>1013875462</t>
  </si>
  <si>
    <t>"vodovod" 0,8*1,7*94</t>
  </si>
  <si>
    <t>Součet</t>
  </si>
  <si>
    <t>3</t>
  </si>
  <si>
    <t>139001101</t>
  </si>
  <si>
    <t>Příplatek za ztížení vykopávky v blízkosti podzemního vedení</t>
  </si>
  <si>
    <t>-667447883</t>
  </si>
  <si>
    <t>"podzemní vedení, propustky atd. v 30 % výkopu" 127,84*0,3</t>
  </si>
  <si>
    <t>151811131</t>
  </si>
  <si>
    <t>Osazení pažicího boxu hl výkopu do 4 m š do 1,2 m</t>
  </si>
  <si>
    <t>-1260863071</t>
  </si>
  <si>
    <t>"vodovod" 2*1,7*94</t>
  </si>
  <si>
    <t>5</t>
  </si>
  <si>
    <t>151811231</t>
  </si>
  <si>
    <t>Odstranění pažicího boxu hl výkopu do 4 m š do 1,2 m</t>
  </si>
  <si>
    <t>963214356</t>
  </si>
  <si>
    <t>6</t>
  </si>
  <si>
    <t>162551107</t>
  </si>
  <si>
    <t>Vodorovné přemístění přes 2 000 do 2500 m výkopku/sypaniny z horniny třídy těžitelnosti I skupiny 1 až 3</t>
  </si>
  <si>
    <t>1273397361</t>
  </si>
  <si>
    <t>7</t>
  </si>
  <si>
    <t>171251101</t>
  </si>
  <si>
    <t>Uložení sypaniny do násypů nezhutněných strojně</t>
  </si>
  <si>
    <t>1261188358</t>
  </si>
  <si>
    <t>"včetně úpravy figury násypu na skládce zhotovitele" 127,84</t>
  </si>
  <si>
    <t>8</t>
  </si>
  <si>
    <t>174151101</t>
  </si>
  <si>
    <t>Zásyp jam, šachet rýh nebo kolem objektů sypaninou se zhutněním</t>
  </si>
  <si>
    <t>-446997074</t>
  </si>
  <si>
    <t>(127,84-7,52-18,8)</t>
  </si>
  <si>
    <t>9</t>
  </si>
  <si>
    <t>M</t>
  </si>
  <si>
    <t>58331202</t>
  </si>
  <si>
    <t>štěrkodrť netříděná do 100mm amfibolit</t>
  </si>
  <si>
    <t>t</t>
  </si>
  <si>
    <t>-412733429</t>
  </si>
  <si>
    <t>"kompletní výměna materiálu v rýze" (101,52)*2</t>
  </si>
  <si>
    <t>10</t>
  </si>
  <si>
    <t>175111101</t>
  </si>
  <si>
    <t>Obsypání potrubí ručně sypaninou bez prohození, uloženou do 3 m</t>
  </si>
  <si>
    <t>-40348440</t>
  </si>
  <si>
    <t>"výkop mimo rýhu kanalizace" 0,8*0,25*94</t>
  </si>
  <si>
    <t>11</t>
  </si>
  <si>
    <t>58331200</t>
  </si>
  <si>
    <t>štěrkopísek netříděný</t>
  </si>
  <si>
    <t>1235449258</t>
  </si>
  <si>
    <t>18,8*1,8</t>
  </si>
  <si>
    <t>Vodorovné konstrukce</t>
  </si>
  <si>
    <t>12</t>
  </si>
  <si>
    <t>451572111</t>
  </si>
  <si>
    <t>Lože pod potrubí otevřený výkop z kameniva drobného těženého</t>
  </si>
  <si>
    <t>1678587146</t>
  </si>
  <si>
    <t>"vodovod" 0,8*0,1*94</t>
  </si>
  <si>
    <t>Komunikace pozemní</t>
  </si>
  <si>
    <t>13</t>
  </si>
  <si>
    <t>565135121</t>
  </si>
  <si>
    <t>Asfaltový beton vrstva podkladní ACP 16 (obalované kamenivo OKS) tl 50 mm š přes 3 m</t>
  </si>
  <si>
    <t>-2077989601</t>
  </si>
  <si>
    <t>14</t>
  </si>
  <si>
    <t>577144221</t>
  </si>
  <si>
    <t>Asfaltový beton vrstva obrusná ACO 11 (ABS) tř. II tl 50 mm š přes 3 m z nemodifikovaného asfaltu</t>
  </si>
  <si>
    <t>-682755563</t>
  </si>
  <si>
    <t>"hlavní silnice" 6,5*6,5</t>
  </si>
  <si>
    <t>Trubní vedení</t>
  </si>
  <si>
    <t>871241141</t>
  </si>
  <si>
    <t>Montáž potrubí z PE100 SDR 11 otevřený výkop svařovaných na tupo D 90 x 8,2 mm</t>
  </si>
  <si>
    <t>m</t>
  </si>
  <si>
    <t>-1453522453</t>
  </si>
  <si>
    <t>16</t>
  </si>
  <si>
    <t>28613556</t>
  </si>
  <si>
    <t>potrubí dvouvrstvé PE100 RC SDR11 90x8,2 dl 12m</t>
  </si>
  <si>
    <t>-712997627</t>
  </si>
  <si>
    <t>17</t>
  </si>
  <si>
    <t>891241112</t>
  </si>
  <si>
    <t>Montáž vodovodních šoupátek otevřený výkop DN 80</t>
  </si>
  <si>
    <t>kus</t>
  </si>
  <si>
    <t>1652919067</t>
  </si>
  <si>
    <t>18</t>
  </si>
  <si>
    <t>42221303</t>
  </si>
  <si>
    <t>šoupátko pitná voda litina GGG 50 krátká stavební dl PN10/16 DN 80x180mm</t>
  </si>
  <si>
    <t>1699407148</t>
  </si>
  <si>
    <t>19</t>
  </si>
  <si>
    <t>42291352</t>
  </si>
  <si>
    <t>poklop litinový šoupátkový pro zemní soupravy osazení do terénu a do vozovky</t>
  </si>
  <si>
    <t>-1900752306</t>
  </si>
  <si>
    <t>20</t>
  </si>
  <si>
    <t>891247112</t>
  </si>
  <si>
    <t>Montáž hydrantů podzemních DN 80</t>
  </si>
  <si>
    <t>1811264738</t>
  </si>
  <si>
    <t>42273594</t>
  </si>
  <si>
    <t>hydrant podzemní DN 80 PN 16 dvojitý uzávěr s koulí krycí v 1500mm</t>
  </si>
  <si>
    <t>-1120441346</t>
  </si>
  <si>
    <t>22</t>
  </si>
  <si>
    <t>42291452</t>
  </si>
  <si>
    <t>poklop litinový hydrantový DN 80</t>
  </si>
  <si>
    <t>1632169468</t>
  </si>
  <si>
    <t>23</t>
  </si>
  <si>
    <t>42221304</t>
  </si>
  <si>
    <t>šoupátko pitná voda litina GGG 50 krátká stavební dl PN10/16 DN 100x190mm</t>
  </si>
  <si>
    <t>2127589883</t>
  </si>
  <si>
    <t>24</t>
  </si>
  <si>
    <t>892241111</t>
  </si>
  <si>
    <t>Tlaková zkouška vodou potrubí DN do 80</t>
  </si>
  <si>
    <t>1306534145</t>
  </si>
  <si>
    <t>25</t>
  </si>
  <si>
    <t>892273122</t>
  </si>
  <si>
    <t>Proplach a dezinfekce vodovodního potrubí DN od 80 do 125</t>
  </si>
  <si>
    <t>-2091769260</t>
  </si>
  <si>
    <t>26</t>
  </si>
  <si>
    <t>892372111</t>
  </si>
  <si>
    <t>Zabezpečení konců potrubí DN do 300 při tlakových zkouškách vodou</t>
  </si>
  <si>
    <t>633554587</t>
  </si>
  <si>
    <t>27</t>
  </si>
  <si>
    <t>899721111</t>
  </si>
  <si>
    <t>Signalizační vodič DN do 150 mm na potrubí</t>
  </si>
  <si>
    <t>1985654733</t>
  </si>
  <si>
    <t>94</t>
  </si>
  <si>
    <t>28</t>
  </si>
  <si>
    <t>899722112</t>
  </si>
  <si>
    <t>Krytí potrubí z plastů výstražnou fólií z PVC 25 cm</t>
  </si>
  <si>
    <t>913433634</t>
  </si>
  <si>
    <t>29</t>
  </si>
  <si>
    <t>899881103</t>
  </si>
  <si>
    <t>Příruba S2000 100 D+M</t>
  </si>
  <si>
    <t>1495095538</t>
  </si>
  <si>
    <t>30</t>
  </si>
  <si>
    <t>899881104</t>
  </si>
  <si>
    <t>Příruba S2000 80 D+M</t>
  </si>
  <si>
    <t>1700403077</t>
  </si>
  <si>
    <t>31</t>
  </si>
  <si>
    <t>899881105</t>
  </si>
  <si>
    <t>T 100/80 D+M</t>
  </si>
  <si>
    <t>1842859250</t>
  </si>
  <si>
    <t>32</t>
  </si>
  <si>
    <t>899881106</t>
  </si>
  <si>
    <t>TP 80x50 D+M</t>
  </si>
  <si>
    <t>-1158410469</t>
  </si>
  <si>
    <t>33</t>
  </si>
  <si>
    <t>899881107</t>
  </si>
  <si>
    <t>PP 50 D+M</t>
  </si>
  <si>
    <t>1420524942</t>
  </si>
  <si>
    <t>34</t>
  </si>
  <si>
    <t>899881108</t>
  </si>
  <si>
    <t>AV 50 D+M</t>
  </si>
  <si>
    <t>-1402747260</t>
  </si>
  <si>
    <t>35</t>
  </si>
  <si>
    <t>899881114</t>
  </si>
  <si>
    <t>Patkové koleno DN 80 D+M</t>
  </si>
  <si>
    <t>-1742553369</t>
  </si>
  <si>
    <t>Ostatní konstrukce a práce, bourání</t>
  </si>
  <si>
    <t>36</t>
  </si>
  <si>
    <t>919112212</t>
  </si>
  <si>
    <t>Řezání spár pro vytvoření komůrky š 10 mm hl 20 mm pro těsnící zálivku v živičném krytu</t>
  </si>
  <si>
    <t>1678725347</t>
  </si>
  <si>
    <t>"napojení na stávající kryty" 3*6,5</t>
  </si>
  <si>
    <t>37</t>
  </si>
  <si>
    <t>919121111</t>
  </si>
  <si>
    <t>Těsnění spár zálivkou za studena pro komůrky š 10 mm hl 20 mm s těsnicím profilem</t>
  </si>
  <si>
    <t>1253050037</t>
  </si>
  <si>
    <t>3*6,5</t>
  </si>
  <si>
    <t>38</t>
  </si>
  <si>
    <t>919735112</t>
  </si>
  <si>
    <t>Řezání stávajícího živičného krytu hl přes 50 do 100 mm</t>
  </si>
  <si>
    <t>644286377</t>
  </si>
  <si>
    <t>"výkop v hlavní silnici i s přesahem" 3*6+3*6,5</t>
  </si>
  <si>
    <t>998</t>
  </si>
  <si>
    <t>Přesun hmot</t>
  </si>
  <si>
    <t>39</t>
  </si>
  <si>
    <t>998276101</t>
  </si>
  <si>
    <t>Přesun hmot pro trubní vedení z trub z plastických hmot otevřený výkop</t>
  </si>
  <si>
    <t>-1628281998</t>
  </si>
  <si>
    <t>VRN</t>
  </si>
  <si>
    <t>Vedlejší rozpočtové náklady</t>
  </si>
  <si>
    <t>VRN1</t>
  </si>
  <si>
    <t>Průzkumné, geodetické a projektové práce</t>
  </si>
  <si>
    <t>40</t>
  </si>
  <si>
    <t>012103000</t>
  </si>
  <si>
    <t>Geodetické práce před výstavbou</t>
  </si>
  <si>
    <t>…</t>
  </si>
  <si>
    <t>1024</t>
  </si>
  <si>
    <t>-522005777</t>
  </si>
  <si>
    <t>41</t>
  </si>
  <si>
    <t>012203000</t>
  </si>
  <si>
    <t>Geodetické práce při provádění stavby</t>
  </si>
  <si>
    <t>-1636068714</t>
  </si>
  <si>
    <t>42</t>
  </si>
  <si>
    <t>012303000</t>
  </si>
  <si>
    <t>Geodetické práce po výstavbě - zaměření skutečného provedení, GP pro zřízení věcných břemen</t>
  </si>
  <si>
    <t>-422158637</t>
  </si>
  <si>
    <t>43</t>
  </si>
  <si>
    <t>013254000</t>
  </si>
  <si>
    <t>Dokumentace skutečného provedení stavby</t>
  </si>
  <si>
    <t>2032670583</t>
  </si>
  <si>
    <t>VRN3</t>
  </si>
  <si>
    <t>Zařízení staveniště</t>
  </si>
  <si>
    <t>44</t>
  </si>
  <si>
    <t>032903000</t>
  </si>
  <si>
    <t>Náklady na zřízení, provoz a údržbu vybavení  a zrušení zařízení staveniště</t>
  </si>
  <si>
    <t>647365750</t>
  </si>
  <si>
    <t>VRN4</t>
  </si>
  <si>
    <t>Inženýrská činnost</t>
  </si>
  <si>
    <t>45</t>
  </si>
  <si>
    <t>043154000</t>
  </si>
  <si>
    <t>Zkoušky hutnicí</t>
  </si>
  <si>
    <t>479596082</t>
  </si>
  <si>
    <t>SO-02 - Vodovodní přípojka VP-1</t>
  </si>
  <si>
    <t>-1515076526</t>
  </si>
  <si>
    <t>"přípojky" 0,8*1,7*(4,3)</t>
  </si>
  <si>
    <t>-1062357584</t>
  </si>
  <si>
    <t>"přípojky" 2*1,7*(4,3)</t>
  </si>
  <si>
    <t>1331939012</t>
  </si>
  <si>
    <t>1170547403</t>
  </si>
  <si>
    <t>1382793302</t>
  </si>
  <si>
    <t>-898074312</t>
  </si>
  <si>
    <t>(5,85-0,34-0,86)</t>
  </si>
  <si>
    <t>1655602083</t>
  </si>
  <si>
    <t>4,65*2</t>
  </si>
  <si>
    <t>-996353905</t>
  </si>
  <si>
    <t>"přípojky" 0,8*0,25*(4,3)</t>
  </si>
  <si>
    <t>-864560933</t>
  </si>
  <si>
    <t>0,86*1,8</t>
  </si>
  <si>
    <t>1370139100</t>
  </si>
  <si>
    <t>"přípojky" 0,8*0,1*(4,3)</t>
  </si>
  <si>
    <t>871161141</t>
  </si>
  <si>
    <t>Montáž potrubí z PE100 SDR 11 otevřený výkop svařovaných na tupo D 32 x 3,0 mm</t>
  </si>
  <si>
    <t>-1602690493</t>
  </si>
  <si>
    <t>"přípojky" (4,3)</t>
  </si>
  <si>
    <t>28613170</t>
  </si>
  <si>
    <t>trubka vodovodní PE100 SDR11 se signalizační vrstvou 32x3,0mm</t>
  </si>
  <si>
    <t>2066048067</t>
  </si>
  <si>
    <t>879161111</t>
  </si>
  <si>
    <t>Montáž vodovodní přípojky na potrubí DN 25</t>
  </si>
  <si>
    <t>-1110017275</t>
  </si>
  <si>
    <t>891181112</t>
  </si>
  <si>
    <t>Montáž vodovodních šoupátek otevřený výkop DN 40</t>
  </si>
  <si>
    <t>-472065062</t>
  </si>
  <si>
    <t>42221300</t>
  </si>
  <si>
    <t>šoupátko pitná voda litina GGG 50 krátká stavební dl PN10/16 DN 40x140mm</t>
  </si>
  <si>
    <t>1007934223</t>
  </si>
  <si>
    <t>144839422</t>
  </si>
  <si>
    <t>891249111</t>
  </si>
  <si>
    <t>Montáž navrtávacích pasů na potrubí z jakýchkoli trub DN 80</t>
  </si>
  <si>
    <t>572828218</t>
  </si>
  <si>
    <t>42271412</t>
  </si>
  <si>
    <t>pás navrtávací z tvárné litiny DN 80, pro litinové a ocelové potrubí, se závitovým výstupem 1",5/4",6/4",2"</t>
  </si>
  <si>
    <t>1014337284</t>
  </si>
  <si>
    <t>893811163</t>
  </si>
  <si>
    <t>Osazení vodoměrné šachty kruhové z PP samonosné pro běžné zatížení D do 1,2 m hl přes 1,4 do 1,6 m</t>
  </si>
  <si>
    <t>1626200993</t>
  </si>
  <si>
    <t>56230595</t>
  </si>
  <si>
    <t>šachta plastová vodoměrná samonosná kruhová 1,2/1,6m</t>
  </si>
  <si>
    <t>978185679</t>
  </si>
  <si>
    <t>-1709953753</t>
  </si>
  <si>
    <t>-928343668</t>
  </si>
  <si>
    <t>1214311787</t>
  </si>
  <si>
    <t>SO-03 - Vodovodní přípojka VP-2</t>
  </si>
  <si>
    <t>-1546872356</t>
  </si>
  <si>
    <t>"přípojky" 0,8*1,7*(4,7)</t>
  </si>
  <si>
    <t>-338335428</t>
  </si>
  <si>
    <t>"přípojky" 2*1,7*4,7</t>
  </si>
  <si>
    <t>340832799</t>
  </si>
  <si>
    <t>338140129</t>
  </si>
  <si>
    <t>"přípojky" 0,8*1,7*4,7</t>
  </si>
  <si>
    <t>161386916</t>
  </si>
  <si>
    <t>-868935599</t>
  </si>
  <si>
    <t>6,39-0,38-0,94</t>
  </si>
  <si>
    <t>1247750845</t>
  </si>
  <si>
    <t>5,07*2</t>
  </si>
  <si>
    <t>2060318462</t>
  </si>
  <si>
    <t>"přípojky" 0,8*0,25*4,7</t>
  </si>
  <si>
    <t>1797437699</t>
  </si>
  <si>
    <t>0,94*1,8</t>
  </si>
  <si>
    <t>-520573237</t>
  </si>
  <si>
    <t>"přípojky" 0,8*0,1*4,7</t>
  </si>
  <si>
    <t>1818612932</t>
  </si>
  <si>
    <t>"přípojky" 4,7</t>
  </si>
  <si>
    <t>756485105</t>
  </si>
  <si>
    <t>1974988708</t>
  </si>
  <si>
    <t>1102644877</t>
  </si>
  <si>
    <t>875255122</t>
  </si>
  <si>
    <t>211938219</t>
  </si>
  <si>
    <t>-1575548947</t>
  </si>
  <si>
    <t>-1388638380</t>
  </si>
  <si>
    <t>-39468798</t>
  </si>
  <si>
    <t>-1561681872</t>
  </si>
  <si>
    <t>1710083652</t>
  </si>
  <si>
    <t>-529503119</t>
  </si>
  <si>
    <t>-1283204508</t>
  </si>
  <si>
    <t>SO-04 - Vodovodní přípojka VP-3</t>
  </si>
  <si>
    <t>-1627778260</t>
  </si>
  <si>
    <t>"přípojky" 0,8*1,7*7</t>
  </si>
  <si>
    <t>-1232511959</t>
  </si>
  <si>
    <t>"přípojky" 2*1,7*7</t>
  </si>
  <si>
    <t>-2029208704</t>
  </si>
  <si>
    <t>69291215</t>
  </si>
  <si>
    <t>-664564977</t>
  </si>
  <si>
    <t>1488126404</t>
  </si>
  <si>
    <t>9,52-0,56-1,4</t>
  </si>
  <si>
    <t>437245949</t>
  </si>
  <si>
    <t>7,56*2</t>
  </si>
  <si>
    <t>708853477</t>
  </si>
  <si>
    <t>"přípojky" 0,8*0,25*7</t>
  </si>
  <si>
    <t>-1042705547</t>
  </si>
  <si>
    <t>1,4*1,8</t>
  </si>
  <si>
    <t>-1945868574</t>
  </si>
  <si>
    <t>"přípojky" 0,8*0,1*7</t>
  </si>
  <si>
    <t>453835189</t>
  </si>
  <si>
    <t>"přípojky" 7</t>
  </si>
  <si>
    <t>-440200610</t>
  </si>
  <si>
    <t>244801466</t>
  </si>
  <si>
    <t>-78285523</t>
  </si>
  <si>
    <t>1534072747</t>
  </si>
  <si>
    <t>-1758201569</t>
  </si>
  <si>
    <t>-52205907</t>
  </si>
  <si>
    <t>-420433259</t>
  </si>
  <si>
    <t>-355159826</t>
  </si>
  <si>
    <t>1105277572</t>
  </si>
  <si>
    <t>-705524361</t>
  </si>
  <si>
    <t>SO-05 - Vodovodní přípojka VP-5</t>
  </si>
  <si>
    <t>-994401002</t>
  </si>
  <si>
    <t>"přípojky" 0,8*1,7*5,9</t>
  </si>
  <si>
    <t>-1380042575</t>
  </si>
  <si>
    <t>"přípojky" 2*1,7*5,9</t>
  </si>
  <si>
    <t>-356634239</t>
  </si>
  <si>
    <t>586583896</t>
  </si>
  <si>
    <t>-884956988</t>
  </si>
  <si>
    <t>1470267929</t>
  </si>
  <si>
    <t>8,02-0,47-1,18</t>
  </si>
  <si>
    <t>1493243271</t>
  </si>
  <si>
    <t>6,37*2</t>
  </si>
  <si>
    <t>1307687847</t>
  </si>
  <si>
    <t>"přípojky" 0,8*0,25*5,9</t>
  </si>
  <si>
    <t>-713171062</t>
  </si>
  <si>
    <t>1,18*1,8</t>
  </si>
  <si>
    <t>-1877671809</t>
  </si>
  <si>
    <t>"přípojky" 0,8*0,1*5,9</t>
  </si>
  <si>
    <t>409886554</t>
  </si>
  <si>
    <t>"přípojky" 5,9</t>
  </si>
  <si>
    <t>-1169013972</t>
  </si>
  <si>
    <t>-914369285</t>
  </si>
  <si>
    <t>465249455</t>
  </si>
  <si>
    <t>-611549514</t>
  </si>
  <si>
    <t>-1921394249</t>
  </si>
  <si>
    <t>299757532</t>
  </si>
  <si>
    <t>-2089782758</t>
  </si>
  <si>
    <t>833216179</t>
  </si>
  <si>
    <t>-1011856206</t>
  </si>
  <si>
    <t>1853809229</t>
  </si>
  <si>
    <t>-919862431</t>
  </si>
  <si>
    <t>75190913</t>
  </si>
  <si>
    <t>Uchazeč:</t>
  </si>
  <si>
    <t>Brabec&amp;Brabec stavební s.r.o.</t>
  </si>
  <si>
    <t>CZ25493540</t>
  </si>
  <si>
    <t>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</si>
</sst>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0"/>
  </numFmts>
  <fonts count="35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8"/>
      <color rgb="FF0000FF"/>
      <name val="Wingdings 2"/>
      <charset val="1"/>
    </font>
    <font>
      <u/>
      <sz val="11"/>
      <color rgb="FF0000FF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sz val="8"/>
      <color rgb="FF505050"/>
      <name val="Arial CE"/>
      <charset val="1"/>
    </font>
    <font>
      <sz val="7"/>
      <color rgb="FF969696"/>
      <name val="Arial CE"/>
      <charset val="1"/>
    </font>
    <font>
      <sz val="8"/>
      <color rgb="FFFF0000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17" fillId="0" borderId="0" applyBorder="0" applyProtection="0"/>
  </cellStyleXfs>
  <cellXfs count="190">
    <xf numFmtId="0" fontId="0" fillId="0" borderId="0" xfId="0"/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9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4" fontId="11" fillId="0" borderId="18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Border="1" applyAlignment="1" applyProtection="1">
      <alignment horizontal="center" vertical="center"/>
    </xf>
    <xf numFmtId="0" fontId="18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21" fillId="0" borderId="18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4" fontId="21" fillId="0" borderId="14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" fontId="21" fillId="0" borderId="19" xfId="0" applyNumberFormat="1" applyFont="1" applyBorder="1" applyAlignment="1">
      <alignment vertical="center"/>
    </xf>
    <xf numFmtId="4" fontId="21" fillId="0" borderId="20" xfId="0" applyNumberFormat="1" applyFont="1" applyBorder="1" applyAlignment="1">
      <alignment vertical="center"/>
    </xf>
    <xf numFmtId="165" fontId="21" fillId="0" borderId="20" xfId="0" applyNumberFormat="1" applyFont="1" applyBorder="1" applyAlignment="1">
      <alignment vertical="center"/>
    </xf>
    <xf numFmtId="4" fontId="21" fillId="0" borderId="21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9" fillId="4" borderId="6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20" xfId="0" applyFont="1" applyBorder="1" applyAlignment="1">
      <alignment horizontal="left" vertical="center"/>
    </xf>
    <xf numFmtId="0" fontId="25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" fontId="14" fillId="0" borderId="0" xfId="0" applyNumberFormat="1" applyFont="1"/>
    <xf numFmtId="165" fontId="27" fillId="0" borderId="12" xfId="0" applyNumberFormat="1" applyFont="1" applyBorder="1"/>
    <xf numFmtId="165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29" fillId="0" borderId="0" xfId="0" applyFont="1"/>
    <xf numFmtId="0" fontId="29" fillId="0" borderId="3" xfId="0" applyFont="1" applyBorder="1"/>
    <xf numFmtId="0" fontId="2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0" fontId="29" fillId="0" borderId="18" xfId="0" applyFont="1" applyBorder="1"/>
    <xf numFmtId="165" fontId="29" fillId="0" borderId="0" xfId="0" applyNumberFormat="1" applyFont="1"/>
    <xf numFmtId="165" fontId="29" fillId="0" borderId="14" xfId="0" applyNumberFormat="1" applyFont="1" applyBorder="1"/>
    <xf numFmtId="0" fontId="29" fillId="0" borderId="0" xfId="0" applyFont="1" applyAlignment="1">
      <alignment horizontal="center"/>
    </xf>
    <xf numFmtId="4" fontId="29" fillId="0" borderId="0" xfId="0" applyNumberFormat="1" applyFont="1" applyAlignment="1">
      <alignment vertical="center"/>
    </xf>
    <xf numFmtId="0" fontId="26" fillId="0" borderId="0" xfId="0" applyFont="1" applyAlignment="1">
      <alignment horizontal="left"/>
    </xf>
    <xf numFmtId="4" fontId="26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4" fontId="1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3" fillId="0" borderId="1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165" fontId="13" fillId="0" borderId="14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vertical="center"/>
    </xf>
    <xf numFmtId="0" fontId="30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18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4" fontId="32" fillId="0" borderId="0" xfId="0" applyNumberFormat="1" applyFont="1" applyAlignment="1">
      <alignment vertical="center"/>
    </xf>
    <xf numFmtId="0" fontId="32" fillId="0" borderId="18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8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165" fontId="13" fillId="0" borderId="20" xfId="0" applyNumberFormat="1" applyFont="1" applyBorder="1" applyAlignment="1">
      <alignment vertical="center"/>
    </xf>
    <xf numFmtId="165" fontId="13" fillId="0" borderId="21" xfId="0" applyNumberFormat="1" applyFont="1" applyBorder="1" applyAlignment="1">
      <alignment vertical="center"/>
    </xf>
    <xf numFmtId="0" fontId="0" fillId="5" borderId="3" xfId="0" applyFill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right" vertical="center"/>
    </xf>
    <xf numFmtId="0" fontId="12" fillId="4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4" fontId="9" fillId="3" borderId="8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285120</xdr:colOff>
      <xdr:row>1</xdr:row>
      <xdr:rowOff>122760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/>
        <a:stretch/>
      </xdr:blipFill>
      <xdr:spPr>
        <a:xfrm>
          <a:off x="0" y="0"/>
          <a:ext cx="285120" cy="285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285120</xdr:colOff>
      <xdr:row>1</xdr:row>
      <xdr:rowOff>122760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85120" cy="285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285120</xdr:colOff>
      <xdr:row>1</xdr:row>
      <xdr:rowOff>122760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85120" cy="285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285120</xdr:colOff>
      <xdr:row>1</xdr:row>
      <xdr:rowOff>122760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85120" cy="285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285120</xdr:colOff>
      <xdr:row>1</xdr:row>
      <xdr:rowOff>122760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85120" cy="285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285120</xdr:colOff>
      <xdr:row>1</xdr:row>
      <xdr:rowOff>122760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85120" cy="2851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topLeftCell="A73" zoomScaleNormal="100" workbookViewId="0">
      <selection activeCell="AR85" sqref="AR85"/>
    </sheetView>
  </sheetViews>
  <sheetFormatPr defaultRowHeight="11.25"/>
  <cols>
    <col min="1" max="1" width="8"/>
    <col min="2" max="2" width="1.5"/>
    <col min="3" max="3" width="3.83203125"/>
    <col min="4" max="33" width="2.5"/>
    <col min="34" max="34" width="3.33203125"/>
    <col min="35" max="35" width="30.83203125"/>
    <col min="36" max="37" width="2.1640625"/>
    <col min="38" max="38" width="8"/>
    <col min="39" max="39" width="3.33203125"/>
    <col min="40" max="40" width="13"/>
    <col min="41" max="41" width="7.1640625"/>
    <col min="42" max="42" width="3.83203125"/>
    <col min="43" max="43" width="0" hidden="1"/>
    <col min="44" max="44" width="13.1640625"/>
    <col min="45" max="56" width="0" hidden="1"/>
    <col min="57" max="57" width="64.6640625"/>
    <col min="58" max="70" width="8.1640625"/>
    <col min="71" max="91" width="0" hidden="1"/>
    <col min="92" max="1025" width="8.1640625"/>
  </cols>
  <sheetData>
    <row r="1" spans="1:74">
      <c r="A1" s="5" t="s">
        <v>0</v>
      </c>
      <c r="AZ1" s="5"/>
      <c r="BA1" s="5" t="s">
        <v>1</v>
      </c>
      <c r="BB1" s="5"/>
      <c r="BT1" s="5" t="s">
        <v>2</v>
      </c>
      <c r="BU1" s="5" t="s">
        <v>2</v>
      </c>
      <c r="BV1" s="5" t="s">
        <v>3</v>
      </c>
    </row>
    <row r="2" spans="1:74" ht="36.950000000000003" customHeight="1">
      <c r="AR2" s="184" t="s">
        <v>4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6" t="s">
        <v>5</v>
      </c>
      <c r="BT2" s="6" t="s">
        <v>6</v>
      </c>
    </row>
    <row r="3" spans="1:74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  <c r="BS3" s="6" t="s">
        <v>7</v>
      </c>
      <c r="BT3" s="6" t="s">
        <v>8</v>
      </c>
    </row>
    <row r="4" spans="1:74" ht="24.95" customHeight="1">
      <c r="B4" s="9"/>
      <c r="D4" s="10" t="s">
        <v>9</v>
      </c>
      <c r="AR4" s="9"/>
      <c r="AS4" s="11" t="s">
        <v>10</v>
      </c>
      <c r="BS4" s="6" t="s">
        <v>5</v>
      </c>
    </row>
    <row r="5" spans="1:74" ht="12" customHeight="1">
      <c r="B5" s="9"/>
      <c r="D5" s="12" t="s">
        <v>11</v>
      </c>
      <c r="K5" s="185" t="s">
        <v>12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R5" s="9"/>
      <c r="BS5" s="6" t="s">
        <v>5</v>
      </c>
    </row>
    <row r="6" spans="1:74" ht="36.950000000000003" customHeight="1">
      <c r="B6" s="9"/>
      <c r="D6" s="13" t="s">
        <v>13</v>
      </c>
      <c r="K6" s="186" t="s">
        <v>14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R6" s="9"/>
      <c r="BS6" s="6" t="s">
        <v>5</v>
      </c>
    </row>
    <row r="7" spans="1:74" ht="12" customHeight="1">
      <c r="B7" s="9"/>
      <c r="D7" s="14" t="s">
        <v>15</v>
      </c>
      <c r="K7" s="4"/>
      <c r="AK7" s="14" t="s">
        <v>16</v>
      </c>
      <c r="AN7" s="4"/>
      <c r="AR7" s="9"/>
      <c r="BS7" s="6" t="s">
        <v>5</v>
      </c>
    </row>
    <row r="8" spans="1:74" ht="12" customHeight="1">
      <c r="B8" s="9"/>
      <c r="D8" s="14" t="s">
        <v>17</v>
      </c>
      <c r="K8" s="4" t="s">
        <v>18</v>
      </c>
      <c r="AK8" s="14" t="s">
        <v>19</v>
      </c>
      <c r="AN8" s="4" t="s">
        <v>20</v>
      </c>
      <c r="AR8" s="9"/>
      <c r="BS8" s="6" t="s">
        <v>5</v>
      </c>
    </row>
    <row r="9" spans="1:74" ht="14.45" customHeight="1">
      <c r="B9" s="9"/>
      <c r="AR9" s="9"/>
      <c r="BS9" s="6" t="s">
        <v>5</v>
      </c>
    </row>
    <row r="10" spans="1:74" ht="12" customHeight="1">
      <c r="B10" s="9"/>
      <c r="D10" s="14" t="s">
        <v>21</v>
      </c>
      <c r="AK10" s="14" t="s">
        <v>22</v>
      </c>
      <c r="AN10" s="4"/>
      <c r="AR10" s="9"/>
      <c r="BS10" s="6" t="s">
        <v>23</v>
      </c>
    </row>
    <row r="11" spans="1:74" ht="18.399999999999999" customHeight="1">
      <c r="B11" s="9"/>
      <c r="E11" s="4" t="s">
        <v>18</v>
      </c>
      <c r="AK11" s="14" t="s">
        <v>24</v>
      </c>
      <c r="AN11" s="4"/>
      <c r="AR11" s="9"/>
      <c r="BS11" s="6" t="s">
        <v>23</v>
      </c>
    </row>
    <row r="12" spans="1:74" ht="6.95" customHeight="1">
      <c r="B12" s="9"/>
      <c r="AR12" s="9"/>
      <c r="BS12" s="6" t="s">
        <v>23</v>
      </c>
    </row>
    <row r="13" spans="1:74" ht="12" customHeight="1">
      <c r="B13" s="9"/>
      <c r="D13" s="14" t="s">
        <v>488</v>
      </c>
      <c r="AK13" s="14" t="s">
        <v>22</v>
      </c>
      <c r="AN13" s="4">
        <v>25493540</v>
      </c>
      <c r="AR13" s="9"/>
      <c r="BS13" s="6" t="s">
        <v>23</v>
      </c>
    </row>
    <row r="14" spans="1:74" ht="12.75">
      <c r="B14" s="9"/>
      <c r="E14" s="4" t="s">
        <v>489</v>
      </c>
      <c r="AK14" s="14" t="s">
        <v>24</v>
      </c>
      <c r="AN14" s="4" t="s">
        <v>490</v>
      </c>
      <c r="AR14" s="9"/>
      <c r="BS14" s="6" t="s">
        <v>23</v>
      </c>
    </row>
    <row r="15" spans="1:74" ht="6.95" customHeight="1">
      <c r="B15" s="9"/>
      <c r="AR15" s="9"/>
      <c r="BS15" s="6" t="s">
        <v>2</v>
      </c>
    </row>
    <row r="16" spans="1:74" ht="12" customHeight="1">
      <c r="B16" s="9"/>
      <c r="D16" s="14" t="s">
        <v>25</v>
      </c>
      <c r="AK16" s="14" t="s">
        <v>22</v>
      </c>
      <c r="AN16" s="4"/>
      <c r="AR16" s="9"/>
      <c r="BS16" s="6" t="s">
        <v>2</v>
      </c>
    </row>
    <row r="17" spans="1:71" ht="18.399999999999999" customHeight="1">
      <c r="B17" s="9"/>
      <c r="E17" s="4" t="s">
        <v>18</v>
      </c>
      <c r="AK17" s="14" t="s">
        <v>24</v>
      </c>
      <c r="AN17" s="4"/>
      <c r="AR17" s="9"/>
      <c r="BS17" s="6" t="s">
        <v>26</v>
      </c>
    </row>
    <row r="18" spans="1:71" ht="6.95" customHeight="1">
      <c r="B18" s="9"/>
      <c r="AR18" s="9"/>
      <c r="BS18" s="6" t="s">
        <v>5</v>
      </c>
    </row>
    <row r="19" spans="1:71" ht="12" customHeight="1">
      <c r="B19" s="9"/>
      <c r="D19" s="14" t="s">
        <v>27</v>
      </c>
      <c r="AK19" s="14" t="s">
        <v>22</v>
      </c>
      <c r="AN19" s="4"/>
      <c r="AR19" s="9"/>
      <c r="BS19" s="6" t="s">
        <v>5</v>
      </c>
    </row>
    <row r="20" spans="1:71" ht="18.399999999999999" customHeight="1">
      <c r="B20" s="9"/>
      <c r="E20" s="4" t="s">
        <v>18</v>
      </c>
      <c r="AK20" s="14" t="s">
        <v>24</v>
      </c>
      <c r="AN20" s="4"/>
      <c r="AR20" s="9"/>
      <c r="BS20" s="6" t="s">
        <v>26</v>
      </c>
    </row>
    <row r="21" spans="1:71" ht="6.95" customHeight="1">
      <c r="B21" s="9"/>
      <c r="AR21" s="9"/>
    </row>
    <row r="22" spans="1:71" ht="12" customHeight="1">
      <c r="B22" s="9"/>
      <c r="D22" s="14" t="s">
        <v>28</v>
      </c>
      <c r="AR22" s="9"/>
    </row>
    <row r="23" spans="1:71" ht="16.5" customHeight="1">
      <c r="B23" s="9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9"/>
    </row>
    <row r="24" spans="1:71" ht="6.95" customHeight="1">
      <c r="B24" s="9"/>
      <c r="AR24" s="9"/>
    </row>
    <row r="25" spans="1:71" ht="6.95" customHeight="1">
      <c r="B25" s="9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R25" s="9"/>
    </row>
    <row r="26" spans="1:71" s="16" customFormat="1" ht="25.9" customHeight="1">
      <c r="B26" s="17"/>
      <c r="D26" s="18" t="s">
        <v>29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88">
        <f>ROUND(AG94,2)</f>
        <v>692196</v>
      </c>
      <c r="AL26" s="188"/>
      <c r="AM26" s="188"/>
      <c r="AN26" s="188"/>
      <c r="AO26" s="188"/>
      <c r="AR26" s="17"/>
    </row>
    <row r="27" spans="1:71" ht="6.95" customHeight="1">
      <c r="A27" s="16"/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7"/>
      <c r="BE27" s="16"/>
    </row>
    <row r="28" spans="1:71" ht="12.75">
      <c r="A28" s="16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83" t="s">
        <v>30</v>
      </c>
      <c r="M28" s="183"/>
      <c r="N28" s="183"/>
      <c r="O28" s="183"/>
      <c r="P28" s="183"/>
      <c r="Q28" s="16"/>
      <c r="R28" s="16"/>
      <c r="S28" s="16"/>
      <c r="T28" s="16"/>
      <c r="U28" s="16"/>
      <c r="V28" s="16"/>
      <c r="W28" s="183" t="s">
        <v>31</v>
      </c>
      <c r="X28" s="183"/>
      <c r="Y28" s="183"/>
      <c r="Z28" s="183"/>
      <c r="AA28" s="183"/>
      <c r="AB28" s="183"/>
      <c r="AC28" s="183"/>
      <c r="AD28" s="183"/>
      <c r="AE28" s="183"/>
      <c r="AF28" s="16"/>
      <c r="AG28" s="16"/>
      <c r="AH28" s="16"/>
      <c r="AI28" s="16"/>
      <c r="AJ28" s="16"/>
      <c r="AK28" s="183" t="s">
        <v>32</v>
      </c>
      <c r="AL28" s="183"/>
      <c r="AM28" s="183"/>
      <c r="AN28" s="183"/>
      <c r="AO28" s="183"/>
      <c r="AP28" s="16"/>
      <c r="AQ28" s="16"/>
      <c r="AR28" s="17"/>
      <c r="BE28" s="16"/>
    </row>
    <row r="29" spans="1:71" s="20" customFormat="1" ht="14.45" customHeight="1">
      <c r="B29" s="21"/>
      <c r="D29" s="14" t="s">
        <v>33</v>
      </c>
      <c r="F29" s="14" t="s">
        <v>34</v>
      </c>
      <c r="L29" s="181">
        <v>0.21</v>
      </c>
      <c r="M29" s="181"/>
      <c r="N29" s="181"/>
      <c r="O29" s="181"/>
      <c r="P29" s="181"/>
      <c r="W29" s="182">
        <f>ROUND(AZ94, 2)</f>
        <v>692196</v>
      </c>
      <c r="X29" s="182"/>
      <c r="Y29" s="182"/>
      <c r="Z29" s="182"/>
      <c r="AA29" s="182"/>
      <c r="AB29" s="182"/>
      <c r="AC29" s="182"/>
      <c r="AD29" s="182"/>
      <c r="AE29" s="182"/>
      <c r="AK29" s="182">
        <f>ROUND(AV94, 2)</f>
        <v>145361.16</v>
      </c>
      <c r="AL29" s="182"/>
      <c r="AM29" s="182"/>
      <c r="AN29" s="182"/>
      <c r="AO29" s="182"/>
      <c r="AR29" s="21"/>
    </row>
    <row r="30" spans="1:71" ht="14.45" customHeight="1">
      <c r="A30" s="20"/>
      <c r="B30" s="21"/>
      <c r="C30" s="20"/>
      <c r="D30" s="20"/>
      <c r="E30" s="20"/>
      <c r="F30" s="14" t="s">
        <v>35</v>
      </c>
      <c r="G30" s="20"/>
      <c r="H30" s="20"/>
      <c r="I30" s="20"/>
      <c r="J30" s="20"/>
      <c r="K30" s="20"/>
      <c r="L30" s="181">
        <v>0.15</v>
      </c>
      <c r="M30" s="181"/>
      <c r="N30" s="181"/>
      <c r="O30" s="181"/>
      <c r="P30" s="181"/>
      <c r="Q30" s="20"/>
      <c r="R30" s="20"/>
      <c r="S30" s="20"/>
      <c r="T30" s="20"/>
      <c r="U30" s="20"/>
      <c r="V30" s="20"/>
      <c r="W30" s="182">
        <f>ROUND(BA94, 2)</f>
        <v>0</v>
      </c>
      <c r="X30" s="182"/>
      <c r="Y30" s="182"/>
      <c r="Z30" s="182"/>
      <c r="AA30" s="182"/>
      <c r="AB30" s="182"/>
      <c r="AC30" s="182"/>
      <c r="AD30" s="182"/>
      <c r="AE30" s="182"/>
      <c r="AF30" s="20"/>
      <c r="AG30" s="20"/>
      <c r="AH30" s="20"/>
      <c r="AI30" s="20"/>
      <c r="AJ30" s="20"/>
      <c r="AK30" s="182">
        <f>ROUND(AW94, 2)</f>
        <v>0</v>
      </c>
      <c r="AL30" s="182"/>
      <c r="AM30" s="182"/>
      <c r="AN30" s="182"/>
      <c r="AO30" s="182"/>
      <c r="AP30" s="20"/>
      <c r="AQ30" s="20"/>
      <c r="AR30" s="21"/>
      <c r="BE30" s="20"/>
    </row>
    <row r="31" spans="1:71" ht="14.45" hidden="1" customHeight="1">
      <c r="A31" s="20"/>
      <c r="B31" s="21"/>
      <c r="C31" s="20"/>
      <c r="D31" s="20"/>
      <c r="E31" s="20"/>
      <c r="F31" s="14" t="s">
        <v>36</v>
      </c>
      <c r="G31" s="20"/>
      <c r="H31" s="20"/>
      <c r="I31" s="20"/>
      <c r="J31" s="20"/>
      <c r="K31" s="20"/>
      <c r="L31" s="181">
        <v>0.21</v>
      </c>
      <c r="M31" s="181"/>
      <c r="N31" s="181"/>
      <c r="O31" s="181"/>
      <c r="P31" s="181"/>
      <c r="Q31" s="20"/>
      <c r="R31" s="20"/>
      <c r="S31" s="20"/>
      <c r="T31" s="20"/>
      <c r="U31" s="20"/>
      <c r="V31" s="20"/>
      <c r="W31" s="182">
        <f>ROUND(BB94, 2)</f>
        <v>0</v>
      </c>
      <c r="X31" s="182"/>
      <c r="Y31" s="182"/>
      <c r="Z31" s="182"/>
      <c r="AA31" s="182"/>
      <c r="AB31" s="182"/>
      <c r="AC31" s="182"/>
      <c r="AD31" s="182"/>
      <c r="AE31" s="182"/>
      <c r="AF31" s="20"/>
      <c r="AG31" s="20"/>
      <c r="AH31" s="20"/>
      <c r="AI31" s="20"/>
      <c r="AJ31" s="20"/>
      <c r="AK31" s="182">
        <v>0</v>
      </c>
      <c r="AL31" s="182"/>
      <c r="AM31" s="182"/>
      <c r="AN31" s="182"/>
      <c r="AO31" s="182"/>
      <c r="AP31" s="20"/>
      <c r="AQ31" s="20"/>
      <c r="AR31" s="21"/>
      <c r="BE31" s="20"/>
    </row>
    <row r="32" spans="1:71" ht="14.45" hidden="1" customHeight="1">
      <c r="A32" s="20"/>
      <c r="B32" s="21"/>
      <c r="C32" s="20"/>
      <c r="D32" s="20"/>
      <c r="E32" s="20"/>
      <c r="F32" s="14" t="s">
        <v>37</v>
      </c>
      <c r="G32" s="20"/>
      <c r="H32" s="20"/>
      <c r="I32" s="20"/>
      <c r="J32" s="20"/>
      <c r="K32" s="20"/>
      <c r="L32" s="181">
        <v>0.15</v>
      </c>
      <c r="M32" s="181"/>
      <c r="N32" s="181"/>
      <c r="O32" s="181"/>
      <c r="P32" s="181"/>
      <c r="Q32" s="20"/>
      <c r="R32" s="20"/>
      <c r="S32" s="20"/>
      <c r="T32" s="20"/>
      <c r="U32" s="20"/>
      <c r="V32" s="20"/>
      <c r="W32" s="182">
        <f>ROUND(BC94, 2)</f>
        <v>0</v>
      </c>
      <c r="X32" s="182"/>
      <c r="Y32" s="182"/>
      <c r="Z32" s="182"/>
      <c r="AA32" s="182"/>
      <c r="AB32" s="182"/>
      <c r="AC32" s="182"/>
      <c r="AD32" s="182"/>
      <c r="AE32" s="182"/>
      <c r="AF32" s="20"/>
      <c r="AG32" s="20"/>
      <c r="AH32" s="20"/>
      <c r="AI32" s="20"/>
      <c r="AJ32" s="20"/>
      <c r="AK32" s="182">
        <v>0</v>
      </c>
      <c r="AL32" s="182"/>
      <c r="AM32" s="182"/>
      <c r="AN32" s="182"/>
      <c r="AO32" s="182"/>
      <c r="AP32" s="20"/>
      <c r="AQ32" s="20"/>
      <c r="AR32" s="21"/>
      <c r="BE32" s="20"/>
    </row>
    <row r="33" spans="1:57" ht="14.45" hidden="1" customHeight="1">
      <c r="A33" s="20"/>
      <c r="B33" s="21"/>
      <c r="C33" s="20"/>
      <c r="D33" s="20"/>
      <c r="E33" s="20"/>
      <c r="F33" s="14" t="s">
        <v>38</v>
      </c>
      <c r="G33" s="20"/>
      <c r="H33" s="20"/>
      <c r="I33" s="20"/>
      <c r="J33" s="20"/>
      <c r="K33" s="20"/>
      <c r="L33" s="181">
        <v>0</v>
      </c>
      <c r="M33" s="181"/>
      <c r="N33" s="181"/>
      <c r="O33" s="181"/>
      <c r="P33" s="181"/>
      <c r="Q33" s="20"/>
      <c r="R33" s="20"/>
      <c r="S33" s="20"/>
      <c r="T33" s="20"/>
      <c r="U33" s="20"/>
      <c r="V33" s="20"/>
      <c r="W33" s="182">
        <f>ROUND(BD94, 2)</f>
        <v>0</v>
      </c>
      <c r="X33" s="182"/>
      <c r="Y33" s="182"/>
      <c r="Z33" s="182"/>
      <c r="AA33" s="182"/>
      <c r="AB33" s="182"/>
      <c r="AC33" s="182"/>
      <c r="AD33" s="182"/>
      <c r="AE33" s="182"/>
      <c r="AF33" s="20"/>
      <c r="AG33" s="20"/>
      <c r="AH33" s="20"/>
      <c r="AI33" s="20"/>
      <c r="AJ33" s="20"/>
      <c r="AK33" s="182">
        <v>0</v>
      </c>
      <c r="AL33" s="182"/>
      <c r="AM33" s="182"/>
      <c r="AN33" s="182"/>
      <c r="AO33" s="182"/>
      <c r="AP33" s="20"/>
      <c r="AQ33" s="20"/>
      <c r="AR33" s="21"/>
      <c r="BE33" s="20"/>
    </row>
    <row r="34" spans="1:57" s="16" customFormat="1" ht="6.95" customHeight="1">
      <c r="B34" s="17"/>
      <c r="AR34" s="17"/>
    </row>
    <row r="35" spans="1:57" ht="25.9" customHeight="1">
      <c r="A35" s="16"/>
      <c r="B35" s="17"/>
      <c r="C35" s="22"/>
      <c r="D35" s="23" t="s">
        <v>39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 t="s">
        <v>40</v>
      </c>
      <c r="U35" s="24"/>
      <c r="V35" s="24"/>
      <c r="W35" s="24"/>
      <c r="X35" s="177" t="s">
        <v>41</v>
      </c>
      <c r="Y35" s="177"/>
      <c r="Z35" s="177"/>
      <c r="AA35" s="177"/>
      <c r="AB35" s="177"/>
      <c r="AC35" s="24"/>
      <c r="AD35" s="24"/>
      <c r="AE35" s="24"/>
      <c r="AF35" s="24"/>
      <c r="AG35" s="24"/>
      <c r="AH35" s="24"/>
      <c r="AI35" s="24"/>
      <c r="AJ35" s="24"/>
      <c r="AK35" s="178">
        <f>SUM(AK26:AK33)</f>
        <v>837557.16</v>
      </c>
      <c r="AL35" s="178"/>
      <c r="AM35" s="178"/>
      <c r="AN35" s="178"/>
      <c r="AO35" s="178"/>
      <c r="AP35" s="22"/>
      <c r="AQ35" s="22"/>
      <c r="AR35" s="17"/>
      <c r="BE35" s="16"/>
    </row>
    <row r="36" spans="1:57" ht="6.95" customHeight="1">
      <c r="A36" s="16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7"/>
      <c r="BE36" s="16"/>
    </row>
    <row r="37" spans="1:57" ht="14.45" customHeight="1">
      <c r="A37" s="16"/>
      <c r="B37" s="17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7"/>
      <c r="BE37" s="16"/>
    </row>
    <row r="38" spans="1:57" ht="14.45" customHeight="1">
      <c r="B38" s="9"/>
      <c r="AR38" s="9"/>
    </row>
    <row r="39" spans="1:57" ht="14.45" customHeight="1">
      <c r="B39" s="9"/>
      <c r="AR39" s="9"/>
    </row>
    <row r="40" spans="1:57" ht="14.45" customHeight="1">
      <c r="B40" s="9"/>
      <c r="AR40" s="9"/>
    </row>
    <row r="41" spans="1:57" ht="14.45" customHeight="1">
      <c r="B41" s="9"/>
      <c r="AR41" s="9"/>
    </row>
    <row r="42" spans="1:57" ht="14.45" customHeight="1">
      <c r="B42" s="9"/>
      <c r="AR42" s="9"/>
    </row>
    <row r="43" spans="1:57" ht="14.45" customHeight="1">
      <c r="B43" s="9"/>
      <c r="AR43" s="9"/>
    </row>
    <row r="44" spans="1:57" ht="14.45" customHeight="1">
      <c r="B44" s="9"/>
      <c r="AR44" s="9"/>
    </row>
    <row r="45" spans="1:57" ht="14.45" customHeight="1">
      <c r="B45" s="9"/>
      <c r="AR45" s="9"/>
    </row>
    <row r="46" spans="1:57" ht="14.45" customHeight="1">
      <c r="B46" s="9"/>
      <c r="AR46" s="9"/>
    </row>
    <row r="47" spans="1:57" ht="14.45" customHeight="1">
      <c r="B47" s="9"/>
      <c r="AR47" s="9"/>
    </row>
    <row r="48" spans="1:57" ht="14.45" customHeight="1">
      <c r="B48" s="9"/>
      <c r="AR48" s="9"/>
    </row>
    <row r="49" spans="2:44" s="16" customFormat="1" ht="14.45" customHeight="1">
      <c r="B49" s="17"/>
      <c r="D49" s="26" t="s">
        <v>42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6" t="s">
        <v>43</v>
      </c>
      <c r="AI49" s="27"/>
      <c r="AJ49" s="27"/>
      <c r="AK49" s="27"/>
      <c r="AL49" s="27"/>
      <c r="AM49" s="27"/>
      <c r="AN49" s="27"/>
      <c r="AO49" s="27"/>
      <c r="AR49" s="17"/>
    </row>
    <row r="50" spans="2:44">
      <c r="B50" s="9"/>
      <c r="AR50" s="9"/>
    </row>
    <row r="51" spans="2:44">
      <c r="B51" s="9"/>
      <c r="AR51" s="9"/>
    </row>
    <row r="52" spans="2:44">
      <c r="B52" s="9"/>
      <c r="AR52" s="9"/>
    </row>
    <row r="53" spans="2:44">
      <c r="B53" s="9"/>
      <c r="AR53" s="9"/>
    </row>
    <row r="54" spans="2:44">
      <c r="B54" s="9"/>
      <c r="AR54" s="9"/>
    </row>
    <row r="55" spans="2:44">
      <c r="B55" s="9"/>
      <c r="AR55" s="9"/>
    </row>
    <row r="56" spans="2:44">
      <c r="B56" s="9"/>
      <c r="AR56" s="9"/>
    </row>
    <row r="57" spans="2:44">
      <c r="B57" s="9"/>
      <c r="AR57" s="9"/>
    </row>
    <row r="58" spans="2:44">
      <c r="B58" s="9"/>
      <c r="AR58" s="9"/>
    </row>
    <row r="59" spans="2:44">
      <c r="B59" s="9"/>
      <c r="AR59" s="9"/>
    </row>
    <row r="60" spans="2:44" s="16" customFormat="1" ht="12.75">
      <c r="B60" s="17"/>
      <c r="D60" s="28" t="s">
        <v>44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8" t="s">
        <v>45</v>
      </c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8" t="s">
        <v>44</v>
      </c>
      <c r="AI60" s="19"/>
      <c r="AJ60" s="19"/>
      <c r="AK60" s="19"/>
      <c r="AL60" s="19"/>
      <c r="AM60" s="28" t="s">
        <v>45</v>
      </c>
      <c r="AN60" s="19"/>
      <c r="AO60" s="19"/>
      <c r="AR60" s="17"/>
    </row>
    <row r="61" spans="2:44">
      <c r="B61" s="9"/>
      <c r="AR61" s="9"/>
    </row>
    <row r="62" spans="2:44">
      <c r="B62" s="9"/>
      <c r="AR62" s="9"/>
    </row>
    <row r="63" spans="2:44">
      <c r="B63" s="9"/>
      <c r="AR63" s="9"/>
    </row>
    <row r="64" spans="2:44" s="16" customFormat="1" ht="12.75">
      <c r="B64" s="17"/>
      <c r="D64" s="26" t="s">
        <v>46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6" t="s">
        <v>491</v>
      </c>
      <c r="AI64" s="27"/>
      <c r="AJ64" s="27"/>
      <c r="AK64" s="27"/>
      <c r="AL64" s="27"/>
      <c r="AM64" s="27"/>
      <c r="AN64" s="27"/>
      <c r="AO64" s="27"/>
      <c r="AR64" s="17"/>
    </row>
    <row r="65" spans="1:57">
      <c r="B65" s="9"/>
      <c r="AR65" s="9"/>
    </row>
    <row r="66" spans="1:57">
      <c r="B66" s="9"/>
      <c r="AR66" s="9"/>
    </row>
    <row r="67" spans="1:57">
      <c r="B67" s="9"/>
      <c r="AR67" s="9"/>
    </row>
    <row r="68" spans="1:57">
      <c r="B68" s="9"/>
      <c r="AR68" s="9"/>
    </row>
    <row r="69" spans="1:57">
      <c r="B69" s="9"/>
      <c r="AR69" s="9"/>
    </row>
    <row r="70" spans="1:57">
      <c r="B70" s="9"/>
      <c r="AR70" s="9"/>
    </row>
    <row r="71" spans="1:57">
      <c r="B71" s="9"/>
      <c r="AR71" s="9"/>
    </row>
    <row r="72" spans="1:57">
      <c r="B72" s="9"/>
      <c r="AR72" s="9"/>
    </row>
    <row r="73" spans="1:57">
      <c r="B73" s="9"/>
      <c r="AR73" s="9"/>
    </row>
    <row r="74" spans="1:57">
      <c r="B74" s="9"/>
      <c r="AR74" s="9"/>
    </row>
    <row r="75" spans="1:57" s="16" customFormat="1" ht="12.75">
      <c r="B75" s="17"/>
      <c r="D75" s="28" t="s">
        <v>44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28" t="s">
        <v>45</v>
      </c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28" t="s">
        <v>44</v>
      </c>
      <c r="AI75" s="19"/>
      <c r="AJ75" s="19"/>
      <c r="AK75" s="19"/>
      <c r="AL75" s="19"/>
      <c r="AM75" s="28" t="s">
        <v>45</v>
      </c>
      <c r="AN75" s="19"/>
      <c r="AO75" s="19"/>
      <c r="AR75" s="17"/>
    </row>
    <row r="76" spans="1:57">
      <c r="A76" s="16"/>
      <c r="B76" s="17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7"/>
      <c r="BE76" s="16"/>
    </row>
    <row r="77" spans="1:57" ht="6.95" customHeight="1">
      <c r="A77" s="16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17"/>
      <c r="BE77" s="16"/>
    </row>
    <row r="81" spans="1:91" s="16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17"/>
    </row>
    <row r="82" spans="1:91" ht="24.95" customHeight="1">
      <c r="A82" s="16"/>
      <c r="B82" s="17"/>
      <c r="C82" s="10" t="s">
        <v>48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7"/>
      <c r="BE82" s="16"/>
    </row>
    <row r="83" spans="1:91" ht="6.95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7"/>
      <c r="BE83" s="16"/>
    </row>
    <row r="84" spans="1:91" s="33" customFormat="1" ht="12" customHeight="1">
      <c r="B84" s="34"/>
      <c r="C84" s="14" t="s">
        <v>11</v>
      </c>
      <c r="L84" s="33" t="str">
        <f>K5</f>
        <v>20230725</v>
      </c>
      <c r="AR84" s="34"/>
    </row>
    <row r="85" spans="1:91" s="35" customFormat="1" ht="36.950000000000003" customHeight="1">
      <c r="B85" s="36"/>
      <c r="C85" s="37" t="s">
        <v>13</v>
      </c>
      <c r="L85" s="179" t="str">
        <f>K6</f>
        <v>Vodovod v ulici Lužické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R85" s="36"/>
    </row>
    <row r="86" spans="1:91" s="16" customFormat="1" ht="6.95" customHeight="1">
      <c r="B86" s="17"/>
      <c r="AR86" s="17"/>
    </row>
    <row r="87" spans="1:91" ht="12" customHeight="1">
      <c r="A87" s="16"/>
      <c r="B87" s="17"/>
      <c r="C87" s="14" t="s">
        <v>17</v>
      </c>
      <c r="D87" s="16"/>
      <c r="E87" s="16"/>
      <c r="F87" s="16"/>
      <c r="G87" s="16"/>
      <c r="H87" s="16"/>
      <c r="I87" s="16"/>
      <c r="J87" s="16"/>
      <c r="K87" s="16"/>
      <c r="L87" s="38" t="str">
        <f>IF(K8="","",K8)</f>
        <v xml:space="preserve"> 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4" t="s">
        <v>19</v>
      </c>
      <c r="AJ87" s="16"/>
      <c r="AK87" s="16"/>
      <c r="AL87" s="16"/>
      <c r="AM87" s="180" t="str">
        <f>IF(AN8= "","",AN8)</f>
        <v>25. 7. 2023</v>
      </c>
      <c r="AN87" s="180"/>
      <c r="AO87" s="16"/>
      <c r="AP87" s="16"/>
      <c r="AQ87" s="16"/>
      <c r="AR87" s="17"/>
      <c r="BE87" s="16"/>
    </row>
    <row r="88" spans="1:91" ht="6.95" customHeight="1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7"/>
      <c r="BE88" s="16"/>
    </row>
    <row r="89" spans="1:91" ht="15.2" customHeight="1">
      <c r="A89" s="16"/>
      <c r="B89" s="17"/>
      <c r="C89" s="14" t="s">
        <v>21</v>
      </c>
      <c r="D89" s="16"/>
      <c r="E89" s="16"/>
      <c r="F89" s="16"/>
      <c r="G89" s="16"/>
      <c r="H89" s="16"/>
      <c r="I89" s="16"/>
      <c r="J89" s="16"/>
      <c r="K89" s="16"/>
      <c r="L89" s="33" t="str">
        <f>IF(E11= "","",E11)</f>
        <v xml:space="preserve"> 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4" t="s">
        <v>25</v>
      </c>
      <c r="AJ89" s="16"/>
      <c r="AK89" s="16"/>
      <c r="AL89" s="16"/>
      <c r="AM89" s="172" t="str">
        <f>IF(E17="","",E17)</f>
        <v xml:space="preserve"> </v>
      </c>
      <c r="AN89" s="172"/>
      <c r="AO89" s="172"/>
      <c r="AP89" s="172"/>
      <c r="AQ89" s="16"/>
      <c r="AR89" s="17"/>
      <c r="AS89" s="171" t="s">
        <v>49</v>
      </c>
      <c r="AT89" s="171"/>
      <c r="AU89" s="39"/>
      <c r="AV89" s="39"/>
      <c r="AW89" s="39"/>
      <c r="AX89" s="39"/>
      <c r="AY89" s="39"/>
      <c r="AZ89" s="39"/>
      <c r="BA89" s="39"/>
      <c r="BB89" s="39"/>
      <c r="BC89" s="39"/>
      <c r="BD89" s="40"/>
      <c r="BE89" s="16"/>
    </row>
    <row r="90" spans="1:91" ht="15.2" customHeight="1">
      <c r="A90" s="16"/>
      <c r="B90" s="17"/>
      <c r="C90" s="14" t="s">
        <v>488</v>
      </c>
      <c r="D90" s="16"/>
      <c r="E90" s="16"/>
      <c r="F90" s="16"/>
      <c r="G90" s="16"/>
      <c r="H90" s="16"/>
      <c r="I90" s="16"/>
      <c r="J90" s="16"/>
      <c r="K90" s="16"/>
      <c r="L90" s="33" t="str">
        <f>IF(E14="","",E14)</f>
        <v>Brabec&amp;Brabec stavební s.r.o.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4" t="s">
        <v>27</v>
      </c>
      <c r="AJ90" s="16"/>
      <c r="AK90" s="16"/>
      <c r="AL90" s="16"/>
      <c r="AM90" s="172" t="str">
        <f>IF(E20="","",E20)</f>
        <v xml:space="preserve"> </v>
      </c>
      <c r="AN90" s="172"/>
      <c r="AO90" s="172"/>
      <c r="AP90" s="172"/>
      <c r="AQ90" s="16"/>
      <c r="AR90" s="17"/>
      <c r="AS90" s="171"/>
      <c r="AT90" s="171"/>
      <c r="AU90" s="16"/>
      <c r="AV90" s="16"/>
      <c r="AW90" s="16"/>
      <c r="AX90" s="16"/>
      <c r="AY90" s="16"/>
      <c r="AZ90" s="16"/>
      <c r="BA90" s="16"/>
      <c r="BB90" s="16"/>
      <c r="BC90" s="16"/>
      <c r="BD90" s="41"/>
      <c r="BE90" s="16"/>
    </row>
    <row r="91" spans="1:91" ht="10.9" customHeight="1">
      <c r="A91" s="16"/>
      <c r="B91" s="17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7"/>
      <c r="AS91" s="171"/>
      <c r="AT91" s="171"/>
      <c r="AU91" s="16"/>
      <c r="AV91" s="16"/>
      <c r="AW91" s="16"/>
      <c r="AX91" s="16"/>
      <c r="AY91" s="16"/>
      <c r="AZ91" s="16"/>
      <c r="BA91" s="16"/>
      <c r="BB91" s="16"/>
      <c r="BC91" s="16"/>
      <c r="BD91" s="41"/>
      <c r="BE91" s="16"/>
    </row>
    <row r="92" spans="1:91" ht="29.25" customHeight="1">
      <c r="A92" s="16"/>
      <c r="B92" s="17"/>
      <c r="C92" s="173" t="s">
        <v>50</v>
      </c>
      <c r="D92" s="173"/>
      <c r="E92" s="173"/>
      <c r="F92" s="173"/>
      <c r="G92" s="173"/>
      <c r="H92" s="42"/>
      <c r="I92" s="174" t="s">
        <v>51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5" t="s">
        <v>52</v>
      </c>
      <c r="AH92" s="175"/>
      <c r="AI92" s="175"/>
      <c r="AJ92" s="175"/>
      <c r="AK92" s="175"/>
      <c r="AL92" s="175"/>
      <c r="AM92" s="175"/>
      <c r="AN92" s="176" t="s">
        <v>53</v>
      </c>
      <c r="AO92" s="176"/>
      <c r="AP92" s="176"/>
      <c r="AQ92" s="43" t="s">
        <v>54</v>
      </c>
      <c r="AR92" s="17"/>
      <c r="AS92" s="44" t="s">
        <v>55</v>
      </c>
      <c r="AT92" s="45" t="s">
        <v>56</v>
      </c>
      <c r="AU92" s="45" t="s">
        <v>57</v>
      </c>
      <c r="AV92" s="45" t="s">
        <v>58</v>
      </c>
      <c r="AW92" s="45" t="s">
        <v>59</v>
      </c>
      <c r="AX92" s="45" t="s">
        <v>60</v>
      </c>
      <c r="AY92" s="45" t="s">
        <v>61</v>
      </c>
      <c r="AZ92" s="45" t="s">
        <v>62</v>
      </c>
      <c r="BA92" s="45" t="s">
        <v>63</v>
      </c>
      <c r="BB92" s="45" t="s">
        <v>64</v>
      </c>
      <c r="BC92" s="45" t="s">
        <v>65</v>
      </c>
      <c r="BD92" s="46" t="s">
        <v>66</v>
      </c>
      <c r="BE92" s="16"/>
    </row>
    <row r="93" spans="1:91" ht="10.9" customHeight="1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7"/>
      <c r="AS93" s="4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40"/>
      <c r="BE93" s="16"/>
    </row>
    <row r="94" spans="1:91" s="48" customFormat="1" ht="32.450000000000003" customHeight="1">
      <c r="B94" s="49"/>
      <c r="C94" s="50" t="s">
        <v>67</v>
      </c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169">
        <f>ROUND(SUM(AG95:AG99),2)</f>
        <v>692196</v>
      </c>
      <c r="AH94" s="169"/>
      <c r="AI94" s="169"/>
      <c r="AJ94" s="169"/>
      <c r="AK94" s="169"/>
      <c r="AL94" s="169"/>
      <c r="AM94" s="169"/>
      <c r="AN94" s="170">
        <f t="shared" ref="AN94:AN99" si="0">SUM(AG94,AT94)</f>
        <v>837557.16</v>
      </c>
      <c r="AO94" s="170"/>
      <c r="AP94" s="170"/>
      <c r="AQ94" s="53"/>
      <c r="AR94" s="49"/>
      <c r="AS94" s="54">
        <f>ROUND(SUM(AS95:AS99),2)</f>
        <v>0</v>
      </c>
      <c r="AT94" s="55">
        <f t="shared" ref="AT94:AT99" si="1">ROUND(SUM(AV94:AW94),2)</f>
        <v>145361.16</v>
      </c>
      <c r="AU94" s="56">
        <f>ROUND(SUM(AU95:AU99),5)</f>
        <v>553.33907999999997</v>
      </c>
      <c r="AV94" s="55">
        <f>ROUND(AZ94*L29,2)</f>
        <v>145361.16</v>
      </c>
      <c r="AW94" s="55">
        <f>ROUND(BA94*L30,2)</f>
        <v>0</v>
      </c>
      <c r="AX94" s="55">
        <f>ROUND(BB94*L29,2)</f>
        <v>0</v>
      </c>
      <c r="AY94" s="55">
        <f>ROUND(BC94*L30,2)</f>
        <v>0</v>
      </c>
      <c r="AZ94" s="55">
        <f>ROUND(SUM(AZ95:AZ99),2)</f>
        <v>692196</v>
      </c>
      <c r="BA94" s="55">
        <f>ROUND(SUM(BA95:BA99),2)</f>
        <v>0</v>
      </c>
      <c r="BB94" s="55">
        <f>ROUND(SUM(BB95:BB99),2)</f>
        <v>0</v>
      </c>
      <c r="BC94" s="55">
        <f>ROUND(SUM(BC95:BC99),2)</f>
        <v>0</v>
      </c>
      <c r="BD94" s="57">
        <f>ROUND(SUM(BD95:BD99),2)</f>
        <v>0</v>
      </c>
      <c r="BS94" s="58" t="s">
        <v>68</v>
      </c>
      <c r="BT94" s="58" t="s">
        <v>69</v>
      </c>
      <c r="BU94" s="59" t="s">
        <v>70</v>
      </c>
      <c r="BV94" s="58" t="s">
        <v>71</v>
      </c>
      <c r="BW94" s="58" t="s">
        <v>3</v>
      </c>
      <c r="BX94" s="58" t="s">
        <v>72</v>
      </c>
      <c r="CL94" s="58"/>
    </row>
    <row r="95" spans="1:91" s="69" customFormat="1" ht="16.5" customHeight="1">
      <c r="A95" s="60" t="s">
        <v>73</v>
      </c>
      <c r="B95" s="61"/>
      <c r="C95" s="62"/>
      <c r="D95" s="167" t="s">
        <v>74</v>
      </c>
      <c r="E95" s="167"/>
      <c r="F95" s="167"/>
      <c r="G95" s="167"/>
      <c r="H95" s="167"/>
      <c r="I95" s="63"/>
      <c r="J95" s="167" t="s">
        <v>75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8">
        <f>'SO-01 - Vodovod'!J30</f>
        <v>530871</v>
      </c>
      <c r="AH95" s="168"/>
      <c r="AI95" s="168"/>
      <c r="AJ95" s="168"/>
      <c r="AK95" s="168"/>
      <c r="AL95" s="168"/>
      <c r="AM95" s="168"/>
      <c r="AN95" s="168">
        <f t="shared" si="0"/>
        <v>642353.91</v>
      </c>
      <c r="AO95" s="168"/>
      <c r="AP95" s="168"/>
      <c r="AQ95" s="64" t="s">
        <v>76</v>
      </c>
      <c r="AR95" s="61"/>
      <c r="AS95" s="65">
        <v>0</v>
      </c>
      <c r="AT95" s="66">
        <f t="shared" si="1"/>
        <v>111482.91</v>
      </c>
      <c r="AU95" s="67">
        <f>'SO-01 - Vodovod'!P127</f>
        <v>454.52935000000002</v>
      </c>
      <c r="AV95" s="66">
        <f>'SO-01 - Vodovod'!J33</f>
        <v>111482.91</v>
      </c>
      <c r="AW95" s="66">
        <f>'SO-01 - Vodovod'!J34</f>
        <v>0</v>
      </c>
      <c r="AX95" s="66">
        <f>'SO-01 - Vodovod'!J35</f>
        <v>0</v>
      </c>
      <c r="AY95" s="66">
        <f>'SO-01 - Vodovod'!J36</f>
        <v>0</v>
      </c>
      <c r="AZ95" s="66">
        <f>'SO-01 - Vodovod'!F33</f>
        <v>530871</v>
      </c>
      <c r="BA95" s="66">
        <f>'SO-01 - Vodovod'!F34</f>
        <v>0</v>
      </c>
      <c r="BB95" s="66">
        <f>'SO-01 - Vodovod'!F35</f>
        <v>0</v>
      </c>
      <c r="BC95" s="66">
        <f>'SO-01 - Vodovod'!F36</f>
        <v>0</v>
      </c>
      <c r="BD95" s="68">
        <f>'SO-01 - Vodovod'!F37</f>
        <v>0</v>
      </c>
      <c r="BT95" s="70" t="s">
        <v>7</v>
      </c>
      <c r="BV95" s="70" t="s">
        <v>71</v>
      </c>
      <c r="BW95" s="70" t="s">
        <v>77</v>
      </c>
      <c r="BX95" s="70" t="s">
        <v>3</v>
      </c>
      <c r="CL95" s="70"/>
      <c r="CM95" s="70" t="s">
        <v>78</v>
      </c>
    </row>
    <row r="96" spans="1:91" s="69" customFormat="1" ht="16.5" customHeight="1">
      <c r="A96" s="60" t="s">
        <v>73</v>
      </c>
      <c r="B96" s="61"/>
      <c r="C96" s="62"/>
      <c r="D96" s="167" t="s">
        <v>79</v>
      </c>
      <c r="E96" s="167"/>
      <c r="F96" s="167"/>
      <c r="G96" s="167"/>
      <c r="H96" s="167"/>
      <c r="I96" s="63"/>
      <c r="J96" s="167" t="s">
        <v>80</v>
      </c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8">
        <f>'SO-02 - Vodovodní přípojk...'!J30</f>
        <v>42221</v>
      </c>
      <c r="AH96" s="168"/>
      <c r="AI96" s="168"/>
      <c r="AJ96" s="168"/>
      <c r="AK96" s="168"/>
      <c r="AL96" s="168"/>
      <c r="AM96" s="168"/>
      <c r="AN96" s="168">
        <f t="shared" si="0"/>
        <v>51087.41</v>
      </c>
      <c r="AO96" s="168"/>
      <c r="AP96" s="168"/>
      <c r="AQ96" s="64" t="s">
        <v>76</v>
      </c>
      <c r="AR96" s="61"/>
      <c r="AS96" s="65">
        <v>0</v>
      </c>
      <c r="AT96" s="66">
        <f t="shared" si="1"/>
        <v>8866.41</v>
      </c>
      <c r="AU96" s="67">
        <f>'SO-02 - Vodovodní přípojk...'!P121</f>
        <v>21.476399999999998</v>
      </c>
      <c r="AV96" s="66">
        <f>'SO-02 - Vodovodní přípojk...'!J33</f>
        <v>8866.41</v>
      </c>
      <c r="AW96" s="66">
        <f>'SO-02 - Vodovodní přípojk...'!J34</f>
        <v>0</v>
      </c>
      <c r="AX96" s="66">
        <f>'SO-02 - Vodovodní přípojk...'!J35</f>
        <v>0</v>
      </c>
      <c r="AY96" s="66">
        <f>'SO-02 - Vodovodní přípojk...'!J36</f>
        <v>0</v>
      </c>
      <c r="AZ96" s="66">
        <f>'SO-02 - Vodovodní přípojk...'!F33</f>
        <v>42221</v>
      </c>
      <c r="BA96" s="66">
        <f>'SO-02 - Vodovodní přípojk...'!F34</f>
        <v>0</v>
      </c>
      <c r="BB96" s="66">
        <f>'SO-02 - Vodovodní přípojk...'!F35</f>
        <v>0</v>
      </c>
      <c r="BC96" s="66">
        <f>'SO-02 - Vodovodní přípojk...'!F36</f>
        <v>0</v>
      </c>
      <c r="BD96" s="68">
        <f>'SO-02 - Vodovodní přípojk...'!F37</f>
        <v>0</v>
      </c>
      <c r="BT96" s="70" t="s">
        <v>7</v>
      </c>
      <c r="BV96" s="70" t="s">
        <v>71</v>
      </c>
      <c r="BW96" s="70" t="s">
        <v>81</v>
      </c>
      <c r="BX96" s="70" t="s">
        <v>3</v>
      </c>
      <c r="CL96" s="70"/>
      <c r="CM96" s="70" t="s">
        <v>78</v>
      </c>
    </row>
    <row r="97" spans="1:91" s="69" customFormat="1" ht="16.5" customHeight="1">
      <c r="A97" s="60" t="s">
        <v>73</v>
      </c>
      <c r="B97" s="61"/>
      <c r="C97" s="62"/>
      <c r="D97" s="167" t="s">
        <v>82</v>
      </c>
      <c r="E97" s="167"/>
      <c r="F97" s="167"/>
      <c r="G97" s="167"/>
      <c r="H97" s="167"/>
      <c r="I97" s="63"/>
      <c r="J97" s="167" t="s">
        <v>83</v>
      </c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8">
        <f>'SO-03 - Vodovodní přípojk...'!J30</f>
        <v>43256</v>
      </c>
      <c r="AH97" s="168"/>
      <c r="AI97" s="168"/>
      <c r="AJ97" s="168"/>
      <c r="AK97" s="168"/>
      <c r="AL97" s="168"/>
      <c r="AM97" s="168"/>
      <c r="AN97" s="168">
        <f t="shared" si="0"/>
        <v>52339.76</v>
      </c>
      <c r="AO97" s="168"/>
      <c r="AP97" s="168"/>
      <c r="AQ97" s="64" t="s">
        <v>76</v>
      </c>
      <c r="AR97" s="61"/>
      <c r="AS97" s="65">
        <v>0</v>
      </c>
      <c r="AT97" s="66">
        <f t="shared" si="1"/>
        <v>9083.76</v>
      </c>
      <c r="AU97" s="67">
        <f>'SO-03 - Vodovodní přípojk...'!P121</f>
        <v>22.750399999999999</v>
      </c>
      <c r="AV97" s="66">
        <f>'SO-03 - Vodovodní přípojk...'!J33</f>
        <v>9083.76</v>
      </c>
      <c r="AW97" s="66">
        <f>'SO-03 - Vodovodní přípojk...'!J34</f>
        <v>0</v>
      </c>
      <c r="AX97" s="66">
        <f>'SO-03 - Vodovodní přípojk...'!J35</f>
        <v>0</v>
      </c>
      <c r="AY97" s="66">
        <f>'SO-03 - Vodovodní přípojk...'!J36</f>
        <v>0</v>
      </c>
      <c r="AZ97" s="66">
        <f>'SO-03 - Vodovodní přípojk...'!F33</f>
        <v>43256</v>
      </c>
      <c r="BA97" s="66">
        <f>'SO-03 - Vodovodní přípojk...'!F34</f>
        <v>0</v>
      </c>
      <c r="BB97" s="66">
        <f>'SO-03 - Vodovodní přípojk...'!F35</f>
        <v>0</v>
      </c>
      <c r="BC97" s="66">
        <f>'SO-03 - Vodovodní přípojk...'!F36</f>
        <v>0</v>
      </c>
      <c r="BD97" s="68">
        <f>'SO-03 - Vodovodní přípojk...'!F37</f>
        <v>0</v>
      </c>
      <c r="BT97" s="70" t="s">
        <v>7</v>
      </c>
      <c r="BV97" s="70" t="s">
        <v>71</v>
      </c>
      <c r="BW97" s="70" t="s">
        <v>84</v>
      </c>
      <c r="BX97" s="70" t="s">
        <v>3</v>
      </c>
      <c r="CL97" s="70"/>
      <c r="CM97" s="70" t="s">
        <v>78</v>
      </c>
    </row>
    <row r="98" spans="1:91" s="69" customFormat="1" ht="16.5" customHeight="1">
      <c r="A98" s="60" t="s">
        <v>73</v>
      </c>
      <c r="B98" s="61"/>
      <c r="C98" s="62"/>
      <c r="D98" s="167" t="s">
        <v>85</v>
      </c>
      <c r="E98" s="167"/>
      <c r="F98" s="167"/>
      <c r="G98" s="167"/>
      <c r="H98" s="167"/>
      <c r="I98" s="63"/>
      <c r="J98" s="167" t="s">
        <v>86</v>
      </c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8">
        <f>'SO-04 - Vodovodní přípojk...'!J30</f>
        <v>29337</v>
      </c>
      <c r="AH98" s="168"/>
      <c r="AI98" s="168"/>
      <c r="AJ98" s="168"/>
      <c r="AK98" s="168"/>
      <c r="AL98" s="168"/>
      <c r="AM98" s="168"/>
      <c r="AN98" s="168">
        <f t="shared" si="0"/>
        <v>35497.770000000004</v>
      </c>
      <c r="AO98" s="168"/>
      <c r="AP98" s="168"/>
      <c r="AQ98" s="64" t="s">
        <v>76</v>
      </c>
      <c r="AR98" s="61"/>
      <c r="AS98" s="65">
        <v>0</v>
      </c>
      <c r="AT98" s="66">
        <f t="shared" si="1"/>
        <v>6160.77</v>
      </c>
      <c r="AU98" s="67">
        <f>'SO-04 - Vodovodní přípojk...'!P121</f>
        <v>27.944600000000001</v>
      </c>
      <c r="AV98" s="66">
        <f>'SO-04 - Vodovodní přípojk...'!J33</f>
        <v>6160.77</v>
      </c>
      <c r="AW98" s="66">
        <f>'SO-04 - Vodovodní přípojk...'!J34</f>
        <v>0</v>
      </c>
      <c r="AX98" s="66">
        <f>'SO-04 - Vodovodní přípojk...'!J35</f>
        <v>0</v>
      </c>
      <c r="AY98" s="66">
        <f>'SO-04 - Vodovodní přípojk...'!J36</f>
        <v>0</v>
      </c>
      <c r="AZ98" s="66">
        <f>'SO-04 - Vodovodní přípojk...'!F33</f>
        <v>29337</v>
      </c>
      <c r="BA98" s="66">
        <f>'SO-04 - Vodovodní přípojk...'!F34</f>
        <v>0</v>
      </c>
      <c r="BB98" s="66">
        <f>'SO-04 - Vodovodní přípojk...'!F35</f>
        <v>0</v>
      </c>
      <c r="BC98" s="66">
        <f>'SO-04 - Vodovodní přípojk...'!F36</f>
        <v>0</v>
      </c>
      <c r="BD98" s="68">
        <f>'SO-04 - Vodovodní přípojk...'!F37</f>
        <v>0</v>
      </c>
      <c r="BT98" s="70" t="s">
        <v>7</v>
      </c>
      <c r="BV98" s="70" t="s">
        <v>71</v>
      </c>
      <c r="BW98" s="70" t="s">
        <v>87</v>
      </c>
      <c r="BX98" s="70" t="s">
        <v>3</v>
      </c>
      <c r="CL98" s="70"/>
      <c r="CM98" s="70" t="s">
        <v>78</v>
      </c>
    </row>
    <row r="99" spans="1:91" ht="16.5" customHeight="1">
      <c r="A99" s="60" t="s">
        <v>73</v>
      </c>
      <c r="B99" s="61"/>
      <c r="C99" s="62"/>
      <c r="D99" s="167" t="s">
        <v>88</v>
      </c>
      <c r="E99" s="167"/>
      <c r="F99" s="167"/>
      <c r="G99" s="167"/>
      <c r="H99" s="167"/>
      <c r="I99" s="63"/>
      <c r="J99" s="167" t="s">
        <v>89</v>
      </c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8">
        <f>'SO-05 - Vodovodní přípojk...'!J30</f>
        <v>46511</v>
      </c>
      <c r="AH99" s="168"/>
      <c r="AI99" s="168"/>
      <c r="AJ99" s="168"/>
      <c r="AK99" s="168"/>
      <c r="AL99" s="168"/>
      <c r="AM99" s="168"/>
      <c r="AN99" s="168">
        <f t="shared" si="0"/>
        <v>56278.31</v>
      </c>
      <c r="AO99" s="168"/>
      <c r="AP99" s="168"/>
      <c r="AQ99" s="64" t="s">
        <v>76</v>
      </c>
      <c r="AR99" s="61"/>
      <c r="AS99" s="71">
        <v>0</v>
      </c>
      <c r="AT99" s="72">
        <f t="shared" si="1"/>
        <v>9767.31</v>
      </c>
      <c r="AU99" s="73">
        <f>'SO-05 - Vodovodní přípojk...'!P121</f>
        <v>26.63833</v>
      </c>
      <c r="AV99" s="72">
        <f>'SO-05 - Vodovodní přípojk...'!J33</f>
        <v>9767.31</v>
      </c>
      <c r="AW99" s="72">
        <f>'SO-05 - Vodovodní přípojk...'!J34</f>
        <v>0</v>
      </c>
      <c r="AX99" s="72">
        <f>'SO-05 - Vodovodní přípojk...'!J35</f>
        <v>0</v>
      </c>
      <c r="AY99" s="72">
        <f>'SO-05 - Vodovodní přípojk...'!J36</f>
        <v>0</v>
      </c>
      <c r="AZ99" s="72">
        <f>'SO-05 - Vodovodní přípojk...'!F33</f>
        <v>46511</v>
      </c>
      <c r="BA99" s="72">
        <f>'SO-05 - Vodovodní přípojk...'!F34</f>
        <v>0</v>
      </c>
      <c r="BB99" s="72">
        <f>'SO-05 - Vodovodní přípojk...'!F35</f>
        <v>0</v>
      </c>
      <c r="BC99" s="72">
        <f>'SO-05 - Vodovodní přípojk...'!F36</f>
        <v>0</v>
      </c>
      <c r="BD99" s="74">
        <f>'SO-05 - Vodovodní přípojk...'!F37</f>
        <v>0</v>
      </c>
      <c r="BE99" s="69"/>
      <c r="BT99" s="70" t="s">
        <v>7</v>
      </c>
      <c r="BV99" s="70" t="s">
        <v>71</v>
      </c>
      <c r="BW99" s="70" t="s">
        <v>90</v>
      </c>
      <c r="BX99" s="70" t="s">
        <v>3</v>
      </c>
      <c r="CL99" s="70"/>
      <c r="CM99" s="70" t="s">
        <v>78</v>
      </c>
    </row>
    <row r="100" spans="1:91" s="16" customFormat="1" ht="30" customHeight="1">
      <c r="B100" s="17"/>
      <c r="AR100" s="17"/>
    </row>
    <row r="101" spans="1:91" ht="6.95" customHeight="1">
      <c r="A101" s="16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17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</sheetData>
  <mergeCells count="56">
    <mergeCell ref="AR2:BE2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D99:H99"/>
    <mergeCell ref="J99:AF99"/>
    <mergeCell ref="AG99:AM99"/>
    <mergeCell ref="AN99:AP99"/>
  </mergeCells>
  <hyperlinks>
    <hyperlink ref="A95" location="'SO-01 - Vodovod'!C2" display="/" xr:uid="{00000000-0004-0000-0000-000000000000}"/>
    <hyperlink ref="A96" location="'SO-02 - Vodovodní přípojk.!!'!C2" display="/" xr:uid="{00000000-0004-0000-0000-000001000000}"/>
    <hyperlink ref="A97" location="'SO-03 - Vodovodní přípojk.!!'!C2" display="/" xr:uid="{00000000-0004-0000-0000-000002000000}"/>
    <hyperlink ref="A98" location="'SO-04 - Vodovodní přípojk.!!'!C2" display="/" xr:uid="{00000000-0004-0000-0000-000003000000}"/>
    <hyperlink ref="A99" location="'SO-05 - Vodovodní přípojk.!!'!C2" display="/" xr:uid="{00000000-0004-0000-0000-000004000000}"/>
  </hyperlinks>
  <pageMargins left="0.39374999999999999" right="0.39374999999999999" top="0.39374999999999999" bottom="0.39374999999999999" header="0.51180555555555496" footer="0"/>
  <pageSetup paperSize="0" scale="0" firstPageNumber="0" fitToHeight="100" orientation="portrait" usePrinterDefaults="0" horizontalDpi="0" verticalDpi="0" copies="0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6"/>
  <sheetViews>
    <sheetView showGridLines="0" topLeftCell="A122" zoomScaleNormal="100" workbookViewId="0">
      <selection activeCell="C125" sqref="C125"/>
    </sheetView>
  </sheetViews>
  <sheetFormatPr defaultRowHeight="11.25"/>
  <cols>
    <col min="1" max="1" width="8"/>
    <col min="2" max="2" width="1.1640625"/>
    <col min="3" max="3" width="3.83203125"/>
    <col min="4" max="4" width="4"/>
    <col min="5" max="5" width="16.5"/>
    <col min="6" max="6" width="49.5"/>
    <col min="7" max="7" width="7.1640625"/>
    <col min="8" max="8" width="13.5"/>
    <col min="9" max="9" width="15.5"/>
    <col min="10" max="10" width="21.6640625"/>
    <col min="11" max="11" width="0" hidden="1"/>
    <col min="12" max="12" width="9"/>
    <col min="13" max="21" width="0" hidden="1"/>
    <col min="22" max="22" width="11.83203125"/>
    <col min="23" max="23" width="15.6640625"/>
    <col min="24" max="24" width="11.83203125"/>
    <col min="25" max="25" width="14.5"/>
    <col min="26" max="26" width="10.5"/>
    <col min="27" max="27" width="14.5"/>
    <col min="28" max="28" width="15.6640625"/>
    <col min="29" max="29" width="10.5"/>
    <col min="30" max="30" width="14.5"/>
    <col min="31" max="31" width="15.6640625"/>
    <col min="32" max="43" width="8.1640625"/>
    <col min="44" max="65" width="0" hidden="1"/>
    <col min="66" max="1025" width="8.1640625"/>
  </cols>
  <sheetData>
    <row r="2" spans="1:46" ht="36.950000000000003" customHeight="1">
      <c r="L2" s="184" t="s">
        <v>4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6" t="s">
        <v>77</v>
      </c>
    </row>
    <row r="3" spans="1:46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9"/>
      <c r="AT3" s="6" t="s">
        <v>78</v>
      </c>
    </row>
    <row r="4" spans="1:46" ht="24.95" customHeight="1">
      <c r="B4" s="9"/>
      <c r="D4" s="10" t="s">
        <v>91</v>
      </c>
      <c r="L4" s="9"/>
      <c r="M4" s="75" t="s">
        <v>10</v>
      </c>
      <c r="AT4" s="6" t="s">
        <v>2</v>
      </c>
    </row>
    <row r="5" spans="1:46" ht="6.95" customHeight="1">
      <c r="B5" s="9"/>
      <c r="L5" s="9"/>
    </row>
    <row r="6" spans="1:46" ht="12" customHeight="1">
      <c r="B6" s="9"/>
      <c r="D6" s="14" t="s">
        <v>13</v>
      </c>
      <c r="L6" s="9"/>
    </row>
    <row r="7" spans="1:46" ht="16.5" customHeight="1">
      <c r="B7" s="9"/>
      <c r="E7" s="189" t="str">
        <f>'Rekapitulace stavby'!K6</f>
        <v>Vodovod v ulici Lužické</v>
      </c>
      <c r="F7" s="189"/>
      <c r="G7" s="189"/>
      <c r="H7" s="189"/>
      <c r="L7" s="9"/>
    </row>
    <row r="8" spans="1:46" s="16" customFormat="1" ht="12" customHeight="1">
      <c r="B8" s="17"/>
      <c r="D8" s="14" t="s">
        <v>92</v>
      </c>
      <c r="L8" s="17"/>
    </row>
    <row r="9" spans="1:46" ht="16.5" customHeight="1">
      <c r="A9" s="16"/>
      <c r="B9" s="17"/>
      <c r="C9" s="16"/>
      <c r="D9" s="16"/>
      <c r="E9" s="179" t="s">
        <v>93</v>
      </c>
      <c r="F9" s="179"/>
      <c r="G9" s="179"/>
      <c r="H9" s="179"/>
      <c r="I9" s="16"/>
      <c r="J9" s="16"/>
      <c r="K9" s="16"/>
      <c r="L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46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46" ht="12" customHeight="1">
      <c r="A11" s="16"/>
      <c r="B11" s="17"/>
      <c r="C11" s="16"/>
      <c r="D11" s="14" t="s">
        <v>15</v>
      </c>
      <c r="E11" s="16"/>
      <c r="F11" s="4"/>
      <c r="G11" s="16"/>
      <c r="H11" s="16"/>
      <c r="I11" s="14" t="s">
        <v>16</v>
      </c>
      <c r="J11" s="4"/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ht="12" customHeight="1">
      <c r="A12" s="16"/>
      <c r="B12" s="17"/>
      <c r="C12" s="16"/>
      <c r="D12" s="14" t="s">
        <v>17</v>
      </c>
      <c r="E12" s="16"/>
      <c r="F12" s="4" t="s">
        <v>18</v>
      </c>
      <c r="G12" s="16"/>
      <c r="H12" s="16"/>
      <c r="I12" s="14" t="s">
        <v>19</v>
      </c>
      <c r="J12" s="1" t="str">
        <f>'Rekapitulace stavby'!AN8</f>
        <v>25. 7. 2023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ht="10.9" customHeight="1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ht="12" customHeight="1">
      <c r="A14" s="16"/>
      <c r="B14" s="17"/>
      <c r="C14" s="16"/>
      <c r="D14" s="14" t="s">
        <v>21</v>
      </c>
      <c r="E14" s="16"/>
      <c r="F14" s="16"/>
      <c r="G14" s="16"/>
      <c r="H14" s="16"/>
      <c r="I14" s="14" t="s">
        <v>22</v>
      </c>
      <c r="J14" s="4"/>
      <c r="K14" s="16"/>
      <c r="L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ht="18" customHeight="1">
      <c r="A15" s="16"/>
      <c r="B15" s="17"/>
      <c r="C15" s="16"/>
      <c r="D15" s="16"/>
      <c r="E15" s="4" t="s">
        <v>18</v>
      </c>
      <c r="F15" s="16"/>
      <c r="G15" s="16"/>
      <c r="H15" s="16"/>
      <c r="I15" s="14" t="s">
        <v>24</v>
      </c>
      <c r="J15" s="4"/>
      <c r="K15" s="16"/>
      <c r="L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ht="6.95" customHeight="1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2" customHeight="1">
      <c r="A17" s="16"/>
      <c r="B17" s="17"/>
      <c r="C17" s="16"/>
      <c r="D17" s="14" t="s">
        <v>488</v>
      </c>
      <c r="E17" s="16"/>
      <c r="F17" s="16"/>
      <c r="G17" s="16"/>
      <c r="H17" s="16"/>
      <c r="I17" s="14" t="s">
        <v>22</v>
      </c>
      <c r="J17" s="4">
        <f>'Rekapitulace stavby'!AN13</f>
        <v>25493540</v>
      </c>
      <c r="K17" s="16"/>
      <c r="L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8" customHeight="1">
      <c r="A18" s="16"/>
      <c r="B18" s="17"/>
      <c r="C18" s="16"/>
      <c r="D18" s="16"/>
      <c r="E18" s="185" t="str">
        <f>'Rekapitulace stavby'!E14</f>
        <v>Brabec&amp;Brabec stavební s.r.o.</v>
      </c>
      <c r="F18" s="185"/>
      <c r="G18" s="185"/>
      <c r="H18" s="185"/>
      <c r="I18" s="14" t="s">
        <v>24</v>
      </c>
      <c r="J18" s="4" t="str">
        <f>'Rekapitulace stavby'!AN14</f>
        <v>CZ25493540</v>
      </c>
      <c r="K18" s="16"/>
      <c r="L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6.95" customHeight="1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2" customHeight="1">
      <c r="A20" s="16"/>
      <c r="B20" s="17"/>
      <c r="C20" s="16"/>
      <c r="D20" s="14" t="s">
        <v>25</v>
      </c>
      <c r="E20" s="16"/>
      <c r="F20" s="16"/>
      <c r="G20" s="16"/>
      <c r="H20" s="16"/>
      <c r="I20" s="14" t="s">
        <v>22</v>
      </c>
      <c r="J20" s="4"/>
      <c r="K20" s="16"/>
      <c r="L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8" customHeight="1">
      <c r="A21" s="16"/>
      <c r="B21" s="17"/>
      <c r="C21" s="16"/>
      <c r="D21" s="16"/>
      <c r="E21" s="4" t="s">
        <v>18</v>
      </c>
      <c r="F21" s="16"/>
      <c r="G21" s="16"/>
      <c r="H21" s="16"/>
      <c r="I21" s="14" t="s">
        <v>24</v>
      </c>
      <c r="J21" s="4"/>
      <c r="K21" s="16"/>
      <c r="L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6.95" customHeight="1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2" customHeight="1">
      <c r="A23" s="16"/>
      <c r="B23" s="17"/>
      <c r="C23" s="16"/>
      <c r="D23" s="14" t="s">
        <v>27</v>
      </c>
      <c r="E23" s="16"/>
      <c r="F23" s="16"/>
      <c r="G23" s="16"/>
      <c r="H23" s="16"/>
      <c r="I23" s="14" t="s">
        <v>22</v>
      </c>
      <c r="J23" s="4"/>
      <c r="K23" s="16"/>
      <c r="L23" s="1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8" customHeight="1">
      <c r="A24" s="16"/>
      <c r="B24" s="17"/>
      <c r="C24" s="16"/>
      <c r="D24" s="16"/>
      <c r="E24" s="4" t="s">
        <v>18</v>
      </c>
      <c r="F24" s="16"/>
      <c r="G24" s="16"/>
      <c r="H24" s="16"/>
      <c r="I24" s="14" t="s">
        <v>24</v>
      </c>
      <c r="J24" s="4"/>
      <c r="K24" s="16"/>
      <c r="L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6.95" customHeight="1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2" customHeight="1">
      <c r="A26" s="16"/>
      <c r="B26" s="17"/>
      <c r="C26" s="16"/>
      <c r="D26" s="14" t="s">
        <v>28</v>
      </c>
      <c r="E26" s="16"/>
      <c r="F26" s="16"/>
      <c r="G26" s="16"/>
      <c r="H26" s="16"/>
      <c r="I26" s="16"/>
      <c r="J26" s="16"/>
      <c r="K26" s="16"/>
      <c r="L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76" customFormat="1" ht="16.5" customHeight="1">
      <c r="B27" s="77"/>
      <c r="E27" s="187"/>
      <c r="F27" s="187"/>
      <c r="G27" s="187"/>
      <c r="H27" s="187"/>
      <c r="L27" s="77"/>
    </row>
    <row r="28" spans="1:31" s="16" customFormat="1" ht="6.95" customHeight="1">
      <c r="B28" s="17"/>
      <c r="L28" s="17"/>
    </row>
    <row r="29" spans="1:31" ht="6.95" customHeight="1">
      <c r="A29" s="16"/>
      <c r="B29" s="17"/>
      <c r="C29" s="16"/>
      <c r="D29" s="39"/>
      <c r="E29" s="39"/>
      <c r="F29" s="39"/>
      <c r="G29" s="39"/>
      <c r="H29" s="39"/>
      <c r="I29" s="39"/>
      <c r="J29" s="39"/>
      <c r="K29" s="39"/>
      <c r="L29" s="17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25.5" customHeight="1">
      <c r="A30" s="16"/>
      <c r="B30" s="17"/>
      <c r="C30" s="16"/>
      <c r="D30" s="78" t="s">
        <v>29</v>
      </c>
      <c r="E30" s="16"/>
      <c r="F30" s="16"/>
      <c r="G30" s="16"/>
      <c r="H30" s="16"/>
      <c r="I30" s="16"/>
      <c r="J30" s="52">
        <f>ROUND(J127, 2)</f>
        <v>530871</v>
      </c>
      <c r="K30" s="16"/>
      <c r="L30" s="17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6.95" customHeight="1">
      <c r="A31" s="16"/>
      <c r="B31" s="17"/>
      <c r="C31" s="16"/>
      <c r="D31" s="39"/>
      <c r="E31" s="39"/>
      <c r="F31" s="39"/>
      <c r="G31" s="39"/>
      <c r="H31" s="39"/>
      <c r="I31" s="39"/>
      <c r="J31" s="39"/>
      <c r="K31" s="39"/>
      <c r="L31" s="17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4.45" customHeight="1">
      <c r="A32" s="16"/>
      <c r="B32" s="17"/>
      <c r="C32" s="16"/>
      <c r="D32" s="16"/>
      <c r="E32" s="16"/>
      <c r="F32" s="2" t="s">
        <v>31</v>
      </c>
      <c r="G32" s="16"/>
      <c r="H32" s="16"/>
      <c r="I32" s="2" t="s">
        <v>30</v>
      </c>
      <c r="J32" s="2" t="s">
        <v>32</v>
      </c>
      <c r="K32" s="16"/>
      <c r="L32" s="17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4.45" customHeight="1">
      <c r="A33" s="16"/>
      <c r="B33" s="17"/>
      <c r="C33" s="16"/>
      <c r="D33" s="79" t="s">
        <v>33</v>
      </c>
      <c r="E33" s="14" t="s">
        <v>34</v>
      </c>
      <c r="F33" s="80">
        <f>ROUND((SUM(BE127:BE205)),  2)</f>
        <v>530871</v>
      </c>
      <c r="G33" s="16"/>
      <c r="H33" s="16"/>
      <c r="I33" s="81">
        <v>0.21</v>
      </c>
      <c r="J33" s="80">
        <f>ROUND(((SUM(BE127:BE205))*I33),  2)</f>
        <v>111482.91</v>
      </c>
      <c r="K33" s="16"/>
      <c r="L33" s="17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4.45" customHeight="1">
      <c r="A34" s="16"/>
      <c r="B34" s="17"/>
      <c r="C34" s="16"/>
      <c r="D34" s="16"/>
      <c r="E34" s="14" t="s">
        <v>35</v>
      </c>
      <c r="F34" s="80">
        <f>ROUND((SUM(BF127:BF205)),  2)</f>
        <v>0</v>
      </c>
      <c r="G34" s="16"/>
      <c r="H34" s="16"/>
      <c r="I34" s="81">
        <v>0.15</v>
      </c>
      <c r="J34" s="80">
        <f>ROUND(((SUM(BF127:BF205))*I34),  2)</f>
        <v>0</v>
      </c>
      <c r="K34" s="16"/>
      <c r="L34" s="17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4.45" hidden="1" customHeight="1">
      <c r="A35" s="16"/>
      <c r="B35" s="17"/>
      <c r="C35" s="16"/>
      <c r="D35" s="16"/>
      <c r="E35" s="14" t="s">
        <v>36</v>
      </c>
      <c r="F35" s="80">
        <f>ROUND((SUM(BG127:BG205)),  2)</f>
        <v>0</v>
      </c>
      <c r="G35" s="16"/>
      <c r="H35" s="16"/>
      <c r="I35" s="81">
        <v>0.21</v>
      </c>
      <c r="J35" s="80">
        <f>0</f>
        <v>0</v>
      </c>
      <c r="K35" s="16"/>
      <c r="L35" s="17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4.45" hidden="1" customHeight="1">
      <c r="A36" s="16"/>
      <c r="B36" s="17"/>
      <c r="C36" s="16"/>
      <c r="D36" s="16"/>
      <c r="E36" s="14" t="s">
        <v>37</v>
      </c>
      <c r="F36" s="80">
        <f>ROUND((SUM(BH127:BH205)),  2)</f>
        <v>0</v>
      </c>
      <c r="G36" s="16"/>
      <c r="H36" s="16"/>
      <c r="I36" s="81">
        <v>0.15</v>
      </c>
      <c r="J36" s="80">
        <f>0</f>
        <v>0</v>
      </c>
      <c r="K36" s="16"/>
      <c r="L36" s="17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4.45" hidden="1" customHeight="1">
      <c r="A37" s="16"/>
      <c r="B37" s="17"/>
      <c r="C37" s="16"/>
      <c r="D37" s="16"/>
      <c r="E37" s="14" t="s">
        <v>38</v>
      </c>
      <c r="F37" s="80">
        <f>ROUND((SUM(BI127:BI205)),  2)</f>
        <v>0</v>
      </c>
      <c r="G37" s="16"/>
      <c r="H37" s="16"/>
      <c r="I37" s="81">
        <v>0</v>
      </c>
      <c r="J37" s="80">
        <f>0</f>
        <v>0</v>
      </c>
      <c r="K37" s="16"/>
      <c r="L37" s="17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6.95" customHeight="1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7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25.5" customHeight="1">
      <c r="A39" s="16"/>
      <c r="B39" s="17"/>
      <c r="C39" s="82"/>
      <c r="D39" s="83" t="s">
        <v>39</v>
      </c>
      <c r="E39" s="42"/>
      <c r="F39" s="42"/>
      <c r="G39" s="84" t="s">
        <v>40</v>
      </c>
      <c r="H39" s="85" t="s">
        <v>41</v>
      </c>
      <c r="I39" s="42"/>
      <c r="J39" s="86">
        <f>SUM(J30:J37)</f>
        <v>642353.91</v>
      </c>
      <c r="K39" s="87"/>
      <c r="L39" s="17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4.45" customHeight="1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7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4.45" customHeight="1">
      <c r="B41" s="9"/>
      <c r="L41" s="9"/>
    </row>
    <row r="42" spans="1:31" ht="14.45" customHeight="1">
      <c r="B42" s="9"/>
      <c r="L42" s="9"/>
    </row>
    <row r="43" spans="1:31" ht="14.45" customHeight="1">
      <c r="B43" s="9"/>
      <c r="L43" s="9"/>
    </row>
    <row r="44" spans="1:31" ht="14.45" customHeight="1">
      <c r="B44" s="9"/>
      <c r="L44" s="9"/>
    </row>
    <row r="45" spans="1:31" ht="14.45" customHeight="1">
      <c r="B45" s="9"/>
      <c r="L45" s="9"/>
    </row>
    <row r="46" spans="1:31" ht="14.45" customHeight="1">
      <c r="B46" s="9"/>
      <c r="L46" s="9"/>
    </row>
    <row r="47" spans="1:31" ht="14.45" customHeight="1">
      <c r="B47" s="9"/>
      <c r="L47" s="9"/>
    </row>
    <row r="48" spans="1:31" ht="14.45" customHeight="1">
      <c r="B48" s="9"/>
      <c r="L48" s="9"/>
    </row>
    <row r="49" spans="2:12" ht="14.45" customHeight="1">
      <c r="B49" s="9"/>
      <c r="L49" s="9"/>
    </row>
    <row r="50" spans="2:12" s="16" customFormat="1" ht="14.45" customHeight="1">
      <c r="B50" s="17"/>
      <c r="D50" s="26" t="s">
        <v>42</v>
      </c>
      <c r="E50" s="27"/>
      <c r="F50" s="27"/>
      <c r="G50" s="26" t="s">
        <v>43</v>
      </c>
      <c r="H50" s="27"/>
      <c r="I50" s="27"/>
      <c r="J50" s="27"/>
      <c r="K50" s="27"/>
      <c r="L50" s="17"/>
    </row>
    <row r="51" spans="2:12">
      <c r="B51" s="9"/>
      <c r="L51" s="9"/>
    </row>
    <row r="52" spans="2:12">
      <c r="B52" s="9"/>
      <c r="L52" s="9"/>
    </row>
    <row r="53" spans="2:12">
      <c r="B53" s="9"/>
      <c r="L53" s="9"/>
    </row>
    <row r="54" spans="2:12">
      <c r="B54" s="9"/>
      <c r="L54" s="9"/>
    </row>
    <row r="55" spans="2:12">
      <c r="B55" s="9"/>
      <c r="L55" s="9"/>
    </row>
    <row r="56" spans="2:12">
      <c r="B56" s="9"/>
      <c r="L56" s="9"/>
    </row>
    <row r="57" spans="2:12">
      <c r="B57" s="9"/>
      <c r="L57" s="9"/>
    </row>
    <row r="58" spans="2:12">
      <c r="B58" s="9"/>
      <c r="L58" s="9"/>
    </row>
    <row r="59" spans="2:12">
      <c r="B59" s="9"/>
      <c r="L59" s="9"/>
    </row>
    <row r="60" spans="2:12">
      <c r="B60" s="9"/>
      <c r="L60" s="9"/>
    </row>
    <row r="61" spans="2:12" s="16" customFormat="1" ht="12.75">
      <c r="B61" s="17"/>
      <c r="D61" s="28" t="s">
        <v>44</v>
      </c>
      <c r="E61" s="19"/>
      <c r="F61" s="88" t="s">
        <v>45</v>
      </c>
      <c r="G61" s="28" t="s">
        <v>44</v>
      </c>
      <c r="H61" s="19"/>
      <c r="I61" s="19"/>
      <c r="J61" s="89" t="s">
        <v>45</v>
      </c>
      <c r="K61" s="19"/>
      <c r="L61" s="17"/>
    </row>
    <row r="62" spans="2:12">
      <c r="B62" s="9"/>
      <c r="L62" s="9"/>
    </row>
    <row r="63" spans="2:12">
      <c r="B63" s="9"/>
      <c r="L63" s="9"/>
    </row>
    <row r="64" spans="2:12">
      <c r="B64" s="9"/>
      <c r="L64" s="9"/>
    </row>
    <row r="65" spans="1:31" s="16" customFormat="1" ht="12.75">
      <c r="B65" s="17"/>
      <c r="D65" s="26" t="s">
        <v>46</v>
      </c>
      <c r="E65" s="27"/>
      <c r="F65" s="27"/>
      <c r="G65" s="26" t="s">
        <v>491</v>
      </c>
      <c r="H65" s="27"/>
      <c r="I65" s="27"/>
      <c r="J65" s="27"/>
      <c r="K65" s="27"/>
      <c r="L65" s="17"/>
    </row>
    <row r="66" spans="1:31">
      <c r="B66" s="9"/>
      <c r="L66" s="9"/>
    </row>
    <row r="67" spans="1:31">
      <c r="B67" s="9"/>
      <c r="L67" s="9"/>
    </row>
    <row r="68" spans="1:31">
      <c r="B68" s="9"/>
      <c r="L68" s="9"/>
    </row>
    <row r="69" spans="1:31">
      <c r="B69" s="9"/>
      <c r="L69" s="9"/>
    </row>
    <row r="70" spans="1:31">
      <c r="B70" s="9"/>
      <c r="L70" s="9"/>
    </row>
    <row r="71" spans="1:31">
      <c r="B71" s="9"/>
      <c r="L71" s="9"/>
    </row>
    <row r="72" spans="1:31">
      <c r="B72" s="9"/>
      <c r="L72" s="9"/>
    </row>
    <row r="73" spans="1:31">
      <c r="B73" s="9"/>
      <c r="L73" s="9"/>
    </row>
    <row r="74" spans="1:31">
      <c r="B74" s="9"/>
      <c r="L74" s="9"/>
    </row>
    <row r="75" spans="1:31">
      <c r="B75" s="9"/>
      <c r="L75" s="9"/>
    </row>
    <row r="76" spans="1:31" s="16" customFormat="1" ht="12.75">
      <c r="B76" s="17"/>
      <c r="D76" s="28" t="s">
        <v>44</v>
      </c>
      <c r="E76" s="19"/>
      <c r="F76" s="88" t="s">
        <v>45</v>
      </c>
      <c r="G76" s="28" t="s">
        <v>44</v>
      </c>
      <c r="H76" s="19"/>
      <c r="I76" s="19"/>
      <c r="J76" s="89" t="s">
        <v>45</v>
      </c>
      <c r="K76" s="19"/>
      <c r="L76" s="17"/>
    </row>
    <row r="77" spans="1:31" ht="14.45" customHeight="1">
      <c r="A77" s="16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17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47" s="16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7"/>
    </row>
    <row r="82" spans="1:47" ht="24.95" customHeight="1">
      <c r="A82" s="16"/>
      <c r="B82" s="17"/>
      <c r="C82" s="10" t="s">
        <v>94</v>
      </c>
      <c r="D82" s="16"/>
      <c r="E82" s="16"/>
      <c r="F82" s="16"/>
      <c r="G82" s="16"/>
      <c r="H82" s="16"/>
      <c r="I82" s="16"/>
      <c r="J82" s="16"/>
      <c r="K82" s="16"/>
      <c r="L82" s="17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47" ht="6.95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7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47" ht="12" customHeight="1">
      <c r="A84" s="16"/>
      <c r="B84" s="17"/>
      <c r="C84" s="14" t="s">
        <v>13</v>
      </c>
      <c r="D84" s="16"/>
      <c r="E84" s="16"/>
      <c r="F84" s="16"/>
      <c r="G84" s="16"/>
      <c r="H84" s="16"/>
      <c r="I84" s="16"/>
      <c r="J84" s="16"/>
      <c r="K84" s="16"/>
      <c r="L84" s="17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47" ht="16.5" customHeight="1">
      <c r="A85" s="16"/>
      <c r="B85" s="17"/>
      <c r="C85" s="16"/>
      <c r="D85" s="16"/>
      <c r="E85" s="189" t="str">
        <f>E7</f>
        <v>Vodovod v ulici Lužické</v>
      </c>
      <c r="F85" s="189"/>
      <c r="G85" s="189"/>
      <c r="H85" s="189"/>
      <c r="I85" s="16"/>
      <c r="J85" s="16"/>
      <c r="K85" s="16"/>
      <c r="L85" s="17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47" ht="12" customHeight="1">
      <c r="A86" s="16"/>
      <c r="B86" s="17"/>
      <c r="C86" s="14" t="s">
        <v>92</v>
      </c>
      <c r="D86" s="16"/>
      <c r="E86" s="16"/>
      <c r="F86" s="16"/>
      <c r="G86" s="16"/>
      <c r="H86" s="16"/>
      <c r="I86" s="16"/>
      <c r="J86" s="16"/>
      <c r="K86" s="16"/>
      <c r="L86" s="17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47" ht="16.5" customHeight="1">
      <c r="A87" s="16"/>
      <c r="B87" s="17"/>
      <c r="C87" s="16"/>
      <c r="D87" s="16"/>
      <c r="E87" s="179" t="str">
        <f>E9</f>
        <v>SO-01 - Vodovod</v>
      </c>
      <c r="F87" s="179"/>
      <c r="G87" s="179"/>
      <c r="H87" s="179"/>
      <c r="I87" s="16"/>
      <c r="J87" s="16"/>
      <c r="K87" s="16"/>
      <c r="L87" s="17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47" ht="6.95" customHeight="1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7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47" ht="12" customHeight="1">
      <c r="A89" s="16"/>
      <c r="B89" s="17"/>
      <c r="C89" s="14" t="s">
        <v>17</v>
      </c>
      <c r="D89" s="16"/>
      <c r="E89" s="16"/>
      <c r="F89" s="4" t="str">
        <f>F12</f>
        <v xml:space="preserve"> </v>
      </c>
      <c r="G89" s="16"/>
      <c r="H89" s="16"/>
      <c r="I89" s="14" t="s">
        <v>19</v>
      </c>
      <c r="J89" s="1" t="str">
        <f>IF(J12="","",J12)</f>
        <v>25. 7. 2023</v>
      </c>
      <c r="K89" s="16"/>
      <c r="L89" s="17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47" ht="6.95" customHeight="1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7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47" ht="15.2" customHeight="1">
      <c r="A91" s="16"/>
      <c r="B91" s="17"/>
      <c r="C91" s="14" t="s">
        <v>21</v>
      </c>
      <c r="D91" s="16"/>
      <c r="E91" s="16"/>
      <c r="F91" s="4" t="str">
        <f>E15</f>
        <v xml:space="preserve"> </v>
      </c>
      <c r="G91" s="16"/>
      <c r="H91" s="16"/>
      <c r="I91" s="14" t="s">
        <v>25</v>
      </c>
      <c r="J91" s="3" t="str">
        <f>E21</f>
        <v xml:space="preserve"> </v>
      </c>
      <c r="K91" s="16"/>
      <c r="L91" s="17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47" ht="15.2" customHeight="1">
      <c r="A92" s="16"/>
      <c r="B92" s="17"/>
      <c r="C92" s="14" t="s">
        <v>488</v>
      </c>
      <c r="D92" s="16"/>
      <c r="E92" s="16"/>
      <c r="F92" s="4" t="str">
        <f>IF(E18="","",E18)</f>
        <v>Brabec&amp;Brabec stavební s.r.o.</v>
      </c>
      <c r="G92" s="16"/>
      <c r="H92" s="16"/>
      <c r="I92" s="14" t="s">
        <v>27</v>
      </c>
      <c r="J92" s="3" t="str">
        <f>E24</f>
        <v xml:space="preserve"> </v>
      </c>
      <c r="K92" s="16"/>
      <c r="L92" s="17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47" ht="10.35" customHeight="1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7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47" ht="29.25" customHeight="1">
      <c r="A94" s="16"/>
      <c r="B94" s="17"/>
      <c r="C94" s="90" t="s">
        <v>95</v>
      </c>
      <c r="D94" s="82"/>
      <c r="E94" s="82"/>
      <c r="F94" s="82"/>
      <c r="G94" s="82"/>
      <c r="H94" s="82"/>
      <c r="I94" s="82"/>
      <c r="J94" s="91" t="s">
        <v>96</v>
      </c>
      <c r="K94" s="82"/>
      <c r="L94" s="17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47" ht="10.35" customHeight="1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7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47" ht="22.9" customHeight="1">
      <c r="A96" s="16"/>
      <c r="B96" s="17"/>
      <c r="C96" s="92" t="s">
        <v>97</v>
      </c>
      <c r="D96" s="16"/>
      <c r="E96" s="16"/>
      <c r="F96" s="16"/>
      <c r="G96" s="16"/>
      <c r="H96" s="16"/>
      <c r="I96" s="16"/>
      <c r="J96" s="52">
        <f>J127</f>
        <v>530871</v>
      </c>
      <c r="K96" s="16"/>
      <c r="L96" s="17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U96" s="6" t="s">
        <v>98</v>
      </c>
    </row>
    <row r="97" spans="1:31" s="93" customFormat="1" ht="24.95" customHeight="1">
      <c r="B97" s="94"/>
      <c r="D97" s="95" t="s">
        <v>99</v>
      </c>
      <c r="E97" s="96"/>
      <c r="F97" s="96"/>
      <c r="G97" s="96"/>
      <c r="H97" s="96"/>
      <c r="I97" s="96"/>
      <c r="J97" s="97">
        <f>J128</f>
        <v>465871</v>
      </c>
      <c r="L97" s="94"/>
    </row>
    <row r="98" spans="1:31" s="98" customFormat="1" ht="19.899999999999999" customHeight="1">
      <c r="B98" s="99"/>
      <c r="D98" s="100" t="s">
        <v>100</v>
      </c>
      <c r="E98" s="101"/>
      <c r="F98" s="101"/>
      <c r="G98" s="101"/>
      <c r="H98" s="101"/>
      <c r="I98" s="101"/>
      <c r="J98" s="102">
        <f>J129</f>
        <v>258905</v>
      </c>
      <c r="L98" s="99"/>
    </row>
    <row r="99" spans="1:31" s="98" customFormat="1" ht="19.899999999999999" customHeight="1">
      <c r="B99" s="99"/>
      <c r="D99" s="100" t="s">
        <v>101</v>
      </c>
      <c r="E99" s="101"/>
      <c r="F99" s="101"/>
      <c r="G99" s="101"/>
      <c r="H99" s="101"/>
      <c r="I99" s="101"/>
      <c r="J99" s="102">
        <f>J155</f>
        <v>7144</v>
      </c>
      <c r="L99" s="99"/>
    </row>
    <row r="100" spans="1:31" s="98" customFormat="1" ht="19.899999999999999" customHeight="1">
      <c r="B100" s="99"/>
      <c r="D100" s="100" t="s">
        <v>102</v>
      </c>
      <c r="E100" s="101"/>
      <c r="F100" s="101"/>
      <c r="G100" s="101"/>
      <c r="H100" s="101"/>
      <c r="I100" s="101"/>
      <c r="J100" s="102">
        <f>J159</f>
        <v>42395</v>
      </c>
      <c r="L100" s="99"/>
    </row>
    <row r="101" spans="1:31" s="98" customFormat="1" ht="19.899999999999999" customHeight="1">
      <c r="B101" s="99"/>
      <c r="D101" s="100" t="s">
        <v>103</v>
      </c>
      <c r="E101" s="101"/>
      <c r="F101" s="101"/>
      <c r="G101" s="101"/>
      <c r="H101" s="101"/>
      <c r="I101" s="101"/>
      <c r="J101" s="102">
        <f>J164</f>
        <v>149080</v>
      </c>
      <c r="L101" s="99"/>
    </row>
    <row r="102" spans="1:31" s="98" customFormat="1" ht="19.899999999999999" customHeight="1">
      <c r="B102" s="99"/>
      <c r="D102" s="100" t="s">
        <v>104</v>
      </c>
      <c r="E102" s="101"/>
      <c r="F102" s="101"/>
      <c r="G102" s="101"/>
      <c r="H102" s="101"/>
      <c r="I102" s="101"/>
      <c r="J102" s="102">
        <f>J187</f>
        <v>6675</v>
      </c>
      <c r="L102" s="99"/>
    </row>
    <row r="103" spans="1:31" s="98" customFormat="1" ht="19.899999999999999" customHeight="1">
      <c r="B103" s="99"/>
      <c r="D103" s="100" t="s">
        <v>105</v>
      </c>
      <c r="E103" s="101"/>
      <c r="F103" s="101"/>
      <c r="G103" s="101"/>
      <c r="H103" s="101"/>
      <c r="I103" s="101"/>
      <c r="J103" s="102">
        <f>J194</f>
        <v>1672</v>
      </c>
      <c r="L103" s="99"/>
    </row>
    <row r="104" spans="1:31" s="93" customFormat="1" ht="24.95" customHeight="1">
      <c r="B104" s="94"/>
      <c r="D104" s="95" t="s">
        <v>106</v>
      </c>
      <c r="E104" s="96"/>
      <c r="F104" s="96"/>
      <c r="G104" s="96"/>
      <c r="H104" s="96"/>
      <c r="I104" s="96"/>
      <c r="J104" s="97">
        <f>J196</f>
        <v>65000</v>
      </c>
      <c r="L104" s="94"/>
    </row>
    <row r="105" spans="1:31" s="98" customFormat="1" ht="19.899999999999999" customHeight="1">
      <c r="B105" s="99"/>
      <c r="D105" s="100" t="s">
        <v>107</v>
      </c>
      <c r="E105" s="101"/>
      <c r="F105" s="101"/>
      <c r="G105" s="101"/>
      <c r="H105" s="101"/>
      <c r="I105" s="101"/>
      <c r="J105" s="102">
        <f>J197</f>
        <v>40000</v>
      </c>
      <c r="L105" s="99"/>
    </row>
    <row r="106" spans="1:31" s="98" customFormat="1" ht="19.899999999999999" customHeight="1">
      <c r="B106" s="99"/>
      <c r="D106" s="100" t="s">
        <v>108</v>
      </c>
      <c r="E106" s="101"/>
      <c r="F106" s="101"/>
      <c r="G106" s="101"/>
      <c r="H106" s="101"/>
      <c r="I106" s="101"/>
      <c r="J106" s="102">
        <f>J202</f>
        <v>20000</v>
      </c>
      <c r="L106" s="99"/>
    </row>
    <row r="107" spans="1:31" s="98" customFormat="1" ht="19.899999999999999" customHeight="1">
      <c r="B107" s="99"/>
      <c r="D107" s="100" t="s">
        <v>109</v>
      </c>
      <c r="E107" s="101"/>
      <c r="F107" s="101"/>
      <c r="G107" s="101"/>
      <c r="H107" s="101"/>
      <c r="I107" s="101"/>
      <c r="J107" s="102">
        <f>J204</f>
        <v>5000</v>
      </c>
      <c r="L107" s="99"/>
    </row>
    <row r="108" spans="1:31" s="16" customFormat="1" ht="21.95" customHeight="1">
      <c r="B108" s="17"/>
      <c r="L108" s="17"/>
    </row>
    <row r="109" spans="1:31" ht="6.95" customHeight="1">
      <c r="A109" s="16"/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17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</row>
    <row r="113" spans="1:63" s="16" customFormat="1" ht="6.95" customHeight="1"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17"/>
    </row>
    <row r="114" spans="1:63" ht="24.95" customHeight="1">
      <c r="A114" s="16"/>
      <c r="B114" s="17"/>
      <c r="C114" s="10" t="s">
        <v>110</v>
      </c>
      <c r="D114" s="16"/>
      <c r="E114" s="16"/>
      <c r="F114" s="16"/>
      <c r="G114" s="16"/>
      <c r="H114" s="16"/>
      <c r="I114" s="16"/>
      <c r="J114" s="16"/>
      <c r="K114" s="16"/>
      <c r="L114" s="17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1:63" ht="6.95" customHeight="1">
      <c r="A115" s="16"/>
      <c r="B115" s="17"/>
      <c r="C115" s="16"/>
      <c r="D115" s="16"/>
      <c r="E115" s="16"/>
      <c r="F115" s="16"/>
      <c r="G115" s="16"/>
      <c r="H115" s="16"/>
      <c r="I115" s="16"/>
      <c r="J115" s="16"/>
      <c r="K115" s="16"/>
      <c r="L115" s="17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1:63" ht="12" customHeight="1">
      <c r="A116" s="16"/>
      <c r="B116" s="17"/>
      <c r="C116" s="14" t="s">
        <v>13</v>
      </c>
      <c r="D116" s="16"/>
      <c r="E116" s="16"/>
      <c r="F116" s="16"/>
      <c r="G116" s="16"/>
      <c r="H116" s="16"/>
      <c r="I116" s="16"/>
      <c r="J116" s="16"/>
      <c r="K116" s="16"/>
      <c r="L116" s="17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1:63" ht="16.5" customHeight="1">
      <c r="A117" s="16"/>
      <c r="B117" s="17"/>
      <c r="C117" s="16"/>
      <c r="D117" s="16"/>
      <c r="E117" s="189" t="str">
        <f>E7</f>
        <v>Vodovod v ulici Lužické</v>
      </c>
      <c r="F117" s="189"/>
      <c r="G117" s="189"/>
      <c r="H117" s="189"/>
      <c r="I117" s="16"/>
      <c r="J117" s="16"/>
      <c r="K117" s="16"/>
      <c r="L117" s="17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63" ht="12" customHeight="1">
      <c r="A118" s="16"/>
      <c r="B118" s="17"/>
      <c r="C118" s="14" t="s">
        <v>92</v>
      </c>
      <c r="D118" s="16"/>
      <c r="E118" s="16"/>
      <c r="F118" s="16"/>
      <c r="G118" s="16"/>
      <c r="H118" s="16"/>
      <c r="I118" s="16"/>
      <c r="J118" s="16"/>
      <c r="K118" s="16"/>
      <c r="L118" s="17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63" ht="16.5" customHeight="1">
      <c r="A119" s="16"/>
      <c r="B119" s="17"/>
      <c r="C119" s="16"/>
      <c r="D119" s="16"/>
      <c r="E119" s="179" t="str">
        <f>E9</f>
        <v>SO-01 - Vodovod</v>
      </c>
      <c r="F119" s="179"/>
      <c r="G119" s="179"/>
      <c r="H119" s="179"/>
      <c r="I119" s="16"/>
      <c r="J119" s="16"/>
      <c r="K119" s="16"/>
      <c r="L119" s="17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1:63" ht="6.95" customHeight="1">
      <c r="A120" s="16"/>
      <c r="B120" s="17"/>
      <c r="C120" s="16"/>
      <c r="D120" s="16"/>
      <c r="E120" s="16"/>
      <c r="F120" s="16"/>
      <c r="G120" s="16"/>
      <c r="H120" s="16"/>
      <c r="I120" s="16"/>
      <c r="J120" s="16"/>
      <c r="K120" s="16"/>
      <c r="L120" s="17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1:63" ht="12" customHeight="1">
      <c r="A121" s="16"/>
      <c r="B121" s="17"/>
      <c r="C121" s="14" t="s">
        <v>17</v>
      </c>
      <c r="D121" s="16"/>
      <c r="E121" s="16"/>
      <c r="F121" s="4" t="str">
        <f>F12</f>
        <v xml:space="preserve"> </v>
      </c>
      <c r="G121" s="16"/>
      <c r="H121" s="16"/>
      <c r="I121" s="14" t="s">
        <v>19</v>
      </c>
      <c r="J121" s="1" t="str">
        <f>IF(J12="","",J12)</f>
        <v>25. 7. 2023</v>
      </c>
      <c r="K121" s="16"/>
      <c r="L121" s="17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1:63" ht="6.95" customHeight="1">
      <c r="A122" s="16"/>
      <c r="B122" s="17"/>
      <c r="C122" s="16"/>
      <c r="D122" s="16"/>
      <c r="E122" s="16"/>
      <c r="F122" s="16"/>
      <c r="G122" s="16"/>
      <c r="H122" s="16"/>
      <c r="I122" s="16"/>
      <c r="J122" s="16"/>
      <c r="K122" s="16"/>
      <c r="L122" s="17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</row>
    <row r="123" spans="1:63" ht="15.2" customHeight="1">
      <c r="A123" s="16"/>
      <c r="B123" s="17"/>
      <c r="C123" s="14" t="s">
        <v>21</v>
      </c>
      <c r="D123" s="16"/>
      <c r="E123" s="16"/>
      <c r="F123" s="4" t="str">
        <f>E15</f>
        <v xml:space="preserve"> </v>
      </c>
      <c r="G123" s="16"/>
      <c r="H123" s="16"/>
      <c r="I123" s="14" t="s">
        <v>25</v>
      </c>
      <c r="J123" s="3" t="str">
        <f>E21</f>
        <v xml:space="preserve"> </v>
      </c>
      <c r="K123" s="16"/>
      <c r="L123" s="17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1:63" ht="15.2" customHeight="1">
      <c r="A124" s="16"/>
      <c r="B124" s="17"/>
      <c r="C124" s="14" t="s">
        <v>488</v>
      </c>
      <c r="D124" s="16"/>
      <c r="E124" s="16"/>
      <c r="F124" s="4" t="str">
        <f>IF(E18="","",E18)</f>
        <v>Brabec&amp;Brabec stavební s.r.o.</v>
      </c>
      <c r="G124" s="16"/>
      <c r="H124" s="16"/>
      <c r="I124" s="14" t="s">
        <v>27</v>
      </c>
      <c r="J124" s="3" t="str">
        <f>E24</f>
        <v xml:space="preserve"> </v>
      </c>
      <c r="K124" s="16"/>
      <c r="L124" s="17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63" ht="10.35" customHeight="1">
      <c r="A125" s="16"/>
      <c r="B125" s="17"/>
      <c r="C125" s="16"/>
      <c r="D125" s="16"/>
      <c r="E125" s="16"/>
      <c r="F125" s="16"/>
      <c r="G125" s="16"/>
      <c r="H125" s="16"/>
      <c r="I125" s="16"/>
      <c r="J125" s="16"/>
      <c r="K125" s="16"/>
      <c r="L125" s="17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63" s="103" customFormat="1" ht="29.25" customHeight="1">
      <c r="B126" s="104"/>
      <c r="C126" s="105" t="s">
        <v>111</v>
      </c>
      <c r="D126" s="106" t="s">
        <v>54</v>
      </c>
      <c r="E126" s="106" t="s">
        <v>50</v>
      </c>
      <c r="F126" s="106" t="s">
        <v>51</v>
      </c>
      <c r="G126" s="106" t="s">
        <v>112</v>
      </c>
      <c r="H126" s="106" t="s">
        <v>113</v>
      </c>
      <c r="I126" s="106" t="s">
        <v>114</v>
      </c>
      <c r="J126" s="107" t="s">
        <v>96</v>
      </c>
      <c r="K126" s="108" t="s">
        <v>115</v>
      </c>
      <c r="L126" s="104"/>
      <c r="M126" s="44"/>
      <c r="N126" s="45" t="s">
        <v>33</v>
      </c>
      <c r="O126" s="45" t="s">
        <v>116</v>
      </c>
      <c r="P126" s="45" t="s">
        <v>117</v>
      </c>
      <c r="Q126" s="45" t="s">
        <v>118</v>
      </c>
      <c r="R126" s="45" t="s">
        <v>119</v>
      </c>
      <c r="S126" s="45" t="s">
        <v>120</v>
      </c>
      <c r="T126" s="46" t="s">
        <v>121</v>
      </c>
    </row>
    <row r="127" spans="1:63" s="16" customFormat="1" ht="22.9" customHeight="1">
      <c r="B127" s="17"/>
      <c r="C127" s="50" t="s">
        <v>122</v>
      </c>
      <c r="J127" s="109">
        <f>BK127</f>
        <v>530871</v>
      </c>
      <c r="L127" s="17"/>
      <c r="M127" s="47"/>
      <c r="N127" s="39"/>
      <c r="O127" s="39"/>
      <c r="P127" s="110">
        <f>P128+P196</f>
        <v>454.52935000000002</v>
      </c>
      <c r="Q127" s="39"/>
      <c r="R127" s="110">
        <f>R128+R196</f>
        <v>262.84702728800005</v>
      </c>
      <c r="S127" s="39"/>
      <c r="T127" s="111">
        <f>T128+T196</f>
        <v>11.375999999999999</v>
      </c>
      <c r="AT127" s="6" t="s">
        <v>68</v>
      </c>
      <c r="AU127" s="6" t="s">
        <v>98</v>
      </c>
      <c r="BK127" s="112">
        <f>BK128+BK196</f>
        <v>530871</v>
      </c>
    </row>
    <row r="128" spans="1:63" s="113" customFormat="1" ht="25.9" customHeight="1">
      <c r="B128" s="114"/>
      <c r="D128" s="115" t="s">
        <v>68</v>
      </c>
      <c r="E128" s="116" t="s">
        <v>123</v>
      </c>
      <c r="F128" s="116" t="s">
        <v>124</v>
      </c>
      <c r="J128" s="117">
        <f>BK128</f>
        <v>465871</v>
      </c>
      <c r="L128" s="114"/>
      <c r="M128" s="118"/>
      <c r="P128" s="119">
        <f>P129+P155+P159+P164+P187+P194</f>
        <v>454.52935000000002</v>
      </c>
      <c r="R128" s="119">
        <f>R129+R155+R159+R164+R187+R194</f>
        <v>262.84702728800005</v>
      </c>
      <c r="T128" s="120">
        <f>T129+T155+T159+T164+T187+T194</f>
        <v>11.375999999999999</v>
      </c>
      <c r="AR128" s="115" t="s">
        <v>7</v>
      </c>
      <c r="AT128" s="121" t="s">
        <v>68</v>
      </c>
      <c r="AU128" s="121" t="s">
        <v>69</v>
      </c>
      <c r="AY128" s="115" t="s">
        <v>125</v>
      </c>
      <c r="BK128" s="122">
        <f>BK129+BK155+BK159+BK164+BK187+BK194</f>
        <v>465871</v>
      </c>
    </row>
    <row r="129" spans="1:65" ht="22.9" customHeight="1">
      <c r="A129" s="113"/>
      <c r="B129" s="114"/>
      <c r="C129" s="113"/>
      <c r="D129" s="115" t="s">
        <v>68</v>
      </c>
      <c r="E129" s="123" t="s">
        <v>7</v>
      </c>
      <c r="F129" s="123" t="s">
        <v>126</v>
      </c>
      <c r="G129" s="113"/>
      <c r="H129" s="113"/>
      <c r="I129" s="113"/>
      <c r="J129" s="124">
        <f>BK129</f>
        <v>258905</v>
      </c>
      <c r="K129" s="113"/>
      <c r="L129" s="114"/>
      <c r="M129" s="118"/>
      <c r="N129" s="113"/>
      <c r="O129" s="113"/>
      <c r="P129" s="119">
        <f>SUM(P130:P154)</f>
        <v>352.03584999999998</v>
      </c>
      <c r="Q129" s="113"/>
      <c r="R129" s="119">
        <f>SUM(R130:R154)</f>
        <v>237.06580265599999</v>
      </c>
      <c r="S129" s="113"/>
      <c r="T129" s="120">
        <f>SUM(T130:T154)</f>
        <v>11.375999999999999</v>
      </c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R129" s="115" t="s">
        <v>7</v>
      </c>
      <c r="AT129" s="121" t="s">
        <v>68</v>
      </c>
      <c r="AU129" s="121" t="s">
        <v>7</v>
      </c>
      <c r="AY129" s="115" t="s">
        <v>125</v>
      </c>
      <c r="BK129" s="122">
        <f>SUM(BK130:BK154)</f>
        <v>258905</v>
      </c>
    </row>
    <row r="130" spans="1:65" s="16" customFormat="1" ht="24.2" customHeight="1">
      <c r="B130" s="125"/>
      <c r="C130" s="126" t="s">
        <v>7</v>
      </c>
      <c r="D130" s="126" t="s">
        <v>127</v>
      </c>
      <c r="E130" s="127" t="s">
        <v>128</v>
      </c>
      <c r="F130" s="128" t="s">
        <v>129</v>
      </c>
      <c r="G130" s="129" t="s">
        <v>130</v>
      </c>
      <c r="H130" s="130">
        <v>36</v>
      </c>
      <c r="I130" s="130">
        <v>120</v>
      </c>
      <c r="J130" s="130">
        <f>ROUND(I130*H130,0)</f>
        <v>4320</v>
      </c>
      <c r="K130" s="131"/>
      <c r="L130" s="17"/>
      <c r="M130" s="132"/>
      <c r="N130" s="133" t="s">
        <v>34</v>
      </c>
      <c r="O130" s="134">
        <v>0.29399999999999998</v>
      </c>
      <c r="P130" s="134">
        <f>O130*H130</f>
        <v>10.584</v>
      </c>
      <c r="Q130" s="134">
        <v>0</v>
      </c>
      <c r="R130" s="134">
        <f>Q130*H130</f>
        <v>0</v>
      </c>
      <c r="S130" s="134">
        <v>0.316</v>
      </c>
      <c r="T130" s="135">
        <f>S130*H130</f>
        <v>11.375999999999999</v>
      </c>
      <c r="AR130" s="136" t="s">
        <v>131</v>
      </c>
      <c r="AT130" s="136" t="s">
        <v>127</v>
      </c>
      <c r="AU130" s="136" t="s">
        <v>78</v>
      </c>
      <c r="AY130" s="6" t="s">
        <v>125</v>
      </c>
      <c r="BE130" s="137">
        <f>IF(N130="základní",J130,0)</f>
        <v>4320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6" t="s">
        <v>7</v>
      </c>
      <c r="BK130" s="137">
        <f>ROUND(I130*H130,0)</f>
        <v>4320</v>
      </c>
      <c r="BL130" s="6" t="s">
        <v>131</v>
      </c>
      <c r="BM130" s="136" t="s">
        <v>132</v>
      </c>
    </row>
    <row r="131" spans="1:65" s="138" customFormat="1">
      <c r="B131" s="139"/>
      <c r="D131" s="140" t="s">
        <v>133</v>
      </c>
      <c r="E131" s="141"/>
      <c r="F131" s="142" t="s">
        <v>134</v>
      </c>
      <c r="H131" s="143">
        <v>36</v>
      </c>
      <c r="L131" s="139"/>
      <c r="M131" s="144"/>
      <c r="T131" s="145"/>
      <c r="AT131" s="141" t="s">
        <v>133</v>
      </c>
      <c r="AU131" s="141" t="s">
        <v>78</v>
      </c>
      <c r="AV131" s="138" t="s">
        <v>78</v>
      </c>
      <c r="AW131" s="138" t="s">
        <v>26</v>
      </c>
      <c r="AX131" s="138" t="s">
        <v>7</v>
      </c>
      <c r="AY131" s="141" t="s">
        <v>125</v>
      </c>
    </row>
    <row r="132" spans="1:65" s="16" customFormat="1" ht="33" customHeight="1">
      <c r="B132" s="125"/>
      <c r="C132" s="126" t="s">
        <v>78</v>
      </c>
      <c r="D132" s="126" t="s">
        <v>127</v>
      </c>
      <c r="E132" s="127" t="s">
        <v>135</v>
      </c>
      <c r="F132" s="128" t="s">
        <v>136</v>
      </c>
      <c r="G132" s="129" t="s">
        <v>137</v>
      </c>
      <c r="H132" s="130">
        <v>127.84</v>
      </c>
      <c r="I132" s="130">
        <v>720</v>
      </c>
      <c r="J132" s="130">
        <f>ROUND(I132*H132,0)</f>
        <v>92045</v>
      </c>
      <c r="K132" s="131"/>
      <c r="L132" s="17"/>
      <c r="M132" s="132"/>
      <c r="N132" s="133" t="s">
        <v>34</v>
      </c>
      <c r="O132" s="134">
        <v>1.08</v>
      </c>
      <c r="P132" s="134">
        <f>O132*H132</f>
        <v>138.06720000000001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131</v>
      </c>
      <c r="AT132" s="136" t="s">
        <v>127</v>
      </c>
      <c r="AU132" s="136" t="s">
        <v>78</v>
      </c>
      <c r="AY132" s="6" t="s">
        <v>125</v>
      </c>
      <c r="BE132" s="137">
        <f>IF(N132="základní",J132,0)</f>
        <v>92045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6" t="s">
        <v>7</v>
      </c>
      <c r="BK132" s="137">
        <f>ROUND(I132*H132,0)</f>
        <v>92045</v>
      </c>
      <c r="BL132" s="6" t="s">
        <v>131</v>
      </c>
      <c r="BM132" s="136" t="s">
        <v>138</v>
      </c>
    </row>
    <row r="133" spans="1:65" s="138" customFormat="1">
      <c r="B133" s="139"/>
      <c r="D133" s="140" t="s">
        <v>133</v>
      </c>
      <c r="E133" s="141"/>
      <c r="F133" s="142" t="s">
        <v>139</v>
      </c>
      <c r="H133" s="143">
        <v>127.84</v>
      </c>
      <c r="L133" s="139"/>
      <c r="M133" s="144"/>
      <c r="T133" s="145"/>
      <c r="AT133" s="141" t="s">
        <v>133</v>
      </c>
      <c r="AU133" s="141" t="s">
        <v>78</v>
      </c>
      <c r="AV133" s="138" t="s">
        <v>78</v>
      </c>
      <c r="AW133" s="138" t="s">
        <v>26</v>
      </c>
      <c r="AX133" s="138" t="s">
        <v>69</v>
      </c>
      <c r="AY133" s="141" t="s">
        <v>125</v>
      </c>
    </row>
    <row r="134" spans="1:65" s="146" customFormat="1">
      <c r="B134" s="147"/>
      <c r="D134" s="140" t="s">
        <v>133</v>
      </c>
      <c r="E134" s="148"/>
      <c r="F134" s="149" t="s">
        <v>140</v>
      </c>
      <c r="H134" s="150">
        <v>127.84</v>
      </c>
      <c r="L134" s="147"/>
      <c r="M134" s="151"/>
      <c r="T134" s="152"/>
      <c r="AT134" s="148" t="s">
        <v>133</v>
      </c>
      <c r="AU134" s="148" t="s">
        <v>78</v>
      </c>
      <c r="AV134" s="146" t="s">
        <v>131</v>
      </c>
      <c r="AW134" s="146" t="s">
        <v>26</v>
      </c>
      <c r="AX134" s="146" t="s">
        <v>7</v>
      </c>
      <c r="AY134" s="148" t="s">
        <v>125</v>
      </c>
    </row>
    <row r="135" spans="1:65" s="16" customFormat="1" ht="24.2" customHeight="1">
      <c r="B135" s="125"/>
      <c r="C135" s="126" t="s">
        <v>141</v>
      </c>
      <c r="D135" s="126" t="s">
        <v>127</v>
      </c>
      <c r="E135" s="127" t="s">
        <v>142</v>
      </c>
      <c r="F135" s="128" t="s">
        <v>143</v>
      </c>
      <c r="G135" s="129" t="s">
        <v>137</v>
      </c>
      <c r="H135" s="130">
        <v>38.35</v>
      </c>
      <c r="I135" s="130">
        <v>420</v>
      </c>
      <c r="J135" s="130">
        <f>ROUND(I135*H135,0)</f>
        <v>16107</v>
      </c>
      <c r="K135" s="131"/>
      <c r="L135" s="17"/>
      <c r="M135" s="132"/>
      <c r="N135" s="133" t="s">
        <v>34</v>
      </c>
      <c r="O135" s="134">
        <v>1.7629999999999999</v>
      </c>
      <c r="P135" s="134">
        <f>O135*H135</f>
        <v>67.611049999999992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131</v>
      </c>
      <c r="AT135" s="136" t="s">
        <v>127</v>
      </c>
      <c r="AU135" s="136" t="s">
        <v>78</v>
      </c>
      <c r="AY135" s="6" t="s">
        <v>125</v>
      </c>
      <c r="BE135" s="137">
        <f>IF(N135="základní",J135,0)</f>
        <v>16107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6" t="s">
        <v>7</v>
      </c>
      <c r="BK135" s="137">
        <f>ROUND(I135*H135,0)</f>
        <v>16107</v>
      </c>
      <c r="BL135" s="6" t="s">
        <v>131</v>
      </c>
      <c r="BM135" s="136" t="s">
        <v>144</v>
      </c>
    </row>
    <row r="136" spans="1:65" s="138" customFormat="1" ht="22.5">
      <c r="B136" s="139"/>
      <c r="D136" s="140" t="s">
        <v>133</v>
      </c>
      <c r="E136" s="141"/>
      <c r="F136" s="142" t="s">
        <v>145</v>
      </c>
      <c r="H136" s="143">
        <v>38.35</v>
      </c>
      <c r="L136" s="139"/>
      <c r="M136" s="144"/>
      <c r="T136" s="145"/>
      <c r="AT136" s="141" t="s">
        <v>133</v>
      </c>
      <c r="AU136" s="141" t="s">
        <v>78</v>
      </c>
      <c r="AV136" s="138" t="s">
        <v>78</v>
      </c>
      <c r="AW136" s="138" t="s">
        <v>26</v>
      </c>
      <c r="AX136" s="138" t="s">
        <v>7</v>
      </c>
      <c r="AY136" s="141" t="s">
        <v>125</v>
      </c>
    </row>
    <row r="137" spans="1:65" s="16" customFormat="1" ht="21.75" customHeight="1">
      <c r="B137" s="125"/>
      <c r="C137" s="126" t="s">
        <v>131</v>
      </c>
      <c r="D137" s="126" t="s">
        <v>127</v>
      </c>
      <c r="E137" s="127" t="s">
        <v>146</v>
      </c>
      <c r="F137" s="128" t="s">
        <v>147</v>
      </c>
      <c r="G137" s="129" t="s">
        <v>130</v>
      </c>
      <c r="H137" s="130">
        <v>319.60000000000002</v>
      </c>
      <c r="I137" s="130">
        <v>5</v>
      </c>
      <c r="J137" s="130">
        <f>ROUND(I137*H137,0)</f>
        <v>1598</v>
      </c>
      <c r="K137" s="131"/>
      <c r="L137" s="17"/>
      <c r="M137" s="132"/>
      <c r="N137" s="133" t="s">
        <v>34</v>
      </c>
      <c r="O137" s="134">
        <v>8.7999999999999995E-2</v>
      </c>
      <c r="P137" s="134">
        <f>O137*H137</f>
        <v>28.1248</v>
      </c>
      <c r="Q137" s="134">
        <v>5.8135999999999995E-4</v>
      </c>
      <c r="R137" s="134">
        <f>Q137*H137</f>
        <v>0.18580265600000001</v>
      </c>
      <c r="S137" s="134">
        <v>0</v>
      </c>
      <c r="T137" s="135">
        <f>S137*H137</f>
        <v>0</v>
      </c>
      <c r="AR137" s="136" t="s">
        <v>131</v>
      </c>
      <c r="AT137" s="136" t="s">
        <v>127</v>
      </c>
      <c r="AU137" s="136" t="s">
        <v>78</v>
      </c>
      <c r="AY137" s="6" t="s">
        <v>125</v>
      </c>
      <c r="BE137" s="137">
        <f>IF(N137="základní",J137,0)</f>
        <v>1598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6" t="s">
        <v>7</v>
      </c>
      <c r="BK137" s="137">
        <f>ROUND(I137*H137,0)</f>
        <v>1598</v>
      </c>
      <c r="BL137" s="6" t="s">
        <v>131</v>
      </c>
      <c r="BM137" s="136" t="s">
        <v>148</v>
      </c>
    </row>
    <row r="138" spans="1:65" s="138" customFormat="1">
      <c r="B138" s="139"/>
      <c r="D138" s="140" t="s">
        <v>133</v>
      </c>
      <c r="E138" s="141"/>
      <c r="F138" s="142" t="s">
        <v>149</v>
      </c>
      <c r="H138" s="143">
        <v>319.60000000000002</v>
      </c>
      <c r="L138" s="139"/>
      <c r="M138" s="144"/>
      <c r="T138" s="145"/>
      <c r="AT138" s="141" t="s">
        <v>133</v>
      </c>
      <c r="AU138" s="141" t="s">
        <v>78</v>
      </c>
      <c r="AV138" s="138" t="s">
        <v>78</v>
      </c>
      <c r="AW138" s="138" t="s">
        <v>26</v>
      </c>
      <c r="AX138" s="138" t="s">
        <v>69</v>
      </c>
      <c r="AY138" s="141" t="s">
        <v>125</v>
      </c>
    </row>
    <row r="139" spans="1:65" s="146" customFormat="1">
      <c r="B139" s="147"/>
      <c r="D139" s="140" t="s">
        <v>133</v>
      </c>
      <c r="E139" s="148"/>
      <c r="F139" s="149" t="s">
        <v>140</v>
      </c>
      <c r="H139" s="150">
        <v>319.60000000000002</v>
      </c>
      <c r="L139" s="147"/>
      <c r="M139" s="151"/>
      <c r="T139" s="152"/>
      <c r="AT139" s="148" t="s">
        <v>133</v>
      </c>
      <c r="AU139" s="148" t="s">
        <v>78</v>
      </c>
      <c r="AV139" s="146" t="s">
        <v>131</v>
      </c>
      <c r="AW139" s="146" t="s">
        <v>26</v>
      </c>
      <c r="AX139" s="146" t="s">
        <v>7</v>
      </c>
      <c r="AY139" s="148" t="s">
        <v>125</v>
      </c>
    </row>
    <row r="140" spans="1:65" s="16" customFormat="1" ht="21.75" customHeight="1">
      <c r="B140" s="125"/>
      <c r="C140" s="126" t="s">
        <v>150</v>
      </c>
      <c r="D140" s="126" t="s">
        <v>127</v>
      </c>
      <c r="E140" s="127" t="s">
        <v>151</v>
      </c>
      <c r="F140" s="128" t="s">
        <v>152</v>
      </c>
      <c r="G140" s="129" t="s">
        <v>130</v>
      </c>
      <c r="H140" s="130">
        <v>319.60000000000002</v>
      </c>
      <c r="I140" s="130">
        <v>2</v>
      </c>
      <c r="J140" s="130">
        <f>ROUND(I140*H140,0)</f>
        <v>639</v>
      </c>
      <c r="K140" s="131"/>
      <c r="L140" s="17"/>
      <c r="M140" s="132"/>
      <c r="N140" s="133" t="s">
        <v>34</v>
      </c>
      <c r="O140" s="134">
        <v>8.5000000000000006E-2</v>
      </c>
      <c r="P140" s="134">
        <f>O140*H140</f>
        <v>27.166000000000004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131</v>
      </c>
      <c r="AT140" s="136" t="s">
        <v>127</v>
      </c>
      <c r="AU140" s="136" t="s">
        <v>78</v>
      </c>
      <c r="AY140" s="6" t="s">
        <v>125</v>
      </c>
      <c r="BE140" s="137">
        <f>IF(N140="základní",J140,0)</f>
        <v>639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6" t="s">
        <v>7</v>
      </c>
      <c r="BK140" s="137">
        <f>ROUND(I140*H140,0)</f>
        <v>639</v>
      </c>
      <c r="BL140" s="6" t="s">
        <v>131</v>
      </c>
      <c r="BM140" s="136" t="s">
        <v>153</v>
      </c>
    </row>
    <row r="141" spans="1:65" s="16" customFormat="1" ht="37.9" customHeight="1">
      <c r="B141" s="125"/>
      <c r="C141" s="126" t="s">
        <v>154</v>
      </c>
      <c r="D141" s="126" t="s">
        <v>127</v>
      </c>
      <c r="E141" s="127" t="s">
        <v>155</v>
      </c>
      <c r="F141" s="128" t="s">
        <v>156</v>
      </c>
      <c r="G141" s="129" t="s">
        <v>137</v>
      </c>
      <c r="H141" s="130">
        <v>127.84</v>
      </c>
      <c r="I141" s="130">
        <v>100</v>
      </c>
      <c r="J141" s="130">
        <f>ROUND(I141*H141,0)</f>
        <v>12784</v>
      </c>
      <c r="K141" s="131"/>
      <c r="L141" s="17"/>
      <c r="M141" s="132"/>
      <c r="N141" s="133" t="s">
        <v>34</v>
      </c>
      <c r="O141" s="134">
        <v>5.1999999999999998E-2</v>
      </c>
      <c r="P141" s="134">
        <f>O141*H141</f>
        <v>6.6476800000000003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131</v>
      </c>
      <c r="AT141" s="136" t="s">
        <v>127</v>
      </c>
      <c r="AU141" s="136" t="s">
        <v>78</v>
      </c>
      <c r="AY141" s="6" t="s">
        <v>125</v>
      </c>
      <c r="BE141" s="137">
        <f>IF(N141="základní",J141,0)</f>
        <v>12784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6" t="s">
        <v>7</v>
      </c>
      <c r="BK141" s="137">
        <f>ROUND(I141*H141,0)</f>
        <v>12784</v>
      </c>
      <c r="BL141" s="6" t="s">
        <v>131</v>
      </c>
      <c r="BM141" s="136" t="s">
        <v>157</v>
      </c>
    </row>
    <row r="142" spans="1:65" s="138" customFormat="1">
      <c r="B142" s="139"/>
      <c r="D142" s="140" t="s">
        <v>133</v>
      </c>
      <c r="E142" s="141"/>
      <c r="F142" s="142" t="s">
        <v>139</v>
      </c>
      <c r="H142" s="143">
        <v>127.84</v>
      </c>
      <c r="L142" s="139"/>
      <c r="M142" s="144"/>
      <c r="T142" s="145"/>
      <c r="AT142" s="141" t="s">
        <v>133</v>
      </c>
      <c r="AU142" s="141" t="s">
        <v>78</v>
      </c>
      <c r="AV142" s="138" t="s">
        <v>78</v>
      </c>
      <c r="AW142" s="138" t="s">
        <v>26</v>
      </c>
      <c r="AX142" s="138" t="s">
        <v>69</v>
      </c>
      <c r="AY142" s="141" t="s">
        <v>125</v>
      </c>
    </row>
    <row r="143" spans="1:65" s="146" customFormat="1">
      <c r="B143" s="147"/>
      <c r="D143" s="140" t="s">
        <v>133</v>
      </c>
      <c r="E143" s="148"/>
      <c r="F143" s="149" t="s">
        <v>140</v>
      </c>
      <c r="H143" s="150">
        <v>127.84</v>
      </c>
      <c r="L143" s="147"/>
      <c r="M143" s="151"/>
      <c r="T143" s="152"/>
      <c r="AT143" s="148" t="s">
        <v>133</v>
      </c>
      <c r="AU143" s="148" t="s">
        <v>78</v>
      </c>
      <c r="AV143" s="146" t="s">
        <v>131</v>
      </c>
      <c r="AW143" s="146" t="s">
        <v>26</v>
      </c>
      <c r="AX143" s="146" t="s">
        <v>7</v>
      </c>
      <c r="AY143" s="148" t="s">
        <v>125</v>
      </c>
    </row>
    <row r="144" spans="1:65" s="16" customFormat="1" ht="16.5" customHeight="1">
      <c r="B144" s="125"/>
      <c r="C144" s="126" t="s">
        <v>158</v>
      </c>
      <c r="D144" s="126" t="s">
        <v>127</v>
      </c>
      <c r="E144" s="127" t="s">
        <v>159</v>
      </c>
      <c r="F144" s="128" t="s">
        <v>160</v>
      </c>
      <c r="G144" s="129" t="s">
        <v>137</v>
      </c>
      <c r="H144" s="130">
        <v>127.84</v>
      </c>
      <c r="I144" s="130">
        <v>50</v>
      </c>
      <c r="J144" s="130">
        <f>ROUND(I144*H144,0)</f>
        <v>6392</v>
      </c>
      <c r="K144" s="131"/>
      <c r="L144" s="17"/>
      <c r="M144" s="132"/>
      <c r="N144" s="133" t="s">
        <v>34</v>
      </c>
      <c r="O144" s="134">
        <v>5.3999999999999999E-2</v>
      </c>
      <c r="P144" s="134">
        <f>O144*H144</f>
        <v>6.9033600000000002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131</v>
      </c>
      <c r="AT144" s="136" t="s">
        <v>127</v>
      </c>
      <c r="AU144" s="136" t="s">
        <v>78</v>
      </c>
      <c r="AY144" s="6" t="s">
        <v>125</v>
      </c>
      <c r="BE144" s="137">
        <f>IF(N144="základní",J144,0)</f>
        <v>6392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6" t="s">
        <v>7</v>
      </c>
      <c r="BK144" s="137">
        <f>ROUND(I144*H144,0)</f>
        <v>6392</v>
      </c>
      <c r="BL144" s="6" t="s">
        <v>131</v>
      </c>
      <c r="BM144" s="136" t="s">
        <v>161</v>
      </c>
    </row>
    <row r="145" spans="2:65" s="138" customFormat="1" ht="22.5">
      <c r="B145" s="139"/>
      <c r="D145" s="140" t="s">
        <v>133</v>
      </c>
      <c r="E145" s="141"/>
      <c r="F145" s="142" t="s">
        <v>162</v>
      </c>
      <c r="H145" s="143">
        <v>127.84</v>
      </c>
      <c r="L145" s="139"/>
      <c r="M145" s="144"/>
      <c r="T145" s="145"/>
      <c r="AT145" s="141" t="s">
        <v>133</v>
      </c>
      <c r="AU145" s="141" t="s">
        <v>78</v>
      </c>
      <c r="AV145" s="138" t="s">
        <v>78</v>
      </c>
      <c r="AW145" s="138" t="s">
        <v>26</v>
      </c>
      <c r="AX145" s="138" t="s">
        <v>7</v>
      </c>
      <c r="AY145" s="141" t="s">
        <v>125</v>
      </c>
    </row>
    <row r="146" spans="2:65" s="16" customFormat="1" ht="24.2" customHeight="1">
      <c r="B146" s="125"/>
      <c r="C146" s="126" t="s">
        <v>163</v>
      </c>
      <c r="D146" s="126" t="s">
        <v>127</v>
      </c>
      <c r="E146" s="127" t="s">
        <v>164</v>
      </c>
      <c r="F146" s="128" t="s">
        <v>165</v>
      </c>
      <c r="G146" s="129" t="s">
        <v>137</v>
      </c>
      <c r="H146" s="130">
        <v>101.52</v>
      </c>
      <c r="I146" s="130">
        <v>300</v>
      </c>
      <c r="J146" s="130">
        <f>ROUND(I146*H146,0)</f>
        <v>30456</v>
      </c>
      <c r="K146" s="131"/>
      <c r="L146" s="17"/>
      <c r="M146" s="132"/>
      <c r="N146" s="133" t="s">
        <v>34</v>
      </c>
      <c r="O146" s="134">
        <v>0.32800000000000001</v>
      </c>
      <c r="P146" s="134">
        <f>O146*H146</f>
        <v>33.298560000000002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131</v>
      </c>
      <c r="AT146" s="136" t="s">
        <v>127</v>
      </c>
      <c r="AU146" s="136" t="s">
        <v>78</v>
      </c>
      <c r="AY146" s="6" t="s">
        <v>125</v>
      </c>
      <c r="BE146" s="137">
        <f>IF(N146="základní",J146,0)</f>
        <v>30456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6" t="s">
        <v>7</v>
      </c>
      <c r="BK146" s="137">
        <f>ROUND(I146*H146,0)</f>
        <v>30456</v>
      </c>
      <c r="BL146" s="6" t="s">
        <v>131</v>
      </c>
      <c r="BM146" s="136" t="s">
        <v>166</v>
      </c>
    </row>
    <row r="147" spans="2:65" s="138" customFormat="1">
      <c r="B147" s="139"/>
      <c r="D147" s="140" t="s">
        <v>133</v>
      </c>
      <c r="E147" s="141"/>
      <c r="F147" s="142" t="s">
        <v>167</v>
      </c>
      <c r="H147" s="143">
        <v>101.52</v>
      </c>
      <c r="L147" s="139"/>
      <c r="M147" s="144"/>
      <c r="T147" s="145"/>
      <c r="AT147" s="141" t="s">
        <v>133</v>
      </c>
      <c r="AU147" s="141" t="s">
        <v>78</v>
      </c>
      <c r="AV147" s="138" t="s">
        <v>78</v>
      </c>
      <c r="AW147" s="138" t="s">
        <v>26</v>
      </c>
      <c r="AX147" s="138" t="s">
        <v>7</v>
      </c>
      <c r="AY147" s="141" t="s">
        <v>125</v>
      </c>
    </row>
    <row r="148" spans="2:65" s="16" customFormat="1" ht="16.5" customHeight="1">
      <c r="B148" s="125"/>
      <c r="C148" s="153" t="s">
        <v>168</v>
      </c>
      <c r="D148" s="153" t="s">
        <v>169</v>
      </c>
      <c r="E148" s="154" t="s">
        <v>170</v>
      </c>
      <c r="F148" s="155" t="s">
        <v>171</v>
      </c>
      <c r="G148" s="156" t="s">
        <v>172</v>
      </c>
      <c r="H148" s="157">
        <v>203.04</v>
      </c>
      <c r="I148" s="157">
        <v>380</v>
      </c>
      <c r="J148" s="157">
        <f>ROUND(I148*H148,0)</f>
        <v>77155</v>
      </c>
      <c r="K148" s="158"/>
      <c r="L148" s="159"/>
      <c r="M148" s="160"/>
      <c r="N148" s="161" t="s">
        <v>34</v>
      </c>
      <c r="O148" s="134">
        <v>0</v>
      </c>
      <c r="P148" s="134">
        <f>O148*H148</f>
        <v>0</v>
      </c>
      <c r="Q148" s="134">
        <v>1</v>
      </c>
      <c r="R148" s="134">
        <f>Q148*H148</f>
        <v>203.04</v>
      </c>
      <c r="S148" s="134">
        <v>0</v>
      </c>
      <c r="T148" s="135">
        <f>S148*H148</f>
        <v>0</v>
      </c>
      <c r="AR148" s="136" t="s">
        <v>163</v>
      </c>
      <c r="AT148" s="136" t="s">
        <v>169</v>
      </c>
      <c r="AU148" s="136" t="s">
        <v>78</v>
      </c>
      <c r="AY148" s="6" t="s">
        <v>125</v>
      </c>
      <c r="BE148" s="137">
        <f>IF(N148="základní",J148,0)</f>
        <v>77155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6" t="s">
        <v>7</v>
      </c>
      <c r="BK148" s="137">
        <f>ROUND(I148*H148,0)</f>
        <v>77155</v>
      </c>
      <c r="BL148" s="6" t="s">
        <v>131</v>
      </c>
      <c r="BM148" s="136" t="s">
        <v>173</v>
      </c>
    </row>
    <row r="149" spans="2:65" s="138" customFormat="1">
      <c r="B149" s="139"/>
      <c r="D149" s="140" t="s">
        <v>133</v>
      </c>
      <c r="E149" s="141"/>
      <c r="F149" s="142" t="s">
        <v>174</v>
      </c>
      <c r="H149" s="143">
        <v>203.04</v>
      </c>
      <c r="L149" s="139"/>
      <c r="M149" s="144"/>
      <c r="T149" s="145"/>
      <c r="AT149" s="141" t="s">
        <v>133</v>
      </c>
      <c r="AU149" s="141" t="s">
        <v>78</v>
      </c>
      <c r="AV149" s="138" t="s">
        <v>78</v>
      </c>
      <c r="AW149" s="138" t="s">
        <v>26</v>
      </c>
      <c r="AX149" s="138" t="s">
        <v>7</v>
      </c>
      <c r="AY149" s="141" t="s">
        <v>125</v>
      </c>
    </row>
    <row r="150" spans="2:65" s="16" customFormat="1" ht="24.2" customHeight="1">
      <c r="B150" s="125"/>
      <c r="C150" s="126" t="s">
        <v>175</v>
      </c>
      <c r="D150" s="126" t="s">
        <v>127</v>
      </c>
      <c r="E150" s="127" t="s">
        <v>176</v>
      </c>
      <c r="F150" s="128" t="s">
        <v>177</v>
      </c>
      <c r="G150" s="129" t="s">
        <v>137</v>
      </c>
      <c r="H150" s="130">
        <v>18.8</v>
      </c>
      <c r="I150" s="130">
        <v>350</v>
      </c>
      <c r="J150" s="130">
        <f>ROUND(I150*H150,0)</f>
        <v>6580</v>
      </c>
      <c r="K150" s="131"/>
      <c r="L150" s="17"/>
      <c r="M150" s="132"/>
      <c r="N150" s="133" t="s">
        <v>34</v>
      </c>
      <c r="O150" s="134">
        <v>1.7889999999999999</v>
      </c>
      <c r="P150" s="134">
        <f>O150*H150</f>
        <v>33.633200000000002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131</v>
      </c>
      <c r="AT150" s="136" t="s">
        <v>127</v>
      </c>
      <c r="AU150" s="136" t="s">
        <v>78</v>
      </c>
      <c r="AY150" s="6" t="s">
        <v>125</v>
      </c>
      <c r="BE150" s="137">
        <f>IF(N150="základní",J150,0)</f>
        <v>6580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6" t="s">
        <v>7</v>
      </c>
      <c r="BK150" s="137">
        <f>ROUND(I150*H150,0)</f>
        <v>6580</v>
      </c>
      <c r="BL150" s="6" t="s">
        <v>131</v>
      </c>
      <c r="BM150" s="136" t="s">
        <v>178</v>
      </c>
    </row>
    <row r="151" spans="2:65" s="138" customFormat="1">
      <c r="B151" s="139"/>
      <c r="D151" s="140" t="s">
        <v>133</v>
      </c>
      <c r="E151" s="141"/>
      <c r="F151" s="142" t="s">
        <v>179</v>
      </c>
      <c r="H151" s="143">
        <v>18.8</v>
      </c>
      <c r="L151" s="139"/>
      <c r="M151" s="144"/>
      <c r="T151" s="145"/>
      <c r="AT151" s="141" t="s">
        <v>133</v>
      </c>
      <c r="AU151" s="141" t="s">
        <v>78</v>
      </c>
      <c r="AV151" s="138" t="s">
        <v>78</v>
      </c>
      <c r="AW151" s="138" t="s">
        <v>26</v>
      </c>
      <c r="AX151" s="138" t="s">
        <v>69</v>
      </c>
      <c r="AY151" s="141" t="s">
        <v>125</v>
      </c>
    </row>
    <row r="152" spans="2:65" s="146" customFormat="1">
      <c r="B152" s="147"/>
      <c r="D152" s="140" t="s">
        <v>133</v>
      </c>
      <c r="E152" s="148"/>
      <c r="F152" s="149" t="s">
        <v>140</v>
      </c>
      <c r="H152" s="150">
        <v>18.8</v>
      </c>
      <c r="L152" s="147"/>
      <c r="M152" s="151"/>
      <c r="T152" s="152"/>
      <c r="AT152" s="148" t="s">
        <v>133</v>
      </c>
      <c r="AU152" s="148" t="s">
        <v>78</v>
      </c>
      <c r="AV152" s="146" t="s">
        <v>131</v>
      </c>
      <c r="AW152" s="146" t="s">
        <v>26</v>
      </c>
      <c r="AX152" s="146" t="s">
        <v>7</v>
      </c>
      <c r="AY152" s="148" t="s">
        <v>125</v>
      </c>
    </row>
    <row r="153" spans="2:65" s="16" customFormat="1" ht="16.5" customHeight="1">
      <c r="B153" s="125"/>
      <c r="C153" s="153" t="s">
        <v>180</v>
      </c>
      <c r="D153" s="153" t="s">
        <v>169</v>
      </c>
      <c r="E153" s="154" t="s">
        <v>181</v>
      </c>
      <c r="F153" s="155" t="s">
        <v>182</v>
      </c>
      <c r="G153" s="156" t="s">
        <v>172</v>
      </c>
      <c r="H153" s="157">
        <v>33.840000000000003</v>
      </c>
      <c r="I153" s="157">
        <v>320</v>
      </c>
      <c r="J153" s="157">
        <f>ROUND(I153*H153,0)</f>
        <v>10829</v>
      </c>
      <c r="K153" s="158"/>
      <c r="L153" s="159"/>
      <c r="M153" s="160"/>
      <c r="N153" s="161" t="s">
        <v>34</v>
      </c>
      <c r="O153" s="134">
        <v>0</v>
      </c>
      <c r="P153" s="134">
        <f>O153*H153</f>
        <v>0</v>
      </c>
      <c r="Q153" s="134">
        <v>1</v>
      </c>
      <c r="R153" s="134">
        <f>Q153*H153</f>
        <v>33.840000000000003</v>
      </c>
      <c r="S153" s="134">
        <v>0</v>
      </c>
      <c r="T153" s="135">
        <f>S153*H153</f>
        <v>0</v>
      </c>
      <c r="AR153" s="136" t="s">
        <v>163</v>
      </c>
      <c r="AT153" s="136" t="s">
        <v>169</v>
      </c>
      <c r="AU153" s="136" t="s">
        <v>78</v>
      </c>
      <c r="AY153" s="6" t="s">
        <v>125</v>
      </c>
      <c r="BE153" s="137">
        <f>IF(N153="základní",J153,0)</f>
        <v>10829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6" t="s">
        <v>7</v>
      </c>
      <c r="BK153" s="137">
        <f>ROUND(I153*H153,0)</f>
        <v>10829</v>
      </c>
      <c r="BL153" s="6" t="s">
        <v>131</v>
      </c>
      <c r="BM153" s="136" t="s">
        <v>183</v>
      </c>
    </row>
    <row r="154" spans="2:65" s="138" customFormat="1">
      <c r="B154" s="139"/>
      <c r="D154" s="140" t="s">
        <v>133</v>
      </c>
      <c r="E154" s="141"/>
      <c r="F154" s="142" t="s">
        <v>184</v>
      </c>
      <c r="H154" s="143">
        <v>33.840000000000003</v>
      </c>
      <c r="L154" s="139"/>
      <c r="M154" s="144"/>
      <c r="T154" s="145"/>
      <c r="AT154" s="141" t="s">
        <v>133</v>
      </c>
      <c r="AU154" s="141" t="s">
        <v>78</v>
      </c>
      <c r="AV154" s="138" t="s">
        <v>78</v>
      </c>
      <c r="AW154" s="138" t="s">
        <v>26</v>
      </c>
      <c r="AX154" s="138" t="s">
        <v>7</v>
      </c>
      <c r="AY154" s="141" t="s">
        <v>125</v>
      </c>
    </row>
    <row r="155" spans="2:65" s="113" customFormat="1" ht="22.9" customHeight="1">
      <c r="B155" s="114"/>
      <c r="D155" s="115" t="s">
        <v>68</v>
      </c>
      <c r="E155" s="123" t="s">
        <v>131</v>
      </c>
      <c r="F155" s="123" t="s">
        <v>185</v>
      </c>
      <c r="J155" s="124">
        <f>BK155</f>
        <v>7144</v>
      </c>
      <c r="L155" s="114"/>
      <c r="M155" s="118"/>
      <c r="P155" s="119">
        <f>SUM(P156:P158)</f>
        <v>12.7464</v>
      </c>
      <c r="R155" s="119">
        <f>SUM(R156:R158)</f>
        <v>14.2185904</v>
      </c>
      <c r="T155" s="120">
        <f>SUM(T156:T158)</f>
        <v>0</v>
      </c>
      <c r="AR155" s="115" t="s">
        <v>7</v>
      </c>
      <c r="AT155" s="121" t="s">
        <v>68</v>
      </c>
      <c r="AU155" s="121" t="s">
        <v>7</v>
      </c>
      <c r="AY155" s="115" t="s">
        <v>125</v>
      </c>
      <c r="BK155" s="122">
        <f>SUM(BK156:BK158)</f>
        <v>7144</v>
      </c>
    </row>
    <row r="156" spans="2:65" s="16" customFormat="1" ht="24.2" customHeight="1">
      <c r="B156" s="125"/>
      <c r="C156" s="126" t="s">
        <v>186</v>
      </c>
      <c r="D156" s="126" t="s">
        <v>127</v>
      </c>
      <c r="E156" s="127" t="s">
        <v>187</v>
      </c>
      <c r="F156" s="128" t="s">
        <v>188</v>
      </c>
      <c r="G156" s="129" t="s">
        <v>137</v>
      </c>
      <c r="H156" s="130">
        <v>7.52</v>
      </c>
      <c r="I156" s="130">
        <v>950</v>
      </c>
      <c r="J156" s="130">
        <f>ROUND(I156*H156,0)</f>
        <v>7144</v>
      </c>
      <c r="K156" s="131"/>
      <c r="L156" s="17"/>
      <c r="M156" s="132"/>
      <c r="N156" s="133" t="s">
        <v>34</v>
      </c>
      <c r="O156" s="134">
        <v>1.6950000000000001</v>
      </c>
      <c r="P156" s="134">
        <f>O156*H156</f>
        <v>12.7464</v>
      </c>
      <c r="Q156" s="134">
        <v>1.8907700000000001</v>
      </c>
      <c r="R156" s="134">
        <f>Q156*H156</f>
        <v>14.2185904</v>
      </c>
      <c r="S156" s="134">
        <v>0</v>
      </c>
      <c r="T156" s="135">
        <f>S156*H156</f>
        <v>0</v>
      </c>
      <c r="AR156" s="136" t="s">
        <v>131</v>
      </c>
      <c r="AT156" s="136" t="s">
        <v>127</v>
      </c>
      <c r="AU156" s="136" t="s">
        <v>78</v>
      </c>
      <c r="AY156" s="6" t="s">
        <v>125</v>
      </c>
      <c r="BE156" s="137">
        <f>IF(N156="základní",J156,0)</f>
        <v>7144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6" t="s">
        <v>7</v>
      </c>
      <c r="BK156" s="137">
        <f>ROUND(I156*H156,0)</f>
        <v>7144</v>
      </c>
      <c r="BL156" s="6" t="s">
        <v>131</v>
      </c>
      <c r="BM156" s="136" t="s">
        <v>189</v>
      </c>
    </row>
    <row r="157" spans="2:65" s="138" customFormat="1">
      <c r="B157" s="139"/>
      <c r="D157" s="140" t="s">
        <v>133</v>
      </c>
      <c r="E157" s="141"/>
      <c r="F157" s="142" t="s">
        <v>190</v>
      </c>
      <c r="H157" s="143">
        <v>7.52</v>
      </c>
      <c r="L157" s="139"/>
      <c r="M157" s="144"/>
      <c r="T157" s="145"/>
      <c r="AT157" s="141" t="s">
        <v>133</v>
      </c>
      <c r="AU157" s="141" t="s">
        <v>78</v>
      </c>
      <c r="AV157" s="138" t="s">
        <v>78</v>
      </c>
      <c r="AW157" s="138" t="s">
        <v>26</v>
      </c>
      <c r="AX157" s="138" t="s">
        <v>69</v>
      </c>
      <c r="AY157" s="141" t="s">
        <v>125</v>
      </c>
    </row>
    <row r="158" spans="2:65" s="146" customFormat="1">
      <c r="B158" s="147"/>
      <c r="D158" s="140" t="s">
        <v>133</v>
      </c>
      <c r="E158" s="148"/>
      <c r="F158" s="149" t="s">
        <v>140</v>
      </c>
      <c r="H158" s="150">
        <v>7.52</v>
      </c>
      <c r="L158" s="147"/>
      <c r="M158" s="151"/>
      <c r="T158" s="152"/>
      <c r="AT158" s="148" t="s">
        <v>133</v>
      </c>
      <c r="AU158" s="148" t="s">
        <v>78</v>
      </c>
      <c r="AV158" s="146" t="s">
        <v>131</v>
      </c>
      <c r="AW158" s="146" t="s">
        <v>26</v>
      </c>
      <c r="AX158" s="146" t="s">
        <v>7</v>
      </c>
      <c r="AY158" s="148" t="s">
        <v>125</v>
      </c>
    </row>
    <row r="159" spans="2:65" s="113" customFormat="1" ht="22.9" customHeight="1">
      <c r="B159" s="114"/>
      <c r="D159" s="115" t="s">
        <v>68</v>
      </c>
      <c r="E159" s="123" t="s">
        <v>150</v>
      </c>
      <c r="F159" s="123" t="s">
        <v>191</v>
      </c>
      <c r="J159" s="124">
        <f>BK159</f>
        <v>42395</v>
      </c>
      <c r="L159" s="114"/>
      <c r="M159" s="118"/>
      <c r="P159" s="119">
        <f>SUM(P160:P163)</f>
        <v>1.2880000000000003</v>
      </c>
      <c r="R159" s="119">
        <f>SUM(R160:R163)</f>
        <v>10.225815000000001</v>
      </c>
      <c r="T159" s="120">
        <f>SUM(T160:T163)</f>
        <v>0</v>
      </c>
      <c r="AR159" s="115" t="s">
        <v>7</v>
      </c>
      <c r="AT159" s="121" t="s">
        <v>68</v>
      </c>
      <c r="AU159" s="121" t="s">
        <v>7</v>
      </c>
      <c r="AY159" s="115" t="s">
        <v>125</v>
      </c>
      <c r="BK159" s="122">
        <f>SUM(BK160:BK163)</f>
        <v>42395</v>
      </c>
    </row>
    <row r="160" spans="2:65" s="16" customFormat="1" ht="33" customHeight="1">
      <c r="B160" s="125"/>
      <c r="C160" s="126" t="s">
        <v>192</v>
      </c>
      <c r="D160" s="126" t="s">
        <v>127</v>
      </c>
      <c r="E160" s="127" t="s">
        <v>193</v>
      </c>
      <c r="F160" s="128" t="s">
        <v>194</v>
      </c>
      <c r="G160" s="129" t="s">
        <v>130</v>
      </c>
      <c r="H160" s="130">
        <v>36</v>
      </c>
      <c r="I160" s="130">
        <v>450</v>
      </c>
      <c r="J160" s="130">
        <f>ROUND(I160*H160,0)</f>
        <v>16200</v>
      </c>
      <c r="K160" s="131"/>
      <c r="L160" s="17"/>
      <c r="M160" s="132"/>
      <c r="N160" s="133" t="s">
        <v>34</v>
      </c>
      <c r="O160" s="134">
        <v>1.7000000000000001E-2</v>
      </c>
      <c r="P160" s="134">
        <f>O160*H160</f>
        <v>0.6120000000000001</v>
      </c>
      <c r="Q160" s="134">
        <v>0.13188</v>
      </c>
      <c r="R160" s="134">
        <f>Q160*H160</f>
        <v>4.7476799999999999</v>
      </c>
      <c r="S160" s="134">
        <v>0</v>
      </c>
      <c r="T160" s="135">
        <f>S160*H160</f>
        <v>0</v>
      </c>
      <c r="AR160" s="136" t="s">
        <v>131</v>
      </c>
      <c r="AT160" s="136" t="s">
        <v>127</v>
      </c>
      <c r="AU160" s="136" t="s">
        <v>78</v>
      </c>
      <c r="AY160" s="6" t="s">
        <v>125</v>
      </c>
      <c r="BE160" s="137">
        <f>IF(N160="základní",J160,0)</f>
        <v>16200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6" t="s">
        <v>7</v>
      </c>
      <c r="BK160" s="137">
        <f>ROUND(I160*H160,0)</f>
        <v>16200</v>
      </c>
      <c r="BL160" s="6" t="s">
        <v>131</v>
      </c>
      <c r="BM160" s="136" t="s">
        <v>195</v>
      </c>
    </row>
    <row r="161" spans="1:65" s="138" customFormat="1">
      <c r="B161" s="139"/>
      <c r="D161" s="140" t="s">
        <v>133</v>
      </c>
      <c r="E161" s="141"/>
      <c r="F161" s="142" t="s">
        <v>134</v>
      </c>
      <c r="H161" s="143">
        <v>36</v>
      </c>
      <c r="L161" s="139"/>
      <c r="M161" s="144"/>
      <c r="T161" s="145"/>
      <c r="AT161" s="141" t="s">
        <v>133</v>
      </c>
      <c r="AU161" s="141" t="s">
        <v>78</v>
      </c>
      <c r="AV161" s="138" t="s">
        <v>78</v>
      </c>
      <c r="AW161" s="138" t="s">
        <v>26</v>
      </c>
      <c r="AX161" s="138" t="s">
        <v>7</v>
      </c>
      <c r="AY161" s="141" t="s">
        <v>125</v>
      </c>
    </row>
    <row r="162" spans="1:65" s="16" customFormat="1" ht="33" customHeight="1">
      <c r="B162" s="125"/>
      <c r="C162" s="126" t="s">
        <v>196</v>
      </c>
      <c r="D162" s="126" t="s">
        <v>127</v>
      </c>
      <c r="E162" s="127" t="s">
        <v>197</v>
      </c>
      <c r="F162" s="128" t="s">
        <v>198</v>
      </c>
      <c r="G162" s="129" t="s">
        <v>130</v>
      </c>
      <c r="H162" s="130">
        <v>42.25</v>
      </c>
      <c r="I162" s="130">
        <v>620</v>
      </c>
      <c r="J162" s="130">
        <f>ROUND(I162*H162,0)</f>
        <v>26195</v>
      </c>
      <c r="K162" s="131"/>
      <c r="L162" s="17"/>
      <c r="M162" s="132"/>
      <c r="N162" s="133" t="s">
        <v>34</v>
      </c>
      <c r="O162" s="134">
        <v>1.6E-2</v>
      </c>
      <c r="P162" s="134">
        <f>O162*H162</f>
        <v>0.67600000000000005</v>
      </c>
      <c r="Q162" s="134">
        <v>0.12966</v>
      </c>
      <c r="R162" s="134">
        <f>Q162*H162</f>
        <v>5.478135</v>
      </c>
      <c r="S162" s="134">
        <v>0</v>
      </c>
      <c r="T162" s="135">
        <f>S162*H162</f>
        <v>0</v>
      </c>
      <c r="AR162" s="136" t="s">
        <v>131</v>
      </c>
      <c r="AT162" s="136" t="s">
        <v>127</v>
      </c>
      <c r="AU162" s="136" t="s">
        <v>78</v>
      </c>
      <c r="AY162" s="6" t="s">
        <v>125</v>
      </c>
      <c r="BE162" s="137">
        <f>IF(N162="základní",J162,0)</f>
        <v>26195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6" t="s">
        <v>7</v>
      </c>
      <c r="BK162" s="137">
        <f>ROUND(I162*H162,0)</f>
        <v>26195</v>
      </c>
      <c r="BL162" s="6" t="s">
        <v>131</v>
      </c>
      <c r="BM162" s="136" t="s">
        <v>199</v>
      </c>
    </row>
    <row r="163" spans="1:65" s="138" customFormat="1">
      <c r="B163" s="139"/>
      <c r="D163" s="140" t="s">
        <v>133</v>
      </c>
      <c r="E163" s="141"/>
      <c r="F163" s="142" t="s">
        <v>200</v>
      </c>
      <c r="H163" s="143">
        <v>42.25</v>
      </c>
      <c r="L163" s="139"/>
      <c r="M163" s="144"/>
      <c r="T163" s="145"/>
      <c r="AT163" s="141" t="s">
        <v>133</v>
      </c>
      <c r="AU163" s="141" t="s">
        <v>78</v>
      </c>
      <c r="AV163" s="138" t="s">
        <v>78</v>
      </c>
      <c r="AW163" s="138" t="s">
        <v>26</v>
      </c>
      <c r="AX163" s="138" t="s">
        <v>7</v>
      </c>
      <c r="AY163" s="141" t="s">
        <v>125</v>
      </c>
    </row>
    <row r="164" spans="1:65" s="113" customFormat="1" ht="22.9" customHeight="1">
      <c r="B164" s="114"/>
      <c r="D164" s="115" t="s">
        <v>68</v>
      </c>
      <c r="E164" s="123" t="s">
        <v>163</v>
      </c>
      <c r="F164" s="123" t="s">
        <v>201</v>
      </c>
      <c r="J164" s="124">
        <f>BK164</f>
        <v>149080</v>
      </c>
      <c r="L164" s="114"/>
      <c r="M164" s="118"/>
      <c r="P164" s="119">
        <f>SUM(P165:P186)</f>
        <v>73.263000000000005</v>
      </c>
      <c r="R164" s="119">
        <f>SUM(R165:R186)</f>
        <v>1.3356441920000002</v>
      </c>
      <c r="T164" s="120">
        <f>SUM(T165:T186)</f>
        <v>0</v>
      </c>
      <c r="AR164" s="115" t="s">
        <v>7</v>
      </c>
      <c r="AT164" s="121" t="s">
        <v>68</v>
      </c>
      <c r="AU164" s="121" t="s">
        <v>7</v>
      </c>
      <c r="AY164" s="115" t="s">
        <v>125</v>
      </c>
      <c r="BK164" s="122">
        <f>SUM(BK165:BK186)</f>
        <v>149080</v>
      </c>
    </row>
    <row r="165" spans="1:65" s="16" customFormat="1" ht="24.2" customHeight="1">
      <c r="B165" s="125"/>
      <c r="C165" s="126" t="s">
        <v>8</v>
      </c>
      <c r="D165" s="126" t="s">
        <v>127</v>
      </c>
      <c r="E165" s="127" t="s">
        <v>202</v>
      </c>
      <c r="F165" s="128" t="s">
        <v>203</v>
      </c>
      <c r="G165" s="129" t="s">
        <v>204</v>
      </c>
      <c r="H165" s="130">
        <v>94</v>
      </c>
      <c r="I165" s="130">
        <v>150</v>
      </c>
      <c r="J165" s="130">
        <f t="shared" ref="J165:J177" si="0">ROUND(I165*H165,0)</f>
        <v>14100</v>
      </c>
      <c r="K165" s="131"/>
      <c r="L165" s="17"/>
      <c r="M165" s="132"/>
      <c r="N165" s="133" t="s">
        <v>34</v>
      </c>
      <c r="O165" s="134">
        <v>0.313</v>
      </c>
      <c r="P165" s="134">
        <f t="shared" ref="P165:P177" si="1">O165*H165</f>
        <v>29.422000000000001</v>
      </c>
      <c r="Q165" s="134">
        <v>0</v>
      </c>
      <c r="R165" s="134">
        <f t="shared" ref="R165:R177" si="2">Q165*H165</f>
        <v>0</v>
      </c>
      <c r="S165" s="134">
        <v>0</v>
      </c>
      <c r="T165" s="135">
        <f t="shared" ref="T165:T177" si="3">S165*H165</f>
        <v>0</v>
      </c>
      <c r="AR165" s="136" t="s">
        <v>131</v>
      </c>
      <c r="AT165" s="136" t="s">
        <v>127</v>
      </c>
      <c r="AU165" s="136" t="s">
        <v>78</v>
      </c>
      <c r="AY165" s="6" t="s">
        <v>125</v>
      </c>
      <c r="BE165" s="137">
        <f t="shared" ref="BE165:BE177" si="4">IF(N165="základní",J165,0)</f>
        <v>14100</v>
      </c>
      <c r="BF165" s="137">
        <f t="shared" ref="BF165:BF177" si="5">IF(N165="snížená",J165,0)</f>
        <v>0</v>
      </c>
      <c r="BG165" s="137">
        <f t="shared" ref="BG165:BG177" si="6">IF(N165="zákl. přenesená",J165,0)</f>
        <v>0</v>
      </c>
      <c r="BH165" s="137">
        <f t="shared" ref="BH165:BH177" si="7">IF(N165="sníž. přenesená",J165,0)</f>
        <v>0</v>
      </c>
      <c r="BI165" s="137">
        <f t="shared" ref="BI165:BI177" si="8">IF(N165="nulová",J165,0)</f>
        <v>0</v>
      </c>
      <c r="BJ165" s="6" t="s">
        <v>7</v>
      </c>
      <c r="BK165" s="137">
        <f t="shared" ref="BK165:BK177" si="9">ROUND(I165*H165,0)</f>
        <v>14100</v>
      </c>
      <c r="BL165" s="6" t="s">
        <v>131</v>
      </c>
      <c r="BM165" s="136" t="s">
        <v>205</v>
      </c>
    </row>
    <row r="166" spans="1:65" ht="21.75" customHeight="1">
      <c r="A166" s="16"/>
      <c r="B166" s="125"/>
      <c r="C166" s="153" t="s">
        <v>206</v>
      </c>
      <c r="D166" s="153" t="s">
        <v>169</v>
      </c>
      <c r="E166" s="154" t="s">
        <v>207</v>
      </c>
      <c r="F166" s="155" t="s">
        <v>208</v>
      </c>
      <c r="G166" s="156" t="s">
        <v>204</v>
      </c>
      <c r="H166" s="157">
        <v>94</v>
      </c>
      <c r="I166" s="157">
        <v>250</v>
      </c>
      <c r="J166" s="157">
        <f t="shared" si="0"/>
        <v>23500</v>
      </c>
      <c r="K166" s="158"/>
      <c r="L166" s="159"/>
      <c r="M166" s="160"/>
      <c r="N166" s="161" t="s">
        <v>34</v>
      </c>
      <c r="O166" s="134">
        <v>0</v>
      </c>
      <c r="P166" s="134">
        <f t="shared" si="1"/>
        <v>0</v>
      </c>
      <c r="Q166" s="134">
        <v>2.14E-3</v>
      </c>
      <c r="R166" s="134">
        <f t="shared" si="2"/>
        <v>0.20116000000000001</v>
      </c>
      <c r="S166" s="134">
        <v>0</v>
      </c>
      <c r="T166" s="135">
        <f t="shared" si="3"/>
        <v>0</v>
      </c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R166" s="136" t="s">
        <v>163</v>
      </c>
      <c r="AT166" s="136" t="s">
        <v>169</v>
      </c>
      <c r="AU166" s="136" t="s">
        <v>78</v>
      </c>
      <c r="AY166" s="6" t="s">
        <v>125</v>
      </c>
      <c r="BE166" s="137">
        <f t="shared" si="4"/>
        <v>23500</v>
      </c>
      <c r="BF166" s="137">
        <f t="shared" si="5"/>
        <v>0</v>
      </c>
      <c r="BG166" s="137">
        <f t="shared" si="6"/>
        <v>0</v>
      </c>
      <c r="BH166" s="137">
        <f t="shared" si="7"/>
        <v>0</v>
      </c>
      <c r="BI166" s="137">
        <f t="shared" si="8"/>
        <v>0</v>
      </c>
      <c r="BJ166" s="6" t="s">
        <v>7</v>
      </c>
      <c r="BK166" s="137">
        <f t="shared" si="9"/>
        <v>23500</v>
      </c>
      <c r="BL166" s="6" t="s">
        <v>131</v>
      </c>
      <c r="BM166" s="136" t="s">
        <v>209</v>
      </c>
    </row>
    <row r="167" spans="1:65" ht="21.75" customHeight="1">
      <c r="A167" s="16"/>
      <c r="B167" s="125"/>
      <c r="C167" s="126" t="s">
        <v>210</v>
      </c>
      <c r="D167" s="126" t="s">
        <v>127</v>
      </c>
      <c r="E167" s="127" t="s">
        <v>211</v>
      </c>
      <c r="F167" s="128" t="s">
        <v>212</v>
      </c>
      <c r="G167" s="129" t="s">
        <v>213</v>
      </c>
      <c r="H167" s="130">
        <v>2</v>
      </c>
      <c r="I167" s="130">
        <v>1450</v>
      </c>
      <c r="J167" s="130">
        <f t="shared" si="0"/>
        <v>2900</v>
      </c>
      <c r="K167" s="131"/>
      <c r="L167" s="17"/>
      <c r="M167" s="132"/>
      <c r="N167" s="133" t="s">
        <v>34</v>
      </c>
      <c r="O167" s="134">
        <v>1.554</v>
      </c>
      <c r="P167" s="134">
        <f t="shared" si="1"/>
        <v>3.1080000000000001</v>
      </c>
      <c r="Q167" s="134">
        <v>1.61652E-3</v>
      </c>
      <c r="R167" s="134">
        <f t="shared" si="2"/>
        <v>3.23304E-3</v>
      </c>
      <c r="S167" s="134">
        <v>0</v>
      </c>
      <c r="T167" s="135">
        <f t="shared" si="3"/>
        <v>0</v>
      </c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R167" s="136" t="s">
        <v>131</v>
      </c>
      <c r="AT167" s="136" t="s">
        <v>127</v>
      </c>
      <c r="AU167" s="136" t="s">
        <v>78</v>
      </c>
      <c r="AY167" s="6" t="s">
        <v>125</v>
      </c>
      <c r="BE167" s="137">
        <f t="shared" si="4"/>
        <v>2900</v>
      </c>
      <c r="BF167" s="137">
        <f t="shared" si="5"/>
        <v>0</v>
      </c>
      <c r="BG167" s="137">
        <f t="shared" si="6"/>
        <v>0</v>
      </c>
      <c r="BH167" s="137">
        <f t="shared" si="7"/>
        <v>0</v>
      </c>
      <c r="BI167" s="137">
        <f t="shared" si="8"/>
        <v>0</v>
      </c>
      <c r="BJ167" s="6" t="s">
        <v>7</v>
      </c>
      <c r="BK167" s="137">
        <f t="shared" si="9"/>
        <v>2900</v>
      </c>
      <c r="BL167" s="6" t="s">
        <v>131</v>
      </c>
      <c r="BM167" s="136" t="s">
        <v>214</v>
      </c>
    </row>
    <row r="168" spans="1:65" ht="24.2" customHeight="1">
      <c r="A168" s="16"/>
      <c r="B168" s="125"/>
      <c r="C168" s="153" t="s">
        <v>215</v>
      </c>
      <c r="D168" s="153" t="s">
        <v>169</v>
      </c>
      <c r="E168" s="154" t="s">
        <v>216</v>
      </c>
      <c r="F168" s="155" t="s">
        <v>217</v>
      </c>
      <c r="G168" s="156" t="s">
        <v>213</v>
      </c>
      <c r="H168" s="157">
        <v>2</v>
      </c>
      <c r="I168" s="157">
        <v>4500</v>
      </c>
      <c r="J168" s="157">
        <f t="shared" si="0"/>
        <v>9000</v>
      </c>
      <c r="K168" s="158"/>
      <c r="L168" s="159"/>
      <c r="M168" s="160"/>
      <c r="N168" s="161" t="s">
        <v>34</v>
      </c>
      <c r="O168" s="134">
        <v>0</v>
      </c>
      <c r="P168" s="134">
        <f t="shared" si="1"/>
        <v>0</v>
      </c>
      <c r="Q168" s="134">
        <v>1.7999999999999999E-2</v>
      </c>
      <c r="R168" s="134">
        <f t="shared" si="2"/>
        <v>3.5999999999999997E-2</v>
      </c>
      <c r="S168" s="134">
        <v>0</v>
      </c>
      <c r="T168" s="135">
        <f t="shared" si="3"/>
        <v>0</v>
      </c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R168" s="136" t="s">
        <v>163</v>
      </c>
      <c r="AT168" s="136" t="s">
        <v>169</v>
      </c>
      <c r="AU168" s="136" t="s">
        <v>78</v>
      </c>
      <c r="AY168" s="6" t="s">
        <v>125</v>
      </c>
      <c r="BE168" s="137">
        <f t="shared" si="4"/>
        <v>9000</v>
      </c>
      <c r="BF168" s="137">
        <f t="shared" si="5"/>
        <v>0</v>
      </c>
      <c r="BG168" s="137">
        <f t="shared" si="6"/>
        <v>0</v>
      </c>
      <c r="BH168" s="137">
        <f t="shared" si="7"/>
        <v>0</v>
      </c>
      <c r="BI168" s="137">
        <f t="shared" si="8"/>
        <v>0</v>
      </c>
      <c r="BJ168" s="6" t="s">
        <v>7</v>
      </c>
      <c r="BK168" s="137">
        <f t="shared" si="9"/>
        <v>9000</v>
      </c>
      <c r="BL168" s="6" t="s">
        <v>131</v>
      </c>
      <c r="BM168" s="136" t="s">
        <v>218</v>
      </c>
    </row>
    <row r="169" spans="1:65" ht="24.2" customHeight="1">
      <c r="A169" s="16"/>
      <c r="B169" s="125"/>
      <c r="C169" s="153" t="s">
        <v>219</v>
      </c>
      <c r="D169" s="153" t="s">
        <v>169</v>
      </c>
      <c r="E169" s="154" t="s">
        <v>220</v>
      </c>
      <c r="F169" s="155" t="s">
        <v>221</v>
      </c>
      <c r="G169" s="156" t="s">
        <v>213</v>
      </c>
      <c r="H169" s="157">
        <v>2</v>
      </c>
      <c r="I169" s="157">
        <v>2050</v>
      </c>
      <c r="J169" s="157">
        <f t="shared" si="0"/>
        <v>4100</v>
      </c>
      <c r="K169" s="158"/>
      <c r="L169" s="159"/>
      <c r="M169" s="160"/>
      <c r="N169" s="161" t="s">
        <v>34</v>
      </c>
      <c r="O169" s="134">
        <v>0</v>
      </c>
      <c r="P169" s="134">
        <f t="shared" si="1"/>
        <v>0</v>
      </c>
      <c r="Q169" s="134">
        <v>1.3299999999999999E-2</v>
      </c>
      <c r="R169" s="134">
        <f t="shared" si="2"/>
        <v>2.6599999999999999E-2</v>
      </c>
      <c r="S169" s="134">
        <v>0</v>
      </c>
      <c r="T169" s="135">
        <f t="shared" si="3"/>
        <v>0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R169" s="136" t="s">
        <v>163</v>
      </c>
      <c r="AT169" s="136" t="s">
        <v>169</v>
      </c>
      <c r="AU169" s="136" t="s">
        <v>78</v>
      </c>
      <c r="AY169" s="6" t="s">
        <v>125</v>
      </c>
      <c r="BE169" s="137">
        <f t="shared" si="4"/>
        <v>4100</v>
      </c>
      <c r="BF169" s="137">
        <f t="shared" si="5"/>
        <v>0</v>
      </c>
      <c r="BG169" s="137">
        <f t="shared" si="6"/>
        <v>0</v>
      </c>
      <c r="BH169" s="137">
        <f t="shared" si="7"/>
        <v>0</v>
      </c>
      <c r="BI169" s="137">
        <f t="shared" si="8"/>
        <v>0</v>
      </c>
      <c r="BJ169" s="6" t="s">
        <v>7</v>
      </c>
      <c r="BK169" s="137">
        <f t="shared" si="9"/>
        <v>4100</v>
      </c>
      <c r="BL169" s="6" t="s">
        <v>131</v>
      </c>
      <c r="BM169" s="136" t="s">
        <v>222</v>
      </c>
    </row>
    <row r="170" spans="1:65" ht="16.5" customHeight="1">
      <c r="A170" s="16"/>
      <c r="B170" s="125"/>
      <c r="C170" s="126" t="s">
        <v>223</v>
      </c>
      <c r="D170" s="126" t="s">
        <v>127</v>
      </c>
      <c r="E170" s="127" t="s">
        <v>224</v>
      </c>
      <c r="F170" s="128" t="s">
        <v>225</v>
      </c>
      <c r="G170" s="129" t="s">
        <v>213</v>
      </c>
      <c r="H170" s="130">
        <v>1</v>
      </c>
      <c r="I170" s="130">
        <v>1850</v>
      </c>
      <c r="J170" s="130">
        <f t="shared" si="0"/>
        <v>1850</v>
      </c>
      <c r="K170" s="131"/>
      <c r="L170" s="17"/>
      <c r="M170" s="132"/>
      <c r="N170" s="133" t="s">
        <v>34</v>
      </c>
      <c r="O170" s="134">
        <v>1.333</v>
      </c>
      <c r="P170" s="134">
        <f t="shared" si="1"/>
        <v>1.333</v>
      </c>
      <c r="Q170" s="134">
        <v>1.3627999999999999E-3</v>
      </c>
      <c r="R170" s="134">
        <f t="shared" si="2"/>
        <v>1.3627999999999999E-3</v>
      </c>
      <c r="S170" s="134">
        <v>0</v>
      </c>
      <c r="T170" s="135">
        <f t="shared" si="3"/>
        <v>0</v>
      </c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R170" s="136" t="s">
        <v>131</v>
      </c>
      <c r="AT170" s="136" t="s">
        <v>127</v>
      </c>
      <c r="AU170" s="136" t="s">
        <v>78</v>
      </c>
      <c r="AY170" s="6" t="s">
        <v>125</v>
      </c>
      <c r="BE170" s="137">
        <f t="shared" si="4"/>
        <v>1850</v>
      </c>
      <c r="BF170" s="137">
        <f t="shared" si="5"/>
        <v>0</v>
      </c>
      <c r="BG170" s="137">
        <f t="shared" si="6"/>
        <v>0</v>
      </c>
      <c r="BH170" s="137">
        <f t="shared" si="7"/>
        <v>0</v>
      </c>
      <c r="BI170" s="137">
        <f t="shared" si="8"/>
        <v>0</v>
      </c>
      <c r="BJ170" s="6" t="s">
        <v>7</v>
      </c>
      <c r="BK170" s="137">
        <f t="shared" si="9"/>
        <v>1850</v>
      </c>
      <c r="BL170" s="6" t="s">
        <v>131</v>
      </c>
      <c r="BM170" s="136" t="s">
        <v>226</v>
      </c>
    </row>
    <row r="171" spans="1:65" ht="24.2" customHeight="1">
      <c r="A171" s="16"/>
      <c r="B171" s="125"/>
      <c r="C171" s="153" t="s">
        <v>6</v>
      </c>
      <c r="D171" s="153" t="s">
        <v>169</v>
      </c>
      <c r="E171" s="154" t="s">
        <v>227</v>
      </c>
      <c r="F171" s="155" t="s">
        <v>228</v>
      </c>
      <c r="G171" s="156" t="s">
        <v>213</v>
      </c>
      <c r="H171" s="157">
        <v>1</v>
      </c>
      <c r="I171" s="157">
        <v>12000</v>
      </c>
      <c r="J171" s="157">
        <f t="shared" si="0"/>
        <v>12000</v>
      </c>
      <c r="K171" s="158"/>
      <c r="L171" s="159"/>
      <c r="M171" s="160"/>
      <c r="N171" s="161" t="s">
        <v>34</v>
      </c>
      <c r="O171" s="134">
        <v>0</v>
      </c>
      <c r="P171" s="134">
        <f t="shared" si="1"/>
        <v>0</v>
      </c>
      <c r="Q171" s="134">
        <v>4.8000000000000001E-2</v>
      </c>
      <c r="R171" s="134">
        <f t="shared" si="2"/>
        <v>4.8000000000000001E-2</v>
      </c>
      <c r="S171" s="134">
        <v>0</v>
      </c>
      <c r="T171" s="135">
        <f t="shared" si="3"/>
        <v>0</v>
      </c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R171" s="136" t="s">
        <v>163</v>
      </c>
      <c r="AT171" s="136" t="s">
        <v>169</v>
      </c>
      <c r="AU171" s="136" t="s">
        <v>78</v>
      </c>
      <c r="AY171" s="6" t="s">
        <v>125</v>
      </c>
      <c r="BE171" s="137">
        <f t="shared" si="4"/>
        <v>12000</v>
      </c>
      <c r="BF171" s="137">
        <f t="shared" si="5"/>
        <v>0</v>
      </c>
      <c r="BG171" s="137">
        <f t="shared" si="6"/>
        <v>0</v>
      </c>
      <c r="BH171" s="137">
        <f t="shared" si="7"/>
        <v>0</v>
      </c>
      <c r="BI171" s="137">
        <f t="shared" si="8"/>
        <v>0</v>
      </c>
      <c r="BJ171" s="6" t="s">
        <v>7</v>
      </c>
      <c r="BK171" s="137">
        <f t="shared" si="9"/>
        <v>12000</v>
      </c>
      <c r="BL171" s="6" t="s">
        <v>131</v>
      </c>
      <c r="BM171" s="136" t="s">
        <v>229</v>
      </c>
    </row>
    <row r="172" spans="1:65" ht="16.5" customHeight="1">
      <c r="A172" s="16"/>
      <c r="B172" s="125"/>
      <c r="C172" s="153" t="s">
        <v>230</v>
      </c>
      <c r="D172" s="153" t="s">
        <v>169</v>
      </c>
      <c r="E172" s="154" t="s">
        <v>231</v>
      </c>
      <c r="F172" s="155" t="s">
        <v>232</v>
      </c>
      <c r="G172" s="156" t="s">
        <v>213</v>
      </c>
      <c r="H172" s="157">
        <v>1</v>
      </c>
      <c r="I172" s="157">
        <v>3890</v>
      </c>
      <c r="J172" s="157">
        <f t="shared" si="0"/>
        <v>3890</v>
      </c>
      <c r="K172" s="158"/>
      <c r="L172" s="159"/>
      <c r="M172" s="160"/>
      <c r="N172" s="161" t="s">
        <v>34</v>
      </c>
      <c r="O172" s="134">
        <v>0</v>
      </c>
      <c r="P172" s="134">
        <f t="shared" si="1"/>
        <v>0</v>
      </c>
      <c r="Q172" s="134">
        <v>2.9499999999999998E-2</v>
      </c>
      <c r="R172" s="134">
        <f t="shared" si="2"/>
        <v>2.9499999999999998E-2</v>
      </c>
      <c r="S172" s="134">
        <v>0</v>
      </c>
      <c r="T172" s="135">
        <f t="shared" si="3"/>
        <v>0</v>
      </c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R172" s="136" t="s">
        <v>163</v>
      </c>
      <c r="AT172" s="136" t="s">
        <v>169</v>
      </c>
      <c r="AU172" s="136" t="s">
        <v>78</v>
      </c>
      <c r="AY172" s="6" t="s">
        <v>125</v>
      </c>
      <c r="BE172" s="137">
        <f t="shared" si="4"/>
        <v>3890</v>
      </c>
      <c r="BF172" s="137">
        <f t="shared" si="5"/>
        <v>0</v>
      </c>
      <c r="BG172" s="137">
        <f t="shared" si="6"/>
        <v>0</v>
      </c>
      <c r="BH172" s="137">
        <f t="shared" si="7"/>
        <v>0</v>
      </c>
      <c r="BI172" s="137">
        <f t="shared" si="8"/>
        <v>0</v>
      </c>
      <c r="BJ172" s="6" t="s">
        <v>7</v>
      </c>
      <c r="BK172" s="137">
        <f t="shared" si="9"/>
        <v>3890</v>
      </c>
      <c r="BL172" s="6" t="s">
        <v>131</v>
      </c>
      <c r="BM172" s="136" t="s">
        <v>233</v>
      </c>
    </row>
    <row r="173" spans="1:65" ht="24.2" customHeight="1">
      <c r="A173" s="16"/>
      <c r="B173" s="125"/>
      <c r="C173" s="153" t="s">
        <v>234</v>
      </c>
      <c r="D173" s="153" t="s">
        <v>169</v>
      </c>
      <c r="E173" s="154" t="s">
        <v>235</v>
      </c>
      <c r="F173" s="155" t="s">
        <v>236</v>
      </c>
      <c r="G173" s="156" t="s">
        <v>213</v>
      </c>
      <c r="H173" s="157">
        <v>2</v>
      </c>
      <c r="I173" s="157">
        <v>5100</v>
      </c>
      <c r="J173" s="157">
        <f t="shared" si="0"/>
        <v>10200</v>
      </c>
      <c r="K173" s="158"/>
      <c r="L173" s="159"/>
      <c r="M173" s="160"/>
      <c r="N173" s="161" t="s">
        <v>34</v>
      </c>
      <c r="O173" s="134">
        <v>0</v>
      </c>
      <c r="P173" s="134">
        <f t="shared" si="1"/>
        <v>0</v>
      </c>
      <c r="Q173" s="134">
        <v>2.3E-2</v>
      </c>
      <c r="R173" s="134">
        <f t="shared" si="2"/>
        <v>4.5999999999999999E-2</v>
      </c>
      <c r="S173" s="134">
        <v>0</v>
      </c>
      <c r="T173" s="135">
        <f t="shared" si="3"/>
        <v>0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R173" s="136" t="s">
        <v>163</v>
      </c>
      <c r="AT173" s="136" t="s">
        <v>169</v>
      </c>
      <c r="AU173" s="136" t="s">
        <v>78</v>
      </c>
      <c r="AY173" s="6" t="s">
        <v>125</v>
      </c>
      <c r="BE173" s="137">
        <f t="shared" si="4"/>
        <v>10200</v>
      </c>
      <c r="BF173" s="137">
        <f t="shared" si="5"/>
        <v>0</v>
      </c>
      <c r="BG173" s="137">
        <f t="shared" si="6"/>
        <v>0</v>
      </c>
      <c r="BH173" s="137">
        <f t="shared" si="7"/>
        <v>0</v>
      </c>
      <c r="BI173" s="137">
        <f t="shared" si="8"/>
        <v>0</v>
      </c>
      <c r="BJ173" s="6" t="s">
        <v>7</v>
      </c>
      <c r="BK173" s="137">
        <f t="shared" si="9"/>
        <v>10200</v>
      </c>
      <c r="BL173" s="6" t="s">
        <v>131</v>
      </c>
      <c r="BM173" s="136" t="s">
        <v>237</v>
      </c>
    </row>
    <row r="174" spans="1:65" ht="16.5" customHeight="1">
      <c r="A174" s="16"/>
      <c r="B174" s="125"/>
      <c r="C174" s="126" t="s">
        <v>238</v>
      </c>
      <c r="D174" s="126" t="s">
        <v>127</v>
      </c>
      <c r="E174" s="127" t="s">
        <v>239</v>
      </c>
      <c r="F174" s="128" t="s">
        <v>240</v>
      </c>
      <c r="G174" s="129" t="s">
        <v>204</v>
      </c>
      <c r="H174" s="130">
        <v>94</v>
      </c>
      <c r="I174" s="130">
        <v>40</v>
      </c>
      <c r="J174" s="130">
        <f t="shared" si="0"/>
        <v>3760</v>
      </c>
      <c r="K174" s="131"/>
      <c r="L174" s="17"/>
      <c r="M174" s="132"/>
      <c r="N174" s="133" t="s">
        <v>34</v>
      </c>
      <c r="O174" s="134">
        <v>4.3999999999999997E-2</v>
      </c>
      <c r="P174" s="134">
        <f t="shared" si="1"/>
        <v>4.1360000000000001</v>
      </c>
      <c r="Q174" s="134">
        <v>0</v>
      </c>
      <c r="R174" s="134">
        <f t="shared" si="2"/>
        <v>0</v>
      </c>
      <c r="S174" s="134">
        <v>0</v>
      </c>
      <c r="T174" s="135">
        <f t="shared" si="3"/>
        <v>0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R174" s="136" t="s">
        <v>131</v>
      </c>
      <c r="AT174" s="136" t="s">
        <v>127</v>
      </c>
      <c r="AU174" s="136" t="s">
        <v>78</v>
      </c>
      <c r="AY174" s="6" t="s">
        <v>125</v>
      </c>
      <c r="BE174" s="137">
        <f t="shared" si="4"/>
        <v>3760</v>
      </c>
      <c r="BF174" s="137">
        <f t="shared" si="5"/>
        <v>0</v>
      </c>
      <c r="BG174" s="137">
        <f t="shared" si="6"/>
        <v>0</v>
      </c>
      <c r="BH174" s="137">
        <f t="shared" si="7"/>
        <v>0</v>
      </c>
      <c r="BI174" s="137">
        <f t="shared" si="8"/>
        <v>0</v>
      </c>
      <c r="BJ174" s="6" t="s">
        <v>7</v>
      </c>
      <c r="BK174" s="137">
        <f t="shared" si="9"/>
        <v>3760</v>
      </c>
      <c r="BL174" s="6" t="s">
        <v>131</v>
      </c>
      <c r="BM174" s="136" t="s">
        <v>241</v>
      </c>
    </row>
    <row r="175" spans="1:65" ht="24.2" customHeight="1">
      <c r="A175" s="16"/>
      <c r="B175" s="125"/>
      <c r="C175" s="126" t="s">
        <v>242</v>
      </c>
      <c r="D175" s="126" t="s">
        <v>127</v>
      </c>
      <c r="E175" s="127" t="s">
        <v>243</v>
      </c>
      <c r="F175" s="128" t="s">
        <v>244</v>
      </c>
      <c r="G175" s="129" t="s">
        <v>204</v>
      </c>
      <c r="H175" s="130">
        <v>94</v>
      </c>
      <c r="I175" s="130">
        <v>60</v>
      </c>
      <c r="J175" s="130">
        <f t="shared" si="0"/>
        <v>5640</v>
      </c>
      <c r="K175" s="131"/>
      <c r="L175" s="17"/>
      <c r="M175" s="132"/>
      <c r="N175" s="133" t="s">
        <v>34</v>
      </c>
      <c r="O175" s="134">
        <v>7.9000000000000001E-2</v>
      </c>
      <c r="P175" s="134">
        <f t="shared" si="1"/>
        <v>7.4260000000000002</v>
      </c>
      <c r="Q175" s="134">
        <v>5.5000000000000003E-7</v>
      </c>
      <c r="R175" s="134">
        <f t="shared" si="2"/>
        <v>5.1700000000000003E-5</v>
      </c>
      <c r="S175" s="134">
        <v>0</v>
      </c>
      <c r="T175" s="135">
        <f t="shared" si="3"/>
        <v>0</v>
      </c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R175" s="136" t="s">
        <v>131</v>
      </c>
      <c r="AT175" s="136" t="s">
        <v>127</v>
      </c>
      <c r="AU175" s="136" t="s">
        <v>78</v>
      </c>
      <c r="AY175" s="6" t="s">
        <v>125</v>
      </c>
      <c r="BE175" s="137">
        <f t="shared" si="4"/>
        <v>5640</v>
      </c>
      <c r="BF175" s="137">
        <f t="shared" si="5"/>
        <v>0</v>
      </c>
      <c r="BG175" s="137">
        <f t="shared" si="6"/>
        <v>0</v>
      </c>
      <c r="BH175" s="137">
        <f t="shared" si="7"/>
        <v>0</v>
      </c>
      <c r="BI175" s="137">
        <f t="shared" si="8"/>
        <v>0</v>
      </c>
      <c r="BJ175" s="6" t="s">
        <v>7</v>
      </c>
      <c r="BK175" s="137">
        <f t="shared" si="9"/>
        <v>5640</v>
      </c>
      <c r="BL175" s="6" t="s">
        <v>131</v>
      </c>
      <c r="BM175" s="136" t="s">
        <v>245</v>
      </c>
    </row>
    <row r="176" spans="1:65" ht="24.2" customHeight="1">
      <c r="A176" s="16"/>
      <c r="B176" s="125"/>
      <c r="C176" s="126" t="s">
        <v>246</v>
      </c>
      <c r="D176" s="126" t="s">
        <v>127</v>
      </c>
      <c r="E176" s="127" t="s">
        <v>247</v>
      </c>
      <c r="F176" s="128" t="s">
        <v>248</v>
      </c>
      <c r="G176" s="129" t="s">
        <v>213</v>
      </c>
      <c r="H176" s="130">
        <v>2</v>
      </c>
      <c r="I176" s="130">
        <v>2500</v>
      </c>
      <c r="J176" s="130">
        <f t="shared" si="0"/>
        <v>5000</v>
      </c>
      <c r="K176" s="131"/>
      <c r="L176" s="17"/>
      <c r="M176" s="132"/>
      <c r="N176" s="133" t="s">
        <v>34</v>
      </c>
      <c r="O176" s="134">
        <v>10.3</v>
      </c>
      <c r="P176" s="134">
        <f t="shared" si="1"/>
        <v>20.6</v>
      </c>
      <c r="Q176" s="134">
        <v>0.45937290600000003</v>
      </c>
      <c r="R176" s="134">
        <f t="shared" si="2"/>
        <v>0.91874581200000005</v>
      </c>
      <c r="S176" s="134">
        <v>0</v>
      </c>
      <c r="T176" s="135">
        <f t="shared" si="3"/>
        <v>0</v>
      </c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R176" s="136" t="s">
        <v>131</v>
      </c>
      <c r="AT176" s="136" t="s">
        <v>127</v>
      </c>
      <c r="AU176" s="136" t="s">
        <v>78</v>
      </c>
      <c r="AY176" s="6" t="s">
        <v>125</v>
      </c>
      <c r="BE176" s="137">
        <f t="shared" si="4"/>
        <v>5000</v>
      </c>
      <c r="BF176" s="137">
        <f t="shared" si="5"/>
        <v>0</v>
      </c>
      <c r="BG176" s="137">
        <f t="shared" si="6"/>
        <v>0</v>
      </c>
      <c r="BH176" s="137">
        <f t="shared" si="7"/>
        <v>0</v>
      </c>
      <c r="BI176" s="137">
        <f t="shared" si="8"/>
        <v>0</v>
      </c>
      <c r="BJ176" s="6" t="s">
        <v>7</v>
      </c>
      <c r="BK176" s="137">
        <f t="shared" si="9"/>
        <v>5000</v>
      </c>
      <c r="BL176" s="6" t="s">
        <v>131</v>
      </c>
      <c r="BM176" s="136" t="s">
        <v>249</v>
      </c>
    </row>
    <row r="177" spans="1:65" ht="16.5" customHeight="1">
      <c r="A177" s="16"/>
      <c r="B177" s="125"/>
      <c r="C177" s="126" t="s">
        <v>250</v>
      </c>
      <c r="D177" s="126" t="s">
        <v>127</v>
      </c>
      <c r="E177" s="127" t="s">
        <v>251</v>
      </c>
      <c r="F177" s="128" t="s">
        <v>252</v>
      </c>
      <c r="G177" s="129" t="s">
        <v>204</v>
      </c>
      <c r="H177" s="130">
        <v>94</v>
      </c>
      <c r="I177" s="130">
        <v>40</v>
      </c>
      <c r="J177" s="130">
        <f t="shared" si="0"/>
        <v>3760</v>
      </c>
      <c r="K177" s="131"/>
      <c r="L177" s="17"/>
      <c r="M177" s="132"/>
      <c r="N177" s="133" t="s">
        <v>34</v>
      </c>
      <c r="O177" s="134">
        <v>5.3999999999999999E-2</v>
      </c>
      <c r="P177" s="134">
        <f t="shared" si="1"/>
        <v>5.0759999999999996</v>
      </c>
      <c r="Q177" s="134">
        <v>1.9236000000000001E-4</v>
      </c>
      <c r="R177" s="134">
        <f t="shared" si="2"/>
        <v>1.8081840000000002E-2</v>
      </c>
      <c r="S177" s="134">
        <v>0</v>
      </c>
      <c r="T177" s="135">
        <f t="shared" si="3"/>
        <v>0</v>
      </c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R177" s="136" t="s">
        <v>131</v>
      </c>
      <c r="AT177" s="136" t="s">
        <v>127</v>
      </c>
      <c r="AU177" s="136" t="s">
        <v>78</v>
      </c>
      <c r="AY177" s="6" t="s">
        <v>125</v>
      </c>
      <c r="BE177" s="137">
        <f t="shared" si="4"/>
        <v>3760</v>
      </c>
      <c r="BF177" s="137">
        <f t="shared" si="5"/>
        <v>0</v>
      </c>
      <c r="BG177" s="137">
        <f t="shared" si="6"/>
        <v>0</v>
      </c>
      <c r="BH177" s="137">
        <f t="shared" si="7"/>
        <v>0</v>
      </c>
      <c r="BI177" s="137">
        <f t="shared" si="8"/>
        <v>0</v>
      </c>
      <c r="BJ177" s="6" t="s">
        <v>7</v>
      </c>
      <c r="BK177" s="137">
        <f t="shared" si="9"/>
        <v>3760</v>
      </c>
      <c r="BL177" s="6" t="s">
        <v>131</v>
      </c>
      <c r="BM177" s="136" t="s">
        <v>253</v>
      </c>
    </row>
    <row r="178" spans="1:65" s="138" customFormat="1">
      <c r="B178" s="139"/>
      <c r="D178" s="140" t="s">
        <v>133</v>
      </c>
      <c r="E178" s="141"/>
      <c r="F178" s="142" t="s">
        <v>254</v>
      </c>
      <c r="H178" s="143">
        <v>94</v>
      </c>
      <c r="L178" s="139"/>
      <c r="M178" s="144"/>
      <c r="T178" s="145"/>
      <c r="AT178" s="141" t="s">
        <v>133</v>
      </c>
      <c r="AU178" s="141" t="s">
        <v>78</v>
      </c>
      <c r="AV178" s="138" t="s">
        <v>78</v>
      </c>
      <c r="AW178" s="138" t="s">
        <v>26</v>
      </c>
      <c r="AX178" s="138" t="s">
        <v>7</v>
      </c>
      <c r="AY178" s="141" t="s">
        <v>125</v>
      </c>
    </row>
    <row r="179" spans="1:65" s="16" customFormat="1" ht="21.75" customHeight="1">
      <c r="B179" s="125"/>
      <c r="C179" s="126" t="s">
        <v>255</v>
      </c>
      <c r="D179" s="126" t="s">
        <v>127</v>
      </c>
      <c r="E179" s="127" t="s">
        <v>256</v>
      </c>
      <c r="F179" s="128" t="s">
        <v>257</v>
      </c>
      <c r="G179" s="129" t="s">
        <v>204</v>
      </c>
      <c r="H179" s="130">
        <v>94</v>
      </c>
      <c r="I179" s="130">
        <v>20</v>
      </c>
      <c r="J179" s="130">
        <f t="shared" ref="J179:J186" si="10">ROUND(I179*H179,0)</f>
        <v>1880</v>
      </c>
      <c r="K179" s="131"/>
      <c r="L179" s="17"/>
      <c r="M179" s="132"/>
      <c r="N179" s="133" t="s">
        <v>34</v>
      </c>
      <c r="O179" s="134">
        <v>2.3E-2</v>
      </c>
      <c r="P179" s="134">
        <f t="shared" ref="P179:P186" si="11">O179*H179</f>
        <v>2.1619999999999999</v>
      </c>
      <c r="Q179" s="134">
        <v>7.3499999999999998E-5</v>
      </c>
      <c r="R179" s="134">
        <f t="shared" ref="R179:R186" si="12">Q179*H179</f>
        <v>6.9090000000000002E-3</v>
      </c>
      <c r="S179" s="134">
        <v>0</v>
      </c>
      <c r="T179" s="135">
        <f t="shared" ref="T179:T186" si="13">S179*H179</f>
        <v>0</v>
      </c>
      <c r="AR179" s="136" t="s">
        <v>131</v>
      </c>
      <c r="AT179" s="136" t="s">
        <v>127</v>
      </c>
      <c r="AU179" s="136" t="s">
        <v>78</v>
      </c>
      <c r="AY179" s="6" t="s">
        <v>125</v>
      </c>
      <c r="BE179" s="137">
        <f t="shared" ref="BE179:BE186" si="14">IF(N179="základní",J179,0)</f>
        <v>1880</v>
      </c>
      <c r="BF179" s="137">
        <f t="shared" ref="BF179:BF186" si="15">IF(N179="snížená",J179,0)</f>
        <v>0</v>
      </c>
      <c r="BG179" s="137">
        <f t="shared" ref="BG179:BG186" si="16">IF(N179="zákl. přenesená",J179,0)</f>
        <v>0</v>
      </c>
      <c r="BH179" s="137">
        <f t="shared" ref="BH179:BH186" si="17">IF(N179="sníž. přenesená",J179,0)</f>
        <v>0</v>
      </c>
      <c r="BI179" s="137">
        <f t="shared" ref="BI179:BI186" si="18">IF(N179="nulová",J179,0)</f>
        <v>0</v>
      </c>
      <c r="BJ179" s="6" t="s">
        <v>7</v>
      </c>
      <c r="BK179" s="137">
        <f t="shared" ref="BK179:BK186" si="19">ROUND(I179*H179,0)</f>
        <v>1880</v>
      </c>
      <c r="BL179" s="6" t="s">
        <v>131</v>
      </c>
      <c r="BM179" s="136" t="s">
        <v>258</v>
      </c>
    </row>
    <row r="180" spans="1:65" s="16" customFormat="1" ht="16.5" customHeight="1">
      <c r="B180" s="125"/>
      <c r="C180" s="126" t="s">
        <v>259</v>
      </c>
      <c r="D180" s="126" t="s">
        <v>127</v>
      </c>
      <c r="E180" s="127" t="s">
        <v>260</v>
      </c>
      <c r="F180" s="128" t="s">
        <v>261</v>
      </c>
      <c r="G180" s="129" t="s">
        <v>213</v>
      </c>
      <c r="H180" s="130">
        <v>2</v>
      </c>
      <c r="I180" s="130">
        <v>4920</v>
      </c>
      <c r="J180" s="130">
        <f t="shared" si="10"/>
        <v>9840</v>
      </c>
      <c r="K180" s="131"/>
      <c r="L180" s="17"/>
      <c r="M180" s="132"/>
      <c r="N180" s="133" t="s">
        <v>34</v>
      </c>
      <c r="O180" s="134">
        <v>0</v>
      </c>
      <c r="P180" s="134">
        <f t="shared" si="11"/>
        <v>0</v>
      </c>
      <c r="Q180" s="134">
        <v>0</v>
      </c>
      <c r="R180" s="134">
        <f t="shared" si="12"/>
        <v>0</v>
      </c>
      <c r="S180" s="134">
        <v>0</v>
      </c>
      <c r="T180" s="135">
        <f t="shared" si="13"/>
        <v>0</v>
      </c>
      <c r="AR180" s="136" t="s">
        <v>131</v>
      </c>
      <c r="AT180" s="136" t="s">
        <v>127</v>
      </c>
      <c r="AU180" s="136" t="s">
        <v>78</v>
      </c>
      <c r="AY180" s="6" t="s">
        <v>125</v>
      </c>
      <c r="BE180" s="137">
        <f t="shared" si="14"/>
        <v>9840</v>
      </c>
      <c r="BF180" s="137">
        <f t="shared" si="15"/>
        <v>0</v>
      </c>
      <c r="BG180" s="137">
        <f t="shared" si="16"/>
        <v>0</v>
      </c>
      <c r="BH180" s="137">
        <f t="shared" si="17"/>
        <v>0</v>
      </c>
      <c r="BI180" s="137">
        <f t="shared" si="18"/>
        <v>0</v>
      </c>
      <c r="BJ180" s="6" t="s">
        <v>7</v>
      </c>
      <c r="BK180" s="137">
        <f t="shared" si="19"/>
        <v>9840</v>
      </c>
      <c r="BL180" s="6" t="s">
        <v>131</v>
      </c>
      <c r="BM180" s="136" t="s">
        <v>262</v>
      </c>
    </row>
    <row r="181" spans="1:65" s="16" customFormat="1" ht="16.5" customHeight="1">
      <c r="B181" s="125"/>
      <c r="C181" s="126" t="s">
        <v>263</v>
      </c>
      <c r="D181" s="126" t="s">
        <v>127</v>
      </c>
      <c r="E181" s="127" t="s">
        <v>264</v>
      </c>
      <c r="F181" s="128" t="s">
        <v>265</v>
      </c>
      <c r="G181" s="129" t="s">
        <v>213</v>
      </c>
      <c r="H181" s="130">
        <v>1</v>
      </c>
      <c r="I181" s="130">
        <v>4500</v>
      </c>
      <c r="J181" s="130">
        <f t="shared" si="10"/>
        <v>4500</v>
      </c>
      <c r="K181" s="131"/>
      <c r="L181" s="17"/>
      <c r="M181" s="132"/>
      <c r="N181" s="133" t="s">
        <v>34</v>
      </c>
      <c r="O181" s="134">
        <v>0</v>
      </c>
      <c r="P181" s="134">
        <f t="shared" si="11"/>
        <v>0</v>
      </c>
      <c r="Q181" s="134">
        <v>0</v>
      </c>
      <c r="R181" s="134">
        <f t="shared" si="12"/>
        <v>0</v>
      </c>
      <c r="S181" s="134">
        <v>0</v>
      </c>
      <c r="T181" s="135">
        <f t="shared" si="13"/>
        <v>0</v>
      </c>
      <c r="AR181" s="136" t="s">
        <v>131</v>
      </c>
      <c r="AT181" s="136" t="s">
        <v>127</v>
      </c>
      <c r="AU181" s="136" t="s">
        <v>78</v>
      </c>
      <c r="AY181" s="6" t="s">
        <v>125</v>
      </c>
      <c r="BE181" s="137">
        <f t="shared" si="14"/>
        <v>4500</v>
      </c>
      <c r="BF181" s="137">
        <f t="shared" si="15"/>
        <v>0</v>
      </c>
      <c r="BG181" s="137">
        <f t="shared" si="16"/>
        <v>0</v>
      </c>
      <c r="BH181" s="137">
        <f t="shared" si="17"/>
        <v>0</v>
      </c>
      <c r="BI181" s="137">
        <f t="shared" si="18"/>
        <v>0</v>
      </c>
      <c r="BJ181" s="6" t="s">
        <v>7</v>
      </c>
      <c r="BK181" s="137">
        <f t="shared" si="19"/>
        <v>4500</v>
      </c>
      <c r="BL181" s="6" t="s">
        <v>131</v>
      </c>
      <c r="BM181" s="136" t="s">
        <v>266</v>
      </c>
    </row>
    <row r="182" spans="1:65" s="16" customFormat="1" ht="16.5" customHeight="1">
      <c r="B182" s="125"/>
      <c r="C182" s="126" t="s">
        <v>267</v>
      </c>
      <c r="D182" s="126" t="s">
        <v>127</v>
      </c>
      <c r="E182" s="127" t="s">
        <v>268</v>
      </c>
      <c r="F182" s="128" t="s">
        <v>269</v>
      </c>
      <c r="G182" s="129" t="s">
        <v>213</v>
      </c>
      <c r="H182" s="130">
        <v>1</v>
      </c>
      <c r="I182" s="130">
        <v>5500</v>
      </c>
      <c r="J182" s="130">
        <f t="shared" si="10"/>
        <v>5500</v>
      </c>
      <c r="K182" s="131"/>
      <c r="L182" s="17"/>
      <c r="M182" s="132"/>
      <c r="N182" s="133" t="s">
        <v>34</v>
      </c>
      <c r="O182" s="134">
        <v>0</v>
      </c>
      <c r="P182" s="134">
        <f t="shared" si="11"/>
        <v>0</v>
      </c>
      <c r="Q182" s="134">
        <v>0</v>
      </c>
      <c r="R182" s="134">
        <f t="shared" si="12"/>
        <v>0</v>
      </c>
      <c r="S182" s="134">
        <v>0</v>
      </c>
      <c r="T182" s="135">
        <f t="shared" si="13"/>
        <v>0</v>
      </c>
      <c r="AR182" s="136" t="s">
        <v>131</v>
      </c>
      <c r="AT182" s="136" t="s">
        <v>127</v>
      </c>
      <c r="AU182" s="136" t="s">
        <v>78</v>
      </c>
      <c r="AY182" s="6" t="s">
        <v>125</v>
      </c>
      <c r="BE182" s="137">
        <f t="shared" si="14"/>
        <v>5500</v>
      </c>
      <c r="BF182" s="137">
        <f t="shared" si="15"/>
        <v>0</v>
      </c>
      <c r="BG182" s="137">
        <f t="shared" si="16"/>
        <v>0</v>
      </c>
      <c r="BH182" s="137">
        <f t="shared" si="17"/>
        <v>0</v>
      </c>
      <c r="BI182" s="137">
        <f t="shared" si="18"/>
        <v>0</v>
      </c>
      <c r="BJ182" s="6" t="s">
        <v>7</v>
      </c>
      <c r="BK182" s="137">
        <f t="shared" si="19"/>
        <v>5500</v>
      </c>
      <c r="BL182" s="6" t="s">
        <v>131</v>
      </c>
      <c r="BM182" s="136" t="s">
        <v>270</v>
      </c>
    </row>
    <row r="183" spans="1:65" s="16" customFormat="1" ht="16.5" customHeight="1">
      <c r="B183" s="125"/>
      <c r="C183" s="126" t="s">
        <v>271</v>
      </c>
      <c r="D183" s="126" t="s">
        <v>127</v>
      </c>
      <c r="E183" s="127" t="s">
        <v>272</v>
      </c>
      <c r="F183" s="128" t="s">
        <v>273</v>
      </c>
      <c r="G183" s="129" t="s">
        <v>213</v>
      </c>
      <c r="H183" s="130">
        <v>1</v>
      </c>
      <c r="I183" s="130">
        <v>4675</v>
      </c>
      <c r="J183" s="130">
        <f t="shared" si="10"/>
        <v>4675</v>
      </c>
      <c r="K183" s="131"/>
      <c r="L183" s="17"/>
      <c r="M183" s="132"/>
      <c r="N183" s="133" t="s">
        <v>34</v>
      </c>
      <c r="O183" s="134">
        <v>0</v>
      </c>
      <c r="P183" s="134">
        <f t="shared" si="11"/>
        <v>0</v>
      </c>
      <c r="Q183" s="134">
        <v>0</v>
      </c>
      <c r="R183" s="134">
        <f t="shared" si="12"/>
        <v>0</v>
      </c>
      <c r="S183" s="134">
        <v>0</v>
      </c>
      <c r="T183" s="135">
        <f t="shared" si="13"/>
        <v>0</v>
      </c>
      <c r="AR183" s="136" t="s">
        <v>131</v>
      </c>
      <c r="AT183" s="136" t="s">
        <v>127</v>
      </c>
      <c r="AU183" s="136" t="s">
        <v>78</v>
      </c>
      <c r="AY183" s="6" t="s">
        <v>125</v>
      </c>
      <c r="BE183" s="137">
        <f t="shared" si="14"/>
        <v>4675</v>
      </c>
      <c r="BF183" s="137">
        <f t="shared" si="15"/>
        <v>0</v>
      </c>
      <c r="BG183" s="137">
        <f t="shared" si="16"/>
        <v>0</v>
      </c>
      <c r="BH183" s="137">
        <f t="shared" si="17"/>
        <v>0</v>
      </c>
      <c r="BI183" s="137">
        <f t="shared" si="18"/>
        <v>0</v>
      </c>
      <c r="BJ183" s="6" t="s">
        <v>7</v>
      </c>
      <c r="BK183" s="137">
        <f t="shared" si="19"/>
        <v>4675</v>
      </c>
      <c r="BL183" s="6" t="s">
        <v>131</v>
      </c>
      <c r="BM183" s="136" t="s">
        <v>274</v>
      </c>
    </row>
    <row r="184" spans="1:65" s="16" customFormat="1" ht="16.5" customHeight="1">
      <c r="B184" s="125"/>
      <c r="C184" s="126" t="s">
        <v>275</v>
      </c>
      <c r="D184" s="126" t="s">
        <v>127</v>
      </c>
      <c r="E184" s="127" t="s">
        <v>276</v>
      </c>
      <c r="F184" s="128" t="s">
        <v>277</v>
      </c>
      <c r="G184" s="129" t="s">
        <v>213</v>
      </c>
      <c r="H184" s="130">
        <v>1</v>
      </c>
      <c r="I184" s="130">
        <v>4515</v>
      </c>
      <c r="J184" s="130">
        <f t="shared" si="10"/>
        <v>4515</v>
      </c>
      <c r="K184" s="131"/>
      <c r="L184" s="166"/>
      <c r="M184" s="132"/>
      <c r="N184" s="133" t="s">
        <v>34</v>
      </c>
      <c r="O184" s="134">
        <v>0</v>
      </c>
      <c r="P184" s="134">
        <f t="shared" si="11"/>
        <v>0</v>
      </c>
      <c r="Q184" s="134">
        <v>0</v>
      </c>
      <c r="R184" s="134">
        <f t="shared" si="12"/>
        <v>0</v>
      </c>
      <c r="S184" s="134">
        <v>0</v>
      </c>
      <c r="T184" s="135">
        <f t="shared" si="13"/>
        <v>0</v>
      </c>
      <c r="AR184" s="136" t="s">
        <v>131</v>
      </c>
      <c r="AT184" s="136" t="s">
        <v>127</v>
      </c>
      <c r="AU184" s="136" t="s">
        <v>78</v>
      </c>
      <c r="AY184" s="6" t="s">
        <v>125</v>
      </c>
      <c r="BE184" s="137">
        <f t="shared" si="14"/>
        <v>4515</v>
      </c>
      <c r="BF184" s="137">
        <f t="shared" si="15"/>
        <v>0</v>
      </c>
      <c r="BG184" s="137">
        <f t="shared" si="16"/>
        <v>0</v>
      </c>
      <c r="BH184" s="137">
        <f t="shared" si="17"/>
        <v>0</v>
      </c>
      <c r="BI184" s="137">
        <f t="shared" si="18"/>
        <v>0</v>
      </c>
      <c r="BJ184" s="6" t="s">
        <v>7</v>
      </c>
      <c r="BK184" s="137">
        <f t="shared" si="19"/>
        <v>4515</v>
      </c>
      <c r="BL184" s="6" t="s">
        <v>131</v>
      </c>
      <c r="BM184" s="136" t="s">
        <v>278</v>
      </c>
    </row>
    <row r="185" spans="1:65" s="16" customFormat="1" ht="16.5" customHeight="1">
      <c r="B185" s="125"/>
      <c r="C185" s="126" t="s">
        <v>279</v>
      </c>
      <c r="D185" s="126" t="s">
        <v>127</v>
      </c>
      <c r="E185" s="127" t="s">
        <v>280</v>
      </c>
      <c r="F185" s="128" t="s">
        <v>281</v>
      </c>
      <c r="G185" s="129" t="s">
        <v>213</v>
      </c>
      <c r="H185" s="130">
        <v>1</v>
      </c>
      <c r="I185" s="130">
        <v>14500</v>
      </c>
      <c r="J185" s="130">
        <f t="shared" si="10"/>
        <v>14500</v>
      </c>
      <c r="K185" s="131"/>
      <c r="L185" s="166"/>
      <c r="M185" s="132"/>
      <c r="N185" s="133" t="s">
        <v>34</v>
      </c>
      <c r="O185" s="134">
        <v>0</v>
      </c>
      <c r="P185" s="134">
        <f t="shared" si="11"/>
        <v>0</v>
      </c>
      <c r="Q185" s="134">
        <v>0</v>
      </c>
      <c r="R185" s="134">
        <f t="shared" si="12"/>
        <v>0</v>
      </c>
      <c r="S185" s="134">
        <v>0</v>
      </c>
      <c r="T185" s="135">
        <f t="shared" si="13"/>
        <v>0</v>
      </c>
      <c r="AR185" s="136" t="s">
        <v>131</v>
      </c>
      <c r="AT185" s="136" t="s">
        <v>127</v>
      </c>
      <c r="AU185" s="136" t="s">
        <v>78</v>
      </c>
      <c r="AY185" s="6" t="s">
        <v>125</v>
      </c>
      <c r="BE185" s="137">
        <f t="shared" si="14"/>
        <v>14500</v>
      </c>
      <c r="BF185" s="137">
        <f t="shared" si="15"/>
        <v>0</v>
      </c>
      <c r="BG185" s="137">
        <f t="shared" si="16"/>
        <v>0</v>
      </c>
      <c r="BH185" s="137">
        <f t="shared" si="17"/>
        <v>0</v>
      </c>
      <c r="BI185" s="137">
        <f t="shared" si="18"/>
        <v>0</v>
      </c>
      <c r="BJ185" s="6" t="s">
        <v>7</v>
      </c>
      <c r="BK185" s="137">
        <f t="shared" si="19"/>
        <v>14500</v>
      </c>
      <c r="BL185" s="6" t="s">
        <v>131</v>
      </c>
      <c r="BM185" s="136" t="s">
        <v>282</v>
      </c>
    </row>
    <row r="186" spans="1:65" s="16" customFormat="1" ht="16.5" customHeight="1">
      <c r="B186" s="125"/>
      <c r="C186" s="126" t="s">
        <v>283</v>
      </c>
      <c r="D186" s="126" t="s">
        <v>127</v>
      </c>
      <c r="E186" s="127" t="s">
        <v>284</v>
      </c>
      <c r="F186" s="128" t="s">
        <v>285</v>
      </c>
      <c r="G186" s="129" t="s">
        <v>213</v>
      </c>
      <c r="H186" s="130">
        <v>1</v>
      </c>
      <c r="I186" s="130">
        <v>3970</v>
      </c>
      <c r="J186" s="130">
        <f t="shared" si="10"/>
        <v>3970</v>
      </c>
      <c r="K186" s="131"/>
      <c r="L186" s="17"/>
      <c r="M186" s="132"/>
      <c r="N186" s="133" t="s">
        <v>34</v>
      </c>
      <c r="O186" s="134">
        <v>0</v>
      </c>
      <c r="P186" s="134">
        <f t="shared" si="11"/>
        <v>0</v>
      </c>
      <c r="Q186" s="134">
        <v>0</v>
      </c>
      <c r="R186" s="134">
        <f t="shared" si="12"/>
        <v>0</v>
      </c>
      <c r="S186" s="134">
        <v>0</v>
      </c>
      <c r="T186" s="135">
        <f t="shared" si="13"/>
        <v>0</v>
      </c>
      <c r="AR186" s="136" t="s">
        <v>131</v>
      </c>
      <c r="AT186" s="136" t="s">
        <v>127</v>
      </c>
      <c r="AU186" s="136" t="s">
        <v>78</v>
      </c>
      <c r="AY186" s="6" t="s">
        <v>125</v>
      </c>
      <c r="BE186" s="137">
        <f t="shared" si="14"/>
        <v>3970</v>
      </c>
      <c r="BF186" s="137">
        <f t="shared" si="15"/>
        <v>0</v>
      </c>
      <c r="BG186" s="137">
        <f t="shared" si="16"/>
        <v>0</v>
      </c>
      <c r="BH186" s="137">
        <f t="shared" si="17"/>
        <v>0</v>
      </c>
      <c r="BI186" s="137">
        <f t="shared" si="18"/>
        <v>0</v>
      </c>
      <c r="BJ186" s="6" t="s">
        <v>7</v>
      </c>
      <c r="BK186" s="137">
        <f t="shared" si="19"/>
        <v>3970</v>
      </c>
      <c r="BL186" s="6" t="s">
        <v>131</v>
      </c>
      <c r="BM186" s="136" t="s">
        <v>286</v>
      </c>
    </row>
    <row r="187" spans="1:65" s="113" customFormat="1" ht="22.9" customHeight="1">
      <c r="B187" s="114"/>
      <c r="D187" s="115" t="s">
        <v>68</v>
      </c>
      <c r="E187" s="123" t="s">
        <v>168</v>
      </c>
      <c r="F187" s="123" t="s">
        <v>287</v>
      </c>
      <c r="J187" s="124">
        <f>BK187</f>
        <v>6675</v>
      </c>
      <c r="L187" s="114"/>
      <c r="M187" s="118"/>
      <c r="P187" s="119">
        <f>SUM(P188:P193)</f>
        <v>12.9465</v>
      </c>
      <c r="R187" s="119">
        <f>SUM(R188:R193)</f>
        <v>1.17504E-3</v>
      </c>
      <c r="T187" s="120">
        <f>SUM(T188:T193)</f>
        <v>0</v>
      </c>
      <c r="AR187" s="115" t="s">
        <v>7</v>
      </c>
      <c r="AT187" s="121" t="s">
        <v>68</v>
      </c>
      <c r="AU187" s="121" t="s">
        <v>7</v>
      </c>
      <c r="AY187" s="115" t="s">
        <v>125</v>
      </c>
      <c r="BK187" s="122">
        <f>SUM(BK188:BK193)</f>
        <v>6675</v>
      </c>
    </row>
    <row r="188" spans="1:65" s="16" customFormat="1" ht="24.2" customHeight="1">
      <c r="B188" s="125"/>
      <c r="C188" s="126" t="s">
        <v>288</v>
      </c>
      <c r="D188" s="126" t="s">
        <v>127</v>
      </c>
      <c r="E188" s="127" t="s">
        <v>289</v>
      </c>
      <c r="F188" s="128" t="s">
        <v>290</v>
      </c>
      <c r="G188" s="129" t="s">
        <v>204</v>
      </c>
      <c r="H188" s="130">
        <v>19.5</v>
      </c>
      <c r="I188" s="130">
        <v>50</v>
      </c>
      <c r="J188" s="130">
        <f>ROUND(I188*H188,0)</f>
        <v>975</v>
      </c>
      <c r="K188" s="131"/>
      <c r="L188" s="17"/>
      <c r="M188" s="132"/>
      <c r="N188" s="133" t="s">
        <v>34</v>
      </c>
      <c r="O188" s="134">
        <v>9.7000000000000003E-2</v>
      </c>
      <c r="P188" s="134">
        <f>O188*H188</f>
        <v>1.8915</v>
      </c>
      <c r="Q188" s="134">
        <v>1.4950000000000001E-6</v>
      </c>
      <c r="R188" s="134">
        <f>Q188*H188</f>
        <v>2.9152500000000003E-5</v>
      </c>
      <c r="S188" s="134">
        <v>0</v>
      </c>
      <c r="T188" s="135">
        <f>S188*H188</f>
        <v>0</v>
      </c>
      <c r="AR188" s="136" t="s">
        <v>131</v>
      </c>
      <c r="AT188" s="136" t="s">
        <v>127</v>
      </c>
      <c r="AU188" s="136" t="s">
        <v>78</v>
      </c>
      <c r="AY188" s="6" t="s">
        <v>125</v>
      </c>
      <c r="BE188" s="137">
        <f>IF(N188="základní",J188,0)</f>
        <v>975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6" t="s">
        <v>7</v>
      </c>
      <c r="BK188" s="137">
        <f>ROUND(I188*H188,0)</f>
        <v>975</v>
      </c>
      <c r="BL188" s="6" t="s">
        <v>131</v>
      </c>
      <c r="BM188" s="136" t="s">
        <v>291</v>
      </c>
    </row>
    <row r="189" spans="1:65" s="138" customFormat="1">
      <c r="B189" s="139"/>
      <c r="D189" s="140" t="s">
        <v>133</v>
      </c>
      <c r="E189" s="141"/>
      <c r="F189" s="142" t="s">
        <v>292</v>
      </c>
      <c r="H189" s="143">
        <v>19.5</v>
      </c>
      <c r="L189" s="139"/>
      <c r="M189" s="144"/>
      <c r="T189" s="145"/>
      <c r="AT189" s="141" t="s">
        <v>133</v>
      </c>
      <c r="AU189" s="141" t="s">
        <v>78</v>
      </c>
      <c r="AV189" s="138" t="s">
        <v>78</v>
      </c>
      <c r="AW189" s="138" t="s">
        <v>26</v>
      </c>
      <c r="AX189" s="138" t="s">
        <v>7</v>
      </c>
      <c r="AY189" s="141" t="s">
        <v>125</v>
      </c>
    </row>
    <row r="190" spans="1:65" s="16" customFormat="1" ht="24.2" customHeight="1">
      <c r="B190" s="125"/>
      <c r="C190" s="126" t="s">
        <v>293</v>
      </c>
      <c r="D190" s="126" t="s">
        <v>127</v>
      </c>
      <c r="E190" s="127" t="s">
        <v>294</v>
      </c>
      <c r="F190" s="128" t="s">
        <v>295</v>
      </c>
      <c r="G190" s="129" t="s">
        <v>204</v>
      </c>
      <c r="H190" s="130">
        <v>19.5</v>
      </c>
      <c r="I190" s="130">
        <v>100</v>
      </c>
      <c r="J190" s="130">
        <f>ROUND(I190*H190,0)</f>
        <v>1950</v>
      </c>
      <c r="K190" s="131"/>
      <c r="L190" s="17"/>
      <c r="M190" s="132"/>
      <c r="N190" s="133" t="s">
        <v>34</v>
      </c>
      <c r="O190" s="134">
        <v>0.19</v>
      </c>
      <c r="P190" s="134">
        <f>O190*H190</f>
        <v>3.7050000000000001</v>
      </c>
      <c r="Q190" s="134">
        <v>5.5600000000000003E-5</v>
      </c>
      <c r="R190" s="134">
        <f>Q190*H190</f>
        <v>1.0842E-3</v>
      </c>
      <c r="S190" s="134">
        <v>0</v>
      </c>
      <c r="T190" s="135">
        <f>S190*H190</f>
        <v>0</v>
      </c>
      <c r="AR190" s="136" t="s">
        <v>131</v>
      </c>
      <c r="AT190" s="136" t="s">
        <v>127</v>
      </c>
      <c r="AU190" s="136" t="s">
        <v>78</v>
      </c>
      <c r="AY190" s="6" t="s">
        <v>125</v>
      </c>
      <c r="BE190" s="137">
        <f>IF(N190="základní",J190,0)</f>
        <v>1950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6" t="s">
        <v>7</v>
      </c>
      <c r="BK190" s="137">
        <f>ROUND(I190*H190,0)</f>
        <v>1950</v>
      </c>
      <c r="BL190" s="6" t="s">
        <v>131</v>
      </c>
      <c r="BM190" s="136" t="s">
        <v>296</v>
      </c>
    </row>
    <row r="191" spans="1:65" s="138" customFormat="1">
      <c r="B191" s="139"/>
      <c r="D191" s="140" t="s">
        <v>133</v>
      </c>
      <c r="E191" s="141"/>
      <c r="F191" s="142" t="s">
        <v>297</v>
      </c>
      <c r="H191" s="143">
        <v>19.5</v>
      </c>
      <c r="L191" s="139"/>
      <c r="M191" s="144"/>
      <c r="T191" s="145"/>
      <c r="AT191" s="141" t="s">
        <v>133</v>
      </c>
      <c r="AU191" s="141" t="s">
        <v>78</v>
      </c>
      <c r="AV191" s="138" t="s">
        <v>78</v>
      </c>
      <c r="AW191" s="138" t="s">
        <v>26</v>
      </c>
      <c r="AX191" s="138" t="s">
        <v>7</v>
      </c>
      <c r="AY191" s="141" t="s">
        <v>125</v>
      </c>
    </row>
    <row r="192" spans="1:65" s="16" customFormat="1" ht="24.2" customHeight="1">
      <c r="B192" s="125"/>
      <c r="C192" s="126" t="s">
        <v>298</v>
      </c>
      <c r="D192" s="126" t="s">
        <v>127</v>
      </c>
      <c r="E192" s="127" t="s">
        <v>299</v>
      </c>
      <c r="F192" s="128" t="s">
        <v>300</v>
      </c>
      <c r="G192" s="129" t="s">
        <v>204</v>
      </c>
      <c r="H192" s="130">
        <v>37.5</v>
      </c>
      <c r="I192" s="130">
        <v>100</v>
      </c>
      <c r="J192" s="130">
        <f>ROUND(I192*H192,0)</f>
        <v>3750</v>
      </c>
      <c r="K192" s="131"/>
      <c r="L192" s="17"/>
      <c r="M192" s="132"/>
      <c r="N192" s="133" t="s">
        <v>34</v>
      </c>
      <c r="O192" s="134">
        <v>0.19600000000000001</v>
      </c>
      <c r="P192" s="134">
        <f>O192*H192</f>
        <v>7.3500000000000005</v>
      </c>
      <c r="Q192" s="134">
        <v>1.6449999999999999E-6</v>
      </c>
      <c r="R192" s="134">
        <f>Q192*H192</f>
        <v>6.1687500000000002E-5</v>
      </c>
      <c r="S192" s="134">
        <v>0</v>
      </c>
      <c r="T192" s="135">
        <f>S192*H192</f>
        <v>0</v>
      </c>
      <c r="AR192" s="136" t="s">
        <v>131</v>
      </c>
      <c r="AT192" s="136" t="s">
        <v>127</v>
      </c>
      <c r="AU192" s="136" t="s">
        <v>78</v>
      </c>
      <c r="AY192" s="6" t="s">
        <v>125</v>
      </c>
      <c r="BE192" s="137">
        <f>IF(N192="základní",J192,0)</f>
        <v>3750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6" t="s">
        <v>7</v>
      </c>
      <c r="BK192" s="137">
        <f>ROUND(I192*H192,0)</f>
        <v>3750</v>
      </c>
      <c r="BL192" s="6" t="s">
        <v>131</v>
      </c>
      <c r="BM192" s="136" t="s">
        <v>301</v>
      </c>
    </row>
    <row r="193" spans="1:65" s="138" customFormat="1">
      <c r="B193" s="139"/>
      <c r="D193" s="140" t="s">
        <v>133</v>
      </c>
      <c r="E193" s="141"/>
      <c r="F193" s="142" t="s">
        <v>302</v>
      </c>
      <c r="H193" s="143">
        <v>37.5</v>
      </c>
      <c r="L193" s="139"/>
      <c r="M193" s="144"/>
      <c r="T193" s="145"/>
      <c r="AT193" s="141" t="s">
        <v>133</v>
      </c>
      <c r="AU193" s="141" t="s">
        <v>78</v>
      </c>
      <c r="AV193" s="138" t="s">
        <v>78</v>
      </c>
      <c r="AW193" s="138" t="s">
        <v>26</v>
      </c>
      <c r="AX193" s="138" t="s">
        <v>7</v>
      </c>
      <c r="AY193" s="141" t="s">
        <v>125</v>
      </c>
    </row>
    <row r="194" spans="1:65" s="113" customFormat="1" ht="22.9" customHeight="1">
      <c r="B194" s="114"/>
      <c r="D194" s="115" t="s">
        <v>68</v>
      </c>
      <c r="E194" s="123" t="s">
        <v>303</v>
      </c>
      <c r="F194" s="123" t="s">
        <v>304</v>
      </c>
      <c r="J194" s="124">
        <f>BK194</f>
        <v>1672</v>
      </c>
      <c r="L194" s="114"/>
      <c r="M194" s="118"/>
      <c r="P194" s="119">
        <f>P195</f>
        <v>2.2496</v>
      </c>
      <c r="R194" s="119">
        <f>R195</f>
        <v>0</v>
      </c>
      <c r="T194" s="120">
        <f>T195</f>
        <v>0</v>
      </c>
      <c r="AR194" s="115" t="s">
        <v>7</v>
      </c>
      <c r="AT194" s="121" t="s">
        <v>68</v>
      </c>
      <c r="AU194" s="121" t="s">
        <v>7</v>
      </c>
      <c r="AY194" s="115" t="s">
        <v>125</v>
      </c>
      <c r="BK194" s="122">
        <f>BK195</f>
        <v>1672</v>
      </c>
    </row>
    <row r="195" spans="1:65" s="16" customFormat="1" ht="24.2" customHeight="1">
      <c r="B195" s="125"/>
      <c r="C195" s="126" t="s">
        <v>305</v>
      </c>
      <c r="D195" s="126" t="s">
        <v>127</v>
      </c>
      <c r="E195" s="127" t="s">
        <v>306</v>
      </c>
      <c r="F195" s="128" t="s">
        <v>307</v>
      </c>
      <c r="G195" s="129" t="s">
        <v>172</v>
      </c>
      <c r="H195" s="130">
        <v>1.52</v>
      </c>
      <c r="I195" s="130">
        <v>1100</v>
      </c>
      <c r="J195" s="130">
        <f>ROUND(I195*H195,0)</f>
        <v>1672</v>
      </c>
      <c r="K195" s="131"/>
      <c r="L195" s="17"/>
      <c r="M195" s="132"/>
      <c r="N195" s="133" t="s">
        <v>34</v>
      </c>
      <c r="O195" s="134">
        <v>1.48</v>
      </c>
      <c r="P195" s="134">
        <f>O195*H195</f>
        <v>2.2496</v>
      </c>
      <c r="Q195" s="134">
        <v>0</v>
      </c>
      <c r="R195" s="134">
        <f>Q195*H195</f>
        <v>0</v>
      </c>
      <c r="S195" s="134">
        <v>0</v>
      </c>
      <c r="T195" s="135">
        <f>S195*H195</f>
        <v>0</v>
      </c>
      <c r="AR195" s="136" t="s">
        <v>131</v>
      </c>
      <c r="AT195" s="136" t="s">
        <v>127</v>
      </c>
      <c r="AU195" s="136" t="s">
        <v>78</v>
      </c>
      <c r="AY195" s="6" t="s">
        <v>125</v>
      </c>
      <c r="BE195" s="137">
        <f>IF(N195="základní",J195,0)</f>
        <v>1672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6" t="s">
        <v>7</v>
      </c>
      <c r="BK195" s="137">
        <f>ROUND(I195*H195,0)</f>
        <v>1672</v>
      </c>
      <c r="BL195" s="6" t="s">
        <v>131</v>
      </c>
      <c r="BM195" s="136" t="s">
        <v>308</v>
      </c>
    </row>
    <row r="196" spans="1:65" s="113" customFormat="1" ht="25.9" customHeight="1">
      <c r="B196" s="114"/>
      <c r="D196" s="115" t="s">
        <v>68</v>
      </c>
      <c r="E196" s="116" t="s">
        <v>309</v>
      </c>
      <c r="F196" s="116" t="s">
        <v>310</v>
      </c>
      <c r="J196" s="117">
        <f>BK196</f>
        <v>65000</v>
      </c>
      <c r="L196" s="114"/>
      <c r="M196" s="118"/>
      <c r="P196" s="119">
        <f>P197+P202+P204</f>
        <v>0</v>
      </c>
      <c r="R196" s="119">
        <f>R197+R202+R204</f>
        <v>0</v>
      </c>
      <c r="T196" s="120">
        <f>T197+T202+T204</f>
        <v>0</v>
      </c>
      <c r="AR196" s="115" t="s">
        <v>150</v>
      </c>
      <c r="AT196" s="121" t="s">
        <v>68</v>
      </c>
      <c r="AU196" s="121" t="s">
        <v>69</v>
      </c>
      <c r="AY196" s="115" t="s">
        <v>125</v>
      </c>
      <c r="BK196" s="122">
        <f>BK197+BK202+BK204</f>
        <v>65000</v>
      </c>
    </row>
    <row r="197" spans="1:65" ht="22.9" customHeight="1">
      <c r="A197" s="113"/>
      <c r="B197" s="114"/>
      <c r="C197" s="113"/>
      <c r="D197" s="115" t="s">
        <v>68</v>
      </c>
      <c r="E197" s="123" t="s">
        <v>311</v>
      </c>
      <c r="F197" s="123" t="s">
        <v>312</v>
      </c>
      <c r="G197" s="113"/>
      <c r="H197" s="113"/>
      <c r="I197" s="113"/>
      <c r="J197" s="124">
        <f>BK197</f>
        <v>40000</v>
      </c>
      <c r="K197" s="113"/>
      <c r="L197" s="114"/>
      <c r="M197" s="118"/>
      <c r="N197" s="113"/>
      <c r="O197" s="113"/>
      <c r="P197" s="119">
        <f>SUM(P198:P201)</f>
        <v>0</v>
      </c>
      <c r="Q197" s="113"/>
      <c r="R197" s="119">
        <f>SUM(R198:R201)</f>
        <v>0</v>
      </c>
      <c r="S197" s="113"/>
      <c r="T197" s="120">
        <f>SUM(T198:T201)</f>
        <v>0</v>
      </c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R197" s="115" t="s">
        <v>150</v>
      </c>
      <c r="AT197" s="121" t="s">
        <v>68</v>
      </c>
      <c r="AU197" s="121" t="s">
        <v>7</v>
      </c>
      <c r="AY197" s="115" t="s">
        <v>125</v>
      </c>
      <c r="BK197" s="122">
        <f>SUM(BK198:BK201)</f>
        <v>40000</v>
      </c>
    </row>
    <row r="198" spans="1:65" s="16" customFormat="1" ht="16.5" customHeight="1">
      <c r="B198" s="125"/>
      <c r="C198" s="126" t="s">
        <v>313</v>
      </c>
      <c r="D198" s="126" t="s">
        <v>127</v>
      </c>
      <c r="E198" s="127" t="s">
        <v>314</v>
      </c>
      <c r="F198" s="128" t="s">
        <v>315</v>
      </c>
      <c r="G198" s="129" t="s">
        <v>316</v>
      </c>
      <c r="H198" s="130">
        <v>1</v>
      </c>
      <c r="I198" s="130">
        <v>3000</v>
      </c>
      <c r="J198" s="130">
        <f>ROUND(I198*H198,0)</f>
        <v>3000</v>
      </c>
      <c r="K198" s="131"/>
      <c r="L198" s="17"/>
      <c r="M198" s="132"/>
      <c r="N198" s="133" t="s">
        <v>34</v>
      </c>
      <c r="O198" s="134">
        <v>0</v>
      </c>
      <c r="P198" s="134">
        <f>O198*H198</f>
        <v>0</v>
      </c>
      <c r="Q198" s="134">
        <v>0</v>
      </c>
      <c r="R198" s="134">
        <f>Q198*H198</f>
        <v>0</v>
      </c>
      <c r="S198" s="134">
        <v>0</v>
      </c>
      <c r="T198" s="135">
        <f>S198*H198</f>
        <v>0</v>
      </c>
      <c r="AR198" s="136" t="s">
        <v>317</v>
      </c>
      <c r="AT198" s="136" t="s">
        <v>127</v>
      </c>
      <c r="AU198" s="136" t="s">
        <v>78</v>
      </c>
      <c r="AY198" s="6" t="s">
        <v>125</v>
      </c>
      <c r="BE198" s="137">
        <f>IF(N198="základní",J198,0)</f>
        <v>3000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6" t="s">
        <v>7</v>
      </c>
      <c r="BK198" s="137">
        <f>ROUND(I198*H198,0)</f>
        <v>3000</v>
      </c>
      <c r="BL198" s="6" t="s">
        <v>317</v>
      </c>
      <c r="BM198" s="136" t="s">
        <v>318</v>
      </c>
    </row>
    <row r="199" spans="1:65" s="16" customFormat="1" ht="16.5" customHeight="1">
      <c r="B199" s="125"/>
      <c r="C199" s="126" t="s">
        <v>319</v>
      </c>
      <c r="D199" s="126" t="s">
        <v>127</v>
      </c>
      <c r="E199" s="127" t="s">
        <v>320</v>
      </c>
      <c r="F199" s="128" t="s">
        <v>321</v>
      </c>
      <c r="G199" s="129" t="s">
        <v>316</v>
      </c>
      <c r="H199" s="130">
        <v>1</v>
      </c>
      <c r="I199" s="130">
        <v>10000</v>
      </c>
      <c r="J199" s="130">
        <f>ROUND(I199*H199,0)</f>
        <v>10000</v>
      </c>
      <c r="K199" s="131"/>
      <c r="L199" s="17"/>
      <c r="M199" s="132"/>
      <c r="N199" s="133" t="s">
        <v>34</v>
      </c>
      <c r="O199" s="134">
        <v>0</v>
      </c>
      <c r="P199" s="134">
        <f>O199*H199</f>
        <v>0</v>
      </c>
      <c r="Q199" s="134">
        <v>0</v>
      </c>
      <c r="R199" s="134">
        <f>Q199*H199</f>
        <v>0</v>
      </c>
      <c r="S199" s="134">
        <v>0</v>
      </c>
      <c r="T199" s="135">
        <f>S199*H199</f>
        <v>0</v>
      </c>
      <c r="AR199" s="136" t="s">
        <v>317</v>
      </c>
      <c r="AT199" s="136" t="s">
        <v>127</v>
      </c>
      <c r="AU199" s="136" t="s">
        <v>78</v>
      </c>
      <c r="AY199" s="6" t="s">
        <v>125</v>
      </c>
      <c r="BE199" s="137">
        <f>IF(N199="základní",J199,0)</f>
        <v>10000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6" t="s">
        <v>7</v>
      </c>
      <c r="BK199" s="137">
        <f>ROUND(I199*H199,0)</f>
        <v>10000</v>
      </c>
      <c r="BL199" s="6" t="s">
        <v>317</v>
      </c>
      <c r="BM199" s="136" t="s">
        <v>322</v>
      </c>
    </row>
    <row r="200" spans="1:65" s="16" customFormat="1" ht="33" customHeight="1">
      <c r="B200" s="125"/>
      <c r="C200" s="126" t="s">
        <v>323</v>
      </c>
      <c r="D200" s="126" t="s">
        <v>127</v>
      </c>
      <c r="E200" s="127" t="s">
        <v>324</v>
      </c>
      <c r="F200" s="128" t="s">
        <v>325</v>
      </c>
      <c r="G200" s="129" t="s">
        <v>316</v>
      </c>
      <c r="H200" s="130">
        <v>1</v>
      </c>
      <c r="I200" s="130">
        <v>12000</v>
      </c>
      <c r="J200" s="130">
        <f>ROUND(I200*H200,0)</f>
        <v>12000</v>
      </c>
      <c r="K200" s="131"/>
      <c r="L200" s="17"/>
      <c r="M200" s="132"/>
      <c r="N200" s="133" t="s">
        <v>34</v>
      </c>
      <c r="O200" s="134">
        <v>0</v>
      </c>
      <c r="P200" s="134">
        <f>O200*H200</f>
        <v>0</v>
      </c>
      <c r="Q200" s="134">
        <v>0</v>
      </c>
      <c r="R200" s="134">
        <f>Q200*H200</f>
        <v>0</v>
      </c>
      <c r="S200" s="134">
        <v>0</v>
      </c>
      <c r="T200" s="135">
        <f>S200*H200</f>
        <v>0</v>
      </c>
      <c r="AR200" s="136" t="s">
        <v>317</v>
      </c>
      <c r="AT200" s="136" t="s">
        <v>127</v>
      </c>
      <c r="AU200" s="136" t="s">
        <v>78</v>
      </c>
      <c r="AY200" s="6" t="s">
        <v>125</v>
      </c>
      <c r="BE200" s="137">
        <f>IF(N200="základní",J200,0)</f>
        <v>12000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6" t="s">
        <v>7</v>
      </c>
      <c r="BK200" s="137">
        <f>ROUND(I200*H200,0)</f>
        <v>12000</v>
      </c>
      <c r="BL200" s="6" t="s">
        <v>317</v>
      </c>
      <c r="BM200" s="136" t="s">
        <v>326</v>
      </c>
    </row>
    <row r="201" spans="1:65" s="16" customFormat="1" ht="16.5" customHeight="1">
      <c r="B201" s="125"/>
      <c r="C201" s="126" t="s">
        <v>327</v>
      </c>
      <c r="D201" s="126" t="s">
        <v>127</v>
      </c>
      <c r="E201" s="127" t="s">
        <v>328</v>
      </c>
      <c r="F201" s="128" t="s">
        <v>329</v>
      </c>
      <c r="G201" s="129" t="s">
        <v>316</v>
      </c>
      <c r="H201" s="130">
        <v>1</v>
      </c>
      <c r="I201" s="130">
        <v>15000</v>
      </c>
      <c r="J201" s="130">
        <f>ROUND(I201*H201,0)</f>
        <v>15000</v>
      </c>
      <c r="K201" s="131"/>
      <c r="L201" s="17"/>
      <c r="M201" s="132"/>
      <c r="N201" s="133" t="s">
        <v>34</v>
      </c>
      <c r="O201" s="134">
        <v>0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AR201" s="136" t="s">
        <v>317</v>
      </c>
      <c r="AT201" s="136" t="s">
        <v>127</v>
      </c>
      <c r="AU201" s="136" t="s">
        <v>78</v>
      </c>
      <c r="AY201" s="6" t="s">
        <v>125</v>
      </c>
      <c r="BE201" s="137">
        <f>IF(N201="základní",J201,0)</f>
        <v>15000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6" t="s">
        <v>7</v>
      </c>
      <c r="BK201" s="137">
        <f>ROUND(I201*H201,0)</f>
        <v>15000</v>
      </c>
      <c r="BL201" s="6" t="s">
        <v>317</v>
      </c>
      <c r="BM201" s="136" t="s">
        <v>330</v>
      </c>
    </row>
    <row r="202" spans="1:65" s="113" customFormat="1" ht="22.9" customHeight="1">
      <c r="B202" s="114"/>
      <c r="D202" s="115" t="s">
        <v>68</v>
      </c>
      <c r="E202" s="123" t="s">
        <v>331</v>
      </c>
      <c r="F202" s="123" t="s">
        <v>332</v>
      </c>
      <c r="J202" s="124">
        <f>BK202</f>
        <v>20000</v>
      </c>
      <c r="L202" s="114"/>
      <c r="M202" s="118"/>
      <c r="P202" s="119">
        <f>P203</f>
        <v>0</v>
      </c>
      <c r="R202" s="119">
        <f>R203</f>
        <v>0</v>
      </c>
      <c r="T202" s="120">
        <f>T203</f>
        <v>0</v>
      </c>
      <c r="AR202" s="115" t="s">
        <v>150</v>
      </c>
      <c r="AT202" s="121" t="s">
        <v>68</v>
      </c>
      <c r="AU202" s="121" t="s">
        <v>7</v>
      </c>
      <c r="AY202" s="115" t="s">
        <v>125</v>
      </c>
      <c r="BK202" s="122">
        <f>BK203</f>
        <v>20000</v>
      </c>
    </row>
    <row r="203" spans="1:65" s="16" customFormat="1" ht="24.2" customHeight="1">
      <c r="B203" s="125"/>
      <c r="C203" s="126" t="s">
        <v>333</v>
      </c>
      <c r="D203" s="126" t="s">
        <v>127</v>
      </c>
      <c r="E203" s="127" t="s">
        <v>334</v>
      </c>
      <c r="F203" s="128" t="s">
        <v>335</v>
      </c>
      <c r="G203" s="129" t="s">
        <v>316</v>
      </c>
      <c r="H203" s="130">
        <v>1</v>
      </c>
      <c r="I203" s="130">
        <v>20000</v>
      </c>
      <c r="J203" s="130">
        <f>ROUND(I203*H203,0)</f>
        <v>20000</v>
      </c>
      <c r="K203" s="131"/>
      <c r="L203" s="17"/>
      <c r="M203" s="132"/>
      <c r="N203" s="133" t="s">
        <v>34</v>
      </c>
      <c r="O203" s="134">
        <v>0</v>
      </c>
      <c r="P203" s="134">
        <f>O203*H203</f>
        <v>0</v>
      </c>
      <c r="Q203" s="134">
        <v>0</v>
      </c>
      <c r="R203" s="134">
        <f>Q203*H203</f>
        <v>0</v>
      </c>
      <c r="S203" s="134">
        <v>0</v>
      </c>
      <c r="T203" s="135">
        <f>S203*H203</f>
        <v>0</v>
      </c>
      <c r="AR203" s="136" t="s">
        <v>317</v>
      </c>
      <c r="AT203" s="136" t="s">
        <v>127</v>
      </c>
      <c r="AU203" s="136" t="s">
        <v>78</v>
      </c>
      <c r="AY203" s="6" t="s">
        <v>125</v>
      </c>
      <c r="BE203" s="137">
        <f>IF(N203="základní",J203,0)</f>
        <v>20000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6" t="s">
        <v>7</v>
      </c>
      <c r="BK203" s="137">
        <f>ROUND(I203*H203,0)</f>
        <v>20000</v>
      </c>
      <c r="BL203" s="6" t="s">
        <v>317</v>
      </c>
      <c r="BM203" s="136" t="s">
        <v>336</v>
      </c>
    </row>
    <row r="204" spans="1:65" s="113" customFormat="1" ht="22.9" customHeight="1">
      <c r="B204" s="114"/>
      <c r="D204" s="115" t="s">
        <v>68</v>
      </c>
      <c r="E204" s="123" t="s">
        <v>337</v>
      </c>
      <c r="F204" s="123" t="s">
        <v>338</v>
      </c>
      <c r="J204" s="124">
        <f>BK204</f>
        <v>5000</v>
      </c>
      <c r="L204" s="114"/>
      <c r="M204" s="118"/>
      <c r="P204" s="119">
        <f>P205</f>
        <v>0</v>
      </c>
      <c r="R204" s="119">
        <f>R205</f>
        <v>0</v>
      </c>
      <c r="T204" s="120">
        <f>T205</f>
        <v>0</v>
      </c>
      <c r="AR204" s="115" t="s">
        <v>150</v>
      </c>
      <c r="AT204" s="121" t="s">
        <v>68</v>
      </c>
      <c r="AU204" s="121" t="s">
        <v>7</v>
      </c>
      <c r="AY204" s="115" t="s">
        <v>125</v>
      </c>
      <c r="BK204" s="122">
        <f>BK205</f>
        <v>5000</v>
      </c>
    </row>
    <row r="205" spans="1:65" s="16" customFormat="1" ht="16.5" customHeight="1">
      <c r="B205" s="125"/>
      <c r="C205" s="126" t="s">
        <v>339</v>
      </c>
      <c r="D205" s="126" t="s">
        <v>127</v>
      </c>
      <c r="E205" s="127" t="s">
        <v>340</v>
      </c>
      <c r="F205" s="128" t="s">
        <v>341</v>
      </c>
      <c r="G205" s="129" t="s">
        <v>316</v>
      </c>
      <c r="H205" s="130">
        <v>1</v>
      </c>
      <c r="I205" s="130">
        <v>5000</v>
      </c>
      <c r="J205" s="130">
        <f>ROUND(I205*H205,0)</f>
        <v>5000</v>
      </c>
      <c r="K205" s="131"/>
      <c r="L205" s="17"/>
      <c r="M205" s="162"/>
      <c r="N205" s="163" t="s">
        <v>34</v>
      </c>
      <c r="O205" s="164">
        <v>0</v>
      </c>
      <c r="P205" s="164">
        <f>O205*H205</f>
        <v>0</v>
      </c>
      <c r="Q205" s="164">
        <v>0</v>
      </c>
      <c r="R205" s="164">
        <f>Q205*H205</f>
        <v>0</v>
      </c>
      <c r="S205" s="164">
        <v>0</v>
      </c>
      <c r="T205" s="165">
        <f>S205*H205</f>
        <v>0</v>
      </c>
      <c r="AR205" s="136" t="s">
        <v>317</v>
      </c>
      <c r="AT205" s="136" t="s">
        <v>127</v>
      </c>
      <c r="AU205" s="136" t="s">
        <v>78</v>
      </c>
      <c r="AY205" s="6" t="s">
        <v>125</v>
      </c>
      <c r="BE205" s="137">
        <f>IF(N205="základní",J205,0)</f>
        <v>5000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6" t="s">
        <v>7</v>
      </c>
      <c r="BK205" s="137">
        <f>ROUND(I205*H205,0)</f>
        <v>5000</v>
      </c>
      <c r="BL205" s="6" t="s">
        <v>317</v>
      </c>
      <c r="BM205" s="136" t="s">
        <v>342</v>
      </c>
    </row>
    <row r="206" spans="1:65" ht="6.95" customHeight="1">
      <c r="A206" s="16"/>
      <c r="B206" s="29"/>
      <c r="C206" s="30"/>
      <c r="D206" s="30"/>
      <c r="E206" s="30"/>
      <c r="F206" s="30"/>
      <c r="G206" s="30"/>
      <c r="H206" s="30"/>
      <c r="I206" s="30"/>
      <c r="J206" s="30"/>
      <c r="K206" s="30"/>
      <c r="L206" s="17"/>
      <c r="M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</row>
  </sheetData>
  <autoFilter ref="C126:K205" xr:uid="{00000000-0009-0000-0000-000001000000}"/>
  <mergeCells count="9">
    <mergeCell ref="E85:H85"/>
    <mergeCell ref="E87:H87"/>
    <mergeCell ref="E117:H117"/>
    <mergeCell ref="E119:H11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0" scale="0" firstPageNumber="0" fitToHeight="100" orientation="portrait" usePrinterDefaults="0" horizontalDpi="0" verticalDpi="0" copies="0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4"/>
  <sheetViews>
    <sheetView showGridLines="0" topLeftCell="A140" zoomScaleNormal="100" workbookViewId="0">
      <selection activeCell="C119" sqref="C119"/>
    </sheetView>
  </sheetViews>
  <sheetFormatPr defaultRowHeight="11.25"/>
  <cols>
    <col min="1" max="1" width="8"/>
    <col min="2" max="2" width="1.1640625"/>
    <col min="3" max="3" width="3.83203125"/>
    <col min="4" max="4" width="4"/>
    <col min="5" max="5" width="16.5"/>
    <col min="6" max="6" width="49.5"/>
    <col min="7" max="7" width="7.1640625"/>
    <col min="8" max="8" width="13.5"/>
    <col min="9" max="9" width="15.5"/>
    <col min="10" max="10" width="21.6640625"/>
    <col min="11" max="11" width="0" hidden="1"/>
    <col min="12" max="12" width="9"/>
    <col min="13" max="21" width="0" hidden="1"/>
    <col min="22" max="22" width="11.83203125"/>
    <col min="23" max="23" width="15.6640625"/>
    <col min="24" max="24" width="11.83203125"/>
    <col min="25" max="25" width="14.5"/>
    <col min="26" max="26" width="10.5"/>
    <col min="27" max="27" width="14.5"/>
    <col min="28" max="28" width="15.6640625"/>
    <col min="29" max="29" width="10.5"/>
    <col min="30" max="30" width="14.5"/>
    <col min="31" max="31" width="15.6640625"/>
    <col min="32" max="43" width="8.1640625"/>
    <col min="44" max="65" width="0" hidden="1"/>
    <col min="66" max="1025" width="8.1640625"/>
  </cols>
  <sheetData>
    <row r="2" spans="1:46" ht="36.950000000000003" customHeight="1">
      <c r="L2" s="184" t="s">
        <v>4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6" t="s">
        <v>81</v>
      </c>
    </row>
    <row r="3" spans="1:46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9"/>
      <c r="AT3" s="6" t="s">
        <v>78</v>
      </c>
    </row>
    <row r="4" spans="1:46" ht="24.95" customHeight="1">
      <c r="B4" s="9"/>
      <c r="D4" s="10" t="s">
        <v>91</v>
      </c>
      <c r="L4" s="9"/>
      <c r="M4" s="75" t="s">
        <v>10</v>
      </c>
      <c r="AT4" s="6" t="s">
        <v>2</v>
      </c>
    </row>
    <row r="5" spans="1:46" ht="6.95" customHeight="1">
      <c r="B5" s="9"/>
      <c r="L5" s="9"/>
    </row>
    <row r="6" spans="1:46" ht="12" customHeight="1">
      <c r="B6" s="9"/>
      <c r="D6" s="14" t="s">
        <v>13</v>
      </c>
      <c r="L6" s="9"/>
    </row>
    <row r="7" spans="1:46" ht="16.5" customHeight="1">
      <c r="B7" s="9"/>
      <c r="E7" s="189" t="str">
        <f>'Rekapitulace stavby'!K6</f>
        <v>Vodovod v ulici Lužické</v>
      </c>
      <c r="F7" s="189"/>
      <c r="G7" s="189"/>
      <c r="H7" s="189"/>
      <c r="L7" s="9"/>
    </row>
    <row r="8" spans="1:46" s="16" customFormat="1" ht="12" customHeight="1">
      <c r="B8" s="17"/>
      <c r="D8" s="14" t="s">
        <v>92</v>
      </c>
      <c r="L8" s="17"/>
    </row>
    <row r="9" spans="1:46" ht="16.5" customHeight="1">
      <c r="A9" s="16"/>
      <c r="B9" s="17"/>
      <c r="C9" s="16"/>
      <c r="D9" s="16"/>
      <c r="E9" s="179" t="s">
        <v>343</v>
      </c>
      <c r="F9" s="179"/>
      <c r="G9" s="179"/>
      <c r="H9" s="179"/>
      <c r="I9" s="16"/>
      <c r="J9" s="16"/>
      <c r="K9" s="16"/>
      <c r="L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46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46" ht="12" customHeight="1">
      <c r="A11" s="16"/>
      <c r="B11" s="17"/>
      <c r="C11" s="16"/>
      <c r="D11" s="14" t="s">
        <v>15</v>
      </c>
      <c r="E11" s="16"/>
      <c r="F11" s="4"/>
      <c r="G11" s="16"/>
      <c r="H11" s="16"/>
      <c r="I11" s="14" t="s">
        <v>16</v>
      </c>
      <c r="J11" s="4"/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ht="12" customHeight="1">
      <c r="A12" s="16"/>
      <c r="B12" s="17"/>
      <c r="C12" s="16"/>
      <c r="D12" s="14" t="s">
        <v>17</v>
      </c>
      <c r="E12" s="16"/>
      <c r="F12" s="4" t="s">
        <v>18</v>
      </c>
      <c r="G12" s="16"/>
      <c r="H12" s="16"/>
      <c r="I12" s="14" t="s">
        <v>19</v>
      </c>
      <c r="J12" s="1" t="str">
        <f>'Rekapitulace stavby'!AN8</f>
        <v>25. 7. 2023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ht="10.9" customHeight="1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ht="12" customHeight="1">
      <c r="A14" s="16"/>
      <c r="B14" s="17"/>
      <c r="C14" s="16"/>
      <c r="D14" s="14" t="s">
        <v>21</v>
      </c>
      <c r="E14" s="16"/>
      <c r="F14" s="16"/>
      <c r="G14" s="16"/>
      <c r="H14" s="16"/>
      <c r="I14" s="14" t="s">
        <v>22</v>
      </c>
      <c r="J14" s="4"/>
      <c r="K14" s="16"/>
      <c r="L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ht="18" customHeight="1">
      <c r="A15" s="16"/>
      <c r="B15" s="17"/>
      <c r="C15" s="16"/>
      <c r="D15" s="16"/>
      <c r="E15" s="4" t="s">
        <v>18</v>
      </c>
      <c r="F15" s="16"/>
      <c r="G15" s="16"/>
      <c r="H15" s="16"/>
      <c r="I15" s="14" t="s">
        <v>24</v>
      </c>
      <c r="J15" s="4"/>
      <c r="K15" s="16"/>
      <c r="L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ht="6.95" customHeight="1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2" customHeight="1">
      <c r="A17" s="16"/>
      <c r="B17" s="17"/>
      <c r="C17" s="16"/>
      <c r="D17" s="14" t="s">
        <v>488</v>
      </c>
      <c r="E17" s="16"/>
      <c r="F17" s="16"/>
      <c r="G17" s="16"/>
      <c r="H17" s="16"/>
      <c r="I17" s="14" t="s">
        <v>22</v>
      </c>
      <c r="J17" s="4">
        <f>'Rekapitulace stavby'!AN13</f>
        <v>25493540</v>
      </c>
      <c r="K17" s="16"/>
      <c r="L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8" customHeight="1">
      <c r="A18" s="16"/>
      <c r="B18" s="17"/>
      <c r="C18" s="16"/>
      <c r="D18" s="16"/>
      <c r="E18" s="185" t="str">
        <f>'Rekapitulace stavby'!E14</f>
        <v>Brabec&amp;Brabec stavební s.r.o.</v>
      </c>
      <c r="F18" s="185"/>
      <c r="G18" s="185"/>
      <c r="H18" s="185"/>
      <c r="I18" s="14" t="s">
        <v>24</v>
      </c>
      <c r="J18" s="4" t="str">
        <f>'Rekapitulace stavby'!AN14</f>
        <v>CZ25493540</v>
      </c>
      <c r="K18" s="16"/>
      <c r="L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6.95" customHeight="1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2" customHeight="1">
      <c r="A20" s="16"/>
      <c r="B20" s="17"/>
      <c r="C20" s="16"/>
      <c r="D20" s="14" t="s">
        <v>25</v>
      </c>
      <c r="E20" s="16"/>
      <c r="F20" s="16"/>
      <c r="G20" s="16"/>
      <c r="H20" s="16"/>
      <c r="I20" s="14" t="s">
        <v>22</v>
      </c>
      <c r="J20" s="4"/>
      <c r="K20" s="16"/>
      <c r="L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8" customHeight="1">
      <c r="A21" s="16"/>
      <c r="B21" s="17"/>
      <c r="C21" s="16"/>
      <c r="D21" s="16"/>
      <c r="E21" s="4" t="s">
        <v>18</v>
      </c>
      <c r="F21" s="16"/>
      <c r="G21" s="16"/>
      <c r="H21" s="16"/>
      <c r="I21" s="14" t="s">
        <v>24</v>
      </c>
      <c r="J21" s="4"/>
      <c r="K21" s="16"/>
      <c r="L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6.95" customHeight="1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2" customHeight="1">
      <c r="A23" s="16"/>
      <c r="B23" s="17"/>
      <c r="C23" s="16"/>
      <c r="D23" s="14" t="s">
        <v>27</v>
      </c>
      <c r="E23" s="16"/>
      <c r="F23" s="16"/>
      <c r="G23" s="16"/>
      <c r="H23" s="16"/>
      <c r="I23" s="14" t="s">
        <v>22</v>
      </c>
      <c r="J23" s="4"/>
      <c r="K23" s="16"/>
      <c r="L23" s="1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8" customHeight="1">
      <c r="A24" s="16"/>
      <c r="B24" s="17"/>
      <c r="C24" s="16"/>
      <c r="D24" s="16"/>
      <c r="E24" s="4" t="s">
        <v>18</v>
      </c>
      <c r="F24" s="16"/>
      <c r="G24" s="16"/>
      <c r="H24" s="16"/>
      <c r="I24" s="14" t="s">
        <v>24</v>
      </c>
      <c r="J24" s="4"/>
      <c r="K24" s="16"/>
      <c r="L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6.95" customHeight="1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2" customHeight="1">
      <c r="A26" s="16"/>
      <c r="B26" s="17"/>
      <c r="C26" s="16"/>
      <c r="D26" s="14" t="s">
        <v>28</v>
      </c>
      <c r="E26" s="16"/>
      <c r="F26" s="16"/>
      <c r="G26" s="16"/>
      <c r="H26" s="16"/>
      <c r="I26" s="16"/>
      <c r="J26" s="16"/>
      <c r="K26" s="16"/>
      <c r="L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76" customFormat="1" ht="16.5" customHeight="1">
      <c r="B27" s="77"/>
      <c r="E27" s="187"/>
      <c r="F27" s="187"/>
      <c r="G27" s="187"/>
      <c r="H27" s="187"/>
      <c r="L27" s="77"/>
    </row>
    <row r="28" spans="1:31" s="16" customFormat="1" ht="6.95" customHeight="1">
      <c r="B28" s="17"/>
      <c r="L28" s="17"/>
    </row>
    <row r="29" spans="1:31" ht="6.95" customHeight="1">
      <c r="A29" s="16"/>
      <c r="B29" s="17"/>
      <c r="C29" s="16"/>
      <c r="D29" s="39"/>
      <c r="E29" s="39"/>
      <c r="F29" s="39"/>
      <c r="G29" s="39"/>
      <c r="H29" s="39"/>
      <c r="I29" s="39"/>
      <c r="J29" s="39"/>
      <c r="K29" s="39"/>
      <c r="L29" s="17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25.5" customHeight="1">
      <c r="A30" s="16"/>
      <c r="B30" s="17"/>
      <c r="C30" s="16"/>
      <c r="D30" s="78" t="s">
        <v>29</v>
      </c>
      <c r="E30" s="16"/>
      <c r="F30" s="16"/>
      <c r="G30" s="16"/>
      <c r="H30" s="16"/>
      <c r="I30" s="16"/>
      <c r="J30" s="52">
        <f>ROUND(J121, 2)</f>
        <v>42221</v>
      </c>
      <c r="K30" s="16"/>
      <c r="L30" s="17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6.95" customHeight="1">
      <c r="A31" s="16"/>
      <c r="B31" s="17"/>
      <c r="C31" s="16"/>
      <c r="D31" s="39"/>
      <c r="E31" s="39"/>
      <c r="F31" s="39"/>
      <c r="G31" s="39"/>
      <c r="H31" s="39"/>
      <c r="I31" s="39"/>
      <c r="J31" s="39"/>
      <c r="K31" s="39"/>
      <c r="L31" s="17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4.45" customHeight="1">
      <c r="A32" s="16"/>
      <c r="B32" s="17"/>
      <c r="C32" s="16"/>
      <c r="D32" s="16"/>
      <c r="E32" s="16"/>
      <c r="F32" s="2" t="s">
        <v>31</v>
      </c>
      <c r="G32" s="16"/>
      <c r="H32" s="16"/>
      <c r="I32" s="2" t="s">
        <v>30</v>
      </c>
      <c r="J32" s="2" t="s">
        <v>32</v>
      </c>
      <c r="K32" s="16"/>
      <c r="L32" s="17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4.45" customHeight="1">
      <c r="A33" s="16"/>
      <c r="B33" s="17"/>
      <c r="C33" s="16"/>
      <c r="D33" s="79" t="s">
        <v>33</v>
      </c>
      <c r="E33" s="14" t="s">
        <v>34</v>
      </c>
      <c r="F33" s="80">
        <f>ROUND((SUM(BE121:BE163)),  2)</f>
        <v>42221</v>
      </c>
      <c r="G33" s="16"/>
      <c r="H33" s="16"/>
      <c r="I33" s="81">
        <v>0.21</v>
      </c>
      <c r="J33" s="80">
        <f>ROUND(((SUM(BE121:BE163))*I33),  2)</f>
        <v>8866.41</v>
      </c>
      <c r="K33" s="16"/>
      <c r="L33" s="17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4.45" customHeight="1">
      <c r="A34" s="16"/>
      <c r="B34" s="17"/>
      <c r="C34" s="16"/>
      <c r="D34" s="16"/>
      <c r="E34" s="14" t="s">
        <v>35</v>
      </c>
      <c r="F34" s="80">
        <f>ROUND((SUM(BF121:BF163)),  2)</f>
        <v>0</v>
      </c>
      <c r="G34" s="16"/>
      <c r="H34" s="16"/>
      <c r="I34" s="81">
        <v>0.15</v>
      </c>
      <c r="J34" s="80">
        <f>ROUND(((SUM(BF121:BF163))*I34),  2)</f>
        <v>0</v>
      </c>
      <c r="K34" s="16"/>
      <c r="L34" s="17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4.45" hidden="1" customHeight="1">
      <c r="A35" s="16"/>
      <c r="B35" s="17"/>
      <c r="C35" s="16"/>
      <c r="D35" s="16"/>
      <c r="E35" s="14" t="s">
        <v>36</v>
      </c>
      <c r="F35" s="80">
        <f>ROUND((SUM(BG121:BG163)),  2)</f>
        <v>0</v>
      </c>
      <c r="G35" s="16"/>
      <c r="H35" s="16"/>
      <c r="I35" s="81">
        <v>0.21</v>
      </c>
      <c r="J35" s="80">
        <f>0</f>
        <v>0</v>
      </c>
      <c r="K35" s="16"/>
      <c r="L35" s="17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4.45" hidden="1" customHeight="1">
      <c r="A36" s="16"/>
      <c r="B36" s="17"/>
      <c r="C36" s="16"/>
      <c r="D36" s="16"/>
      <c r="E36" s="14" t="s">
        <v>37</v>
      </c>
      <c r="F36" s="80">
        <f>ROUND((SUM(BH121:BH163)),  2)</f>
        <v>0</v>
      </c>
      <c r="G36" s="16"/>
      <c r="H36" s="16"/>
      <c r="I36" s="81">
        <v>0.15</v>
      </c>
      <c r="J36" s="80">
        <f>0</f>
        <v>0</v>
      </c>
      <c r="K36" s="16"/>
      <c r="L36" s="17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4.45" hidden="1" customHeight="1">
      <c r="A37" s="16"/>
      <c r="B37" s="17"/>
      <c r="C37" s="16"/>
      <c r="D37" s="16"/>
      <c r="E37" s="14" t="s">
        <v>38</v>
      </c>
      <c r="F37" s="80">
        <f>ROUND((SUM(BI121:BI163)),  2)</f>
        <v>0</v>
      </c>
      <c r="G37" s="16"/>
      <c r="H37" s="16"/>
      <c r="I37" s="81">
        <v>0</v>
      </c>
      <c r="J37" s="80">
        <f>0</f>
        <v>0</v>
      </c>
      <c r="K37" s="16"/>
      <c r="L37" s="17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6.95" customHeight="1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7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25.5" customHeight="1">
      <c r="A39" s="16"/>
      <c r="B39" s="17"/>
      <c r="C39" s="82"/>
      <c r="D39" s="83" t="s">
        <v>39</v>
      </c>
      <c r="E39" s="42"/>
      <c r="F39" s="42"/>
      <c r="G39" s="84" t="s">
        <v>40</v>
      </c>
      <c r="H39" s="85" t="s">
        <v>41</v>
      </c>
      <c r="I39" s="42"/>
      <c r="J39" s="86">
        <f>SUM(J30:J37)</f>
        <v>51087.41</v>
      </c>
      <c r="K39" s="87"/>
      <c r="L39" s="17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4.45" customHeight="1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7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4.45" customHeight="1">
      <c r="B41" s="9"/>
      <c r="L41" s="9"/>
    </row>
    <row r="42" spans="1:31" ht="14.45" customHeight="1">
      <c r="B42" s="9"/>
      <c r="L42" s="9"/>
    </row>
    <row r="43" spans="1:31" ht="14.45" customHeight="1">
      <c r="B43" s="9"/>
      <c r="L43" s="9"/>
    </row>
    <row r="44" spans="1:31" ht="14.45" customHeight="1">
      <c r="B44" s="9"/>
      <c r="L44" s="9"/>
    </row>
    <row r="45" spans="1:31" ht="14.45" customHeight="1">
      <c r="B45" s="9"/>
      <c r="L45" s="9"/>
    </row>
    <row r="46" spans="1:31" ht="14.45" customHeight="1">
      <c r="B46" s="9"/>
      <c r="L46" s="9"/>
    </row>
    <row r="47" spans="1:31" ht="14.45" customHeight="1">
      <c r="B47" s="9"/>
      <c r="L47" s="9"/>
    </row>
    <row r="48" spans="1:31" ht="14.45" customHeight="1">
      <c r="B48" s="9"/>
      <c r="L48" s="9"/>
    </row>
    <row r="49" spans="2:12" ht="14.45" customHeight="1">
      <c r="B49" s="9"/>
      <c r="L49" s="9"/>
    </row>
    <row r="50" spans="2:12" s="16" customFormat="1" ht="14.45" customHeight="1">
      <c r="B50" s="17"/>
      <c r="D50" s="26" t="s">
        <v>42</v>
      </c>
      <c r="E50" s="27"/>
      <c r="F50" s="27"/>
      <c r="G50" s="26" t="s">
        <v>43</v>
      </c>
      <c r="H50" s="27"/>
      <c r="I50" s="27"/>
      <c r="J50" s="27"/>
      <c r="K50" s="27"/>
      <c r="L50" s="17"/>
    </row>
    <row r="51" spans="2:12">
      <c r="B51" s="9"/>
      <c r="L51" s="9"/>
    </row>
    <row r="52" spans="2:12">
      <c r="B52" s="9"/>
      <c r="L52" s="9"/>
    </row>
    <row r="53" spans="2:12">
      <c r="B53" s="9"/>
      <c r="L53" s="9"/>
    </row>
    <row r="54" spans="2:12">
      <c r="B54" s="9"/>
      <c r="L54" s="9"/>
    </row>
    <row r="55" spans="2:12">
      <c r="B55" s="9"/>
      <c r="L55" s="9"/>
    </row>
    <row r="56" spans="2:12">
      <c r="B56" s="9"/>
      <c r="L56" s="9"/>
    </row>
    <row r="57" spans="2:12">
      <c r="B57" s="9"/>
      <c r="L57" s="9"/>
    </row>
    <row r="58" spans="2:12">
      <c r="B58" s="9"/>
      <c r="L58" s="9"/>
    </row>
    <row r="59" spans="2:12">
      <c r="B59" s="9"/>
      <c r="L59" s="9"/>
    </row>
    <row r="60" spans="2:12">
      <c r="B60" s="9"/>
      <c r="L60" s="9"/>
    </row>
    <row r="61" spans="2:12" s="16" customFormat="1" ht="12.75">
      <c r="B61" s="17"/>
      <c r="D61" s="28" t="s">
        <v>44</v>
      </c>
      <c r="E61" s="19"/>
      <c r="F61" s="88" t="s">
        <v>45</v>
      </c>
      <c r="G61" s="28" t="s">
        <v>44</v>
      </c>
      <c r="H61" s="19"/>
      <c r="I61" s="19"/>
      <c r="J61" s="89" t="s">
        <v>45</v>
      </c>
      <c r="K61" s="19"/>
      <c r="L61" s="17"/>
    </row>
    <row r="62" spans="2:12">
      <c r="B62" s="9"/>
      <c r="L62" s="9"/>
    </row>
    <row r="63" spans="2:12">
      <c r="B63" s="9"/>
      <c r="L63" s="9"/>
    </row>
    <row r="64" spans="2:12">
      <c r="B64" s="9"/>
      <c r="L64" s="9"/>
    </row>
    <row r="65" spans="1:31" s="16" customFormat="1" ht="12.75">
      <c r="B65" s="17"/>
      <c r="D65" s="26" t="s">
        <v>46</v>
      </c>
      <c r="E65" s="27"/>
      <c r="F65" s="27"/>
      <c r="G65" s="26" t="s">
        <v>491</v>
      </c>
      <c r="H65" s="27"/>
      <c r="I65" s="27"/>
      <c r="J65" s="27"/>
      <c r="K65" s="27"/>
      <c r="L65" s="17"/>
    </row>
    <row r="66" spans="1:31">
      <c r="B66" s="9"/>
      <c r="L66" s="9"/>
    </row>
    <row r="67" spans="1:31">
      <c r="B67" s="9"/>
      <c r="L67" s="9"/>
    </row>
    <row r="68" spans="1:31">
      <c r="B68" s="9"/>
      <c r="L68" s="9"/>
    </row>
    <row r="69" spans="1:31">
      <c r="B69" s="9"/>
      <c r="L69" s="9"/>
    </row>
    <row r="70" spans="1:31">
      <c r="B70" s="9"/>
      <c r="L70" s="9"/>
    </row>
    <row r="71" spans="1:31">
      <c r="B71" s="9"/>
      <c r="L71" s="9"/>
    </row>
    <row r="72" spans="1:31">
      <c r="B72" s="9"/>
      <c r="L72" s="9"/>
    </row>
    <row r="73" spans="1:31">
      <c r="B73" s="9"/>
      <c r="L73" s="9"/>
    </row>
    <row r="74" spans="1:31">
      <c r="B74" s="9"/>
      <c r="L74" s="9"/>
    </row>
    <row r="75" spans="1:31">
      <c r="B75" s="9"/>
      <c r="L75" s="9"/>
    </row>
    <row r="76" spans="1:31" s="16" customFormat="1" ht="12.75">
      <c r="B76" s="17"/>
      <c r="D76" s="28" t="s">
        <v>44</v>
      </c>
      <c r="E76" s="19"/>
      <c r="F76" s="88" t="s">
        <v>45</v>
      </c>
      <c r="G76" s="28" t="s">
        <v>44</v>
      </c>
      <c r="H76" s="19"/>
      <c r="I76" s="19"/>
      <c r="J76" s="89" t="s">
        <v>45</v>
      </c>
      <c r="K76" s="19"/>
      <c r="L76" s="17"/>
    </row>
    <row r="77" spans="1:31" ht="14.45" customHeight="1">
      <c r="A77" s="16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17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47" s="16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7"/>
    </row>
    <row r="82" spans="1:47" ht="24.95" customHeight="1">
      <c r="A82" s="16"/>
      <c r="B82" s="17"/>
      <c r="C82" s="10" t="s">
        <v>94</v>
      </c>
      <c r="D82" s="16"/>
      <c r="E82" s="16"/>
      <c r="F82" s="16"/>
      <c r="G82" s="16"/>
      <c r="H82" s="16"/>
      <c r="I82" s="16"/>
      <c r="J82" s="16"/>
      <c r="K82" s="16"/>
      <c r="L82" s="17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47" ht="6.95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7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47" ht="12" customHeight="1">
      <c r="A84" s="16"/>
      <c r="B84" s="17"/>
      <c r="C84" s="14" t="s">
        <v>13</v>
      </c>
      <c r="D84" s="16"/>
      <c r="E84" s="16"/>
      <c r="F84" s="16"/>
      <c r="G84" s="16"/>
      <c r="H84" s="16"/>
      <c r="I84" s="16"/>
      <c r="J84" s="16"/>
      <c r="K84" s="16"/>
      <c r="L84" s="17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47" ht="16.5" customHeight="1">
      <c r="A85" s="16"/>
      <c r="B85" s="17"/>
      <c r="C85" s="16"/>
      <c r="D85" s="16"/>
      <c r="E85" s="189" t="str">
        <f>E7</f>
        <v>Vodovod v ulici Lužické</v>
      </c>
      <c r="F85" s="189"/>
      <c r="G85" s="189"/>
      <c r="H85" s="189"/>
      <c r="I85" s="16"/>
      <c r="J85" s="16"/>
      <c r="K85" s="16"/>
      <c r="L85" s="17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47" ht="12" customHeight="1">
      <c r="A86" s="16"/>
      <c r="B86" s="17"/>
      <c r="C86" s="14" t="s">
        <v>92</v>
      </c>
      <c r="D86" s="16"/>
      <c r="E86" s="16"/>
      <c r="F86" s="16"/>
      <c r="G86" s="16"/>
      <c r="H86" s="16"/>
      <c r="I86" s="16"/>
      <c r="J86" s="16"/>
      <c r="K86" s="16"/>
      <c r="L86" s="17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47" ht="16.5" customHeight="1">
      <c r="A87" s="16"/>
      <c r="B87" s="17"/>
      <c r="C87" s="16"/>
      <c r="D87" s="16"/>
      <c r="E87" s="179" t="str">
        <f>E9</f>
        <v>SO-02 - Vodovodní přípojka VP-1</v>
      </c>
      <c r="F87" s="179"/>
      <c r="G87" s="179"/>
      <c r="H87" s="179"/>
      <c r="I87" s="16"/>
      <c r="J87" s="16"/>
      <c r="K87" s="16"/>
      <c r="L87" s="17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47" ht="6.95" customHeight="1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7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47" ht="12" customHeight="1">
      <c r="A89" s="16"/>
      <c r="B89" s="17"/>
      <c r="C89" s="14" t="s">
        <v>17</v>
      </c>
      <c r="D89" s="16"/>
      <c r="E89" s="16"/>
      <c r="F89" s="4" t="str">
        <f>F12</f>
        <v xml:space="preserve"> </v>
      </c>
      <c r="G89" s="16"/>
      <c r="H89" s="16"/>
      <c r="I89" s="14" t="s">
        <v>19</v>
      </c>
      <c r="J89" s="1" t="str">
        <f>IF(J12="","",J12)</f>
        <v>25. 7. 2023</v>
      </c>
      <c r="K89" s="16"/>
      <c r="L89" s="17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47" ht="6.95" customHeight="1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7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47" ht="15.2" customHeight="1">
      <c r="A91" s="16"/>
      <c r="B91" s="17"/>
      <c r="C91" s="14" t="s">
        <v>21</v>
      </c>
      <c r="D91" s="16"/>
      <c r="E91" s="16"/>
      <c r="F91" s="4" t="str">
        <f>E15</f>
        <v xml:space="preserve"> </v>
      </c>
      <c r="G91" s="16"/>
      <c r="H91" s="16"/>
      <c r="I91" s="14" t="s">
        <v>25</v>
      </c>
      <c r="J91" s="3" t="str">
        <f>E21</f>
        <v xml:space="preserve"> </v>
      </c>
      <c r="K91" s="16"/>
      <c r="L91" s="17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47" ht="15.2" customHeight="1">
      <c r="A92" s="16"/>
      <c r="B92" s="17"/>
      <c r="C92" s="14" t="s">
        <v>488</v>
      </c>
      <c r="D92" s="16"/>
      <c r="E92" s="16"/>
      <c r="F92" s="4" t="str">
        <f>IF(E18="","",E18)</f>
        <v>Brabec&amp;Brabec stavební s.r.o.</v>
      </c>
      <c r="G92" s="16"/>
      <c r="H92" s="16"/>
      <c r="I92" s="14" t="s">
        <v>27</v>
      </c>
      <c r="J92" s="3" t="str">
        <f>E24</f>
        <v xml:space="preserve"> </v>
      </c>
      <c r="K92" s="16"/>
      <c r="L92" s="17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47" ht="10.35" customHeight="1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7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47" ht="29.25" customHeight="1">
      <c r="A94" s="16"/>
      <c r="B94" s="17"/>
      <c r="C94" s="90" t="s">
        <v>95</v>
      </c>
      <c r="D94" s="82"/>
      <c r="E94" s="82"/>
      <c r="F94" s="82"/>
      <c r="G94" s="82"/>
      <c r="H94" s="82"/>
      <c r="I94" s="82"/>
      <c r="J94" s="91" t="s">
        <v>96</v>
      </c>
      <c r="K94" s="82"/>
      <c r="L94" s="17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47" ht="10.35" customHeight="1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7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47" ht="22.9" customHeight="1">
      <c r="A96" s="16"/>
      <c r="B96" s="17"/>
      <c r="C96" s="92" t="s">
        <v>97</v>
      </c>
      <c r="D96" s="16"/>
      <c r="E96" s="16"/>
      <c r="F96" s="16"/>
      <c r="G96" s="16"/>
      <c r="H96" s="16"/>
      <c r="I96" s="16"/>
      <c r="J96" s="52">
        <f>J121</f>
        <v>42221</v>
      </c>
      <c r="K96" s="16"/>
      <c r="L96" s="17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U96" s="6" t="s">
        <v>98</v>
      </c>
    </row>
    <row r="97" spans="1:31" s="93" customFormat="1" ht="24.95" customHeight="1">
      <c r="B97" s="94"/>
      <c r="D97" s="95" t="s">
        <v>99</v>
      </c>
      <c r="E97" s="96"/>
      <c r="F97" s="96"/>
      <c r="G97" s="96"/>
      <c r="H97" s="96"/>
      <c r="I97" s="96"/>
      <c r="J97" s="97">
        <f>J122</f>
        <v>42221</v>
      </c>
      <c r="L97" s="94"/>
    </row>
    <row r="98" spans="1:31" s="98" customFormat="1" ht="19.899999999999999" customHeight="1">
      <c r="B98" s="99"/>
      <c r="D98" s="100" t="s">
        <v>100</v>
      </c>
      <c r="E98" s="101"/>
      <c r="F98" s="101"/>
      <c r="G98" s="101"/>
      <c r="H98" s="101"/>
      <c r="I98" s="101"/>
      <c r="J98" s="102">
        <f>J123</f>
        <v>10639</v>
      </c>
      <c r="L98" s="99"/>
    </row>
    <row r="99" spans="1:31" s="98" customFormat="1" ht="19.899999999999999" customHeight="1">
      <c r="B99" s="99"/>
      <c r="D99" s="100" t="s">
        <v>101</v>
      </c>
      <c r="E99" s="101"/>
      <c r="F99" s="101"/>
      <c r="G99" s="101"/>
      <c r="H99" s="101"/>
      <c r="I99" s="101"/>
      <c r="J99" s="102">
        <f>J144</f>
        <v>323</v>
      </c>
      <c r="L99" s="99"/>
    </row>
    <row r="100" spans="1:31" s="98" customFormat="1" ht="19.899999999999999" customHeight="1">
      <c r="B100" s="99"/>
      <c r="D100" s="100" t="s">
        <v>103</v>
      </c>
      <c r="E100" s="101"/>
      <c r="F100" s="101"/>
      <c r="G100" s="101"/>
      <c r="H100" s="101"/>
      <c r="I100" s="101"/>
      <c r="J100" s="102">
        <f>J148</f>
        <v>30643</v>
      </c>
      <c r="L100" s="99"/>
    </row>
    <row r="101" spans="1:31" s="98" customFormat="1" ht="19.899999999999999" customHeight="1">
      <c r="B101" s="99"/>
      <c r="D101" s="100" t="s">
        <v>105</v>
      </c>
      <c r="E101" s="101"/>
      <c r="F101" s="101"/>
      <c r="G101" s="101"/>
      <c r="H101" s="101"/>
      <c r="I101" s="101"/>
      <c r="J101" s="102">
        <f>J162</f>
        <v>616</v>
      </c>
      <c r="L101" s="99"/>
    </row>
    <row r="102" spans="1:31" s="16" customFormat="1" ht="21.95" customHeight="1">
      <c r="B102" s="17"/>
      <c r="L102" s="17"/>
    </row>
    <row r="103" spans="1:31" ht="6.95" customHeight="1">
      <c r="A103" s="16"/>
      <c r="B103" s="29"/>
      <c r="C103" s="30"/>
      <c r="D103" s="30"/>
      <c r="E103" s="30"/>
      <c r="F103" s="30"/>
      <c r="G103" s="30"/>
      <c r="H103" s="30"/>
      <c r="I103" s="30"/>
      <c r="J103" s="30"/>
      <c r="K103" s="30"/>
      <c r="L103" s="17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</row>
    <row r="107" spans="1:31" s="16" customFormat="1" ht="6.95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17"/>
    </row>
    <row r="108" spans="1:31" ht="24.95" customHeight="1">
      <c r="A108" s="16"/>
      <c r="B108" s="17"/>
      <c r="C108" s="10" t="s">
        <v>110</v>
      </c>
      <c r="D108" s="16"/>
      <c r="E108" s="16"/>
      <c r="F108" s="16"/>
      <c r="G108" s="16"/>
      <c r="H108" s="16"/>
      <c r="I108" s="16"/>
      <c r="J108" s="16"/>
      <c r="K108" s="16"/>
      <c r="L108" s="17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</row>
    <row r="109" spans="1:31" ht="6.95" customHeight="1">
      <c r="A109" s="16"/>
      <c r="B109" s="17"/>
      <c r="C109" s="16"/>
      <c r="D109" s="16"/>
      <c r="E109" s="16"/>
      <c r="F109" s="16"/>
      <c r="G109" s="16"/>
      <c r="H109" s="16"/>
      <c r="I109" s="16"/>
      <c r="J109" s="16"/>
      <c r="K109" s="16"/>
      <c r="L109" s="17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</row>
    <row r="110" spans="1:31" ht="12" customHeight="1">
      <c r="A110" s="16"/>
      <c r="B110" s="17"/>
      <c r="C110" s="14" t="s">
        <v>13</v>
      </c>
      <c r="D110" s="16"/>
      <c r="E110" s="16"/>
      <c r="F110" s="16"/>
      <c r="G110" s="16"/>
      <c r="H110" s="16"/>
      <c r="I110" s="16"/>
      <c r="J110" s="16"/>
      <c r="K110" s="16"/>
      <c r="L110" s="17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1:31" ht="16.5" customHeight="1">
      <c r="A111" s="16"/>
      <c r="B111" s="17"/>
      <c r="C111" s="16"/>
      <c r="D111" s="16"/>
      <c r="E111" s="189" t="str">
        <f>E7</f>
        <v>Vodovod v ulici Lužické</v>
      </c>
      <c r="F111" s="189"/>
      <c r="G111" s="189"/>
      <c r="H111" s="189"/>
      <c r="I111" s="16"/>
      <c r="J111" s="16"/>
      <c r="K111" s="16"/>
      <c r="L111" s="17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1:31" ht="12" customHeight="1">
      <c r="A112" s="16"/>
      <c r="B112" s="17"/>
      <c r="C112" s="14" t="s">
        <v>92</v>
      </c>
      <c r="D112" s="16"/>
      <c r="E112" s="16"/>
      <c r="F112" s="16"/>
      <c r="G112" s="16"/>
      <c r="H112" s="16"/>
      <c r="I112" s="16"/>
      <c r="J112" s="16"/>
      <c r="K112" s="16"/>
      <c r="L112" s="17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</row>
    <row r="113" spans="1:65" ht="16.5" customHeight="1">
      <c r="A113" s="16"/>
      <c r="B113" s="17"/>
      <c r="C113" s="16"/>
      <c r="D113" s="16"/>
      <c r="E113" s="179" t="str">
        <f>E9</f>
        <v>SO-02 - Vodovodní přípojka VP-1</v>
      </c>
      <c r="F113" s="179"/>
      <c r="G113" s="179"/>
      <c r="H113" s="179"/>
      <c r="I113" s="16"/>
      <c r="J113" s="16"/>
      <c r="K113" s="16"/>
      <c r="L113" s="17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</row>
    <row r="114" spans="1:65" ht="6.95" customHeight="1">
      <c r="A114" s="16"/>
      <c r="B114" s="17"/>
      <c r="C114" s="16"/>
      <c r="D114" s="16"/>
      <c r="E114" s="16"/>
      <c r="F114" s="16"/>
      <c r="G114" s="16"/>
      <c r="H114" s="16"/>
      <c r="I114" s="16"/>
      <c r="J114" s="16"/>
      <c r="K114" s="16"/>
      <c r="L114" s="17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1:65" ht="12" customHeight="1">
      <c r="A115" s="16"/>
      <c r="B115" s="17"/>
      <c r="C115" s="14" t="s">
        <v>17</v>
      </c>
      <c r="D115" s="16"/>
      <c r="E115" s="16"/>
      <c r="F115" s="4" t="str">
        <f>F12</f>
        <v xml:space="preserve"> </v>
      </c>
      <c r="G115" s="16"/>
      <c r="H115" s="16"/>
      <c r="I115" s="14" t="s">
        <v>19</v>
      </c>
      <c r="J115" s="1" t="str">
        <f>IF(J12="","",J12)</f>
        <v>25. 7. 2023</v>
      </c>
      <c r="K115" s="16"/>
      <c r="L115" s="17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1:65" ht="6.95" customHeight="1">
      <c r="A116" s="16"/>
      <c r="B116" s="17"/>
      <c r="C116" s="16"/>
      <c r="D116" s="16"/>
      <c r="E116" s="16"/>
      <c r="F116" s="16"/>
      <c r="G116" s="16"/>
      <c r="H116" s="16"/>
      <c r="I116" s="16"/>
      <c r="J116" s="16"/>
      <c r="K116" s="16"/>
      <c r="L116" s="17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1:65" ht="15.2" customHeight="1">
      <c r="A117" s="16"/>
      <c r="B117" s="17"/>
      <c r="C117" s="14" t="s">
        <v>21</v>
      </c>
      <c r="D117" s="16"/>
      <c r="E117" s="16"/>
      <c r="F117" s="4" t="str">
        <f>E15</f>
        <v xml:space="preserve"> </v>
      </c>
      <c r="G117" s="16"/>
      <c r="H117" s="16"/>
      <c r="I117" s="14" t="s">
        <v>25</v>
      </c>
      <c r="J117" s="3" t="str">
        <f>E21</f>
        <v xml:space="preserve"> </v>
      </c>
      <c r="K117" s="16"/>
      <c r="L117" s="17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65" ht="15.2" customHeight="1">
      <c r="A118" s="16"/>
      <c r="B118" s="17"/>
      <c r="C118" s="14" t="s">
        <v>488</v>
      </c>
      <c r="D118" s="16"/>
      <c r="E118" s="16"/>
      <c r="F118" s="4" t="str">
        <f>IF(E18="","",E18)</f>
        <v>Brabec&amp;Brabec stavební s.r.o.</v>
      </c>
      <c r="G118" s="16"/>
      <c r="H118" s="16"/>
      <c r="I118" s="14" t="s">
        <v>27</v>
      </c>
      <c r="J118" s="3" t="str">
        <f>E24</f>
        <v xml:space="preserve"> </v>
      </c>
      <c r="K118" s="16"/>
      <c r="L118" s="17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65" ht="10.35" customHeight="1">
      <c r="A119" s="16"/>
      <c r="B119" s="17"/>
      <c r="C119" s="16"/>
      <c r="D119" s="16"/>
      <c r="E119" s="16"/>
      <c r="F119" s="16"/>
      <c r="G119" s="16"/>
      <c r="H119" s="16"/>
      <c r="I119" s="16"/>
      <c r="J119" s="16"/>
      <c r="K119" s="16"/>
      <c r="L119" s="17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1:65" s="103" customFormat="1" ht="29.25" customHeight="1">
      <c r="B120" s="104"/>
      <c r="C120" s="105" t="s">
        <v>111</v>
      </c>
      <c r="D120" s="106" t="s">
        <v>54</v>
      </c>
      <c r="E120" s="106" t="s">
        <v>50</v>
      </c>
      <c r="F120" s="106" t="s">
        <v>51</v>
      </c>
      <c r="G120" s="106" t="s">
        <v>112</v>
      </c>
      <c r="H120" s="106" t="s">
        <v>113</v>
      </c>
      <c r="I120" s="106" t="s">
        <v>114</v>
      </c>
      <c r="J120" s="107" t="s">
        <v>96</v>
      </c>
      <c r="K120" s="108" t="s">
        <v>115</v>
      </c>
      <c r="L120" s="104"/>
      <c r="M120" s="44"/>
      <c r="N120" s="45" t="s">
        <v>33</v>
      </c>
      <c r="O120" s="45" t="s">
        <v>116</v>
      </c>
      <c r="P120" s="45" t="s">
        <v>117</v>
      </c>
      <c r="Q120" s="45" t="s">
        <v>118</v>
      </c>
      <c r="R120" s="45" t="s">
        <v>119</v>
      </c>
      <c r="S120" s="45" t="s">
        <v>120</v>
      </c>
      <c r="T120" s="46" t="s">
        <v>121</v>
      </c>
    </row>
    <row r="121" spans="1:65" s="16" customFormat="1" ht="22.9" customHeight="1">
      <c r="B121" s="17"/>
      <c r="C121" s="50" t="s">
        <v>122</v>
      </c>
      <c r="J121" s="109">
        <f>BK121</f>
        <v>42221</v>
      </c>
      <c r="L121" s="17"/>
      <c r="M121" s="47"/>
      <c r="N121" s="39"/>
      <c r="O121" s="39"/>
      <c r="P121" s="110">
        <f>P122</f>
        <v>21.476399999999998</v>
      </c>
      <c r="Q121" s="39"/>
      <c r="R121" s="110">
        <f>R122</f>
        <v>12.056585663200002</v>
      </c>
      <c r="S121" s="39"/>
      <c r="T121" s="111">
        <f>T122</f>
        <v>0</v>
      </c>
      <c r="AT121" s="6" t="s">
        <v>68</v>
      </c>
      <c r="AU121" s="6" t="s">
        <v>98</v>
      </c>
      <c r="BK121" s="112">
        <f>BK122</f>
        <v>42221</v>
      </c>
    </row>
    <row r="122" spans="1:65" s="113" customFormat="1" ht="25.9" customHeight="1">
      <c r="B122" s="114"/>
      <c r="D122" s="115" t="s">
        <v>68</v>
      </c>
      <c r="E122" s="116" t="s">
        <v>123</v>
      </c>
      <c r="F122" s="116" t="s">
        <v>124</v>
      </c>
      <c r="J122" s="117">
        <f>BK122</f>
        <v>42221</v>
      </c>
      <c r="L122" s="114"/>
      <c r="M122" s="118"/>
      <c r="P122" s="119">
        <f>P123+P144+P148+P162</f>
        <v>21.476399999999998</v>
      </c>
      <c r="R122" s="119">
        <f>R123+R144+R148+R162</f>
        <v>12.056585663200002</v>
      </c>
      <c r="T122" s="120">
        <f>T123+T144+T148+T162</f>
        <v>0</v>
      </c>
      <c r="AR122" s="115" t="s">
        <v>7</v>
      </c>
      <c r="AT122" s="121" t="s">
        <v>68</v>
      </c>
      <c r="AU122" s="121" t="s">
        <v>69</v>
      </c>
      <c r="AY122" s="115" t="s">
        <v>125</v>
      </c>
      <c r="BK122" s="122">
        <f>BK123+BK144+BK148+BK162</f>
        <v>42221</v>
      </c>
    </row>
    <row r="123" spans="1:65" ht="22.9" customHeight="1">
      <c r="A123" s="113"/>
      <c r="B123" s="114"/>
      <c r="C123" s="113"/>
      <c r="D123" s="115" t="s">
        <v>68</v>
      </c>
      <c r="E123" s="123" t="s">
        <v>7</v>
      </c>
      <c r="F123" s="123" t="s">
        <v>126</v>
      </c>
      <c r="G123" s="113"/>
      <c r="H123" s="113"/>
      <c r="I123" s="113"/>
      <c r="J123" s="124">
        <f>BK123</f>
        <v>10639</v>
      </c>
      <c r="K123" s="113"/>
      <c r="L123" s="114"/>
      <c r="M123" s="118"/>
      <c r="N123" s="113"/>
      <c r="O123" s="113"/>
      <c r="P123" s="119">
        <f>SUM(P124:P143)</f>
        <v>12.531099999999997</v>
      </c>
      <c r="Q123" s="113"/>
      <c r="R123" s="119">
        <f>SUM(R124:R143)</f>
        <v>10.858499483200001</v>
      </c>
      <c r="S123" s="113"/>
      <c r="T123" s="120">
        <f>SUM(T124:T143)</f>
        <v>0</v>
      </c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R123" s="115" t="s">
        <v>7</v>
      </c>
      <c r="AT123" s="121" t="s">
        <v>68</v>
      </c>
      <c r="AU123" s="121" t="s">
        <v>7</v>
      </c>
      <c r="AY123" s="115" t="s">
        <v>125</v>
      </c>
      <c r="BK123" s="122">
        <f>SUM(BK124:BK143)</f>
        <v>10639</v>
      </c>
    </row>
    <row r="124" spans="1:65" s="16" customFormat="1" ht="33" customHeight="1">
      <c r="B124" s="125"/>
      <c r="C124" s="126" t="s">
        <v>7</v>
      </c>
      <c r="D124" s="126" t="s">
        <v>127</v>
      </c>
      <c r="E124" s="127" t="s">
        <v>135</v>
      </c>
      <c r="F124" s="128" t="s">
        <v>136</v>
      </c>
      <c r="G124" s="129" t="s">
        <v>137</v>
      </c>
      <c r="H124" s="130">
        <v>5.85</v>
      </c>
      <c r="I124" s="130">
        <v>720</v>
      </c>
      <c r="J124" s="130">
        <f>ROUND(I124*H124,0)</f>
        <v>4212</v>
      </c>
      <c r="K124" s="131"/>
      <c r="L124" s="17"/>
      <c r="M124" s="132"/>
      <c r="N124" s="133" t="s">
        <v>34</v>
      </c>
      <c r="O124" s="134">
        <v>1.08</v>
      </c>
      <c r="P124" s="134">
        <f>O124*H124</f>
        <v>6.3179999999999996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131</v>
      </c>
      <c r="AT124" s="136" t="s">
        <v>127</v>
      </c>
      <c r="AU124" s="136" t="s">
        <v>78</v>
      </c>
      <c r="AY124" s="6" t="s">
        <v>125</v>
      </c>
      <c r="BE124" s="137">
        <f>IF(N124="základní",J124,0)</f>
        <v>4212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6" t="s">
        <v>7</v>
      </c>
      <c r="BK124" s="137">
        <f>ROUND(I124*H124,0)</f>
        <v>4212</v>
      </c>
      <c r="BL124" s="6" t="s">
        <v>131</v>
      </c>
      <c r="BM124" s="136" t="s">
        <v>344</v>
      </c>
    </row>
    <row r="125" spans="1:65" s="138" customFormat="1">
      <c r="B125" s="139"/>
      <c r="D125" s="140" t="s">
        <v>133</v>
      </c>
      <c r="E125" s="141"/>
      <c r="F125" s="142" t="s">
        <v>345</v>
      </c>
      <c r="H125" s="143">
        <v>5.85</v>
      </c>
      <c r="L125" s="139"/>
      <c r="M125" s="144"/>
      <c r="T125" s="145"/>
      <c r="AT125" s="141" t="s">
        <v>133</v>
      </c>
      <c r="AU125" s="141" t="s">
        <v>78</v>
      </c>
      <c r="AV125" s="138" t="s">
        <v>78</v>
      </c>
      <c r="AW125" s="138" t="s">
        <v>26</v>
      </c>
      <c r="AX125" s="138" t="s">
        <v>69</v>
      </c>
      <c r="AY125" s="141" t="s">
        <v>125</v>
      </c>
    </row>
    <row r="126" spans="1:65" s="146" customFormat="1">
      <c r="B126" s="147"/>
      <c r="D126" s="140" t="s">
        <v>133</v>
      </c>
      <c r="E126" s="148"/>
      <c r="F126" s="149" t="s">
        <v>140</v>
      </c>
      <c r="H126" s="150">
        <v>5.85</v>
      </c>
      <c r="L126" s="147"/>
      <c r="M126" s="151"/>
      <c r="T126" s="152"/>
      <c r="AT126" s="148" t="s">
        <v>133</v>
      </c>
      <c r="AU126" s="148" t="s">
        <v>78</v>
      </c>
      <c r="AV126" s="146" t="s">
        <v>131</v>
      </c>
      <c r="AW126" s="146" t="s">
        <v>26</v>
      </c>
      <c r="AX126" s="146" t="s">
        <v>7</v>
      </c>
      <c r="AY126" s="148" t="s">
        <v>125</v>
      </c>
    </row>
    <row r="127" spans="1:65" s="16" customFormat="1" ht="21.75" customHeight="1">
      <c r="B127" s="125"/>
      <c r="C127" s="126" t="s">
        <v>78</v>
      </c>
      <c r="D127" s="126" t="s">
        <v>127</v>
      </c>
      <c r="E127" s="127" t="s">
        <v>146</v>
      </c>
      <c r="F127" s="128" t="s">
        <v>147</v>
      </c>
      <c r="G127" s="129" t="s">
        <v>130</v>
      </c>
      <c r="H127" s="130">
        <v>14.62</v>
      </c>
      <c r="I127" s="130">
        <v>5</v>
      </c>
      <c r="J127" s="130">
        <f>ROUND(I127*H127,0)</f>
        <v>73</v>
      </c>
      <c r="K127" s="131"/>
      <c r="L127" s="17"/>
      <c r="M127" s="132"/>
      <c r="N127" s="133" t="s">
        <v>34</v>
      </c>
      <c r="O127" s="134">
        <v>8.7999999999999995E-2</v>
      </c>
      <c r="P127" s="134">
        <f>O127*H127</f>
        <v>1.2865599999999999</v>
      </c>
      <c r="Q127" s="134">
        <v>5.8135999999999995E-4</v>
      </c>
      <c r="R127" s="134">
        <f>Q127*H127</f>
        <v>8.4994831999999996E-3</v>
      </c>
      <c r="S127" s="134">
        <v>0</v>
      </c>
      <c r="T127" s="135">
        <f>S127*H127</f>
        <v>0</v>
      </c>
      <c r="AR127" s="136" t="s">
        <v>131</v>
      </c>
      <c r="AT127" s="136" t="s">
        <v>127</v>
      </c>
      <c r="AU127" s="136" t="s">
        <v>78</v>
      </c>
      <c r="AY127" s="6" t="s">
        <v>125</v>
      </c>
      <c r="BE127" s="137">
        <f>IF(N127="základní",J127,0)</f>
        <v>73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6" t="s">
        <v>7</v>
      </c>
      <c r="BK127" s="137">
        <f>ROUND(I127*H127,0)</f>
        <v>73</v>
      </c>
      <c r="BL127" s="6" t="s">
        <v>131</v>
      </c>
      <c r="BM127" s="136" t="s">
        <v>346</v>
      </c>
    </row>
    <row r="128" spans="1:65" s="138" customFormat="1">
      <c r="B128" s="139"/>
      <c r="D128" s="140" t="s">
        <v>133</v>
      </c>
      <c r="E128" s="141"/>
      <c r="F128" s="142" t="s">
        <v>347</v>
      </c>
      <c r="H128" s="143">
        <v>14.62</v>
      </c>
      <c r="L128" s="139"/>
      <c r="M128" s="144"/>
      <c r="T128" s="145"/>
      <c r="AT128" s="141" t="s">
        <v>133</v>
      </c>
      <c r="AU128" s="141" t="s">
        <v>78</v>
      </c>
      <c r="AV128" s="138" t="s">
        <v>78</v>
      </c>
      <c r="AW128" s="138" t="s">
        <v>26</v>
      </c>
      <c r="AX128" s="138" t="s">
        <v>69</v>
      </c>
      <c r="AY128" s="141" t="s">
        <v>125</v>
      </c>
    </row>
    <row r="129" spans="2:65" s="146" customFormat="1">
      <c r="B129" s="147"/>
      <c r="D129" s="140" t="s">
        <v>133</v>
      </c>
      <c r="E129" s="148"/>
      <c r="F129" s="149" t="s">
        <v>140</v>
      </c>
      <c r="H129" s="150">
        <v>14.62</v>
      </c>
      <c r="L129" s="147"/>
      <c r="M129" s="151"/>
      <c r="T129" s="152"/>
      <c r="AT129" s="148" t="s">
        <v>133</v>
      </c>
      <c r="AU129" s="148" t="s">
        <v>78</v>
      </c>
      <c r="AV129" s="146" t="s">
        <v>131</v>
      </c>
      <c r="AW129" s="146" t="s">
        <v>26</v>
      </c>
      <c r="AX129" s="146" t="s">
        <v>7</v>
      </c>
      <c r="AY129" s="148" t="s">
        <v>125</v>
      </c>
    </row>
    <row r="130" spans="2:65" s="16" customFormat="1" ht="21.75" customHeight="1">
      <c r="B130" s="125"/>
      <c r="C130" s="126" t="s">
        <v>141</v>
      </c>
      <c r="D130" s="126" t="s">
        <v>127</v>
      </c>
      <c r="E130" s="127" t="s">
        <v>151</v>
      </c>
      <c r="F130" s="128" t="s">
        <v>152</v>
      </c>
      <c r="G130" s="129" t="s">
        <v>130</v>
      </c>
      <c r="H130" s="130">
        <v>14.62</v>
      </c>
      <c r="I130" s="130">
        <v>2</v>
      </c>
      <c r="J130" s="130">
        <f>ROUND(I130*H130,0)</f>
        <v>29</v>
      </c>
      <c r="K130" s="131"/>
      <c r="L130" s="17"/>
      <c r="M130" s="132"/>
      <c r="N130" s="133" t="s">
        <v>34</v>
      </c>
      <c r="O130" s="134">
        <v>8.5000000000000006E-2</v>
      </c>
      <c r="P130" s="134">
        <f>O130*H130</f>
        <v>1.2426999999999999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131</v>
      </c>
      <c r="AT130" s="136" t="s">
        <v>127</v>
      </c>
      <c r="AU130" s="136" t="s">
        <v>78</v>
      </c>
      <c r="AY130" s="6" t="s">
        <v>125</v>
      </c>
      <c r="BE130" s="137">
        <f>IF(N130="základní",J130,0)</f>
        <v>29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6" t="s">
        <v>7</v>
      </c>
      <c r="BK130" s="137">
        <f>ROUND(I130*H130,0)</f>
        <v>29</v>
      </c>
      <c r="BL130" s="6" t="s">
        <v>131</v>
      </c>
      <c r="BM130" s="136" t="s">
        <v>348</v>
      </c>
    </row>
    <row r="131" spans="2:65" s="16" customFormat="1" ht="37.9" customHeight="1">
      <c r="B131" s="125"/>
      <c r="C131" s="126" t="s">
        <v>131</v>
      </c>
      <c r="D131" s="126" t="s">
        <v>127</v>
      </c>
      <c r="E131" s="127" t="s">
        <v>155</v>
      </c>
      <c r="F131" s="128" t="s">
        <v>156</v>
      </c>
      <c r="G131" s="129" t="s">
        <v>137</v>
      </c>
      <c r="H131" s="130">
        <v>5.85</v>
      </c>
      <c r="I131" s="130">
        <v>100</v>
      </c>
      <c r="J131" s="130">
        <f>ROUND(I131*H131,0)</f>
        <v>585</v>
      </c>
      <c r="K131" s="131"/>
      <c r="L131" s="17"/>
      <c r="M131" s="132"/>
      <c r="N131" s="133" t="s">
        <v>34</v>
      </c>
      <c r="O131" s="134">
        <v>5.1999999999999998E-2</v>
      </c>
      <c r="P131" s="134">
        <f>O131*H131</f>
        <v>0.30419999999999997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131</v>
      </c>
      <c r="AT131" s="136" t="s">
        <v>127</v>
      </c>
      <c r="AU131" s="136" t="s">
        <v>78</v>
      </c>
      <c r="AY131" s="6" t="s">
        <v>125</v>
      </c>
      <c r="BE131" s="137">
        <f>IF(N131="základní",J131,0)</f>
        <v>585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6" t="s">
        <v>7</v>
      </c>
      <c r="BK131" s="137">
        <f>ROUND(I131*H131,0)</f>
        <v>585</v>
      </c>
      <c r="BL131" s="6" t="s">
        <v>131</v>
      </c>
      <c r="BM131" s="136" t="s">
        <v>349</v>
      </c>
    </row>
    <row r="132" spans="2:65" s="138" customFormat="1">
      <c r="B132" s="139"/>
      <c r="D132" s="140" t="s">
        <v>133</v>
      </c>
      <c r="E132" s="141"/>
      <c r="F132" s="142" t="s">
        <v>345</v>
      </c>
      <c r="H132" s="143">
        <v>5.85</v>
      </c>
      <c r="L132" s="139"/>
      <c r="M132" s="144"/>
      <c r="T132" s="145"/>
      <c r="AT132" s="141" t="s">
        <v>133</v>
      </c>
      <c r="AU132" s="141" t="s">
        <v>78</v>
      </c>
      <c r="AV132" s="138" t="s">
        <v>78</v>
      </c>
      <c r="AW132" s="138" t="s">
        <v>26</v>
      </c>
      <c r="AX132" s="138" t="s">
        <v>69</v>
      </c>
      <c r="AY132" s="141" t="s">
        <v>125</v>
      </c>
    </row>
    <row r="133" spans="2:65" s="146" customFormat="1">
      <c r="B133" s="147"/>
      <c r="D133" s="140" t="s">
        <v>133</v>
      </c>
      <c r="E133" s="148"/>
      <c r="F133" s="149" t="s">
        <v>140</v>
      </c>
      <c r="H133" s="150">
        <v>5.85</v>
      </c>
      <c r="L133" s="147"/>
      <c r="M133" s="151"/>
      <c r="T133" s="152"/>
      <c r="AT133" s="148" t="s">
        <v>133</v>
      </c>
      <c r="AU133" s="148" t="s">
        <v>78</v>
      </c>
      <c r="AV133" s="146" t="s">
        <v>131</v>
      </c>
      <c r="AW133" s="146" t="s">
        <v>26</v>
      </c>
      <c r="AX133" s="146" t="s">
        <v>7</v>
      </c>
      <c r="AY133" s="148" t="s">
        <v>125</v>
      </c>
    </row>
    <row r="134" spans="2:65" s="16" customFormat="1" ht="16.5" customHeight="1">
      <c r="B134" s="125"/>
      <c r="C134" s="126" t="s">
        <v>150</v>
      </c>
      <c r="D134" s="126" t="s">
        <v>127</v>
      </c>
      <c r="E134" s="127" t="s">
        <v>159</v>
      </c>
      <c r="F134" s="128" t="s">
        <v>160</v>
      </c>
      <c r="G134" s="129" t="s">
        <v>137</v>
      </c>
      <c r="H134" s="130">
        <v>5.85</v>
      </c>
      <c r="I134" s="130">
        <v>50</v>
      </c>
      <c r="J134" s="130">
        <f>ROUND(I134*H134,0)</f>
        <v>293</v>
      </c>
      <c r="K134" s="131"/>
      <c r="L134" s="17"/>
      <c r="M134" s="132"/>
      <c r="N134" s="133" t="s">
        <v>34</v>
      </c>
      <c r="O134" s="134">
        <v>5.3999999999999999E-2</v>
      </c>
      <c r="P134" s="134">
        <f>O134*H134</f>
        <v>0.31589999999999996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131</v>
      </c>
      <c r="AT134" s="136" t="s">
        <v>127</v>
      </c>
      <c r="AU134" s="136" t="s">
        <v>78</v>
      </c>
      <c r="AY134" s="6" t="s">
        <v>125</v>
      </c>
      <c r="BE134" s="137">
        <f>IF(N134="základní",J134,0)</f>
        <v>293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6" t="s">
        <v>7</v>
      </c>
      <c r="BK134" s="137">
        <f>ROUND(I134*H134,0)</f>
        <v>293</v>
      </c>
      <c r="BL134" s="6" t="s">
        <v>131</v>
      </c>
      <c r="BM134" s="136" t="s">
        <v>350</v>
      </c>
    </row>
    <row r="135" spans="2:65" s="16" customFormat="1" ht="24.2" customHeight="1">
      <c r="B135" s="125"/>
      <c r="C135" s="126" t="s">
        <v>154</v>
      </c>
      <c r="D135" s="126" t="s">
        <v>127</v>
      </c>
      <c r="E135" s="127" t="s">
        <v>164</v>
      </c>
      <c r="F135" s="128" t="s">
        <v>165</v>
      </c>
      <c r="G135" s="129" t="s">
        <v>137</v>
      </c>
      <c r="H135" s="130">
        <v>4.6500000000000004</v>
      </c>
      <c r="I135" s="130">
        <v>300</v>
      </c>
      <c r="J135" s="130">
        <f>ROUND(I135*H135,0)</f>
        <v>1395</v>
      </c>
      <c r="K135" s="131"/>
      <c r="L135" s="17"/>
      <c r="M135" s="132"/>
      <c r="N135" s="133" t="s">
        <v>34</v>
      </c>
      <c r="O135" s="134">
        <v>0.32800000000000001</v>
      </c>
      <c r="P135" s="134">
        <f>O135*H135</f>
        <v>1.5252000000000001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131</v>
      </c>
      <c r="AT135" s="136" t="s">
        <v>127</v>
      </c>
      <c r="AU135" s="136" t="s">
        <v>78</v>
      </c>
      <c r="AY135" s="6" t="s">
        <v>125</v>
      </c>
      <c r="BE135" s="137">
        <f>IF(N135="základní",J135,0)</f>
        <v>1395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6" t="s">
        <v>7</v>
      </c>
      <c r="BK135" s="137">
        <f>ROUND(I135*H135,0)</f>
        <v>1395</v>
      </c>
      <c r="BL135" s="6" t="s">
        <v>131</v>
      </c>
      <c r="BM135" s="136" t="s">
        <v>351</v>
      </c>
    </row>
    <row r="136" spans="2:65" s="138" customFormat="1">
      <c r="B136" s="139"/>
      <c r="D136" s="140" t="s">
        <v>133</v>
      </c>
      <c r="E136" s="141"/>
      <c r="F136" s="142" t="s">
        <v>352</v>
      </c>
      <c r="H136" s="143">
        <v>4.6500000000000004</v>
      </c>
      <c r="L136" s="139"/>
      <c r="M136" s="144"/>
      <c r="T136" s="145"/>
      <c r="AT136" s="141" t="s">
        <v>133</v>
      </c>
      <c r="AU136" s="141" t="s">
        <v>78</v>
      </c>
      <c r="AV136" s="138" t="s">
        <v>78</v>
      </c>
      <c r="AW136" s="138" t="s">
        <v>26</v>
      </c>
      <c r="AX136" s="138" t="s">
        <v>7</v>
      </c>
      <c r="AY136" s="141" t="s">
        <v>125</v>
      </c>
    </row>
    <row r="137" spans="2:65" s="16" customFormat="1" ht="16.5" customHeight="1">
      <c r="B137" s="125"/>
      <c r="C137" s="153" t="s">
        <v>158</v>
      </c>
      <c r="D137" s="153" t="s">
        <v>169</v>
      </c>
      <c r="E137" s="154" t="s">
        <v>170</v>
      </c>
      <c r="F137" s="155" t="s">
        <v>171</v>
      </c>
      <c r="G137" s="156" t="s">
        <v>172</v>
      </c>
      <c r="H137" s="157">
        <v>9.3000000000000007</v>
      </c>
      <c r="I137" s="157">
        <v>350</v>
      </c>
      <c r="J137" s="157">
        <f>ROUND(I137*H137,0)</f>
        <v>3255</v>
      </c>
      <c r="K137" s="158"/>
      <c r="L137" s="159"/>
      <c r="M137" s="160"/>
      <c r="N137" s="161" t="s">
        <v>34</v>
      </c>
      <c r="O137" s="134">
        <v>0</v>
      </c>
      <c r="P137" s="134">
        <f>O137*H137</f>
        <v>0</v>
      </c>
      <c r="Q137" s="134">
        <v>1</v>
      </c>
      <c r="R137" s="134">
        <f>Q137*H137</f>
        <v>9.3000000000000007</v>
      </c>
      <c r="S137" s="134">
        <v>0</v>
      </c>
      <c r="T137" s="135">
        <f>S137*H137</f>
        <v>0</v>
      </c>
      <c r="AR137" s="136" t="s">
        <v>163</v>
      </c>
      <c r="AT137" s="136" t="s">
        <v>169</v>
      </c>
      <c r="AU137" s="136" t="s">
        <v>78</v>
      </c>
      <c r="AY137" s="6" t="s">
        <v>125</v>
      </c>
      <c r="BE137" s="137">
        <f>IF(N137="základní",J137,0)</f>
        <v>3255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6" t="s">
        <v>7</v>
      </c>
      <c r="BK137" s="137">
        <f>ROUND(I137*H137,0)</f>
        <v>3255</v>
      </c>
      <c r="BL137" s="6" t="s">
        <v>131</v>
      </c>
      <c r="BM137" s="136" t="s">
        <v>353</v>
      </c>
    </row>
    <row r="138" spans="2:65" s="138" customFormat="1">
      <c r="B138" s="139"/>
      <c r="D138" s="140" t="s">
        <v>133</v>
      </c>
      <c r="E138" s="141"/>
      <c r="F138" s="142" t="s">
        <v>354</v>
      </c>
      <c r="H138" s="143">
        <v>9.3000000000000007</v>
      </c>
      <c r="L138" s="139"/>
      <c r="M138" s="144"/>
      <c r="T138" s="145"/>
      <c r="AT138" s="141" t="s">
        <v>133</v>
      </c>
      <c r="AU138" s="141" t="s">
        <v>78</v>
      </c>
      <c r="AV138" s="138" t="s">
        <v>78</v>
      </c>
      <c r="AW138" s="138" t="s">
        <v>26</v>
      </c>
      <c r="AX138" s="138" t="s">
        <v>7</v>
      </c>
      <c r="AY138" s="141" t="s">
        <v>125</v>
      </c>
    </row>
    <row r="139" spans="2:65" s="16" customFormat="1" ht="24.2" customHeight="1">
      <c r="B139" s="125"/>
      <c r="C139" s="126" t="s">
        <v>163</v>
      </c>
      <c r="D139" s="126" t="s">
        <v>127</v>
      </c>
      <c r="E139" s="127" t="s">
        <v>176</v>
      </c>
      <c r="F139" s="128" t="s">
        <v>177</v>
      </c>
      <c r="G139" s="129" t="s">
        <v>137</v>
      </c>
      <c r="H139" s="130">
        <v>0.86</v>
      </c>
      <c r="I139" s="130">
        <v>350</v>
      </c>
      <c r="J139" s="130">
        <f>ROUND(I139*H139,0)</f>
        <v>301</v>
      </c>
      <c r="K139" s="131"/>
      <c r="L139" s="17"/>
      <c r="M139" s="132"/>
      <c r="N139" s="133" t="s">
        <v>34</v>
      </c>
      <c r="O139" s="134">
        <v>1.7889999999999999</v>
      </c>
      <c r="P139" s="134">
        <f>O139*H139</f>
        <v>1.53854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131</v>
      </c>
      <c r="AT139" s="136" t="s">
        <v>127</v>
      </c>
      <c r="AU139" s="136" t="s">
        <v>78</v>
      </c>
      <c r="AY139" s="6" t="s">
        <v>125</v>
      </c>
      <c r="BE139" s="137">
        <f>IF(N139="základní",J139,0)</f>
        <v>301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6" t="s">
        <v>7</v>
      </c>
      <c r="BK139" s="137">
        <f>ROUND(I139*H139,0)</f>
        <v>301</v>
      </c>
      <c r="BL139" s="6" t="s">
        <v>131</v>
      </c>
      <c r="BM139" s="136" t="s">
        <v>355</v>
      </c>
    </row>
    <row r="140" spans="2:65" s="138" customFormat="1">
      <c r="B140" s="139"/>
      <c r="D140" s="140" t="s">
        <v>133</v>
      </c>
      <c r="E140" s="141"/>
      <c r="F140" s="142" t="s">
        <v>356</v>
      </c>
      <c r="H140" s="143">
        <v>0.86</v>
      </c>
      <c r="L140" s="139"/>
      <c r="M140" s="144"/>
      <c r="T140" s="145"/>
      <c r="AT140" s="141" t="s">
        <v>133</v>
      </c>
      <c r="AU140" s="141" t="s">
        <v>78</v>
      </c>
      <c r="AV140" s="138" t="s">
        <v>78</v>
      </c>
      <c r="AW140" s="138" t="s">
        <v>26</v>
      </c>
      <c r="AX140" s="138" t="s">
        <v>69</v>
      </c>
      <c r="AY140" s="141" t="s">
        <v>125</v>
      </c>
    </row>
    <row r="141" spans="2:65" s="146" customFormat="1">
      <c r="B141" s="147"/>
      <c r="D141" s="140" t="s">
        <v>133</v>
      </c>
      <c r="E141" s="148"/>
      <c r="F141" s="149" t="s">
        <v>140</v>
      </c>
      <c r="H141" s="150">
        <v>0.86</v>
      </c>
      <c r="L141" s="147"/>
      <c r="M141" s="151"/>
      <c r="T141" s="152"/>
      <c r="AT141" s="148" t="s">
        <v>133</v>
      </c>
      <c r="AU141" s="148" t="s">
        <v>78</v>
      </c>
      <c r="AV141" s="146" t="s">
        <v>131</v>
      </c>
      <c r="AW141" s="146" t="s">
        <v>26</v>
      </c>
      <c r="AX141" s="146" t="s">
        <v>7</v>
      </c>
      <c r="AY141" s="148" t="s">
        <v>125</v>
      </c>
    </row>
    <row r="142" spans="2:65" s="16" customFormat="1" ht="16.5" customHeight="1">
      <c r="B142" s="125"/>
      <c r="C142" s="153" t="s">
        <v>168</v>
      </c>
      <c r="D142" s="153" t="s">
        <v>169</v>
      </c>
      <c r="E142" s="154" t="s">
        <v>181</v>
      </c>
      <c r="F142" s="155" t="s">
        <v>182</v>
      </c>
      <c r="G142" s="156" t="s">
        <v>172</v>
      </c>
      <c r="H142" s="157">
        <v>1.55</v>
      </c>
      <c r="I142" s="157">
        <v>320</v>
      </c>
      <c r="J142" s="157">
        <f>ROUND(I142*H142,0)</f>
        <v>496</v>
      </c>
      <c r="K142" s="158"/>
      <c r="L142" s="159"/>
      <c r="M142" s="160"/>
      <c r="N142" s="161" t="s">
        <v>34</v>
      </c>
      <c r="O142" s="134">
        <v>0</v>
      </c>
      <c r="P142" s="134">
        <f>O142*H142</f>
        <v>0</v>
      </c>
      <c r="Q142" s="134">
        <v>1</v>
      </c>
      <c r="R142" s="134">
        <f>Q142*H142</f>
        <v>1.55</v>
      </c>
      <c r="S142" s="134">
        <v>0</v>
      </c>
      <c r="T142" s="135">
        <f>S142*H142</f>
        <v>0</v>
      </c>
      <c r="AR142" s="136" t="s">
        <v>163</v>
      </c>
      <c r="AT142" s="136" t="s">
        <v>169</v>
      </c>
      <c r="AU142" s="136" t="s">
        <v>78</v>
      </c>
      <c r="AY142" s="6" t="s">
        <v>125</v>
      </c>
      <c r="BE142" s="137">
        <f>IF(N142="základní",J142,0)</f>
        <v>496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6" t="s">
        <v>7</v>
      </c>
      <c r="BK142" s="137">
        <f>ROUND(I142*H142,0)</f>
        <v>496</v>
      </c>
      <c r="BL142" s="6" t="s">
        <v>131</v>
      </c>
      <c r="BM142" s="136" t="s">
        <v>357</v>
      </c>
    </row>
    <row r="143" spans="2:65" s="138" customFormat="1">
      <c r="B143" s="139"/>
      <c r="D143" s="140" t="s">
        <v>133</v>
      </c>
      <c r="E143" s="141"/>
      <c r="F143" s="142" t="s">
        <v>358</v>
      </c>
      <c r="H143" s="143">
        <v>1.55</v>
      </c>
      <c r="L143" s="139"/>
      <c r="M143" s="144"/>
      <c r="T143" s="145"/>
      <c r="AT143" s="141" t="s">
        <v>133</v>
      </c>
      <c r="AU143" s="141" t="s">
        <v>78</v>
      </c>
      <c r="AV143" s="138" t="s">
        <v>78</v>
      </c>
      <c r="AW143" s="138" t="s">
        <v>26</v>
      </c>
      <c r="AX143" s="138" t="s">
        <v>7</v>
      </c>
      <c r="AY143" s="141" t="s">
        <v>125</v>
      </c>
    </row>
    <row r="144" spans="2:65" s="113" customFormat="1" ht="22.9" customHeight="1">
      <c r="B144" s="114"/>
      <c r="D144" s="115" t="s">
        <v>68</v>
      </c>
      <c r="E144" s="123" t="s">
        <v>131</v>
      </c>
      <c r="F144" s="123" t="s">
        <v>185</v>
      </c>
      <c r="J144" s="124">
        <f>BK144</f>
        <v>323</v>
      </c>
      <c r="L144" s="114"/>
      <c r="M144" s="118"/>
      <c r="P144" s="119">
        <f>SUM(P145:P147)</f>
        <v>0.57630000000000003</v>
      </c>
      <c r="R144" s="119">
        <f>SUM(R145:R147)</f>
        <v>0.64286180000000004</v>
      </c>
      <c r="T144" s="120">
        <f>SUM(T145:T147)</f>
        <v>0</v>
      </c>
      <c r="AR144" s="115" t="s">
        <v>7</v>
      </c>
      <c r="AT144" s="121" t="s">
        <v>68</v>
      </c>
      <c r="AU144" s="121" t="s">
        <v>7</v>
      </c>
      <c r="AY144" s="115" t="s">
        <v>125</v>
      </c>
      <c r="BK144" s="122">
        <f>SUM(BK145:BK147)</f>
        <v>323</v>
      </c>
    </row>
    <row r="145" spans="1:65" s="16" customFormat="1" ht="24.2" customHeight="1">
      <c r="B145" s="125"/>
      <c r="C145" s="126" t="s">
        <v>175</v>
      </c>
      <c r="D145" s="126" t="s">
        <v>127</v>
      </c>
      <c r="E145" s="127" t="s">
        <v>187</v>
      </c>
      <c r="F145" s="128" t="s">
        <v>188</v>
      </c>
      <c r="G145" s="129" t="s">
        <v>137</v>
      </c>
      <c r="H145" s="130">
        <v>0.34</v>
      </c>
      <c r="I145" s="130">
        <v>950</v>
      </c>
      <c r="J145" s="130">
        <f>ROUND(I145*H145,0)</f>
        <v>323</v>
      </c>
      <c r="K145" s="131"/>
      <c r="L145" s="17"/>
      <c r="M145" s="132"/>
      <c r="N145" s="133" t="s">
        <v>34</v>
      </c>
      <c r="O145" s="134">
        <v>1.6950000000000001</v>
      </c>
      <c r="P145" s="134">
        <f>O145*H145</f>
        <v>0.57630000000000003</v>
      </c>
      <c r="Q145" s="134">
        <v>1.8907700000000001</v>
      </c>
      <c r="R145" s="134">
        <f>Q145*H145</f>
        <v>0.64286180000000004</v>
      </c>
      <c r="S145" s="134">
        <v>0</v>
      </c>
      <c r="T145" s="135">
        <f>S145*H145</f>
        <v>0</v>
      </c>
      <c r="AR145" s="136" t="s">
        <v>131</v>
      </c>
      <c r="AT145" s="136" t="s">
        <v>127</v>
      </c>
      <c r="AU145" s="136" t="s">
        <v>78</v>
      </c>
      <c r="AY145" s="6" t="s">
        <v>125</v>
      </c>
      <c r="BE145" s="137">
        <f>IF(N145="základní",J145,0)</f>
        <v>323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6" t="s">
        <v>7</v>
      </c>
      <c r="BK145" s="137">
        <f>ROUND(I145*H145,0)</f>
        <v>323</v>
      </c>
      <c r="BL145" s="6" t="s">
        <v>131</v>
      </c>
      <c r="BM145" s="136" t="s">
        <v>359</v>
      </c>
    </row>
    <row r="146" spans="1:65" s="138" customFormat="1">
      <c r="B146" s="139"/>
      <c r="D146" s="140" t="s">
        <v>133</v>
      </c>
      <c r="E146" s="141"/>
      <c r="F146" s="142" t="s">
        <v>360</v>
      </c>
      <c r="H146" s="143">
        <v>0.34</v>
      </c>
      <c r="L146" s="139"/>
      <c r="M146" s="144"/>
      <c r="T146" s="145"/>
      <c r="AT146" s="141" t="s">
        <v>133</v>
      </c>
      <c r="AU146" s="141" t="s">
        <v>78</v>
      </c>
      <c r="AV146" s="138" t="s">
        <v>78</v>
      </c>
      <c r="AW146" s="138" t="s">
        <v>26</v>
      </c>
      <c r="AX146" s="138" t="s">
        <v>69</v>
      </c>
      <c r="AY146" s="141" t="s">
        <v>125</v>
      </c>
    </row>
    <row r="147" spans="1:65" s="146" customFormat="1">
      <c r="B147" s="147"/>
      <c r="D147" s="140" t="s">
        <v>133</v>
      </c>
      <c r="E147" s="148"/>
      <c r="F147" s="149" t="s">
        <v>140</v>
      </c>
      <c r="H147" s="150">
        <v>0.34</v>
      </c>
      <c r="L147" s="147"/>
      <c r="M147" s="151"/>
      <c r="T147" s="152"/>
      <c r="AT147" s="148" t="s">
        <v>133</v>
      </c>
      <c r="AU147" s="148" t="s">
        <v>78</v>
      </c>
      <c r="AV147" s="146" t="s">
        <v>131</v>
      </c>
      <c r="AW147" s="146" t="s">
        <v>26</v>
      </c>
      <c r="AX147" s="146" t="s">
        <v>7</v>
      </c>
      <c r="AY147" s="148" t="s">
        <v>125</v>
      </c>
    </row>
    <row r="148" spans="1:65" s="113" customFormat="1" ht="22.9" customHeight="1">
      <c r="B148" s="114"/>
      <c r="D148" s="115" t="s">
        <v>68</v>
      </c>
      <c r="E148" s="123" t="s">
        <v>163</v>
      </c>
      <c r="F148" s="123" t="s">
        <v>201</v>
      </c>
      <c r="J148" s="124">
        <f>BK148</f>
        <v>30643</v>
      </c>
      <c r="L148" s="114"/>
      <c r="M148" s="118"/>
      <c r="P148" s="119">
        <f>SUM(P149:P161)</f>
        <v>7.5402000000000005</v>
      </c>
      <c r="R148" s="119">
        <f>SUM(R149:R161)</f>
        <v>0.55522437999999996</v>
      </c>
      <c r="T148" s="120">
        <f>SUM(T149:T161)</f>
        <v>0</v>
      </c>
      <c r="AR148" s="115" t="s">
        <v>7</v>
      </c>
      <c r="AT148" s="121" t="s">
        <v>68</v>
      </c>
      <c r="AU148" s="121" t="s">
        <v>7</v>
      </c>
      <c r="AY148" s="115" t="s">
        <v>125</v>
      </c>
      <c r="BK148" s="122">
        <f>SUM(BK149:BK161)</f>
        <v>30643</v>
      </c>
    </row>
    <row r="149" spans="1:65" s="16" customFormat="1" ht="24.2" customHeight="1">
      <c r="B149" s="125"/>
      <c r="C149" s="126" t="s">
        <v>180</v>
      </c>
      <c r="D149" s="126" t="s">
        <v>127</v>
      </c>
      <c r="E149" s="127" t="s">
        <v>361</v>
      </c>
      <c r="F149" s="128" t="s">
        <v>362</v>
      </c>
      <c r="G149" s="129" t="s">
        <v>204</v>
      </c>
      <c r="H149" s="130">
        <v>4.3</v>
      </c>
      <c r="I149" s="130">
        <v>60</v>
      </c>
      <c r="J149" s="130">
        <f>ROUND(I149*H149,0)</f>
        <v>258</v>
      </c>
      <c r="K149" s="131"/>
      <c r="L149" s="17"/>
      <c r="M149" s="132"/>
      <c r="N149" s="133" t="s">
        <v>34</v>
      </c>
      <c r="O149" s="134">
        <v>0.124</v>
      </c>
      <c r="P149" s="134">
        <f>O149*H149</f>
        <v>0.53320000000000001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131</v>
      </c>
      <c r="AT149" s="136" t="s">
        <v>127</v>
      </c>
      <c r="AU149" s="136" t="s">
        <v>78</v>
      </c>
      <c r="AY149" s="6" t="s">
        <v>125</v>
      </c>
      <c r="BE149" s="137">
        <f>IF(N149="základní",J149,0)</f>
        <v>258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6" t="s">
        <v>7</v>
      </c>
      <c r="BK149" s="137">
        <f>ROUND(I149*H149,0)</f>
        <v>258</v>
      </c>
      <c r="BL149" s="6" t="s">
        <v>131</v>
      </c>
      <c r="BM149" s="136" t="s">
        <v>363</v>
      </c>
    </row>
    <row r="150" spans="1:65" s="138" customFormat="1">
      <c r="B150" s="139"/>
      <c r="D150" s="140" t="s">
        <v>133</v>
      </c>
      <c r="E150" s="141"/>
      <c r="F150" s="142" t="s">
        <v>364</v>
      </c>
      <c r="H150" s="143">
        <v>4.3</v>
      </c>
      <c r="L150" s="139"/>
      <c r="M150" s="144"/>
      <c r="T150" s="145"/>
      <c r="AT150" s="141" t="s">
        <v>133</v>
      </c>
      <c r="AU150" s="141" t="s">
        <v>78</v>
      </c>
      <c r="AV150" s="138" t="s">
        <v>78</v>
      </c>
      <c r="AW150" s="138" t="s">
        <v>26</v>
      </c>
      <c r="AX150" s="138" t="s">
        <v>7</v>
      </c>
      <c r="AY150" s="141" t="s">
        <v>125</v>
      </c>
    </row>
    <row r="151" spans="1:65" s="16" customFormat="1" ht="24.2" customHeight="1">
      <c r="B151" s="125"/>
      <c r="C151" s="153" t="s">
        <v>186</v>
      </c>
      <c r="D151" s="153" t="s">
        <v>169</v>
      </c>
      <c r="E151" s="154" t="s">
        <v>365</v>
      </c>
      <c r="F151" s="155" t="s">
        <v>366</v>
      </c>
      <c r="G151" s="156" t="s">
        <v>204</v>
      </c>
      <c r="H151" s="157">
        <v>6</v>
      </c>
      <c r="I151" s="157">
        <v>60</v>
      </c>
      <c r="J151" s="157">
        <f t="shared" ref="J151:J161" si="0">ROUND(I151*H151,0)</f>
        <v>360</v>
      </c>
      <c r="K151" s="158"/>
      <c r="L151" s="159"/>
      <c r="M151" s="160"/>
      <c r="N151" s="161" t="s">
        <v>34</v>
      </c>
      <c r="O151" s="134">
        <v>0</v>
      </c>
      <c r="P151" s="134">
        <f t="shared" ref="P151:P161" si="1">O151*H151</f>
        <v>0</v>
      </c>
      <c r="Q151" s="134">
        <v>2.7999999999999998E-4</v>
      </c>
      <c r="R151" s="134">
        <f t="shared" ref="R151:R161" si="2">Q151*H151</f>
        <v>1.6799999999999999E-3</v>
      </c>
      <c r="S151" s="134">
        <v>0</v>
      </c>
      <c r="T151" s="135">
        <f t="shared" ref="T151:T161" si="3">S151*H151</f>
        <v>0</v>
      </c>
      <c r="AR151" s="136" t="s">
        <v>163</v>
      </c>
      <c r="AT151" s="136" t="s">
        <v>169</v>
      </c>
      <c r="AU151" s="136" t="s">
        <v>78</v>
      </c>
      <c r="AY151" s="6" t="s">
        <v>125</v>
      </c>
      <c r="BE151" s="137">
        <f t="shared" ref="BE151:BE161" si="4">IF(N151="základní",J151,0)</f>
        <v>360</v>
      </c>
      <c r="BF151" s="137">
        <f t="shared" ref="BF151:BF161" si="5">IF(N151="snížená",J151,0)</f>
        <v>0</v>
      </c>
      <c r="BG151" s="137">
        <f t="shared" ref="BG151:BG161" si="6">IF(N151="zákl. přenesená",J151,0)</f>
        <v>0</v>
      </c>
      <c r="BH151" s="137">
        <f t="shared" ref="BH151:BH161" si="7">IF(N151="sníž. přenesená",J151,0)</f>
        <v>0</v>
      </c>
      <c r="BI151" s="137">
        <f t="shared" ref="BI151:BI161" si="8">IF(N151="nulová",J151,0)</f>
        <v>0</v>
      </c>
      <c r="BJ151" s="6" t="s">
        <v>7</v>
      </c>
      <c r="BK151" s="137">
        <f t="shared" ref="BK151:BK161" si="9">ROUND(I151*H151,0)</f>
        <v>360</v>
      </c>
      <c r="BL151" s="6" t="s">
        <v>131</v>
      </c>
      <c r="BM151" s="136" t="s">
        <v>367</v>
      </c>
    </row>
    <row r="152" spans="1:65" ht="16.5" customHeight="1">
      <c r="A152" s="16"/>
      <c r="B152" s="125"/>
      <c r="C152" s="126" t="s">
        <v>192</v>
      </c>
      <c r="D152" s="126" t="s">
        <v>127</v>
      </c>
      <c r="E152" s="127" t="s">
        <v>368</v>
      </c>
      <c r="F152" s="128" t="s">
        <v>369</v>
      </c>
      <c r="G152" s="129" t="s">
        <v>213</v>
      </c>
      <c r="H152" s="130">
        <v>1</v>
      </c>
      <c r="I152" s="130">
        <v>500</v>
      </c>
      <c r="J152" s="130">
        <f t="shared" si="0"/>
        <v>500</v>
      </c>
      <c r="K152" s="131"/>
      <c r="L152" s="17"/>
      <c r="M152" s="132"/>
      <c r="N152" s="133" t="s">
        <v>34</v>
      </c>
      <c r="O152" s="134">
        <v>0.41199999999999998</v>
      </c>
      <c r="P152" s="134">
        <f t="shared" si="1"/>
        <v>0.41199999999999998</v>
      </c>
      <c r="Q152" s="134">
        <v>2.4000000000000001E-4</v>
      </c>
      <c r="R152" s="134">
        <f t="shared" si="2"/>
        <v>2.4000000000000001E-4</v>
      </c>
      <c r="S152" s="134">
        <v>0</v>
      </c>
      <c r="T152" s="135">
        <f t="shared" si="3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R152" s="136" t="s">
        <v>131</v>
      </c>
      <c r="AT152" s="136" t="s">
        <v>127</v>
      </c>
      <c r="AU152" s="136" t="s">
        <v>78</v>
      </c>
      <c r="AY152" s="6" t="s">
        <v>125</v>
      </c>
      <c r="BE152" s="137">
        <f t="shared" si="4"/>
        <v>500</v>
      </c>
      <c r="BF152" s="137">
        <f t="shared" si="5"/>
        <v>0</v>
      </c>
      <c r="BG152" s="137">
        <f t="shared" si="6"/>
        <v>0</v>
      </c>
      <c r="BH152" s="137">
        <f t="shared" si="7"/>
        <v>0</v>
      </c>
      <c r="BI152" s="137">
        <f t="shared" si="8"/>
        <v>0</v>
      </c>
      <c r="BJ152" s="6" t="s">
        <v>7</v>
      </c>
      <c r="BK152" s="137">
        <f t="shared" si="9"/>
        <v>500</v>
      </c>
      <c r="BL152" s="6" t="s">
        <v>131</v>
      </c>
      <c r="BM152" s="136" t="s">
        <v>370</v>
      </c>
    </row>
    <row r="153" spans="1:65" ht="21.75" customHeight="1">
      <c r="A153" s="16"/>
      <c r="B153" s="125"/>
      <c r="C153" s="126" t="s">
        <v>196</v>
      </c>
      <c r="D153" s="126" t="s">
        <v>127</v>
      </c>
      <c r="E153" s="127" t="s">
        <v>371</v>
      </c>
      <c r="F153" s="128" t="s">
        <v>372</v>
      </c>
      <c r="G153" s="129" t="s">
        <v>213</v>
      </c>
      <c r="H153" s="130">
        <v>1</v>
      </c>
      <c r="I153" s="130">
        <v>1000</v>
      </c>
      <c r="J153" s="130">
        <f t="shared" si="0"/>
        <v>1000</v>
      </c>
      <c r="K153" s="131"/>
      <c r="L153" s="17"/>
      <c r="M153" s="132"/>
      <c r="N153" s="133" t="s">
        <v>34</v>
      </c>
      <c r="O153" s="134">
        <v>1.1819999999999999</v>
      </c>
      <c r="P153" s="134">
        <f t="shared" si="1"/>
        <v>1.1819999999999999</v>
      </c>
      <c r="Q153" s="134">
        <v>7.1871999999999995E-4</v>
      </c>
      <c r="R153" s="134">
        <f t="shared" si="2"/>
        <v>7.1871999999999995E-4</v>
      </c>
      <c r="S153" s="134">
        <v>0</v>
      </c>
      <c r="T153" s="135">
        <f t="shared" si="3"/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R153" s="136" t="s">
        <v>131</v>
      </c>
      <c r="AT153" s="136" t="s">
        <v>127</v>
      </c>
      <c r="AU153" s="136" t="s">
        <v>78</v>
      </c>
      <c r="AY153" s="6" t="s">
        <v>125</v>
      </c>
      <c r="BE153" s="137">
        <f t="shared" si="4"/>
        <v>1000</v>
      </c>
      <c r="BF153" s="137">
        <f t="shared" si="5"/>
        <v>0</v>
      </c>
      <c r="BG153" s="137">
        <f t="shared" si="6"/>
        <v>0</v>
      </c>
      <c r="BH153" s="137">
        <f t="shared" si="7"/>
        <v>0</v>
      </c>
      <c r="BI153" s="137">
        <f t="shared" si="8"/>
        <v>0</v>
      </c>
      <c r="BJ153" s="6" t="s">
        <v>7</v>
      </c>
      <c r="BK153" s="137">
        <f t="shared" si="9"/>
        <v>1000</v>
      </c>
      <c r="BL153" s="6" t="s">
        <v>131</v>
      </c>
      <c r="BM153" s="136" t="s">
        <v>373</v>
      </c>
    </row>
    <row r="154" spans="1:65" ht="24.2" customHeight="1">
      <c r="A154" s="16"/>
      <c r="B154" s="125"/>
      <c r="C154" s="153" t="s">
        <v>8</v>
      </c>
      <c r="D154" s="153" t="s">
        <v>169</v>
      </c>
      <c r="E154" s="154" t="s">
        <v>374</v>
      </c>
      <c r="F154" s="155" t="s">
        <v>375</v>
      </c>
      <c r="G154" s="156" t="s">
        <v>213</v>
      </c>
      <c r="H154" s="157">
        <v>1</v>
      </c>
      <c r="I154" s="157">
        <v>4500</v>
      </c>
      <c r="J154" s="157">
        <f t="shared" si="0"/>
        <v>4500</v>
      </c>
      <c r="K154" s="158"/>
      <c r="L154" s="159"/>
      <c r="M154" s="160"/>
      <c r="N154" s="161" t="s">
        <v>34</v>
      </c>
      <c r="O154" s="134">
        <v>0</v>
      </c>
      <c r="P154" s="134">
        <f t="shared" si="1"/>
        <v>0</v>
      </c>
      <c r="Q154" s="134">
        <v>1.0999999999999999E-2</v>
      </c>
      <c r="R154" s="134">
        <f t="shared" si="2"/>
        <v>1.0999999999999999E-2</v>
      </c>
      <c r="S154" s="134">
        <v>0</v>
      </c>
      <c r="T154" s="135">
        <f t="shared" si="3"/>
        <v>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R154" s="136" t="s">
        <v>163</v>
      </c>
      <c r="AT154" s="136" t="s">
        <v>169</v>
      </c>
      <c r="AU154" s="136" t="s">
        <v>78</v>
      </c>
      <c r="AY154" s="6" t="s">
        <v>125</v>
      </c>
      <c r="BE154" s="137">
        <f t="shared" si="4"/>
        <v>4500</v>
      </c>
      <c r="BF154" s="137">
        <f t="shared" si="5"/>
        <v>0</v>
      </c>
      <c r="BG154" s="137">
        <f t="shared" si="6"/>
        <v>0</v>
      </c>
      <c r="BH154" s="137">
        <f t="shared" si="7"/>
        <v>0</v>
      </c>
      <c r="BI154" s="137">
        <f t="shared" si="8"/>
        <v>0</v>
      </c>
      <c r="BJ154" s="6" t="s">
        <v>7</v>
      </c>
      <c r="BK154" s="137">
        <f t="shared" si="9"/>
        <v>4500</v>
      </c>
      <c r="BL154" s="6" t="s">
        <v>131</v>
      </c>
      <c r="BM154" s="136" t="s">
        <v>376</v>
      </c>
    </row>
    <row r="155" spans="1:65" ht="24.2" customHeight="1">
      <c r="A155" s="16"/>
      <c r="B155" s="125"/>
      <c r="C155" s="153" t="s">
        <v>206</v>
      </c>
      <c r="D155" s="153" t="s">
        <v>169</v>
      </c>
      <c r="E155" s="154" t="s">
        <v>220</v>
      </c>
      <c r="F155" s="155" t="s">
        <v>221</v>
      </c>
      <c r="G155" s="156" t="s">
        <v>213</v>
      </c>
      <c r="H155" s="157">
        <v>1</v>
      </c>
      <c r="I155" s="157">
        <v>1655</v>
      </c>
      <c r="J155" s="157">
        <f t="shared" si="0"/>
        <v>1655</v>
      </c>
      <c r="K155" s="158"/>
      <c r="L155" s="159"/>
      <c r="M155" s="160"/>
      <c r="N155" s="161" t="s">
        <v>34</v>
      </c>
      <c r="O155" s="134">
        <v>0</v>
      </c>
      <c r="P155" s="134">
        <f t="shared" si="1"/>
        <v>0</v>
      </c>
      <c r="Q155" s="134">
        <v>1.3299999999999999E-2</v>
      </c>
      <c r="R155" s="134">
        <f t="shared" si="2"/>
        <v>1.3299999999999999E-2</v>
      </c>
      <c r="S155" s="134">
        <v>0</v>
      </c>
      <c r="T155" s="135">
        <f t="shared" si="3"/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R155" s="136" t="s">
        <v>163</v>
      </c>
      <c r="AT155" s="136" t="s">
        <v>169</v>
      </c>
      <c r="AU155" s="136" t="s">
        <v>78</v>
      </c>
      <c r="AY155" s="6" t="s">
        <v>125</v>
      </c>
      <c r="BE155" s="137">
        <f t="shared" si="4"/>
        <v>1655</v>
      </c>
      <c r="BF155" s="137">
        <f t="shared" si="5"/>
        <v>0</v>
      </c>
      <c r="BG155" s="137">
        <f t="shared" si="6"/>
        <v>0</v>
      </c>
      <c r="BH155" s="137">
        <f t="shared" si="7"/>
        <v>0</v>
      </c>
      <c r="BI155" s="137">
        <f t="shared" si="8"/>
        <v>0</v>
      </c>
      <c r="BJ155" s="6" t="s">
        <v>7</v>
      </c>
      <c r="BK155" s="137">
        <f t="shared" si="9"/>
        <v>1655</v>
      </c>
      <c r="BL155" s="6" t="s">
        <v>131</v>
      </c>
      <c r="BM155" s="136" t="s">
        <v>377</v>
      </c>
    </row>
    <row r="156" spans="1:65" ht="24.2" customHeight="1">
      <c r="A156" s="16"/>
      <c r="B156" s="125"/>
      <c r="C156" s="126" t="s">
        <v>210</v>
      </c>
      <c r="D156" s="126" t="s">
        <v>127</v>
      </c>
      <c r="E156" s="127" t="s">
        <v>378</v>
      </c>
      <c r="F156" s="128" t="s">
        <v>379</v>
      </c>
      <c r="G156" s="129" t="s">
        <v>213</v>
      </c>
      <c r="H156" s="130">
        <v>1</v>
      </c>
      <c r="I156" s="130">
        <v>1150</v>
      </c>
      <c r="J156" s="130">
        <f t="shared" si="0"/>
        <v>1150</v>
      </c>
      <c r="K156" s="131"/>
      <c r="L156" s="17"/>
      <c r="M156" s="132"/>
      <c r="N156" s="133" t="s">
        <v>34</v>
      </c>
      <c r="O156" s="134">
        <v>3.4740000000000002</v>
      </c>
      <c r="P156" s="134">
        <f t="shared" si="1"/>
        <v>3.4740000000000002</v>
      </c>
      <c r="Q156" s="134">
        <v>0</v>
      </c>
      <c r="R156" s="134">
        <f t="shared" si="2"/>
        <v>0</v>
      </c>
      <c r="S156" s="134">
        <v>0</v>
      </c>
      <c r="T156" s="135">
        <f t="shared" si="3"/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R156" s="136" t="s">
        <v>131</v>
      </c>
      <c r="AT156" s="136" t="s">
        <v>127</v>
      </c>
      <c r="AU156" s="136" t="s">
        <v>78</v>
      </c>
      <c r="AY156" s="6" t="s">
        <v>125</v>
      </c>
      <c r="BE156" s="137">
        <f t="shared" si="4"/>
        <v>1150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6" t="s">
        <v>7</v>
      </c>
      <c r="BK156" s="137">
        <f t="shared" si="9"/>
        <v>1150</v>
      </c>
      <c r="BL156" s="6" t="s">
        <v>131</v>
      </c>
      <c r="BM156" s="136" t="s">
        <v>380</v>
      </c>
    </row>
    <row r="157" spans="1:65" ht="33" customHeight="1">
      <c r="A157" s="16"/>
      <c r="B157" s="125"/>
      <c r="C157" s="153" t="s">
        <v>215</v>
      </c>
      <c r="D157" s="153" t="s">
        <v>169</v>
      </c>
      <c r="E157" s="154" t="s">
        <v>381</v>
      </c>
      <c r="F157" s="155" t="s">
        <v>382</v>
      </c>
      <c r="G157" s="156" t="s">
        <v>213</v>
      </c>
      <c r="H157" s="157">
        <v>1</v>
      </c>
      <c r="I157" s="157">
        <v>1280</v>
      </c>
      <c r="J157" s="157">
        <f t="shared" si="0"/>
        <v>1280</v>
      </c>
      <c r="K157" s="158"/>
      <c r="L157" s="159"/>
      <c r="M157" s="160"/>
      <c r="N157" s="161" t="s">
        <v>34</v>
      </c>
      <c r="O157" s="134">
        <v>0</v>
      </c>
      <c r="P157" s="134">
        <f t="shared" si="1"/>
        <v>0</v>
      </c>
      <c r="Q157" s="134">
        <v>1.9E-3</v>
      </c>
      <c r="R157" s="134">
        <f t="shared" si="2"/>
        <v>1.9E-3</v>
      </c>
      <c r="S157" s="134">
        <v>0</v>
      </c>
      <c r="T157" s="135">
        <f t="shared" si="3"/>
        <v>0</v>
      </c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R157" s="136" t="s">
        <v>163</v>
      </c>
      <c r="AT157" s="136" t="s">
        <v>169</v>
      </c>
      <c r="AU157" s="136" t="s">
        <v>78</v>
      </c>
      <c r="AY157" s="6" t="s">
        <v>125</v>
      </c>
      <c r="BE157" s="137">
        <f t="shared" si="4"/>
        <v>1280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6" t="s">
        <v>7</v>
      </c>
      <c r="BK157" s="137">
        <f t="shared" si="9"/>
        <v>1280</v>
      </c>
      <c r="BL157" s="6" t="s">
        <v>131</v>
      </c>
      <c r="BM157" s="136" t="s">
        <v>383</v>
      </c>
    </row>
    <row r="158" spans="1:65" ht="33" customHeight="1">
      <c r="A158" s="16"/>
      <c r="B158" s="125"/>
      <c r="C158" s="126" t="s">
        <v>219</v>
      </c>
      <c r="D158" s="126" t="s">
        <v>127</v>
      </c>
      <c r="E158" s="127" t="s">
        <v>384</v>
      </c>
      <c r="F158" s="128" t="s">
        <v>385</v>
      </c>
      <c r="G158" s="129" t="s">
        <v>213</v>
      </c>
      <c r="H158" s="130">
        <v>1</v>
      </c>
      <c r="I158" s="130">
        <v>1400</v>
      </c>
      <c r="J158" s="130">
        <f t="shared" si="0"/>
        <v>1400</v>
      </c>
      <c r="K158" s="131"/>
      <c r="L158" s="17"/>
      <c r="M158" s="132"/>
      <c r="N158" s="133" t="s">
        <v>34</v>
      </c>
      <c r="O158" s="134">
        <v>1.5</v>
      </c>
      <c r="P158" s="134">
        <f t="shared" si="1"/>
        <v>1.5</v>
      </c>
      <c r="Q158" s="134">
        <v>0.43786399999999998</v>
      </c>
      <c r="R158" s="134">
        <f t="shared" si="2"/>
        <v>0.43786399999999998</v>
      </c>
      <c r="S158" s="134">
        <v>0</v>
      </c>
      <c r="T158" s="135">
        <f t="shared" si="3"/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R158" s="136" t="s">
        <v>131</v>
      </c>
      <c r="AT158" s="136" t="s">
        <v>127</v>
      </c>
      <c r="AU158" s="136" t="s">
        <v>78</v>
      </c>
      <c r="AY158" s="6" t="s">
        <v>125</v>
      </c>
      <c r="BE158" s="137">
        <f t="shared" si="4"/>
        <v>1400</v>
      </c>
      <c r="BF158" s="137">
        <f t="shared" si="5"/>
        <v>0</v>
      </c>
      <c r="BG158" s="137">
        <f t="shared" si="6"/>
        <v>0</v>
      </c>
      <c r="BH158" s="137">
        <f t="shared" si="7"/>
        <v>0</v>
      </c>
      <c r="BI158" s="137">
        <f t="shared" si="8"/>
        <v>0</v>
      </c>
      <c r="BJ158" s="6" t="s">
        <v>7</v>
      </c>
      <c r="BK158" s="137">
        <f t="shared" si="9"/>
        <v>1400</v>
      </c>
      <c r="BL158" s="6" t="s">
        <v>131</v>
      </c>
      <c r="BM158" s="136" t="s">
        <v>386</v>
      </c>
    </row>
    <row r="159" spans="1:65" ht="24.2" customHeight="1">
      <c r="A159" s="16"/>
      <c r="B159" s="125"/>
      <c r="C159" s="153" t="s">
        <v>223</v>
      </c>
      <c r="D159" s="153" t="s">
        <v>169</v>
      </c>
      <c r="E159" s="154" t="s">
        <v>387</v>
      </c>
      <c r="F159" s="155" t="s">
        <v>388</v>
      </c>
      <c r="G159" s="156" t="s">
        <v>213</v>
      </c>
      <c r="H159" s="157">
        <v>1</v>
      </c>
      <c r="I159" s="157">
        <v>18200</v>
      </c>
      <c r="J159" s="157">
        <f t="shared" si="0"/>
        <v>18200</v>
      </c>
      <c r="K159" s="158"/>
      <c r="L159" s="159"/>
      <c r="M159" s="160"/>
      <c r="N159" s="161" t="s">
        <v>34</v>
      </c>
      <c r="O159" s="134">
        <v>0</v>
      </c>
      <c r="P159" s="134">
        <f t="shared" si="1"/>
        <v>0</v>
      </c>
      <c r="Q159" s="134">
        <v>8.6999999999999994E-2</v>
      </c>
      <c r="R159" s="134">
        <f t="shared" si="2"/>
        <v>8.6999999999999994E-2</v>
      </c>
      <c r="S159" s="134">
        <v>0</v>
      </c>
      <c r="T159" s="135">
        <f t="shared" si="3"/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R159" s="136" t="s">
        <v>163</v>
      </c>
      <c r="AT159" s="136" t="s">
        <v>169</v>
      </c>
      <c r="AU159" s="136" t="s">
        <v>78</v>
      </c>
      <c r="AY159" s="6" t="s">
        <v>125</v>
      </c>
      <c r="BE159" s="137">
        <f t="shared" si="4"/>
        <v>18200</v>
      </c>
      <c r="BF159" s="137">
        <f t="shared" si="5"/>
        <v>0</v>
      </c>
      <c r="BG159" s="137">
        <f t="shared" si="6"/>
        <v>0</v>
      </c>
      <c r="BH159" s="137">
        <f t="shared" si="7"/>
        <v>0</v>
      </c>
      <c r="BI159" s="137">
        <f t="shared" si="8"/>
        <v>0</v>
      </c>
      <c r="BJ159" s="6" t="s">
        <v>7</v>
      </c>
      <c r="BK159" s="137">
        <f t="shared" si="9"/>
        <v>18200</v>
      </c>
      <c r="BL159" s="6" t="s">
        <v>131</v>
      </c>
      <c r="BM159" s="136" t="s">
        <v>389</v>
      </c>
    </row>
    <row r="160" spans="1:65" ht="16.5" customHeight="1">
      <c r="A160" s="16"/>
      <c r="B160" s="125"/>
      <c r="C160" s="126" t="s">
        <v>6</v>
      </c>
      <c r="D160" s="126" t="s">
        <v>127</v>
      </c>
      <c r="E160" s="127" t="s">
        <v>251</v>
      </c>
      <c r="F160" s="128" t="s">
        <v>252</v>
      </c>
      <c r="G160" s="129" t="s">
        <v>204</v>
      </c>
      <c r="H160" s="130">
        <v>6</v>
      </c>
      <c r="I160" s="130">
        <v>40</v>
      </c>
      <c r="J160" s="130">
        <f t="shared" si="0"/>
        <v>240</v>
      </c>
      <c r="K160" s="131"/>
      <c r="L160" s="17"/>
      <c r="M160" s="132"/>
      <c r="N160" s="133" t="s">
        <v>34</v>
      </c>
      <c r="O160" s="134">
        <v>5.3999999999999999E-2</v>
      </c>
      <c r="P160" s="134">
        <f t="shared" si="1"/>
        <v>0.32400000000000001</v>
      </c>
      <c r="Q160" s="134">
        <v>1.9236000000000001E-4</v>
      </c>
      <c r="R160" s="134">
        <f t="shared" si="2"/>
        <v>1.15416E-3</v>
      </c>
      <c r="S160" s="134">
        <v>0</v>
      </c>
      <c r="T160" s="135">
        <f t="shared" si="3"/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R160" s="136" t="s">
        <v>131</v>
      </c>
      <c r="AT160" s="136" t="s">
        <v>127</v>
      </c>
      <c r="AU160" s="136" t="s">
        <v>78</v>
      </c>
      <c r="AY160" s="6" t="s">
        <v>125</v>
      </c>
      <c r="BE160" s="137">
        <f t="shared" si="4"/>
        <v>240</v>
      </c>
      <c r="BF160" s="137">
        <f t="shared" si="5"/>
        <v>0</v>
      </c>
      <c r="BG160" s="137">
        <f t="shared" si="6"/>
        <v>0</v>
      </c>
      <c r="BH160" s="137">
        <f t="shared" si="7"/>
        <v>0</v>
      </c>
      <c r="BI160" s="137">
        <f t="shared" si="8"/>
        <v>0</v>
      </c>
      <c r="BJ160" s="6" t="s">
        <v>7</v>
      </c>
      <c r="BK160" s="137">
        <f t="shared" si="9"/>
        <v>240</v>
      </c>
      <c r="BL160" s="6" t="s">
        <v>131</v>
      </c>
      <c r="BM160" s="136" t="s">
        <v>390</v>
      </c>
    </row>
    <row r="161" spans="1:65" ht="21.75" customHeight="1">
      <c r="A161" s="16"/>
      <c r="B161" s="125"/>
      <c r="C161" s="126" t="s">
        <v>230</v>
      </c>
      <c r="D161" s="126" t="s">
        <v>127</v>
      </c>
      <c r="E161" s="127" t="s">
        <v>256</v>
      </c>
      <c r="F161" s="128" t="s">
        <v>257</v>
      </c>
      <c r="G161" s="129" t="s">
        <v>204</v>
      </c>
      <c r="H161" s="130">
        <v>5</v>
      </c>
      <c r="I161" s="130">
        <v>20</v>
      </c>
      <c r="J161" s="130">
        <f t="shared" si="0"/>
        <v>100</v>
      </c>
      <c r="K161" s="131"/>
      <c r="L161" s="17"/>
      <c r="M161" s="132"/>
      <c r="N161" s="133" t="s">
        <v>34</v>
      </c>
      <c r="O161" s="134">
        <v>2.3E-2</v>
      </c>
      <c r="P161" s="134">
        <f t="shared" si="1"/>
        <v>0.11499999999999999</v>
      </c>
      <c r="Q161" s="134">
        <v>7.3499999999999998E-5</v>
      </c>
      <c r="R161" s="134">
        <f t="shared" si="2"/>
        <v>3.6749999999999999E-4</v>
      </c>
      <c r="S161" s="134">
        <v>0</v>
      </c>
      <c r="T161" s="135">
        <f t="shared" si="3"/>
        <v>0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R161" s="136" t="s">
        <v>131</v>
      </c>
      <c r="AT161" s="136" t="s">
        <v>127</v>
      </c>
      <c r="AU161" s="136" t="s">
        <v>78</v>
      </c>
      <c r="AY161" s="6" t="s">
        <v>125</v>
      </c>
      <c r="BE161" s="137">
        <f t="shared" si="4"/>
        <v>100</v>
      </c>
      <c r="BF161" s="137">
        <f t="shared" si="5"/>
        <v>0</v>
      </c>
      <c r="BG161" s="137">
        <f t="shared" si="6"/>
        <v>0</v>
      </c>
      <c r="BH161" s="137">
        <f t="shared" si="7"/>
        <v>0</v>
      </c>
      <c r="BI161" s="137">
        <f t="shared" si="8"/>
        <v>0</v>
      </c>
      <c r="BJ161" s="6" t="s">
        <v>7</v>
      </c>
      <c r="BK161" s="137">
        <f t="shared" si="9"/>
        <v>100</v>
      </c>
      <c r="BL161" s="6" t="s">
        <v>131</v>
      </c>
      <c r="BM161" s="136" t="s">
        <v>391</v>
      </c>
    </row>
    <row r="162" spans="1:65" s="113" customFormat="1" ht="22.9" customHeight="1">
      <c r="B162" s="114"/>
      <c r="D162" s="115" t="s">
        <v>68</v>
      </c>
      <c r="E162" s="123" t="s">
        <v>303</v>
      </c>
      <c r="F162" s="123" t="s">
        <v>304</v>
      </c>
      <c r="J162" s="124">
        <f>BK162</f>
        <v>616</v>
      </c>
      <c r="L162" s="114"/>
      <c r="M162" s="118"/>
      <c r="P162" s="119">
        <f>P163</f>
        <v>0.82880000000000009</v>
      </c>
      <c r="R162" s="119">
        <f>R163</f>
        <v>0</v>
      </c>
      <c r="T162" s="120">
        <f>T163</f>
        <v>0</v>
      </c>
      <c r="AR162" s="115" t="s">
        <v>7</v>
      </c>
      <c r="AT162" s="121" t="s">
        <v>68</v>
      </c>
      <c r="AU162" s="121" t="s">
        <v>7</v>
      </c>
      <c r="AY162" s="115" t="s">
        <v>125</v>
      </c>
      <c r="BK162" s="122">
        <f>BK163</f>
        <v>616</v>
      </c>
    </row>
    <row r="163" spans="1:65" s="16" customFormat="1" ht="24.2" customHeight="1">
      <c r="B163" s="125"/>
      <c r="C163" s="126" t="s">
        <v>234</v>
      </c>
      <c r="D163" s="126" t="s">
        <v>127</v>
      </c>
      <c r="E163" s="127" t="s">
        <v>306</v>
      </c>
      <c r="F163" s="128" t="s">
        <v>307</v>
      </c>
      <c r="G163" s="129" t="s">
        <v>172</v>
      </c>
      <c r="H163" s="130">
        <v>0.56000000000000005</v>
      </c>
      <c r="I163" s="130">
        <v>1100</v>
      </c>
      <c r="J163" s="130">
        <f>ROUND(I163*H163,0)</f>
        <v>616</v>
      </c>
      <c r="K163" s="131"/>
      <c r="L163" s="17"/>
      <c r="M163" s="162"/>
      <c r="N163" s="163" t="s">
        <v>34</v>
      </c>
      <c r="O163" s="164">
        <v>1.48</v>
      </c>
      <c r="P163" s="164">
        <f>O163*H163</f>
        <v>0.82880000000000009</v>
      </c>
      <c r="Q163" s="164">
        <v>0</v>
      </c>
      <c r="R163" s="164">
        <f>Q163*H163</f>
        <v>0</v>
      </c>
      <c r="S163" s="164">
        <v>0</v>
      </c>
      <c r="T163" s="165">
        <f>S163*H163</f>
        <v>0</v>
      </c>
      <c r="AR163" s="136" t="s">
        <v>131</v>
      </c>
      <c r="AT163" s="136" t="s">
        <v>127</v>
      </c>
      <c r="AU163" s="136" t="s">
        <v>78</v>
      </c>
      <c r="AY163" s="6" t="s">
        <v>125</v>
      </c>
      <c r="BE163" s="137">
        <f>IF(N163="základní",J163,0)</f>
        <v>616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6" t="s">
        <v>7</v>
      </c>
      <c r="BK163" s="137">
        <f>ROUND(I163*H163,0)</f>
        <v>616</v>
      </c>
      <c r="BL163" s="6" t="s">
        <v>131</v>
      </c>
      <c r="BM163" s="136" t="s">
        <v>392</v>
      </c>
    </row>
    <row r="164" spans="1:65" ht="6.95" customHeight="1">
      <c r="A164" s="16"/>
      <c r="B164" s="29"/>
      <c r="C164" s="30"/>
      <c r="D164" s="30"/>
      <c r="E164" s="30"/>
      <c r="F164" s="30"/>
      <c r="G164" s="30"/>
      <c r="H164" s="30"/>
      <c r="I164" s="30"/>
      <c r="J164" s="30"/>
      <c r="K164" s="30"/>
      <c r="L164" s="17"/>
      <c r="M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</sheetData>
  <autoFilter ref="C120:K163" xr:uid="{00000000-0009-0000-0000-000002000000}"/>
  <mergeCells count="9">
    <mergeCell ref="E85:H85"/>
    <mergeCell ref="E87:H87"/>
    <mergeCell ref="E111:H111"/>
    <mergeCell ref="E113:H11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0" scale="0" firstPageNumber="0" fitToHeight="100" orientation="portrait" usePrinterDefaults="0" horizontalDpi="0" verticalDpi="0" copies="0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4"/>
  <sheetViews>
    <sheetView showGridLines="0" topLeftCell="A119" zoomScaleNormal="100" workbookViewId="0">
      <selection activeCell="C119" sqref="C119"/>
    </sheetView>
  </sheetViews>
  <sheetFormatPr defaultRowHeight="11.25"/>
  <cols>
    <col min="1" max="1" width="8"/>
    <col min="2" max="2" width="1.1640625"/>
    <col min="3" max="3" width="3.83203125"/>
    <col min="4" max="4" width="4"/>
    <col min="5" max="5" width="16.5"/>
    <col min="6" max="6" width="49.5"/>
    <col min="7" max="7" width="7.1640625"/>
    <col min="8" max="8" width="13.5"/>
    <col min="9" max="9" width="15.5"/>
    <col min="10" max="10" width="21.6640625"/>
    <col min="11" max="11" width="0" hidden="1"/>
    <col min="12" max="12" width="9"/>
    <col min="13" max="21" width="0" hidden="1"/>
    <col min="22" max="22" width="11.83203125"/>
    <col min="23" max="23" width="15.6640625"/>
    <col min="24" max="24" width="11.83203125"/>
    <col min="25" max="25" width="14.5"/>
    <col min="26" max="26" width="10.5"/>
    <col min="27" max="27" width="14.5"/>
    <col min="28" max="28" width="15.6640625"/>
    <col min="29" max="29" width="10.5"/>
    <col min="30" max="30" width="14.5"/>
    <col min="31" max="31" width="15.6640625"/>
    <col min="32" max="43" width="8.1640625"/>
    <col min="44" max="65" width="0" hidden="1"/>
    <col min="66" max="1025" width="8.1640625"/>
  </cols>
  <sheetData>
    <row r="2" spans="1:46" ht="36.950000000000003" customHeight="1">
      <c r="L2" s="184" t="s">
        <v>4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6" t="s">
        <v>84</v>
      </c>
    </row>
    <row r="3" spans="1:46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9"/>
      <c r="AT3" s="6" t="s">
        <v>78</v>
      </c>
    </row>
    <row r="4" spans="1:46" ht="24.95" customHeight="1">
      <c r="B4" s="9"/>
      <c r="D4" s="10" t="s">
        <v>91</v>
      </c>
      <c r="L4" s="9"/>
      <c r="M4" s="75" t="s">
        <v>10</v>
      </c>
      <c r="AT4" s="6" t="s">
        <v>2</v>
      </c>
    </row>
    <row r="5" spans="1:46" ht="6.95" customHeight="1">
      <c r="B5" s="9"/>
      <c r="L5" s="9"/>
    </row>
    <row r="6" spans="1:46" ht="12" customHeight="1">
      <c r="B6" s="9"/>
      <c r="D6" s="14" t="s">
        <v>13</v>
      </c>
      <c r="L6" s="9"/>
    </row>
    <row r="7" spans="1:46" ht="16.5" customHeight="1">
      <c r="B7" s="9"/>
      <c r="E7" s="189" t="str">
        <f>'Rekapitulace stavby'!K6</f>
        <v>Vodovod v ulici Lužické</v>
      </c>
      <c r="F7" s="189"/>
      <c r="G7" s="189"/>
      <c r="H7" s="189"/>
      <c r="L7" s="9"/>
    </row>
    <row r="8" spans="1:46" s="16" customFormat="1" ht="12" customHeight="1">
      <c r="B8" s="17"/>
      <c r="D8" s="14" t="s">
        <v>92</v>
      </c>
      <c r="L8" s="17"/>
    </row>
    <row r="9" spans="1:46" ht="16.5" customHeight="1">
      <c r="A9" s="16"/>
      <c r="B9" s="17"/>
      <c r="C9" s="16"/>
      <c r="D9" s="16"/>
      <c r="E9" s="179" t="s">
        <v>393</v>
      </c>
      <c r="F9" s="179"/>
      <c r="G9" s="179"/>
      <c r="H9" s="179"/>
      <c r="I9" s="16"/>
      <c r="J9" s="16"/>
      <c r="K9" s="16"/>
      <c r="L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46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46" ht="12" customHeight="1">
      <c r="A11" s="16"/>
      <c r="B11" s="17"/>
      <c r="C11" s="16"/>
      <c r="D11" s="14" t="s">
        <v>15</v>
      </c>
      <c r="E11" s="16"/>
      <c r="F11" s="4"/>
      <c r="G11" s="16"/>
      <c r="H11" s="16"/>
      <c r="I11" s="14" t="s">
        <v>16</v>
      </c>
      <c r="J11" s="4"/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ht="12" customHeight="1">
      <c r="A12" s="16"/>
      <c r="B12" s="17"/>
      <c r="C12" s="16"/>
      <c r="D12" s="14" t="s">
        <v>17</v>
      </c>
      <c r="E12" s="16"/>
      <c r="F12" s="4" t="s">
        <v>18</v>
      </c>
      <c r="G12" s="16"/>
      <c r="H12" s="16"/>
      <c r="I12" s="14" t="s">
        <v>19</v>
      </c>
      <c r="J12" s="1" t="str">
        <f>'Rekapitulace stavby'!AN8</f>
        <v>25. 7. 2023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ht="10.9" customHeight="1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ht="12" customHeight="1">
      <c r="A14" s="16"/>
      <c r="B14" s="17"/>
      <c r="C14" s="16"/>
      <c r="D14" s="14" t="s">
        <v>21</v>
      </c>
      <c r="E14" s="16"/>
      <c r="F14" s="16"/>
      <c r="G14" s="16"/>
      <c r="H14" s="16"/>
      <c r="I14" s="14" t="s">
        <v>22</v>
      </c>
      <c r="J14" s="4"/>
      <c r="K14" s="16"/>
      <c r="L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ht="18" customHeight="1">
      <c r="A15" s="16"/>
      <c r="B15" s="17"/>
      <c r="C15" s="16"/>
      <c r="D15" s="16"/>
      <c r="E15" s="4" t="s">
        <v>18</v>
      </c>
      <c r="F15" s="16"/>
      <c r="G15" s="16"/>
      <c r="H15" s="16"/>
      <c r="I15" s="14" t="s">
        <v>24</v>
      </c>
      <c r="J15" s="4"/>
      <c r="K15" s="16"/>
      <c r="L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ht="6.95" customHeight="1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2" customHeight="1">
      <c r="A17" s="16"/>
      <c r="B17" s="17"/>
      <c r="C17" s="16"/>
      <c r="D17" s="14" t="s">
        <v>488</v>
      </c>
      <c r="E17" s="16"/>
      <c r="F17" s="16"/>
      <c r="G17" s="16"/>
      <c r="H17" s="16"/>
      <c r="I17" s="14" t="s">
        <v>22</v>
      </c>
      <c r="J17" s="4">
        <f>'Rekapitulace stavby'!AN13</f>
        <v>25493540</v>
      </c>
      <c r="K17" s="16"/>
      <c r="L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8" customHeight="1">
      <c r="A18" s="16"/>
      <c r="B18" s="17"/>
      <c r="C18" s="16"/>
      <c r="D18" s="16"/>
      <c r="E18" s="185" t="str">
        <f>'Rekapitulace stavby'!E14</f>
        <v>Brabec&amp;Brabec stavební s.r.o.</v>
      </c>
      <c r="F18" s="185"/>
      <c r="G18" s="185"/>
      <c r="H18" s="185"/>
      <c r="I18" s="14" t="s">
        <v>24</v>
      </c>
      <c r="J18" s="4" t="str">
        <f>'Rekapitulace stavby'!AN14</f>
        <v>CZ25493540</v>
      </c>
      <c r="K18" s="16"/>
      <c r="L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6.95" customHeight="1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2" customHeight="1">
      <c r="A20" s="16"/>
      <c r="B20" s="17"/>
      <c r="C20" s="16"/>
      <c r="D20" s="14" t="s">
        <v>25</v>
      </c>
      <c r="E20" s="16"/>
      <c r="F20" s="16"/>
      <c r="G20" s="16"/>
      <c r="H20" s="16"/>
      <c r="I20" s="14" t="s">
        <v>22</v>
      </c>
      <c r="J20" s="4"/>
      <c r="K20" s="16"/>
      <c r="L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8" customHeight="1">
      <c r="A21" s="16"/>
      <c r="B21" s="17"/>
      <c r="C21" s="16"/>
      <c r="D21" s="16"/>
      <c r="E21" s="4" t="s">
        <v>18</v>
      </c>
      <c r="F21" s="16"/>
      <c r="G21" s="16"/>
      <c r="H21" s="16"/>
      <c r="I21" s="14" t="s">
        <v>24</v>
      </c>
      <c r="J21" s="4"/>
      <c r="K21" s="16"/>
      <c r="L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6.95" customHeight="1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2" customHeight="1">
      <c r="A23" s="16"/>
      <c r="B23" s="17"/>
      <c r="C23" s="16"/>
      <c r="D23" s="14" t="s">
        <v>27</v>
      </c>
      <c r="E23" s="16"/>
      <c r="F23" s="16"/>
      <c r="G23" s="16"/>
      <c r="H23" s="16"/>
      <c r="I23" s="14" t="s">
        <v>22</v>
      </c>
      <c r="J23" s="4"/>
      <c r="K23" s="16"/>
      <c r="L23" s="1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8" customHeight="1">
      <c r="A24" s="16"/>
      <c r="B24" s="17"/>
      <c r="C24" s="16"/>
      <c r="D24" s="16"/>
      <c r="E24" s="4" t="s">
        <v>18</v>
      </c>
      <c r="F24" s="16"/>
      <c r="G24" s="16"/>
      <c r="H24" s="16"/>
      <c r="I24" s="14" t="s">
        <v>24</v>
      </c>
      <c r="J24" s="4"/>
      <c r="K24" s="16"/>
      <c r="L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6.95" customHeight="1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2" customHeight="1">
      <c r="A26" s="16"/>
      <c r="B26" s="17"/>
      <c r="C26" s="16"/>
      <c r="D26" s="14" t="s">
        <v>28</v>
      </c>
      <c r="E26" s="16"/>
      <c r="F26" s="16"/>
      <c r="G26" s="16"/>
      <c r="H26" s="16"/>
      <c r="I26" s="16"/>
      <c r="J26" s="16"/>
      <c r="K26" s="16"/>
      <c r="L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76" customFormat="1" ht="16.5" customHeight="1">
      <c r="B27" s="77"/>
      <c r="E27" s="187"/>
      <c r="F27" s="187"/>
      <c r="G27" s="187"/>
      <c r="H27" s="187"/>
      <c r="L27" s="77"/>
    </row>
    <row r="28" spans="1:31" s="16" customFormat="1" ht="6.95" customHeight="1">
      <c r="B28" s="17"/>
      <c r="L28" s="17"/>
    </row>
    <row r="29" spans="1:31" ht="6.95" customHeight="1">
      <c r="A29" s="16"/>
      <c r="B29" s="17"/>
      <c r="C29" s="16"/>
      <c r="D29" s="39"/>
      <c r="E29" s="39"/>
      <c r="F29" s="39"/>
      <c r="G29" s="39"/>
      <c r="H29" s="39"/>
      <c r="I29" s="39"/>
      <c r="J29" s="39"/>
      <c r="K29" s="39"/>
      <c r="L29" s="17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25.5" customHeight="1">
      <c r="A30" s="16"/>
      <c r="B30" s="17"/>
      <c r="C30" s="16"/>
      <c r="D30" s="78" t="s">
        <v>29</v>
      </c>
      <c r="E30" s="16"/>
      <c r="F30" s="16"/>
      <c r="G30" s="16"/>
      <c r="H30" s="16"/>
      <c r="I30" s="16"/>
      <c r="J30" s="52">
        <f>ROUND(J121, 2)</f>
        <v>43256</v>
      </c>
      <c r="K30" s="16"/>
      <c r="L30" s="17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6.95" customHeight="1">
      <c r="A31" s="16"/>
      <c r="B31" s="17"/>
      <c r="C31" s="16"/>
      <c r="D31" s="39"/>
      <c r="E31" s="39"/>
      <c r="F31" s="39"/>
      <c r="G31" s="39"/>
      <c r="H31" s="39"/>
      <c r="I31" s="39"/>
      <c r="J31" s="39"/>
      <c r="K31" s="39"/>
      <c r="L31" s="17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4.45" customHeight="1">
      <c r="A32" s="16"/>
      <c r="B32" s="17"/>
      <c r="C32" s="16"/>
      <c r="D32" s="16"/>
      <c r="E32" s="16"/>
      <c r="F32" s="2" t="s">
        <v>31</v>
      </c>
      <c r="G32" s="16"/>
      <c r="H32" s="16"/>
      <c r="I32" s="2" t="s">
        <v>30</v>
      </c>
      <c r="J32" s="2" t="s">
        <v>32</v>
      </c>
      <c r="K32" s="16"/>
      <c r="L32" s="17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4.45" customHeight="1">
      <c r="A33" s="16"/>
      <c r="B33" s="17"/>
      <c r="C33" s="16"/>
      <c r="D33" s="79" t="s">
        <v>33</v>
      </c>
      <c r="E33" s="14" t="s">
        <v>34</v>
      </c>
      <c r="F33" s="80">
        <f>ROUND((SUM(BE121:BE163)),  2)</f>
        <v>43256</v>
      </c>
      <c r="G33" s="16"/>
      <c r="H33" s="16"/>
      <c r="I33" s="81">
        <v>0.21</v>
      </c>
      <c r="J33" s="80">
        <f>ROUND(((SUM(BE121:BE163))*I33),  2)</f>
        <v>9083.76</v>
      </c>
      <c r="K33" s="16"/>
      <c r="L33" s="17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4.45" customHeight="1">
      <c r="A34" s="16"/>
      <c r="B34" s="17"/>
      <c r="C34" s="16"/>
      <c r="D34" s="16"/>
      <c r="E34" s="14" t="s">
        <v>35</v>
      </c>
      <c r="F34" s="80">
        <f>ROUND((SUM(BF121:BF163)),  2)</f>
        <v>0</v>
      </c>
      <c r="G34" s="16"/>
      <c r="H34" s="16"/>
      <c r="I34" s="81">
        <v>0.15</v>
      </c>
      <c r="J34" s="80">
        <f>ROUND(((SUM(BF121:BF163))*I34),  2)</f>
        <v>0</v>
      </c>
      <c r="K34" s="16"/>
      <c r="L34" s="17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4.45" hidden="1" customHeight="1">
      <c r="A35" s="16"/>
      <c r="B35" s="17"/>
      <c r="C35" s="16"/>
      <c r="D35" s="16"/>
      <c r="E35" s="14" t="s">
        <v>36</v>
      </c>
      <c r="F35" s="80">
        <f>ROUND((SUM(BG121:BG163)),  2)</f>
        <v>0</v>
      </c>
      <c r="G35" s="16"/>
      <c r="H35" s="16"/>
      <c r="I35" s="81">
        <v>0.21</v>
      </c>
      <c r="J35" s="80">
        <f>0</f>
        <v>0</v>
      </c>
      <c r="K35" s="16"/>
      <c r="L35" s="17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4.45" hidden="1" customHeight="1">
      <c r="A36" s="16"/>
      <c r="B36" s="17"/>
      <c r="C36" s="16"/>
      <c r="D36" s="16"/>
      <c r="E36" s="14" t="s">
        <v>37</v>
      </c>
      <c r="F36" s="80">
        <f>ROUND((SUM(BH121:BH163)),  2)</f>
        <v>0</v>
      </c>
      <c r="G36" s="16"/>
      <c r="H36" s="16"/>
      <c r="I36" s="81">
        <v>0.15</v>
      </c>
      <c r="J36" s="80">
        <f>0</f>
        <v>0</v>
      </c>
      <c r="K36" s="16"/>
      <c r="L36" s="17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4.45" hidden="1" customHeight="1">
      <c r="A37" s="16"/>
      <c r="B37" s="17"/>
      <c r="C37" s="16"/>
      <c r="D37" s="16"/>
      <c r="E37" s="14" t="s">
        <v>38</v>
      </c>
      <c r="F37" s="80">
        <f>ROUND((SUM(BI121:BI163)),  2)</f>
        <v>0</v>
      </c>
      <c r="G37" s="16"/>
      <c r="H37" s="16"/>
      <c r="I37" s="81">
        <v>0</v>
      </c>
      <c r="J37" s="80">
        <f>0</f>
        <v>0</v>
      </c>
      <c r="K37" s="16"/>
      <c r="L37" s="17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6.95" customHeight="1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7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25.5" customHeight="1">
      <c r="A39" s="16"/>
      <c r="B39" s="17"/>
      <c r="C39" s="82"/>
      <c r="D39" s="83" t="s">
        <v>39</v>
      </c>
      <c r="E39" s="42"/>
      <c r="F39" s="42"/>
      <c r="G39" s="84" t="s">
        <v>40</v>
      </c>
      <c r="H39" s="85" t="s">
        <v>41</v>
      </c>
      <c r="I39" s="42"/>
      <c r="J39" s="86">
        <f>SUM(J30:J37)</f>
        <v>52339.76</v>
      </c>
      <c r="K39" s="87"/>
      <c r="L39" s="17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4.45" customHeight="1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7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4.45" customHeight="1">
      <c r="B41" s="9"/>
      <c r="L41" s="9"/>
    </row>
    <row r="42" spans="1:31" ht="14.45" customHeight="1">
      <c r="B42" s="9"/>
      <c r="L42" s="9"/>
    </row>
    <row r="43" spans="1:31" ht="14.45" customHeight="1">
      <c r="B43" s="9"/>
      <c r="L43" s="9"/>
    </row>
    <row r="44" spans="1:31" ht="14.45" customHeight="1">
      <c r="B44" s="9"/>
      <c r="L44" s="9"/>
    </row>
    <row r="45" spans="1:31" ht="14.45" customHeight="1">
      <c r="B45" s="9"/>
      <c r="L45" s="9"/>
    </row>
    <row r="46" spans="1:31" ht="14.45" customHeight="1">
      <c r="B46" s="9"/>
      <c r="L46" s="9"/>
    </row>
    <row r="47" spans="1:31" ht="14.45" customHeight="1">
      <c r="B47" s="9"/>
      <c r="L47" s="9"/>
    </row>
    <row r="48" spans="1:31" ht="14.45" customHeight="1">
      <c r="B48" s="9"/>
      <c r="L48" s="9"/>
    </row>
    <row r="49" spans="2:12" ht="14.45" customHeight="1">
      <c r="B49" s="9"/>
      <c r="L49" s="9"/>
    </row>
    <row r="50" spans="2:12" s="16" customFormat="1" ht="14.45" customHeight="1">
      <c r="B50" s="17"/>
      <c r="D50" s="26" t="s">
        <v>42</v>
      </c>
      <c r="E50" s="27"/>
      <c r="F50" s="27"/>
      <c r="G50" s="26" t="s">
        <v>43</v>
      </c>
      <c r="H50" s="27"/>
      <c r="I50" s="27"/>
      <c r="J50" s="27"/>
      <c r="K50" s="27"/>
      <c r="L50" s="17"/>
    </row>
    <row r="51" spans="2:12">
      <c r="B51" s="9"/>
      <c r="L51" s="9"/>
    </row>
    <row r="52" spans="2:12">
      <c r="B52" s="9"/>
      <c r="L52" s="9"/>
    </row>
    <row r="53" spans="2:12">
      <c r="B53" s="9"/>
      <c r="L53" s="9"/>
    </row>
    <row r="54" spans="2:12">
      <c r="B54" s="9"/>
      <c r="L54" s="9"/>
    </row>
    <row r="55" spans="2:12">
      <c r="B55" s="9"/>
      <c r="L55" s="9"/>
    </row>
    <row r="56" spans="2:12">
      <c r="B56" s="9"/>
      <c r="L56" s="9"/>
    </row>
    <row r="57" spans="2:12">
      <c r="B57" s="9"/>
      <c r="L57" s="9"/>
    </row>
    <row r="58" spans="2:12">
      <c r="B58" s="9"/>
      <c r="L58" s="9"/>
    </row>
    <row r="59" spans="2:12">
      <c r="B59" s="9"/>
      <c r="L59" s="9"/>
    </row>
    <row r="60" spans="2:12">
      <c r="B60" s="9"/>
      <c r="L60" s="9"/>
    </row>
    <row r="61" spans="2:12" s="16" customFormat="1" ht="12.75">
      <c r="B61" s="17"/>
      <c r="D61" s="28" t="s">
        <v>44</v>
      </c>
      <c r="E61" s="19"/>
      <c r="F61" s="88" t="s">
        <v>45</v>
      </c>
      <c r="G61" s="28" t="s">
        <v>44</v>
      </c>
      <c r="H61" s="19"/>
      <c r="I61" s="19"/>
      <c r="J61" s="89" t="s">
        <v>45</v>
      </c>
      <c r="K61" s="19"/>
      <c r="L61" s="17"/>
    </row>
    <row r="62" spans="2:12">
      <c r="B62" s="9"/>
      <c r="L62" s="9"/>
    </row>
    <row r="63" spans="2:12">
      <c r="B63" s="9"/>
      <c r="L63" s="9"/>
    </row>
    <row r="64" spans="2:12">
      <c r="B64" s="9"/>
      <c r="L64" s="9"/>
    </row>
    <row r="65" spans="1:31" s="16" customFormat="1" ht="12.75">
      <c r="B65" s="17"/>
      <c r="D65" s="26" t="s">
        <v>46</v>
      </c>
      <c r="E65" s="27"/>
      <c r="F65" s="27"/>
      <c r="G65" s="26" t="s">
        <v>491</v>
      </c>
      <c r="H65" s="27"/>
      <c r="I65" s="27"/>
      <c r="J65" s="27"/>
      <c r="K65" s="27"/>
      <c r="L65" s="17"/>
    </row>
    <row r="66" spans="1:31">
      <c r="B66" s="9"/>
      <c r="L66" s="9"/>
    </row>
    <row r="67" spans="1:31">
      <c r="B67" s="9"/>
      <c r="L67" s="9"/>
    </row>
    <row r="68" spans="1:31">
      <c r="B68" s="9"/>
      <c r="L68" s="9"/>
    </row>
    <row r="69" spans="1:31">
      <c r="B69" s="9"/>
      <c r="L69" s="9"/>
    </row>
    <row r="70" spans="1:31">
      <c r="B70" s="9"/>
      <c r="L70" s="9"/>
    </row>
    <row r="71" spans="1:31">
      <c r="B71" s="9"/>
      <c r="L71" s="9"/>
    </row>
    <row r="72" spans="1:31">
      <c r="B72" s="9"/>
      <c r="L72" s="9"/>
    </row>
    <row r="73" spans="1:31">
      <c r="B73" s="9"/>
      <c r="L73" s="9"/>
    </row>
    <row r="74" spans="1:31">
      <c r="B74" s="9"/>
      <c r="L74" s="9"/>
    </row>
    <row r="75" spans="1:31">
      <c r="B75" s="9"/>
      <c r="L75" s="9"/>
    </row>
    <row r="76" spans="1:31" s="16" customFormat="1" ht="12.75">
      <c r="B76" s="17"/>
      <c r="D76" s="28" t="s">
        <v>44</v>
      </c>
      <c r="E76" s="19"/>
      <c r="F76" s="88" t="s">
        <v>45</v>
      </c>
      <c r="G76" s="28" t="s">
        <v>44</v>
      </c>
      <c r="H76" s="19"/>
      <c r="I76" s="19"/>
      <c r="J76" s="89" t="s">
        <v>45</v>
      </c>
      <c r="K76" s="19"/>
      <c r="L76" s="17"/>
    </row>
    <row r="77" spans="1:31" ht="14.45" customHeight="1">
      <c r="A77" s="16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17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47" s="16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7"/>
    </row>
    <row r="82" spans="1:47" ht="24.95" customHeight="1">
      <c r="A82" s="16"/>
      <c r="B82" s="17"/>
      <c r="C82" s="10" t="s">
        <v>94</v>
      </c>
      <c r="D82" s="16"/>
      <c r="E82" s="16"/>
      <c r="F82" s="16"/>
      <c r="G82" s="16"/>
      <c r="H82" s="16"/>
      <c r="I82" s="16"/>
      <c r="J82" s="16"/>
      <c r="K82" s="16"/>
      <c r="L82" s="17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47" ht="6.95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7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47" ht="12" customHeight="1">
      <c r="A84" s="16"/>
      <c r="B84" s="17"/>
      <c r="C84" s="14" t="s">
        <v>13</v>
      </c>
      <c r="D84" s="16"/>
      <c r="E84" s="16"/>
      <c r="F84" s="16"/>
      <c r="G84" s="16"/>
      <c r="H84" s="16"/>
      <c r="I84" s="16"/>
      <c r="J84" s="16"/>
      <c r="K84" s="16"/>
      <c r="L84" s="17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47" ht="16.5" customHeight="1">
      <c r="A85" s="16"/>
      <c r="B85" s="17"/>
      <c r="C85" s="16"/>
      <c r="D85" s="16"/>
      <c r="E85" s="189" t="str">
        <f>E7</f>
        <v>Vodovod v ulici Lužické</v>
      </c>
      <c r="F85" s="189"/>
      <c r="G85" s="189"/>
      <c r="H85" s="189"/>
      <c r="I85" s="16"/>
      <c r="J85" s="16"/>
      <c r="K85" s="16"/>
      <c r="L85" s="17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47" ht="12" customHeight="1">
      <c r="A86" s="16"/>
      <c r="B86" s="17"/>
      <c r="C86" s="14" t="s">
        <v>92</v>
      </c>
      <c r="D86" s="16"/>
      <c r="E86" s="16"/>
      <c r="F86" s="16"/>
      <c r="G86" s="16"/>
      <c r="H86" s="16"/>
      <c r="I86" s="16"/>
      <c r="J86" s="16"/>
      <c r="K86" s="16"/>
      <c r="L86" s="17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47" ht="16.5" customHeight="1">
      <c r="A87" s="16"/>
      <c r="B87" s="17"/>
      <c r="C87" s="16"/>
      <c r="D87" s="16"/>
      <c r="E87" s="179" t="str">
        <f>E9</f>
        <v>SO-03 - Vodovodní přípojka VP-2</v>
      </c>
      <c r="F87" s="179"/>
      <c r="G87" s="179"/>
      <c r="H87" s="179"/>
      <c r="I87" s="16"/>
      <c r="J87" s="16"/>
      <c r="K87" s="16"/>
      <c r="L87" s="17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47" ht="6.95" customHeight="1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7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47" ht="12" customHeight="1">
      <c r="A89" s="16"/>
      <c r="B89" s="17"/>
      <c r="C89" s="14" t="s">
        <v>17</v>
      </c>
      <c r="D89" s="16"/>
      <c r="E89" s="16"/>
      <c r="F89" s="4" t="str">
        <f>F12</f>
        <v xml:space="preserve"> </v>
      </c>
      <c r="G89" s="16"/>
      <c r="H89" s="16"/>
      <c r="I89" s="14" t="s">
        <v>19</v>
      </c>
      <c r="J89" s="1" t="str">
        <f>IF(J12="","",J12)</f>
        <v>25. 7. 2023</v>
      </c>
      <c r="K89" s="16"/>
      <c r="L89" s="17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47" ht="6.95" customHeight="1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7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47" ht="15.2" customHeight="1">
      <c r="A91" s="16"/>
      <c r="B91" s="17"/>
      <c r="C91" s="14" t="s">
        <v>21</v>
      </c>
      <c r="D91" s="16"/>
      <c r="E91" s="16"/>
      <c r="F91" s="4" t="str">
        <f>E15</f>
        <v xml:space="preserve"> </v>
      </c>
      <c r="G91" s="16"/>
      <c r="H91" s="16"/>
      <c r="I91" s="14" t="s">
        <v>25</v>
      </c>
      <c r="J91" s="3" t="str">
        <f>E21</f>
        <v xml:space="preserve"> </v>
      </c>
      <c r="K91" s="16"/>
      <c r="L91" s="17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47" ht="15.2" customHeight="1">
      <c r="A92" s="16"/>
      <c r="B92" s="17"/>
      <c r="C92" s="14" t="s">
        <v>488</v>
      </c>
      <c r="D92" s="16"/>
      <c r="E92" s="16"/>
      <c r="F92" s="4" t="str">
        <f>IF(E18="","",E18)</f>
        <v>Brabec&amp;Brabec stavební s.r.o.</v>
      </c>
      <c r="G92" s="16"/>
      <c r="H92" s="16"/>
      <c r="I92" s="14" t="s">
        <v>27</v>
      </c>
      <c r="J92" s="3" t="str">
        <f>E24</f>
        <v xml:space="preserve"> </v>
      </c>
      <c r="K92" s="16"/>
      <c r="L92" s="17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47" ht="10.35" customHeight="1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7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47" ht="29.25" customHeight="1">
      <c r="A94" s="16"/>
      <c r="B94" s="17"/>
      <c r="C94" s="90" t="s">
        <v>95</v>
      </c>
      <c r="D94" s="82"/>
      <c r="E94" s="82"/>
      <c r="F94" s="82"/>
      <c r="G94" s="82"/>
      <c r="H94" s="82"/>
      <c r="I94" s="82"/>
      <c r="J94" s="91" t="s">
        <v>96</v>
      </c>
      <c r="K94" s="82"/>
      <c r="L94" s="17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47" ht="10.35" customHeight="1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7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47" ht="22.9" customHeight="1">
      <c r="A96" s="16"/>
      <c r="B96" s="17"/>
      <c r="C96" s="92" t="s">
        <v>97</v>
      </c>
      <c r="D96" s="16"/>
      <c r="E96" s="16"/>
      <c r="F96" s="16"/>
      <c r="G96" s="16"/>
      <c r="H96" s="16"/>
      <c r="I96" s="16"/>
      <c r="J96" s="52">
        <f>J121</f>
        <v>43256</v>
      </c>
      <c r="K96" s="16"/>
      <c r="L96" s="17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U96" s="6" t="s">
        <v>98</v>
      </c>
    </row>
    <row r="97" spans="1:31" s="93" customFormat="1" ht="24.95" customHeight="1">
      <c r="B97" s="94"/>
      <c r="D97" s="95" t="s">
        <v>99</v>
      </c>
      <c r="E97" s="96"/>
      <c r="F97" s="96"/>
      <c r="G97" s="96"/>
      <c r="H97" s="96"/>
      <c r="I97" s="96"/>
      <c r="J97" s="97">
        <f>J122</f>
        <v>43256</v>
      </c>
      <c r="L97" s="94"/>
    </row>
    <row r="98" spans="1:31" s="98" customFormat="1" ht="19.899999999999999" customHeight="1">
      <c r="B98" s="99"/>
      <c r="D98" s="100" t="s">
        <v>100</v>
      </c>
      <c r="E98" s="101"/>
      <c r="F98" s="101"/>
      <c r="G98" s="101"/>
      <c r="H98" s="101"/>
      <c r="I98" s="101"/>
      <c r="J98" s="102">
        <f>J123</f>
        <v>11612</v>
      </c>
      <c r="L98" s="99"/>
    </row>
    <row r="99" spans="1:31" s="98" customFormat="1" ht="19.899999999999999" customHeight="1">
      <c r="B99" s="99"/>
      <c r="D99" s="100" t="s">
        <v>101</v>
      </c>
      <c r="E99" s="101"/>
      <c r="F99" s="101"/>
      <c r="G99" s="101"/>
      <c r="H99" s="101"/>
      <c r="I99" s="101"/>
      <c r="J99" s="102">
        <f>J144</f>
        <v>361</v>
      </c>
      <c r="L99" s="99"/>
    </row>
    <row r="100" spans="1:31" s="98" customFormat="1" ht="19.899999999999999" customHeight="1">
      <c r="B100" s="99"/>
      <c r="D100" s="100" t="s">
        <v>103</v>
      </c>
      <c r="E100" s="101"/>
      <c r="F100" s="101"/>
      <c r="G100" s="101"/>
      <c r="H100" s="101"/>
      <c r="I100" s="101"/>
      <c r="J100" s="102">
        <f>J148</f>
        <v>30667</v>
      </c>
      <c r="L100" s="99"/>
    </row>
    <row r="101" spans="1:31" s="98" customFormat="1" ht="19.899999999999999" customHeight="1">
      <c r="B101" s="99"/>
      <c r="D101" s="100" t="s">
        <v>105</v>
      </c>
      <c r="E101" s="101"/>
      <c r="F101" s="101"/>
      <c r="G101" s="101"/>
      <c r="H101" s="101"/>
      <c r="I101" s="101"/>
      <c r="J101" s="102">
        <f>J162</f>
        <v>616</v>
      </c>
      <c r="L101" s="99"/>
    </row>
    <row r="102" spans="1:31" s="16" customFormat="1" ht="21.95" customHeight="1">
      <c r="B102" s="17"/>
      <c r="L102" s="17"/>
    </row>
    <row r="103" spans="1:31" ht="6.95" customHeight="1">
      <c r="A103" s="16"/>
      <c r="B103" s="29"/>
      <c r="C103" s="30"/>
      <c r="D103" s="30"/>
      <c r="E103" s="30"/>
      <c r="F103" s="30"/>
      <c r="G103" s="30"/>
      <c r="H103" s="30"/>
      <c r="I103" s="30"/>
      <c r="J103" s="30"/>
      <c r="K103" s="30"/>
      <c r="L103" s="17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</row>
    <row r="107" spans="1:31" s="16" customFormat="1" ht="6.95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17"/>
    </row>
    <row r="108" spans="1:31" ht="24.95" customHeight="1">
      <c r="A108" s="16"/>
      <c r="B108" s="17"/>
      <c r="C108" s="10" t="s">
        <v>110</v>
      </c>
      <c r="D108" s="16"/>
      <c r="E108" s="16"/>
      <c r="F108" s="16"/>
      <c r="G108" s="16"/>
      <c r="H108" s="16"/>
      <c r="I108" s="16"/>
      <c r="J108" s="16"/>
      <c r="K108" s="16"/>
      <c r="L108" s="17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</row>
    <row r="109" spans="1:31" ht="6.95" customHeight="1">
      <c r="A109" s="16"/>
      <c r="B109" s="17"/>
      <c r="C109" s="16"/>
      <c r="D109" s="16"/>
      <c r="E109" s="16"/>
      <c r="F109" s="16"/>
      <c r="G109" s="16"/>
      <c r="H109" s="16"/>
      <c r="I109" s="16"/>
      <c r="J109" s="16"/>
      <c r="K109" s="16"/>
      <c r="L109" s="17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</row>
    <row r="110" spans="1:31" ht="12" customHeight="1">
      <c r="A110" s="16"/>
      <c r="B110" s="17"/>
      <c r="C110" s="14" t="s">
        <v>13</v>
      </c>
      <c r="D110" s="16"/>
      <c r="E110" s="16"/>
      <c r="F110" s="16"/>
      <c r="G110" s="16"/>
      <c r="H110" s="16"/>
      <c r="I110" s="16"/>
      <c r="J110" s="16"/>
      <c r="K110" s="16"/>
      <c r="L110" s="17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1:31" ht="16.5" customHeight="1">
      <c r="A111" s="16"/>
      <c r="B111" s="17"/>
      <c r="C111" s="16"/>
      <c r="D111" s="16"/>
      <c r="E111" s="189" t="str">
        <f>E7</f>
        <v>Vodovod v ulici Lužické</v>
      </c>
      <c r="F111" s="189"/>
      <c r="G111" s="189"/>
      <c r="H111" s="189"/>
      <c r="I111" s="16"/>
      <c r="J111" s="16"/>
      <c r="K111" s="16"/>
      <c r="L111" s="17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1:31" ht="12" customHeight="1">
      <c r="A112" s="16"/>
      <c r="B112" s="17"/>
      <c r="C112" s="14" t="s">
        <v>92</v>
      </c>
      <c r="D112" s="16"/>
      <c r="E112" s="16"/>
      <c r="F112" s="16"/>
      <c r="G112" s="16"/>
      <c r="H112" s="16"/>
      <c r="I112" s="16"/>
      <c r="J112" s="16"/>
      <c r="K112" s="16"/>
      <c r="L112" s="17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</row>
    <row r="113" spans="1:65" ht="16.5" customHeight="1">
      <c r="A113" s="16"/>
      <c r="B113" s="17"/>
      <c r="C113" s="16"/>
      <c r="D113" s="16"/>
      <c r="E113" s="179" t="str">
        <f>E9</f>
        <v>SO-03 - Vodovodní přípojka VP-2</v>
      </c>
      <c r="F113" s="179"/>
      <c r="G113" s="179"/>
      <c r="H113" s="179"/>
      <c r="I113" s="16"/>
      <c r="J113" s="16"/>
      <c r="K113" s="16"/>
      <c r="L113" s="17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</row>
    <row r="114" spans="1:65" ht="6.95" customHeight="1">
      <c r="A114" s="16"/>
      <c r="B114" s="17"/>
      <c r="C114" s="16"/>
      <c r="D114" s="16"/>
      <c r="E114" s="16"/>
      <c r="F114" s="16"/>
      <c r="G114" s="16"/>
      <c r="H114" s="16"/>
      <c r="I114" s="16"/>
      <c r="J114" s="16"/>
      <c r="K114" s="16"/>
      <c r="L114" s="17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1:65" ht="12" customHeight="1">
      <c r="A115" s="16"/>
      <c r="B115" s="17"/>
      <c r="C115" s="14" t="s">
        <v>17</v>
      </c>
      <c r="D115" s="16"/>
      <c r="E115" s="16"/>
      <c r="F115" s="4" t="str">
        <f>F12</f>
        <v xml:space="preserve"> </v>
      </c>
      <c r="G115" s="16"/>
      <c r="H115" s="16"/>
      <c r="I115" s="14" t="s">
        <v>19</v>
      </c>
      <c r="J115" s="1" t="str">
        <f>IF(J12="","",J12)</f>
        <v>25. 7. 2023</v>
      </c>
      <c r="K115" s="16"/>
      <c r="L115" s="17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1:65" ht="6.95" customHeight="1">
      <c r="A116" s="16"/>
      <c r="B116" s="17"/>
      <c r="C116" s="16"/>
      <c r="D116" s="16"/>
      <c r="E116" s="16"/>
      <c r="F116" s="16"/>
      <c r="G116" s="16"/>
      <c r="H116" s="16"/>
      <c r="I116" s="16"/>
      <c r="J116" s="16"/>
      <c r="K116" s="16"/>
      <c r="L116" s="17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1:65" ht="15.2" customHeight="1">
      <c r="A117" s="16"/>
      <c r="B117" s="17"/>
      <c r="C117" s="14" t="s">
        <v>21</v>
      </c>
      <c r="D117" s="16"/>
      <c r="E117" s="16"/>
      <c r="F117" s="4" t="str">
        <f>E15</f>
        <v xml:space="preserve"> </v>
      </c>
      <c r="G117" s="16"/>
      <c r="H117" s="16"/>
      <c r="I117" s="14" t="s">
        <v>25</v>
      </c>
      <c r="J117" s="3" t="str">
        <f>E21</f>
        <v xml:space="preserve"> </v>
      </c>
      <c r="K117" s="16"/>
      <c r="L117" s="17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65" ht="15.2" customHeight="1">
      <c r="A118" s="16"/>
      <c r="B118" s="17"/>
      <c r="C118" s="14" t="s">
        <v>488</v>
      </c>
      <c r="D118" s="16"/>
      <c r="E118" s="16"/>
      <c r="F118" s="4" t="str">
        <f>IF(E18="","",E18)</f>
        <v>Brabec&amp;Brabec stavební s.r.o.</v>
      </c>
      <c r="G118" s="16"/>
      <c r="H118" s="16"/>
      <c r="I118" s="14" t="s">
        <v>27</v>
      </c>
      <c r="J118" s="3" t="str">
        <f>E24</f>
        <v xml:space="preserve"> </v>
      </c>
      <c r="K118" s="16"/>
      <c r="L118" s="17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65" ht="10.35" customHeight="1">
      <c r="A119" s="16"/>
      <c r="B119" s="17"/>
      <c r="C119" s="16"/>
      <c r="D119" s="16"/>
      <c r="E119" s="16"/>
      <c r="F119" s="16"/>
      <c r="G119" s="16"/>
      <c r="H119" s="16"/>
      <c r="I119" s="16"/>
      <c r="J119" s="16"/>
      <c r="K119" s="16"/>
      <c r="L119" s="17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1:65" s="103" customFormat="1" ht="29.25" customHeight="1">
      <c r="B120" s="104"/>
      <c r="C120" s="105" t="s">
        <v>111</v>
      </c>
      <c r="D120" s="106" t="s">
        <v>54</v>
      </c>
      <c r="E120" s="106" t="s">
        <v>50</v>
      </c>
      <c r="F120" s="106" t="s">
        <v>51</v>
      </c>
      <c r="G120" s="106" t="s">
        <v>112</v>
      </c>
      <c r="H120" s="106" t="s">
        <v>113</v>
      </c>
      <c r="I120" s="106" t="s">
        <v>114</v>
      </c>
      <c r="J120" s="107" t="s">
        <v>96</v>
      </c>
      <c r="K120" s="108" t="s">
        <v>115</v>
      </c>
      <c r="L120" s="104"/>
      <c r="M120" s="44"/>
      <c r="N120" s="45" t="s">
        <v>33</v>
      </c>
      <c r="O120" s="45" t="s">
        <v>116</v>
      </c>
      <c r="P120" s="45" t="s">
        <v>117</v>
      </c>
      <c r="Q120" s="45" t="s">
        <v>118</v>
      </c>
      <c r="R120" s="45" t="s">
        <v>119</v>
      </c>
      <c r="S120" s="45" t="s">
        <v>120</v>
      </c>
      <c r="T120" s="46" t="s">
        <v>121</v>
      </c>
    </row>
    <row r="121" spans="1:65" s="16" customFormat="1" ht="22.9" customHeight="1">
      <c r="B121" s="17"/>
      <c r="C121" s="50" t="s">
        <v>122</v>
      </c>
      <c r="J121" s="109">
        <f>BK121</f>
        <v>43256</v>
      </c>
      <c r="L121" s="17"/>
      <c r="M121" s="47"/>
      <c r="N121" s="39"/>
      <c r="O121" s="39"/>
      <c r="P121" s="110">
        <f>P122</f>
        <v>22.750399999999999</v>
      </c>
      <c r="Q121" s="39"/>
      <c r="R121" s="110">
        <f>R122</f>
        <v>13.1130071128</v>
      </c>
      <c r="S121" s="39"/>
      <c r="T121" s="111">
        <f>T122</f>
        <v>0</v>
      </c>
      <c r="AT121" s="6" t="s">
        <v>68</v>
      </c>
      <c r="AU121" s="6" t="s">
        <v>98</v>
      </c>
      <c r="BK121" s="112">
        <f>BK122</f>
        <v>43256</v>
      </c>
    </row>
    <row r="122" spans="1:65" s="113" customFormat="1" ht="25.9" customHeight="1">
      <c r="B122" s="114"/>
      <c r="D122" s="115" t="s">
        <v>68</v>
      </c>
      <c r="E122" s="116" t="s">
        <v>123</v>
      </c>
      <c r="F122" s="116" t="s">
        <v>124</v>
      </c>
      <c r="J122" s="117">
        <f>BK122</f>
        <v>43256</v>
      </c>
      <c r="L122" s="114"/>
      <c r="M122" s="118"/>
      <c r="P122" s="119">
        <f>P123+P144+P148+P162</f>
        <v>22.750399999999999</v>
      </c>
      <c r="R122" s="119">
        <f>R123+R144+R148+R162</f>
        <v>13.1130071128</v>
      </c>
      <c r="T122" s="120">
        <f>T123+T144+T148+T162</f>
        <v>0</v>
      </c>
      <c r="AR122" s="115" t="s">
        <v>7</v>
      </c>
      <c r="AT122" s="121" t="s">
        <v>68</v>
      </c>
      <c r="AU122" s="121" t="s">
        <v>69</v>
      </c>
      <c r="AY122" s="115" t="s">
        <v>125</v>
      </c>
      <c r="BK122" s="122">
        <f>BK123+BK144+BK148+BK162</f>
        <v>43256</v>
      </c>
    </row>
    <row r="123" spans="1:65" ht="22.9" customHeight="1">
      <c r="A123" s="113"/>
      <c r="B123" s="114"/>
      <c r="C123" s="113"/>
      <c r="D123" s="115" t="s">
        <v>68</v>
      </c>
      <c r="E123" s="123" t="s">
        <v>7</v>
      </c>
      <c r="F123" s="123" t="s">
        <v>126</v>
      </c>
      <c r="G123" s="113"/>
      <c r="H123" s="113"/>
      <c r="I123" s="113"/>
      <c r="J123" s="124">
        <f>BK123</f>
        <v>11612</v>
      </c>
      <c r="K123" s="113"/>
      <c r="L123" s="114"/>
      <c r="M123" s="118"/>
      <c r="N123" s="113"/>
      <c r="O123" s="113"/>
      <c r="P123" s="119">
        <f>SUM(P124:P143)</f>
        <v>13.6877</v>
      </c>
      <c r="Q123" s="113"/>
      <c r="R123" s="119">
        <f>SUM(R124:R143)</f>
        <v>11.8392901328</v>
      </c>
      <c r="S123" s="113"/>
      <c r="T123" s="120">
        <f>SUM(T124:T143)</f>
        <v>0</v>
      </c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R123" s="115" t="s">
        <v>7</v>
      </c>
      <c r="AT123" s="121" t="s">
        <v>68</v>
      </c>
      <c r="AU123" s="121" t="s">
        <v>7</v>
      </c>
      <c r="AY123" s="115" t="s">
        <v>125</v>
      </c>
      <c r="BK123" s="122">
        <f>SUM(BK124:BK143)</f>
        <v>11612</v>
      </c>
    </row>
    <row r="124" spans="1:65" s="16" customFormat="1" ht="33" customHeight="1">
      <c r="B124" s="125"/>
      <c r="C124" s="126" t="s">
        <v>7</v>
      </c>
      <c r="D124" s="126" t="s">
        <v>127</v>
      </c>
      <c r="E124" s="127" t="s">
        <v>135</v>
      </c>
      <c r="F124" s="128" t="s">
        <v>136</v>
      </c>
      <c r="G124" s="129" t="s">
        <v>137</v>
      </c>
      <c r="H124" s="130">
        <v>6.39</v>
      </c>
      <c r="I124" s="130">
        <v>720</v>
      </c>
      <c r="J124" s="130">
        <f>ROUND(I124*H124,0)</f>
        <v>4601</v>
      </c>
      <c r="K124" s="131"/>
      <c r="L124" s="17"/>
      <c r="M124" s="132"/>
      <c r="N124" s="133" t="s">
        <v>34</v>
      </c>
      <c r="O124" s="134">
        <v>1.08</v>
      </c>
      <c r="P124" s="134">
        <f>O124*H124</f>
        <v>6.9012000000000002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131</v>
      </c>
      <c r="AT124" s="136" t="s">
        <v>127</v>
      </c>
      <c r="AU124" s="136" t="s">
        <v>78</v>
      </c>
      <c r="AY124" s="6" t="s">
        <v>125</v>
      </c>
      <c r="BE124" s="137">
        <f>IF(N124="základní",J124,0)</f>
        <v>4601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6" t="s">
        <v>7</v>
      </c>
      <c r="BK124" s="137">
        <f>ROUND(I124*H124,0)</f>
        <v>4601</v>
      </c>
      <c r="BL124" s="6" t="s">
        <v>131</v>
      </c>
      <c r="BM124" s="136" t="s">
        <v>394</v>
      </c>
    </row>
    <row r="125" spans="1:65" s="138" customFormat="1">
      <c r="B125" s="139"/>
      <c r="D125" s="140" t="s">
        <v>133</v>
      </c>
      <c r="E125" s="141"/>
      <c r="F125" s="142" t="s">
        <v>395</v>
      </c>
      <c r="H125" s="143">
        <v>6.39</v>
      </c>
      <c r="L125" s="139"/>
      <c r="M125" s="144"/>
      <c r="T125" s="145"/>
      <c r="AT125" s="141" t="s">
        <v>133</v>
      </c>
      <c r="AU125" s="141" t="s">
        <v>78</v>
      </c>
      <c r="AV125" s="138" t="s">
        <v>78</v>
      </c>
      <c r="AW125" s="138" t="s">
        <v>26</v>
      </c>
      <c r="AX125" s="138" t="s">
        <v>69</v>
      </c>
      <c r="AY125" s="141" t="s">
        <v>125</v>
      </c>
    </row>
    <row r="126" spans="1:65" s="146" customFormat="1">
      <c r="B126" s="147"/>
      <c r="D126" s="140" t="s">
        <v>133</v>
      </c>
      <c r="E126" s="148"/>
      <c r="F126" s="149" t="s">
        <v>140</v>
      </c>
      <c r="H126" s="150">
        <v>6.39</v>
      </c>
      <c r="L126" s="147"/>
      <c r="M126" s="151"/>
      <c r="T126" s="152"/>
      <c r="AT126" s="148" t="s">
        <v>133</v>
      </c>
      <c r="AU126" s="148" t="s">
        <v>78</v>
      </c>
      <c r="AV126" s="146" t="s">
        <v>131</v>
      </c>
      <c r="AW126" s="146" t="s">
        <v>26</v>
      </c>
      <c r="AX126" s="146" t="s">
        <v>7</v>
      </c>
      <c r="AY126" s="148" t="s">
        <v>125</v>
      </c>
    </row>
    <row r="127" spans="1:65" s="16" customFormat="1" ht="21.75" customHeight="1">
      <c r="B127" s="125"/>
      <c r="C127" s="126" t="s">
        <v>78</v>
      </c>
      <c r="D127" s="126" t="s">
        <v>127</v>
      </c>
      <c r="E127" s="127" t="s">
        <v>146</v>
      </c>
      <c r="F127" s="128" t="s">
        <v>147</v>
      </c>
      <c r="G127" s="129" t="s">
        <v>130</v>
      </c>
      <c r="H127" s="130">
        <v>15.98</v>
      </c>
      <c r="I127" s="130">
        <v>5</v>
      </c>
      <c r="J127" s="130">
        <f>ROUND(I127*H127,0)</f>
        <v>80</v>
      </c>
      <c r="K127" s="131"/>
      <c r="L127" s="17"/>
      <c r="M127" s="132"/>
      <c r="N127" s="133" t="s">
        <v>34</v>
      </c>
      <c r="O127" s="134">
        <v>8.7999999999999995E-2</v>
      </c>
      <c r="P127" s="134">
        <f>O127*H127</f>
        <v>1.4062399999999999</v>
      </c>
      <c r="Q127" s="134">
        <v>5.8135999999999995E-4</v>
      </c>
      <c r="R127" s="134">
        <f>Q127*H127</f>
        <v>9.2901327999999998E-3</v>
      </c>
      <c r="S127" s="134">
        <v>0</v>
      </c>
      <c r="T127" s="135">
        <f>S127*H127</f>
        <v>0</v>
      </c>
      <c r="AR127" s="136" t="s">
        <v>131</v>
      </c>
      <c r="AT127" s="136" t="s">
        <v>127</v>
      </c>
      <c r="AU127" s="136" t="s">
        <v>78</v>
      </c>
      <c r="AY127" s="6" t="s">
        <v>125</v>
      </c>
      <c r="BE127" s="137">
        <f>IF(N127="základní",J127,0)</f>
        <v>80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6" t="s">
        <v>7</v>
      </c>
      <c r="BK127" s="137">
        <f>ROUND(I127*H127,0)</f>
        <v>80</v>
      </c>
      <c r="BL127" s="6" t="s">
        <v>131</v>
      </c>
      <c r="BM127" s="136" t="s">
        <v>396</v>
      </c>
    </row>
    <row r="128" spans="1:65" s="138" customFormat="1">
      <c r="B128" s="139"/>
      <c r="D128" s="140" t="s">
        <v>133</v>
      </c>
      <c r="E128" s="141"/>
      <c r="F128" s="142" t="s">
        <v>397</v>
      </c>
      <c r="H128" s="143">
        <v>15.98</v>
      </c>
      <c r="L128" s="139"/>
      <c r="M128" s="144"/>
      <c r="T128" s="145"/>
      <c r="AT128" s="141" t="s">
        <v>133</v>
      </c>
      <c r="AU128" s="141" t="s">
        <v>78</v>
      </c>
      <c r="AV128" s="138" t="s">
        <v>78</v>
      </c>
      <c r="AW128" s="138" t="s">
        <v>26</v>
      </c>
      <c r="AX128" s="138" t="s">
        <v>69</v>
      </c>
      <c r="AY128" s="141" t="s">
        <v>125</v>
      </c>
    </row>
    <row r="129" spans="2:65" s="146" customFormat="1">
      <c r="B129" s="147"/>
      <c r="D129" s="140" t="s">
        <v>133</v>
      </c>
      <c r="E129" s="148"/>
      <c r="F129" s="149" t="s">
        <v>140</v>
      </c>
      <c r="H129" s="150">
        <v>15.98</v>
      </c>
      <c r="L129" s="147"/>
      <c r="M129" s="151"/>
      <c r="T129" s="152"/>
      <c r="AT129" s="148" t="s">
        <v>133</v>
      </c>
      <c r="AU129" s="148" t="s">
        <v>78</v>
      </c>
      <c r="AV129" s="146" t="s">
        <v>131</v>
      </c>
      <c r="AW129" s="146" t="s">
        <v>26</v>
      </c>
      <c r="AX129" s="146" t="s">
        <v>7</v>
      </c>
      <c r="AY129" s="148" t="s">
        <v>125</v>
      </c>
    </row>
    <row r="130" spans="2:65" s="16" customFormat="1" ht="21.75" customHeight="1">
      <c r="B130" s="125"/>
      <c r="C130" s="126" t="s">
        <v>141</v>
      </c>
      <c r="D130" s="126" t="s">
        <v>127</v>
      </c>
      <c r="E130" s="127" t="s">
        <v>151</v>
      </c>
      <c r="F130" s="128" t="s">
        <v>152</v>
      </c>
      <c r="G130" s="129" t="s">
        <v>130</v>
      </c>
      <c r="H130" s="130">
        <v>15.98</v>
      </c>
      <c r="I130" s="130">
        <v>2</v>
      </c>
      <c r="J130" s="130">
        <f>ROUND(I130*H130,0)</f>
        <v>32</v>
      </c>
      <c r="K130" s="131"/>
      <c r="L130" s="17"/>
      <c r="M130" s="132"/>
      <c r="N130" s="133" t="s">
        <v>34</v>
      </c>
      <c r="O130" s="134">
        <v>8.5000000000000006E-2</v>
      </c>
      <c r="P130" s="134">
        <f>O130*H130</f>
        <v>1.3583000000000001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131</v>
      </c>
      <c r="AT130" s="136" t="s">
        <v>127</v>
      </c>
      <c r="AU130" s="136" t="s">
        <v>78</v>
      </c>
      <c r="AY130" s="6" t="s">
        <v>125</v>
      </c>
      <c r="BE130" s="137">
        <f>IF(N130="základní",J130,0)</f>
        <v>32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6" t="s">
        <v>7</v>
      </c>
      <c r="BK130" s="137">
        <f>ROUND(I130*H130,0)</f>
        <v>32</v>
      </c>
      <c r="BL130" s="6" t="s">
        <v>131</v>
      </c>
      <c r="BM130" s="136" t="s">
        <v>398</v>
      </c>
    </row>
    <row r="131" spans="2:65" s="16" customFormat="1" ht="37.9" customHeight="1">
      <c r="B131" s="125"/>
      <c r="C131" s="126" t="s">
        <v>131</v>
      </c>
      <c r="D131" s="126" t="s">
        <v>127</v>
      </c>
      <c r="E131" s="127" t="s">
        <v>155</v>
      </c>
      <c r="F131" s="128" t="s">
        <v>156</v>
      </c>
      <c r="G131" s="129" t="s">
        <v>137</v>
      </c>
      <c r="H131" s="130">
        <v>6.39</v>
      </c>
      <c r="I131" s="130">
        <v>100</v>
      </c>
      <c r="J131" s="130">
        <f>ROUND(I131*H131,0)</f>
        <v>639</v>
      </c>
      <c r="K131" s="131"/>
      <c r="L131" s="17"/>
      <c r="M131" s="132"/>
      <c r="N131" s="133" t="s">
        <v>34</v>
      </c>
      <c r="O131" s="134">
        <v>5.1999999999999998E-2</v>
      </c>
      <c r="P131" s="134">
        <f>O131*H131</f>
        <v>0.33227999999999996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131</v>
      </c>
      <c r="AT131" s="136" t="s">
        <v>127</v>
      </c>
      <c r="AU131" s="136" t="s">
        <v>78</v>
      </c>
      <c r="AY131" s="6" t="s">
        <v>125</v>
      </c>
      <c r="BE131" s="137">
        <f>IF(N131="základní",J131,0)</f>
        <v>639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6" t="s">
        <v>7</v>
      </c>
      <c r="BK131" s="137">
        <f>ROUND(I131*H131,0)</f>
        <v>639</v>
      </c>
      <c r="BL131" s="6" t="s">
        <v>131</v>
      </c>
      <c r="BM131" s="136" t="s">
        <v>399</v>
      </c>
    </row>
    <row r="132" spans="2:65" s="138" customFormat="1">
      <c r="B132" s="139"/>
      <c r="D132" s="140" t="s">
        <v>133</v>
      </c>
      <c r="E132" s="141"/>
      <c r="F132" s="142" t="s">
        <v>400</v>
      </c>
      <c r="H132" s="143">
        <v>6.39</v>
      </c>
      <c r="L132" s="139"/>
      <c r="M132" s="144"/>
      <c r="T132" s="145"/>
      <c r="AT132" s="141" t="s">
        <v>133</v>
      </c>
      <c r="AU132" s="141" t="s">
        <v>78</v>
      </c>
      <c r="AV132" s="138" t="s">
        <v>78</v>
      </c>
      <c r="AW132" s="138" t="s">
        <v>26</v>
      </c>
      <c r="AX132" s="138" t="s">
        <v>69</v>
      </c>
      <c r="AY132" s="141" t="s">
        <v>125</v>
      </c>
    </row>
    <row r="133" spans="2:65" s="146" customFormat="1">
      <c r="B133" s="147"/>
      <c r="D133" s="140" t="s">
        <v>133</v>
      </c>
      <c r="E133" s="148"/>
      <c r="F133" s="149" t="s">
        <v>140</v>
      </c>
      <c r="H133" s="150">
        <v>6.39</v>
      </c>
      <c r="L133" s="147"/>
      <c r="M133" s="151"/>
      <c r="T133" s="152"/>
      <c r="AT133" s="148" t="s">
        <v>133</v>
      </c>
      <c r="AU133" s="148" t="s">
        <v>78</v>
      </c>
      <c r="AV133" s="146" t="s">
        <v>131</v>
      </c>
      <c r="AW133" s="146" t="s">
        <v>26</v>
      </c>
      <c r="AX133" s="146" t="s">
        <v>7</v>
      </c>
      <c r="AY133" s="148" t="s">
        <v>125</v>
      </c>
    </row>
    <row r="134" spans="2:65" s="16" customFormat="1" ht="16.5" customHeight="1">
      <c r="B134" s="125"/>
      <c r="C134" s="126" t="s">
        <v>150</v>
      </c>
      <c r="D134" s="126" t="s">
        <v>127</v>
      </c>
      <c r="E134" s="127" t="s">
        <v>159</v>
      </c>
      <c r="F134" s="128" t="s">
        <v>160</v>
      </c>
      <c r="G134" s="129" t="s">
        <v>137</v>
      </c>
      <c r="H134" s="130">
        <v>6.39</v>
      </c>
      <c r="I134" s="130">
        <v>50</v>
      </c>
      <c r="J134" s="130">
        <f>ROUND(I134*H134,0)</f>
        <v>320</v>
      </c>
      <c r="K134" s="131"/>
      <c r="L134" s="17"/>
      <c r="M134" s="132"/>
      <c r="N134" s="133" t="s">
        <v>34</v>
      </c>
      <c r="O134" s="134">
        <v>5.3999999999999999E-2</v>
      </c>
      <c r="P134" s="134">
        <f>O134*H134</f>
        <v>0.34505999999999998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131</v>
      </c>
      <c r="AT134" s="136" t="s">
        <v>127</v>
      </c>
      <c r="AU134" s="136" t="s">
        <v>78</v>
      </c>
      <c r="AY134" s="6" t="s">
        <v>125</v>
      </c>
      <c r="BE134" s="137">
        <f>IF(N134="základní",J134,0)</f>
        <v>320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6" t="s">
        <v>7</v>
      </c>
      <c r="BK134" s="137">
        <f>ROUND(I134*H134,0)</f>
        <v>320</v>
      </c>
      <c r="BL134" s="6" t="s">
        <v>131</v>
      </c>
      <c r="BM134" s="136" t="s">
        <v>401</v>
      </c>
    </row>
    <row r="135" spans="2:65" s="16" customFormat="1" ht="24.2" customHeight="1">
      <c r="B135" s="125"/>
      <c r="C135" s="126" t="s">
        <v>154</v>
      </c>
      <c r="D135" s="126" t="s">
        <v>127</v>
      </c>
      <c r="E135" s="127" t="s">
        <v>164</v>
      </c>
      <c r="F135" s="128" t="s">
        <v>165</v>
      </c>
      <c r="G135" s="129" t="s">
        <v>137</v>
      </c>
      <c r="H135" s="130">
        <v>5.07</v>
      </c>
      <c r="I135" s="130">
        <v>300</v>
      </c>
      <c r="J135" s="130">
        <f>ROUND(I135*H135,0)</f>
        <v>1521</v>
      </c>
      <c r="K135" s="131"/>
      <c r="L135" s="17"/>
      <c r="M135" s="132"/>
      <c r="N135" s="133" t="s">
        <v>34</v>
      </c>
      <c r="O135" s="134">
        <v>0.32800000000000001</v>
      </c>
      <c r="P135" s="134">
        <f>O135*H135</f>
        <v>1.6629600000000002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131</v>
      </c>
      <c r="AT135" s="136" t="s">
        <v>127</v>
      </c>
      <c r="AU135" s="136" t="s">
        <v>78</v>
      </c>
      <c r="AY135" s="6" t="s">
        <v>125</v>
      </c>
      <c r="BE135" s="137">
        <f>IF(N135="základní",J135,0)</f>
        <v>1521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6" t="s">
        <v>7</v>
      </c>
      <c r="BK135" s="137">
        <f>ROUND(I135*H135,0)</f>
        <v>1521</v>
      </c>
      <c r="BL135" s="6" t="s">
        <v>131</v>
      </c>
      <c r="BM135" s="136" t="s">
        <v>402</v>
      </c>
    </row>
    <row r="136" spans="2:65" s="138" customFormat="1">
      <c r="B136" s="139"/>
      <c r="D136" s="140" t="s">
        <v>133</v>
      </c>
      <c r="E136" s="141"/>
      <c r="F136" s="142" t="s">
        <v>403</v>
      </c>
      <c r="H136" s="143">
        <v>5.07</v>
      </c>
      <c r="L136" s="139"/>
      <c r="M136" s="144"/>
      <c r="T136" s="145"/>
      <c r="AT136" s="141" t="s">
        <v>133</v>
      </c>
      <c r="AU136" s="141" t="s">
        <v>78</v>
      </c>
      <c r="AV136" s="138" t="s">
        <v>78</v>
      </c>
      <c r="AW136" s="138" t="s">
        <v>26</v>
      </c>
      <c r="AX136" s="138" t="s">
        <v>7</v>
      </c>
      <c r="AY136" s="141" t="s">
        <v>125</v>
      </c>
    </row>
    <row r="137" spans="2:65" s="16" customFormat="1" ht="16.5" customHeight="1">
      <c r="B137" s="125"/>
      <c r="C137" s="153" t="s">
        <v>158</v>
      </c>
      <c r="D137" s="153" t="s">
        <v>169</v>
      </c>
      <c r="E137" s="154" t="s">
        <v>170</v>
      </c>
      <c r="F137" s="155" t="s">
        <v>171</v>
      </c>
      <c r="G137" s="156" t="s">
        <v>172</v>
      </c>
      <c r="H137" s="157">
        <v>10.14</v>
      </c>
      <c r="I137" s="157">
        <v>350</v>
      </c>
      <c r="J137" s="157">
        <f>ROUND(I137*H137,0)</f>
        <v>3549</v>
      </c>
      <c r="K137" s="158"/>
      <c r="L137" s="159"/>
      <c r="M137" s="160"/>
      <c r="N137" s="161" t="s">
        <v>34</v>
      </c>
      <c r="O137" s="134">
        <v>0</v>
      </c>
      <c r="P137" s="134">
        <f>O137*H137</f>
        <v>0</v>
      </c>
      <c r="Q137" s="134">
        <v>1</v>
      </c>
      <c r="R137" s="134">
        <f>Q137*H137</f>
        <v>10.14</v>
      </c>
      <c r="S137" s="134">
        <v>0</v>
      </c>
      <c r="T137" s="135">
        <f>S137*H137</f>
        <v>0</v>
      </c>
      <c r="AR137" s="136" t="s">
        <v>163</v>
      </c>
      <c r="AT137" s="136" t="s">
        <v>169</v>
      </c>
      <c r="AU137" s="136" t="s">
        <v>78</v>
      </c>
      <c r="AY137" s="6" t="s">
        <v>125</v>
      </c>
      <c r="BE137" s="137">
        <f>IF(N137="základní",J137,0)</f>
        <v>3549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6" t="s">
        <v>7</v>
      </c>
      <c r="BK137" s="137">
        <f>ROUND(I137*H137,0)</f>
        <v>3549</v>
      </c>
      <c r="BL137" s="6" t="s">
        <v>131</v>
      </c>
      <c r="BM137" s="136" t="s">
        <v>404</v>
      </c>
    </row>
    <row r="138" spans="2:65" s="138" customFormat="1">
      <c r="B138" s="139"/>
      <c r="D138" s="140" t="s">
        <v>133</v>
      </c>
      <c r="E138" s="141"/>
      <c r="F138" s="142" t="s">
        <v>405</v>
      </c>
      <c r="H138" s="143">
        <v>10.14</v>
      </c>
      <c r="L138" s="139"/>
      <c r="M138" s="144"/>
      <c r="T138" s="145"/>
      <c r="AT138" s="141" t="s">
        <v>133</v>
      </c>
      <c r="AU138" s="141" t="s">
        <v>78</v>
      </c>
      <c r="AV138" s="138" t="s">
        <v>78</v>
      </c>
      <c r="AW138" s="138" t="s">
        <v>26</v>
      </c>
      <c r="AX138" s="138" t="s">
        <v>7</v>
      </c>
      <c r="AY138" s="141" t="s">
        <v>125</v>
      </c>
    </row>
    <row r="139" spans="2:65" s="16" customFormat="1" ht="24.2" customHeight="1">
      <c r="B139" s="125"/>
      <c r="C139" s="126" t="s">
        <v>163</v>
      </c>
      <c r="D139" s="126" t="s">
        <v>127</v>
      </c>
      <c r="E139" s="127" t="s">
        <v>176</v>
      </c>
      <c r="F139" s="128" t="s">
        <v>177</v>
      </c>
      <c r="G139" s="129" t="s">
        <v>137</v>
      </c>
      <c r="H139" s="130">
        <v>0.94</v>
      </c>
      <c r="I139" s="130">
        <v>350</v>
      </c>
      <c r="J139" s="130">
        <f>ROUND(I139*H139,0)</f>
        <v>329</v>
      </c>
      <c r="K139" s="131"/>
      <c r="L139" s="17"/>
      <c r="M139" s="132"/>
      <c r="N139" s="133" t="s">
        <v>34</v>
      </c>
      <c r="O139" s="134">
        <v>1.7889999999999999</v>
      </c>
      <c r="P139" s="134">
        <f>O139*H139</f>
        <v>1.6816599999999999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131</v>
      </c>
      <c r="AT139" s="136" t="s">
        <v>127</v>
      </c>
      <c r="AU139" s="136" t="s">
        <v>78</v>
      </c>
      <c r="AY139" s="6" t="s">
        <v>125</v>
      </c>
      <c r="BE139" s="137">
        <f>IF(N139="základní",J139,0)</f>
        <v>329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6" t="s">
        <v>7</v>
      </c>
      <c r="BK139" s="137">
        <f>ROUND(I139*H139,0)</f>
        <v>329</v>
      </c>
      <c r="BL139" s="6" t="s">
        <v>131</v>
      </c>
      <c r="BM139" s="136" t="s">
        <v>406</v>
      </c>
    </row>
    <row r="140" spans="2:65" s="138" customFormat="1">
      <c r="B140" s="139"/>
      <c r="D140" s="140" t="s">
        <v>133</v>
      </c>
      <c r="E140" s="141"/>
      <c r="F140" s="142" t="s">
        <v>407</v>
      </c>
      <c r="H140" s="143">
        <v>0.94</v>
      </c>
      <c r="L140" s="139"/>
      <c r="M140" s="144"/>
      <c r="T140" s="145"/>
      <c r="AT140" s="141" t="s">
        <v>133</v>
      </c>
      <c r="AU140" s="141" t="s">
        <v>78</v>
      </c>
      <c r="AV140" s="138" t="s">
        <v>78</v>
      </c>
      <c r="AW140" s="138" t="s">
        <v>26</v>
      </c>
      <c r="AX140" s="138" t="s">
        <v>69</v>
      </c>
      <c r="AY140" s="141" t="s">
        <v>125</v>
      </c>
    </row>
    <row r="141" spans="2:65" s="146" customFormat="1">
      <c r="B141" s="147"/>
      <c r="D141" s="140" t="s">
        <v>133</v>
      </c>
      <c r="E141" s="148"/>
      <c r="F141" s="149" t="s">
        <v>140</v>
      </c>
      <c r="H141" s="150">
        <v>0.94</v>
      </c>
      <c r="L141" s="147"/>
      <c r="M141" s="151"/>
      <c r="T141" s="152"/>
      <c r="AT141" s="148" t="s">
        <v>133</v>
      </c>
      <c r="AU141" s="148" t="s">
        <v>78</v>
      </c>
      <c r="AV141" s="146" t="s">
        <v>131</v>
      </c>
      <c r="AW141" s="146" t="s">
        <v>26</v>
      </c>
      <c r="AX141" s="146" t="s">
        <v>7</v>
      </c>
      <c r="AY141" s="148" t="s">
        <v>125</v>
      </c>
    </row>
    <row r="142" spans="2:65" s="16" customFormat="1" ht="16.5" customHeight="1">
      <c r="B142" s="125"/>
      <c r="C142" s="153" t="s">
        <v>168</v>
      </c>
      <c r="D142" s="153" t="s">
        <v>169</v>
      </c>
      <c r="E142" s="154" t="s">
        <v>181</v>
      </c>
      <c r="F142" s="155" t="s">
        <v>182</v>
      </c>
      <c r="G142" s="156" t="s">
        <v>172</v>
      </c>
      <c r="H142" s="157">
        <v>1.69</v>
      </c>
      <c r="I142" s="157">
        <v>320</v>
      </c>
      <c r="J142" s="157">
        <f>ROUND(I142*H142,0)</f>
        <v>541</v>
      </c>
      <c r="K142" s="158"/>
      <c r="L142" s="159"/>
      <c r="M142" s="160"/>
      <c r="N142" s="161" t="s">
        <v>34</v>
      </c>
      <c r="O142" s="134">
        <v>0</v>
      </c>
      <c r="P142" s="134">
        <f>O142*H142</f>
        <v>0</v>
      </c>
      <c r="Q142" s="134">
        <v>1</v>
      </c>
      <c r="R142" s="134">
        <f>Q142*H142</f>
        <v>1.69</v>
      </c>
      <c r="S142" s="134">
        <v>0</v>
      </c>
      <c r="T142" s="135">
        <f>S142*H142</f>
        <v>0</v>
      </c>
      <c r="AR142" s="136" t="s">
        <v>163</v>
      </c>
      <c r="AT142" s="136" t="s">
        <v>169</v>
      </c>
      <c r="AU142" s="136" t="s">
        <v>78</v>
      </c>
      <c r="AY142" s="6" t="s">
        <v>125</v>
      </c>
      <c r="BE142" s="137">
        <f>IF(N142="základní",J142,0)</f>
        <v>541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6" t="s">
        <v>7</v>
      </c>
      <c r="BK142" s="137">
        <f>ROUND(I142*H142,0)</f>
        <v>541</v>
      </c>
      <c r="BL142" s="6" t="s">
        <v>131</v>
      </c>
      <c r="BM142" s="136" t="s">
        <v>408</v>
      </c>
    </row>
    <row r="143" spans="2:65" s="138" customFormat="1">
      <c r="B143" s="139"/>
      <c r="D143" s="140" t="s">
        <v>133</v>
      </c>
      <c r="E143" s="141"/>
      <c r="F143" s="142" t="s">
        <v>409</v>
      </c>
      <c r="H143" s="143">
        <v>1.69</v>
      </c>
      <c r="L143" s="139"/>
      <c r="M143" s="144"/>
      <c r="T143" s="145"/>
      <c r="AT143" s="141" t="s">
        <v>133</v>
      </c>
      <c r="AU143" s="141" t="s">
        <v>78</v>
      </c>
      <c r="AV143" s="138" t="s">
        <v>78</v>
      </c>
      <c r="AW143" s="138" t="s">
        <v>26</v>
      </c>
      <c r="AX143" s="138" t="s">
        <v>7</v>
      </c>
      <c r="AY143" s="141" t="s">
        <v>125</v>
      </c>
    </row>
    <row r="144" spans="2:65" s="113" customFormat="1" ht="22.9" customHeight="1">
      <c r="B144" s="114"/>
      <c r="D144" s="115" t="s">
        <v>68</v>
      </c>
      <c r="E144" s="123" t="s">
        <v>131</v>
      </c>
      <c r="F144" s="123" t="s">
        <v>185</v>
      </c>
      <c r="J144" s="124">
        <f>BK144</f>
        <v>361</v>
      </c>
      <c r="L144" s="114"/>
      <c r="M144" s="118"/>
      <c r="P144" s="119">
        <f>SUM(P145:P147)</f>
        <v>0.64410000000000001</v>
      </c>
      <c r="R144" s="119">
        <f>SUM(R145:R147)</f>
        <v>0.71849260000000004</v>
      </c>
      <c r="T144" s="120">
        <f>SUM(T145:T147)</f>
        <v>0</v>
      </c>
      <c r="AR144" s="115" t="s">
        <v>7</v>
      </c>
      <c r="AT144" s="121" t="s">
        <v>68</v>
      </c>
      <c r="AU144" s="121" t="s">
        <v>7</v>
      </c>
      <c r="AY144" s="115" t="s">
        <v>125</v>
      </c>
      <c r="BK144" s="122">
        <f>SUM(BK145:BK147)</f>
        <v>361</v>
      </c>
    </row>
    <row r="145" spans="1:65" s="16" customFormat="1" ht="24.2" customHeight="1">
      <c r="B145" s="125"/>
      <c r="C145" s="126" t="s">
        <v>175</v>
      </c>
      <c r="D145" s="126" t="s">
        <v>127</v>
      </c>
      <c r="E145" s="127" t="s">
        <v>187</v>
      </c>
      <c r="F145" s="128" t="s">
        <v>188</v>
      </c>
      <c r="G145" s="129" t="s">
        <v>137</v>
      </c>
      <c r="H145" s="130">
        <v>0.38</v>
      </c>
      <c r="I145" s="130">
        <v>950</v>
      </c>
      <c r="J145" s="130">
        <f>ROUND(I145*H145,0)</f>
        <v>361</v>
      </c>
      <c r="K145" s="131"/>
      <c r="L145" s="17"/>
      <c r="M145" s="132"/>
      <c r="N145" s="133" t="s">
        <v>34</v>
      </c>
      <c r="O145" s="134">
        <v>1.6950000000000001</v>
      </c>
      <c r="P145" s="134">
        <f>O145*H145</f>
        <v>0.64410000000000001</v>
      </c>
      <c r="Q145" s="134">
        <v>1.8907700000000001</v>
      </c>
      <c r="R145" s="134">
        <f>Q145*H145</f>
        <v>0.71849260000000004</v>
      </c>
      <c r="S145" s="134">
        <v>0</v>
      </c>
      <c r="T145" s="135">
        <f>S145*H145</f>
        <v>0</v>
      </c>
      <c r="AR145" s="136" t="s">
        <v>131</v>
      </c>
      <c r="AT145" s="136" t="s">
        <v>127</v>
      </c>
      <c r="AU145" s="136" t="s">
        <v>78</v>
      </c>
      <c r="AY145" s="6" t="s">
        <v>125</v>
      </c>
      <c r="BE145" s="137">
        <f>IF(N145="základní",J145,0)</f>
        <v>361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6" t="s">
        <v>7</v>
      </c>
      <c r="BK145" s="137">
        <f>ROUND(I145*H145,0)</f>
        <v>361</v>
      </c>
      <c r="BL145" s="6" t="s">
        <v>131</v>
      </c>
      <c r="BM145" s="136" t="s">
        <v>410</v>
      </c>
    </row>
    <row r="146" spans="1:65" s="138" customFormat="1">
      <c r="B146" s="139"/>
      <c r="D146" s="140" t="s">
        <v>133</v>
      </c>
      <c r="E146" s="141"/>
      <c r="F146" s="142" t="s">
        <v>411</v>
      </c>
      <c r="H146" s="143">
        <v>0.38</v>
      </c>
      <c r="L146" s="139"/>
      <c r="M146" s="144"/>
      <c r="T146" s="145"/>
      <c r="AT146" s="141" t="s">
        <v>133</v>
      </c>
      <c r="AU146" s="141" t="s">
        <v>78</v>
      </c>
      <c r="AV146" s="138" t="s">
        <v>78</v>
      </c>
      <c r="AW146" s="138" t="s">
        <v>26</v>
      </c>
      <c r="AX146" s="138" t="s">
        <v>69</v>
      </c>
      <c r="AY146" s="141" t="s">
        <v>125</v>
      </c>
    </row>
    <row r="147" spans="1:65" s="146" customFormat="1">
      <c r="B147" s="147"/>
      <c r="D147" s="140" t="s">
        <v>133</v>
      </c>
      <c r="E147" s="148"/>
      <c r="F147" s="149" t="s">
        <v>140</v>
      </c>
      <c r="H147" s="150">
        <v>0.38</v>
      </c>
      <c r="L147" s="147"/>
      <c r="M147" s="151"/>
      <c r="T147" s="152"/>
      <c r="AT147" s="148" t="s">
        <v>133</v>
      </c>
      <c r="AU147" s="148" t="s">
        <v>78</v>
      </c>
      <c r="AV147" s="146" t="s">
        <v>131</v>
      </c>
      <c r="AW147" s="146" t="s">
        <v>26</v>
      </c>
      <c r="AX147" s="146" t="s">
        <v>7</v>
      </c>
      <c r="AY147" s="148" t="s">
        <v>125</v>
      </c>
    </row>
    <row r="148" spans="1:65" s="113" customFormat="1" ht="22.9" customHeight="1">
      <c r="B148" s="114"/>
      <c r="D148" s="115" t="s">
        <v>68</v>
      </c>
      <c r="E148" s="123" t="s">
        <v>163</v>
      </c>
      <c r="F148" s="123" t="s">
        <v>201</v>
      </c>
      <c r="J148" s="124">
        <f>BK148</f>
        <v>30667</v>
      </c>
      <c r="L148" s="114"/>
      <c r="M148" s="118"/>
      <c r="P148" s="119">
        <f>SUM(P149:P161)</f>
        <v>7.5898000000000003</v>
      </c>
      <c r="R148" s="119">
        <f>SUM(R149:R161)</f>
        <v>0.55522437999999996</v>
      </c>
      <c r="T148" s="120">
        <f>SUM(T149:T161)</f>
        <v>0</v>
      </c>
      <c r="AR148" s="115" t="s">
        <v>7</v>
      </c>
      <c r="AT148" s="121" t="s">
        <v>68</v>
      </c>
      <c r="AU148" s="121" t="s">
        <v>7</v>
      </c>
      <c r="AY148" s="115" t="s">
        <v>125</v>
      </c>
      <c r="BK148" s="122">
        <f>SUM(BK149:BK161)</f>
        <v>30667</v>
      </c>
    </row>
    <row r="149" spans="1:65" s="16" customFormat="1" ht="24.2" customHeight="1">
      <c r="B149" s="125"/>
      <c r="C149" s="126" t="s">
        <v>180</v>
      </c>
      <c r="D149" s="126" t="s">
        <v>127</v>
      </c>
      <c r="E149" s="127" t="s">
        <v>361</v>
      </c>
      <c r="F149" s="128" t="s">
        <v>362</v>
      </c>
      <c r="G149" s="129" t="s">
        <v>204</v>
      </c>
      <c r="H149" s="130">
        <v>4.7</v>
      </c>
      <c r="I149" s="130">
        <v>60</v>
      </c>
      <c r="J149" s="130">
        <f>ROUND(I149*H149,0)</f>
        <v>282</v>
      </c>
      <c r="K149" s="131"/>
      <c r="L149" s="17"/>
      <c r="M149" s="132"/>
      <c r="N149" s="133" t="s">
        <v>34</v>
      </c>
      <c r="O149" s="134">
        <v>0.124</v>
      </c>
      <c r="P149" s="134">
        <f>O149*H149</f>
        <v>0.58279999999999998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131</v>
      </c>
      <c r="AT149" s="136" t="s">
        <v>127</v>
      </c>
      <c r="AU149" s="136" t="s">
        <v>78</v>
      </c>
      <c r="AY149" s="6" t="s">
        <v>125</v>
      </c>
      <c r="BE149" s="137">
        <f>IF(N149="základní",J149,0)</f>
        <v>282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6" t="s">
        <v>7</v>
      </c>
      <c r="BK149" s="137">
        <f>ROUND(I149*H149,0)</f>
        <v>282</v>
      </c>
      <c r="BL149" s="6" t="s">
        <v>131</v>
      </c>
      <c r="BM149" s="136" t="s">
        <v>412</v>
      </c>
    </row>
    <row r="150" spans="1:65" s="138" customFormat="1">
      <c r="B150" s="139"/>
      <c r="D150" s="140" t="s">
        <v>133</v>
      </c>
      <c r="E150" s="141"/>
      <c r="F150" s="142" t="s">
        <v>413</v>
      </c>
      <c r="H150" s="143">
        <v>4.7</v>
      </c>
      <c r="L150" s="139"/>
      <c r="M150" s="144"/>
      <c r="T150" s="145"/>
      <c r="AT150" s="141" t="s">
        <v>133</v>
      </c>
      <c r="AU150" s="141" t="s">
        <v>78</v>
      </c>
      <c r="AV150" s="138" t="s">
        <v>78</v>
      </c>
      <c r="AW150" s="138" t="s">
        <v>26</v>
      </c>
      <c r="AX150" s="138" t="s">
        <v>7</v>
      </c>
      <c r="AY150" s="141" t="s">
        <v>125</v>
      </c>
    </row>
    <row r="151" spans="1:65" s="16" customFormat="1" ht="24.2" customHeight="1">
      <c r="B151" s="125"/>
      <c r="C151" s="153" t="s">
        <v>186</v>
      </c>
      <c r="D151" s="153" t="s">
        <v>169</v>
      </c>
      <c r="E151" s="154" t="s">
        <v>365</v>
      </c>
      <c r="F151" s="155" t="s">
        <v>366</v>
      </c>
      <c r="G151" s="156" t="s">
        <v>204</v>
      </c>
      <c r="H151" s="157">
        <v>6</v>
      </c>
      <c r="I151" s="157">
        <v>60</v>
      </c>
      <c r="J151" s="157">
        <f t="shared" ref="J151:J161" si="0">ROUND(I151*H151,0)</f>
        <v>360</v>
      </c>
      <c r="K151" s="158"/>
      <c r="L151" s="159"/>
      <c r="M151" s="160"/>
      <c r="N151" s="161" t="s">
        <v>34</v>
      </c>
      <c r="O151" s="134">
        <v>0</v>
      </c>
      <c r="P151" s="134">
        <f t="shared" ref="P151:P161" si="1">O151*H151</f>
        <v>0</v>
      </c>
      <c r="Q151" s="134">
        <v>2.7999999999999998E-4</v>
      </c>
      <c r="R151" s="134">
        <f t="shared" ref="R151:R161" si="2">Q151*H151</f>
        <v>1.6799999999999999E-3</v>
      </c>
      <c r="S151" s="134">
        <v>0</v>
      </c>
      <c r="T151" s="135">
        <f t="shared" ref="T151:T161" si="3">S151*H151</f>
        <v>0</v>
      </c>
      <c r="AR151" s="136" t="s">
        <v>163</v>
      </c>
      <c r="AT151" s="136" t="s">
        <v>169</v>
      </c>
      <c r="AU151" s="136" t="s">
        <v>78</v>
      </c>
      <c r="AY151" s="6" t="s">
        <v>125</v>
      </c>
      <c r="BE151" s="137">
        <f t="shared" ref="BE151:BE161" si="4">IF(N151="základní",J151,0)</f>
        <v>360</v>
      </c>
      <c r="BF151" s="137">
        <f t="shared" ref="BF151:BF161" si="5">IF(N151="snížená",J151,0)</f>
        <v>0</v>
      </c>
      <c r="BG151" s="137">
        <f t="shared" ref="BG151:BG161" si="6">IF(N151="zákl. přenesená",J151,0)</f>
        <v>0</v>
      </c>
      <c r="BH151" s="137">
        <f t="shared" ref="BH151:BH161" si="7">IF(N151="sníž. přenesená",J151,0)</f>
        <v>0</v>
      </c>
      <c r="BI151" s="137">
        <f t="shared" ref="BI151:BI161" si="8">IF(N151="nulová",J151,0)</f>
        <v>0</v>
      </c>
      <c r="BJ151" s="6" t="s">
        <v>7</v>
      </c>
      <c r="BK151" s="137">
        <f t="shared" ref="BK151:BK161" si="9">ROUND(I151*H151,0)</f>
        <v>360</v>
      </c>
      <c r="BL151" s="6" t="s">
        <v>131</v>
      </c>
      <c r="BM151" s="136" t="s">
        <v>414</v>
      </c>
    </row>
    <row r="152" spans="1:65" ht="16.5" customHeight="1">
      <c r="A152" s="16"/>
      <c r="B152" s="125"/>
      <c r="C152" s="126" t="s">
        <v>192</v>
      </c>
      <c r="D152" s="126" t="s">
        <v>127</v>
      </c>
      <c r="E152" s="127" t="s">
        <v>368</v>
      </c>
      <c r="F152" s="128" t="s">
        <v>369</v>
      </c>
      <c r="G152" s="129" t="s">
        <v>213</v>
      </c>
      <c r="H152" s="130">
        <v>1</v>
      </c>
      <c r="I152" s="130">
        <v>500</v>
      </c>
      <c r="J152" s="130">
        <f t="shared" si="0"/>
        <v>500</v>
      </c>
      <c r="K152" s="131"/>
      <c r="L152" s="17"/>
      <c r="M152" s="132"/>
      <c r="N152" s="133" t="s">
        <v>34</v>
      </c>
      <c r="O152" s="134">
        <v>0.41199999999999998</v>
      </c>
      <c r="P152" s="134">
        <f t="shared" si="1"/>
        <v>0.41199999999999998</v>
      </c>
      <c r="Q152" s="134">
        <v>2.4000000000000001E-4</v>
      </c>
      <c r="R152" s="134">
        <f t="shared" si="2"/>
        <v>2.4000000000000001E-4</v>
      </c>
      <c r="S152" s="134">
        <v>0</v>
      </c>
      <c r="T152" s="135">
        <f t="shared" si="3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R152" s="136" t="s">
        <v>131</v>
      </c>
      <c r="AT152" s="136" t="s">
        <v>127</v>
      </c>
      <c r="AU152" s="136" t="s">
        <v>78</v>
      </c>
      <c r="AY152" s="6" t="s">
        <v>125</v>
      </c>
      <c r="BE152" s="137">
        <f t="shared" si="4"/>
        <v>500</v>
      </c>
      <c r="BF152" s="137">
        <f t="shared" si="5"/>
        <v>0</v>
      </c>
      <c r="BG152" s="137">
        <f t="shared" si="6"/>
        <v>0</v>
      </c>
      <c r="BH152" s="137">
        <f t="shared" si="7"/>
        <v>0</v>
      </c>
      <c r="BI152" s="137">
        <f t="shared" si="8"/>
        <v>0</v>
      </c>
      <c r="BJ152" s="6" t="s">
        <v>7</v>
      </c>
      <c r="BK152" s="137">
        <f t="shared" si="9"/>
        <v>500</v>
      </c>
      <c r="BL152" s="6" t="s">
        <v>131</v>
      </c>
      <c r="BM152" s="136" t="s">
        <v>415</v>
      </c>
    </row>
    <row r="153" spans="1:65" ht="21.75" customHeight="1">
      <c r="A153" s="16"/>
      <c r="B153" s="125"/>
      <c r="C153" s="126" t="s">
        <v>196</v>
      </c>
      <c r="D153" s="126" t="s">
        <v>127</v>
      </c>
      <c r="E153" s="127" t="s">
        <v>371</v>
      </c>
      <c r="F153" s="128" t="s">
        <v>372</v>
      </c>
      <c r="G153" s="129" t="s">
        <v>213</v>
      </c>
      <c r="H153" s="130">
        <v>1</v>
      </c>
      <c r="I153" s="130">
        <v>1000</v>
      </c>
      <c r="J153" s="130">
        <f t="shared" si="0"/>
        <v>1000</v>
      </c>
      <c r="K153" s="131"/>
      <c r="L153" s="17"/>
      <c r="M153" s="132"/>
      <c r="N153" s="133" t="s">
        <v>34</v>
      </c>
      <c r="O153" s="134">
        <v>1.1819999999999999</v>
      </c>
      <c r="P153" s="134">
        <f t="shared" si="1"/>
        <v>1.1819999999999999</v>
      </c>
      <c r="Q153" s="134">
        <v>7.1871999999999995E-4</v>
      </c>
      <c r="R153" s="134">
        <f t="shared" si="2"/>
        <v>7.1871999999999995E-4</v>
      </c>
      <c r="S153" s="134">
        <v>0</v>
      </c>
      <c r="T153" s="135">
        <f t="shared" si="3"/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R153" s="136" t="s">
        <v>131</v>
      </c>
      <c r="AT153" s="136" t="s">
        <v>127</v>
      </c>
      <c r="AU153" s="136" t="s">
        <v>78</v>
      </c>
      <c r="AY153" s="6" t="s">
        <v>125</v>
      </c>
      <c r="BE153" s="137">
        <f t="shared" si="4"/>
        <v>1000</v>
      </c>
      <c r="BF153" s="137">
        <f t="shared" si="5"/>
        <v>0</v>
      </c>
      <c r="BG153" s="137">
        <f t="shared" si="6"/>
        <v>0</v>
      </c>
      <c r="BH153" s="137">
        <f t="shared" si="7"/>
        <v>0</v>
      </c>
      <c r="BI153" s="137">
        <f t="shared" si="8"/>
        <v>0</v>
      </c>
      <c r="BJ153" s="6" t="s">
        <v>7</v>
      </c>
      <c r="BK153" s="137">
        <f t="shared" si="9"/>
        <v>1000</v>
      </c>
      <c r="BL153" s="6" t="s">
        <v>131</v>
      </c>
      <c r="BM153" s="136" t="s">
        <v>416</v>
      </c>
    </row>
    <row r="154" spans="1:65" ht="24.2" customHeight="1">
      <c r="A154" s="16"/>
      <c r="B154" s="125"/>
      <c r="C154" s="153" t="s">
        <v>8</v>
      </c>
      <c r="D154" s="153" t="s">
        <v>169</v>
      </c>
      <c r="E154" s="154" t="s">
        <v>374</v>
      </c>
      <c r="F154" s="155" t="s">
        <v>375</v>
      </c>
      <c r="G154" s="156" t="s">
        <v>213</v>
      </c>
      <c r="H154" s="157">
        <v>1</v>
      </c>
      <c r="I154" s="157">
        <v>4500</v>
      </c>
      <c r="J154" s="157">
        <f t="shared" si="0"/>
        <v>4500</v>
      </c>
      <c r="K154" s="158"/>
      <c r="L154" s="159"/>
      <c r="M154" s="160"/>
      <c r="N154" s="161" t="s">
        <v>34</v>
      </c>
      <c r="O154" s="134">
        <v>0</v>
      </c>
      <c r="P154" s="134">
        <f t="shared" si="1"/>
        <v>0</v>
      </c>
      <c r="Q154" s="134">
        <v>1.0999999999999999E-2</v>
      </c>
      <c r="R154" s="134">
        <f t="shared" si="2"/>
        <v>1.0999999999999999E-2</v>
      </c>
      <c r="S154" s="134">
        <v>0</v>
      </c>
      <c r="T154" s="135">
        <f t="shared" si="3"/>
        <v>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R154" s="136" t="s">
        <v>163</v>
      </c>
      <c r="AT154" s="136" t="s">
        <v>169</v>
      </c>
      <c r="AU154" s="136" t="s">
        <v>78</v>
      </c>
      <c r="AY154" s="6" t="s">
        <v>125</v>
      </c>
      <c r="BE154" s="137">
        <f t="shared" si="4"/>
        <v>4500</v>
      </c>
      <c r="BF154" s="137">
        <f t="shared" si="5"/>
        <v>0</v>
      </c>
      <c r="BG154" s="137">
        <f t="shared" si="6"/>
        <v>0</v>
      </c>
      <c r="BH154" s="137">
        <f t="shared" si="7"/>
        <v>0</v>
      </c>
      <c r="BI154" s="137">
        <f t="shared" si="8"/>
        <v>0</v>
      </c>
      <c r="BJ154" s="6" t="s">
        <v>7</v>
      </c>
      <c r="BK154" s="137">
        <f t="shared" si="9"/>
        <v>4500</v>
      </c>
      <c r="BL154" s="6" t="s">
        <v>131</v>
      </c>
      <c r="BM154" s="136" t="s">
        <v>417</v>
      </c>
    </row>
    <row r="155" spans="1:65" ht="24.2" customHeight="1">
      <c r="A155" s="16"/>
      <c r="B155" s="125"/>
      <c r="C155" s="153" t="s">
        <v>206</v>
      </c>
      <c r="D155" s="153" t="s">
        <v>169</v>
      </c>
      <c r="E155" s="154" t="s">
        <v>220</v>
      </c>
      <c r="F155" s="155" t="s">
        <v>221</v>
      </c>
      <c r="G155" s="156" t="s">
        <v>213</v>
      </c>
      <c r="H155" s="157">
        <v>1</v>
      </c>
      <c r="I155" s="157">
        <v>1655</v>
      </c>
      <c r="J155" s="157">
        <f t="shared" si="0"/>
        <v>1655</v>
      </c>
      <c r="K155" s="158"/>
      <c r="L155" s="159"/>
      <c r="M155" s="160"/>
      <c r="N155" s="161" t="s">
        <v>34</v>
      </c>
      <c r="O155" s="134">
        <v>0</v>
      </c>
      <c r="P155" s="134">
        <f t="shared" si="1"/>
        <v>0</v>
      </c>
      <c r="Q155" s="134">
        <v>1.3299999999999999E-2</v>
      </c>
      <c r="R155" s="134">
        <f t="shared" si="2"/>
        <v>1.3299999999999999E-2</v>
      </c>
      <c r="S155" s="134">
        <v>0</v>
      </c>
      <c r="T155" s="135">
        <f t="shared" si="3"/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R155" s="136" t="s">
        <v>163</v>
      </c>
      <c r="AT155" s="136" t="s">
        <v>169</v>
      </c>
      <c r="AU155" s="136" t="s">
        <v>78</v>
      </c>
      <c r="AY155" s="6" t="s">
        <v>125</v>
      </c>
      <c r="BE155" s="137">
        <f t="shared" si="4"/>
        <v>1655</v>
      </c>
      <c r="BF155" s="137">
        <f t="shared" si="5"/>
        <v>0</v>
      </c>
      <c r="BG155" s="137">
        <f t="shared" si="6"/>
        <v>0</v>
      </c>
      <c r="BH155" s="137">
        <f t="shared" si="7"/>
        <v>0</v>
      </c>
      <c r="BI155" s="137">
        <f t="shared" si="8"/>
        <v>0</v>
      </c>
      <c r="BJ155" s="6" t="s">
        <v>7</v>
      </c>
      <c r="BK155" s="137">
        <f t="shared" si="9"/>
        <v>1655</v>
      </c>
      <c r="BL155" s="6" t="s">
        <v>131</v>
      </c>
      <c r="BM155" s="136" t="s">
        <v>418</v>
      </c>
    </row>
    <row r="156" spans="1:65" ht="24.2" customHeight="1">
      <c r="A156" s="16"/>
      <c r="B156" s="125"/>
      <c r="C156" s="126" t="s">
        <v>210</v>
      </c>
      <c r="D156" s="126" t="s">
        <v>127</v>
      </c>
      <c r="E156" s="127" t="s">
        <v>378</v>
      </c>
      <c r="F156" s="128" t="s">
        <v>379</v>
      </c>
      <c r="G156" s="129" t="s">
        <v>213</v>
      </c>
      <c r="H156" s="130">
        <v>1</v>
      </c>
      <c r="I156" s="130">
        <v>1150</v>
      </c>
      <c r="J156" s="130">
        <f t="shared" si="0"/>
        <v>1150</v>
      </c>
      <c r="K156" s="131"/>
      <c r="L156" s="17"/>
      <c r="M156" s="132"/>
      <c r="N156" s="133" t="s">
        <v>34</v>
      </c>
      <c r="O156" s="134">
        <v>3.4740000000000002</v>
      </c>
      <c r="P156" s="134">
        <f t="shared" si="1"/>
        <v>3.4740000000000002</v>
      </c>
      <c r="Q156" s="134">
        <v>0</v>
      </c>
      <c r="R156" s="134">
        <f t="shared" si="2"/>
        <v>0</v>
      </c>
      <c r="S156" s="134">
        <v>0</v>
      </c>
      <c r="T156" s="135">
        <f t="shared" si="3"/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R156" s="136" t="s">
        <v>131</v>
      </c>
      <c r="AT156" s="136" t="s">
        <v>127</v>
      </c>
      <c r="AU156" s="136" t="s">
        <v>78</v>
      </c>
      <c r="AY156" s="6" t="s">
        <v>125</v>
      </c>
      <c r="BE156" s="137">
        <f t="shared" si="4"/>
        <v>1150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6" t="s">
        <v>7</v>
      </c>
      <c r="BK156" s="137">
        <f t="shared" si="9"/>
        <v>1150</v>
      </c>
      <c r="BL156" s="6" t="s">
        <v>131</v>
      </c>
      <c r="BM156" s="136" t="s">
        <v>419</v>
      </c>
    </row>
    <row r="157" spans="1:65" ht="33" customHeight="1">
      <c r="A157" s="16"/>
      <c r="B157" s="125"/>
      <c r="C157" s="153" t="s">
        <v>215</v>
      </c>
      <c r="D157" s="153" t="s">
        <v>169</v>
      </c>
      <c r="E157" s="154" t="s">
        <v>381</v>
      </c>
      <c r="F157" s="155" t="s">
        <v>382</v>
      </c>
      <c r="G157" s="156" t="s">
        <v>213</v>
      </c>
      <c r="H157" s="157">
        <v>1</v>
      </c>
      <c r="I157" s="157">
        <v>1280</v>
      </c>
      <c r="J157" s="157">
        <f t="shared" si="0"/>
        <v>1280</v>
      </c>
      <c r="K157" s="158"/>
      <c r="L157" s="159"/>
      <c r="M157" s="160"/>
      <c r="N157" s="161" t="s">
        <v>34</v>
      </c>
      <c r="O157" s="134">
        <v>0</v>
      </c>
      <c r="P157" s="134">
        <f t="shared" si="1"/>
        <v>0</v>
      </c>
      <c r="Q157" s="134">
        <v>1.9E-3</v>
      </c>
      <c r="R157" s="134">
        <f t="shared" si="2"/>
        <v>1.9E-3</v>
      </c>
      <c r="S157" s="134">
        <v>0</v>
      </c>
      <c r="T157" s="135">
        <f t="shared" si="3"/>
        <v>0</v>
      </c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R157" s="136" t="s">
        <v>163</v>
      </c>
      <c r="AT157" s="136" t="s">
        <v>169</v>
      </c>
      <c r="AU157" s="136" t="s">
        <v>78</v>
      </c>
      <c r="AY157" s="6" t="s">
        <v>125</v>
      </c>
      <c r="BE157" s="137">
        <f t="shared" si="4"/>
        <v>1280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6" t="s">
        <v>7</v>
      </c>
      <c r="BK157" s="137">
        <f t="shared" si="9"/>
        <v>1280</v>
      </c>
      <c r="BL157" s="6" t="s">
        <v>131</v>
      </c>
      <c r="BM157" s="136" t="s">
        <v>420</v>
      </c>
    </row>
    <row r="158" spans="1:65" ht="33" customHeight="1">
      <c r="A158" s="16"/>
      <c r="B158" s="125"/>
      <c r="C158" s="126" t="s">
        <v>219</v>
      </c>
      <c r="D158" s="126" t="s">
        <v>127</v>
      </c>
      <c r="E158" s="127" t="s">
        <v>384</v>
      </c>
      <c r="F158" s="128" t="s">
        <v>385</v>
      </c>
      <c r="G158" s="129" t="s">
        <v>213</v>
      </c>
      <c r="H158" s="130">
        <v>1</v>
      </c>
      <c r="I158" s="130">
        <v>1400</v>
      </c>
      <c r="J158" s="130">
        <f t="shared" si="0"/>
        <v>1400</v>
      </c>
      <c r="K158" s="131"/>
      <c r="L158" s="17"/>
      <c r="M158" s="132"/>
      <c r="N158" s="133" t="s">
        <v>34</v>
      </c>
      <c r="O158" s="134">
        <v>1.5</v>
      </c>
      <c r="P158" s="134">
        <f t="shared" si="1"/>
        <v>1.5</v>
      </c>
      <c r="Q158" s="134">
        <v>0.43786399999999998</v>
      </c>
      <c r="R158" s="134">
        <f t="shared" si="2"/>
        <v>0.43786399999999998</v>
      </c>
      <c r="S158" s="134">
        <v>0</v>
      </c>
      <c r="T158" s="135">
        <f t="shared" si="3"/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R158" s="136" t="s">
        <v>131</v>
      </c>
      <c r="AT158" s="136" t="s">
        <v>127</v>
      </c>
      <c r="AU158" s="136" t="s">
        <v>78</v>
      </c>
      <c r="AY158" s="6" t="s">
        <v>125</v>
      </c>
      <c r="BE158" s="137">
        <f t="shared" si="4"/>
        <v>1400</v>
      </c>
      <c r="BF158" s="137">
        <f t="shared" si="5"/>
        <v>0</v>
      </c>
      <c r="BG158" s="137">
        <f t="shared" si="6"/>
        <v>0</v>
      </c>
      <c r="BH158" s="137">
        <f t="shared" si="7"/>
        <v>0</v>
      </c>
      <c r="BI158" s="137">
        <f t="shared" si="8"/>
        <v>0</v>
      </c>
      <c r="BJ158" s="6" t="s">
        <v>7</v>
      </c>
      <c r="BK158" s="137">
        <f t="shared" si="9"/>
        <v>1400</v>
      </c>
      <c r="BL158" s="6" t="s">
        <v>131</v>
      </c>
      <c r="BM158" s="136" t="s">
        <v>421</v>
      </c>
    </row>
    <row r="159" spans="1:65" ht="24.2" customHeight="1">
      <c r="A159" s="16"/>
      <c r="B159" s="125"/>
      <c r="C159" s="153" t="s">
        <v>223</v>
      </c>
      <c r="D159" s="153" t="s">
        <v>169</v>
      </c>
      <c r="E159" s="154" t="s">
        <v>387</v>
      </c>
      <c r="F159" s="155" t="s">
        <v>388</v>
      </c>
      <c r="G159" s="156" t="s">
        <v>213</v>
      </c>
      <c r="H159" s="157">
        <v>1</v>
      </c>
      <c r="I159" s="157">
        <v>18200</v>
      </c>
      <c r="J159" s="157">
        <f t="shared" si="0"/>
        <v>18200</v>
      </c>
      <c r="K159" s="158"/>
      <c r="L159" s="159"/>
      <c r="M159" s="160"/>
      <c r="N159" s="161" t="s">
        <v>34</v>
      </c>
      <c r="O159" s="134">
        <v>0</v>
      </c>
      <c r="P159" s="134">
        <f t="shared" si="1"/>
        <v>0</v>
      </c>
      <c r="Q159" s="134">
        <v>8.6999999999999994E-2</v>
      </c>
      <c r="R159" s="134">
        <f t="shared" si="2"/>
        <v>8.6999999999999994E-2</v>
      </c>
      <c r="S159" s="134">
        <v>0</v>
      </c>
      <c r="T159" s="135">
        <f t="shared" si="3"/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R159" s="136" t="s">
        <v>163</v>
      </c>
      <c r="AT159" s="136" t="s">
        <v>169</v>
      </c>
      <c r="AU159" s="136" t="s">
        <v>78</v>
      </c>
      <c r="AY159" s="6" t="s">
        <v>125</v>
      </c>
      <c r="BE159" s="137">
        <f t="shared" si="4"/>
        <v>18200</v>
      </c>
      <c r="BF159" s="137">
        <f t="shared" si="5"/>
        <v>0</v>
      </c>
      <c r="BG159" s="137">
        <f t="shared" si="6"/>
        <v>0</v>
      </c>
      <c r="BH159" s="137">
        <f t="shared" si="7"/>
        <v>0</v>
      </c>
      <c r="BI159" s="137">
        <f t="shared" si="8"/>
        <v>0</v>
      </c>
      <c r="BJ159" s="6" t="s">
        <v>7</v>
      </c>
      <c r="BK159" s="137">
        <f t="shared" si="9"/>
        <v>18200</v>
      </c>
      <c r="BL159" s="6" t="s">
        <v>131</v>
      </c>
      <c r="BM159" s="136" t="s">
        <v>422</v>
      </c>
    </row>
    <row r="160" spans="1:65" ht="16.5" customHeight="1">
      <c r="A160" s="16"/>
      <c r="B160" s="125"/>
      <c r="C160" s="126" t="s">
        <v>6</v>
      </c>
      <c r="D160" s="126" t="s">
        <v>127</v>
      </c>
      <c r="E160" s="127" t="s">
        <v>251</v>
      </c>
      <c r="F160" s="128" t="s">
        <v>252</v>
      </c>
      <c r="G160" s="129" t="s">
        <v>204</v>
      </c>
      <c r="H160" s="130">
        <v>6</v>
      </c>
      <c r="I160" s="130">
        <v>40</v>
      </c>
      <c r="J160" s="130">
        <f t="shared" si="0"/>
        <v>240</v>
      </c>
      <c r="K160" s="131"/>
      <c r="L160" s="17"/>
      <c r="M160" s="132"/>
      <c r="N160" s="133" t="s">
        <v>34</v>
      </c>
      <c r="O160" s="134">
        <v>5.3999999999999999E-2</v>
      </c>
      <c r="P160" s="134">
        <f t="shared" si="1"/>
        <v>0.32400000000000001</v>
      </c>
      <c r="Q160" s="134">
        <v>1.9236000000000001E-4</v>
      </c>
      <c r="R160" s="134">
        <f t="shared" si="2"/>
        <v>1.15416E-3</v>
      </c>
      <c r="S160" s="134">
        <v>0</v>
      </c>
      <c r="T160" s="135">
        <f t="shared" si="3"/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R160" s="136" t="s">
        <v>131</v>
      </c>
      <c r="AT160" s="136" t="s">
        <v>127</v>
      </c>
      <c r="AU160" s="136" t="s">
        <v>78</v>
      </c>
      <c r="AY160" s="6" t="s">
        <v>125</v>
      </c>
      <c r="BE160" s="137">
        <f t="shared" si="4"/>
        <v>240</v>
      </c>
      <c r="BF160" s="137">
        <f t="shared" si="5"/>
        <v>0</v>
      </c>
      <c r="BG160" s="137">
        <f t="shared" si="6"/>
        <v>0</v>
      </c>
      <c r="BH160" s="137">
        <f t="shared" si="7"/>
        <v>0</v>
      </c>
      <c r="BI160" s="137">
        <f t="shared" si="8"/>
        <v>0</v>
      </c>
      <c r="BJ160" s="6" t="s">
        <v>7</v>
      </c>
      <c r="BK160" s="137">
        <f t="shared" si="9"/>
        <v>240</v>
      </c>
      <c r="BL160" s="6" t="s">
        <v>131</v>
      </c>
      <c r="BM160" s="136" t="s">
        <v>423</v>
      </c>
    </row>
    <row r="161" spans="1:65" ht="21.75" customHeight="1">
      <c r="A161" s="16"/>
      <c r="B161" s="125"/>
      <c r="C161" s="126" t="s">
        <v>230</v>
      </c>
      <c r="D161" s="126" t="s">
        <v>127</v>
      </c>
      <c r="E161" s="127" t="s">
        <v>256</v>
      </c>
      <c r="F161" s="128" t="s">
        <v>257</v>
      </c>
      <c r="G161" s="129" t="s">
        <v>204</v>
      </c>
      <c r="H161" s="130">
        <v>5</v>
      </c>
      <c r="I161" s="130">
        <v>20</v>
      </c>
      <c r="J161" s="130">
        <f t="shared" si="0"/>
        <v>100</v>
      </c>
      <c r="K161" s="131"/>
      <c r="L161" s="17"/>
      <c r="M161" s="132"/>
      <c r="N161" s="133" t="s">
        <v>34</v>
      </c>
      <c r="O161" s="134">
        <v>2.3E-2</v>
      </c>
      <c r="P161" s="134">
        <f t="shared" si="1"/>
        <v>0.11499999999999999</v>
      </c>
      <c r="Q161" s="134">
        <v>7.3499999999999998E-5</v>
      </c>
      <c r="R161" s="134">
        <f t="shared" si="2"/>
        <v>3.6749999999999999E-4</v>
      </c>
      <c r="S161" s="134">
        <v>0</v>
      </c>
      <c r="T161" s="135">
        <f t="shared" si="3"/>
        <v>0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R161" s="136" t="s">
        <v>131</v>
      </c>
      <c r="AT161" s="136" t="s">
        <v>127</v>
      </c>
      <c r="AU161" s="136" t="s">
        <v>78</v>
      </c>
      <c r="AY161" s="6" t="s">
        <v>125</v>
      </c>
      <c r="BE161" s="137">
        <f t="shared" si="4"/>
        <v>100</v>
      </c>
      <c r="BF161" s="137">
        <f t="shared" si="5"/>
        <v>0</v>
      </c>
      <c r="BG161" s="137">
        <f t="shared" si="6"/>
        <v>0</v>
      </c>
      <c r="BH161" s="137">
        <f t="shared" si="7"/>
        <v>0</v>
      </c>
      <c r="BI161" s="137">
        <f t="shared" si="8"/>
        <v>0</v>
      </c>
      <c r="BJ161" s="6" t="s">
        <v>7</v>
      </c>
      <c r="BK161" s="137">
        <f t="shared" si="9"/>
        <v>100</v>
      </c>
      <c r="BL161" s="6" t="s">
        <v>131</v>
      </c>
      <c r="BM161" s="136" t="s">
        <v>424</v>
      </c>
    </row>
    <row r="162" spans="1:65" s="113" customFormat="1" ht="22.9" customHeight="1">
      <c r="B162" s="114"/>
      <c r="D162" s="115" t="s">
        <v>68</v>
      </c>
      <c r="E162" s="123" t="s">
        <v>303</v>
      </c>
      <c r="F162" s="123" t="s">
        <v>304</v>
      </c>
      <c r="J162" s="124">
        <f>BK162</f>
        <v>616</v>
      </c>
      <c r="L162" s="114"/>
      <c r="M162" s="118"/>
      <c r="P162" s="119">
        <f>P163</f>
        <v>0.82880000000000009</v>
      </c>
      <c r="R162" s="119">
        <f>R163</f>
        <v>0</v>
      </c>
      <c r="T162" s="120">
        <f>T163</f>
        <v>0</v>
      </c>
      <c r="AR162" s="115" t="s">
        <v>7</v>
      </c>
      <c r="AT162" s="121" t="s">
        <v>68</v>
      </c>
      <c r="AU162" s="121" t="s">
        <v>7</v>
      </c>
      <c r="AY162" s="115" t="s">
        <v>125</v>
      </c>
      <c r="BK162" s="122">
        <f>BK163</f>
        <v>616</v>
      </c>
    </row>
    <row r="163" spans="1:65" s="16" customFormat="1" ht="24.2" customHeight="1">
      <c r="B163" s="125"/>
      <c r="C163" s="126" t="s">
        <v>234</v>
      </c>
      <c r="D163" s="126" t="s">
        <v>127</v>
      </c>
      <c r="E163" s="127" t="s">
        <v>306</v>
      </c>
      <c r="F163" s="128" t="s">
        <v>307</v>
      </c>
      <c r="G163" s="129" t="s">
        <v>172</v>
      </c>
      <c r="H163" s="130">
        <v>0.56000000000000005</v>
      </c>
      <c r="I163" s="130">
        <v>1100</v>
      </c>
      <c r="J163" s="130">
        <f>ROUND(I163*H163,0)</f>
        <v>616</v>
      </c>
      <c r="K163" s="131"/>
      <c r="L163" s="17"/>
      <c r="M163" s="162"/>
      <c r="N163" s="163" t="s">
        <v>34</v>
      </c>
      <c r="O163" s="164">
        <v>1.48</v>
      </c>
      <c r="P163" s="164">
        <f>O163*H163</f>
        <v>0.82880000000000009</v>
      </c>
      <c r="Q163" s="164">
        <v>0</v>
      </c>
      <c r="R163" s="164">
        <f>Q163*H163</f>
        <v>0</v>
      </c>
      <c r="S163" s="164">
        <v>0</v>
      </c>
      <c r="T163" s="165">
        <f>S163*H163</f>
        <v>0</v>
      </c>
      <c r="AR163" s="136" t="s">
        <v>131</v>
      </c>
      <c r="AT163" s="136" t="s">
        <v>127</v>
      </c>
      <c r="AU163" s="136" t="s">
        <v>78</v>
      </c>
      <c r="AY163" s="6" t="s">
        <v>125</v>
      </c>
      <c r="BE163" s="137">
        <f>IF(N163="základní",J163,0)</f>
        <v>616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6" t="s">
        <v>7</v>
      </c>
      <c r="BK163" s="137">
        <f>ROUND(I163*H163,0)</f>
        <v>616</v>
      </c>
      <c r="BL163" s="6" t="s">
        <v>131</v>
      </c>
      <c r="BM163" s="136" t="s">
        <v>425</v>
      </c>
    </row>
    <row r="164" spans="1:65" ht="6.95" customHeight="1">
      <c r="A164" s="16"/>
      <c r="B164" s="29"/>
      <c r="C164" s="30"/>
      <c r="D164" s="30"/>
      <c r="E164" s="30"/>
      <c r="F164" s="30"/>
      <c r="G164" s="30"/>
      <c r="H164" s="30"/>
      <c r="I164" s="30"/>
      <c r="J164" s="30"/>
      <c r="K164" s="30"/>
      <c r="L164" s="17"/>
      <c r="M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</sheetData>
  <autoFilter ref="C120:K163" xr:uid="{00000000-0009-0000-0000-000003000000}"/>
  <mergeCells count="9">
    <mergeCell ref="E85:H85"/>
    <mergeCell ref="E87:H87"/>
    <mergeCell ref="E111:H111"/>
    <mergeCell ref="E113:H11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0" scale="0" firstPageNumber="0" fitToHeight="100" orientation="portrait" usePrinterDefaults="0" horizontalDpi="0" verticalDpi="0" copies="0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62"/>
  <sheetViews>
    <sheetView showGridLines="0" topLeftCell="A104" zoomScaleNormal="100" workbookViewId="0">
      <selection activeCell="C119" sqref="C119"/>
    </sheetView>
  </sheetViews>
  <sheetFormatPr defaultRowHeight="11.25"/>
  <cols>
    <col min="1" max="1" width="8"/>
    <col min="2" max="2" width="1.1640625"/>
    <col min="3" max="3" width="3.83203125"/>
    <col min="4" max="4" width="4"/>
    <col min="5" max="5" width="16.5"/>
    <col min="6" max="6" width="49.5"/>
    <col min="7" max="7" width="7.1640625"/>
    <col min="8" max="8" width="13.5"/>
    <col min="9" max="9" width="15.5"/>
    <col min="10" max="10" width="21.6640625"/>
    <col min="11" max="11" width="0" hidden="1"/>
    <col min="12" max="12" width="9"/>
    <col min="13" max="21" width="0" hidden="1"/>
    <col min="22" max="22" width="11.83203125"/>
    <col min="23" max="23" width="15.6640625"/>
    <col min="24" max="24" width="11.83203125"/>
    <col min="25" max="25" width="14.5"/>
    <col min="26" max="26" width="10.5"/>
    <col min="27" max="27" width="14.5"/>
    <col min="28" max="28" width="15.6640625"/>
    <col min="29" max="29" width="10.5"/>
    <col min="30" max="30" width="14.5"/>
    <col min="31" max="31" width="15.6640625"/>
    <col min="32" max="43" width="8.1640625"/>
    <col min="44" max="65" width="0" hidden="1"/>
    <col min="66" max="1025" width="8.1640625"/>
  </cols>
  <sheetData>
    <row r="2" spans="1:46" ht="36.950000000000003" customHeight="1">
      <c r="L2" s="184" t="s">
        <v>4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6" t="s">
        <v>87</v>
      </c>
    </row>
    <row r="3" spans="1:46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9"/>
      <c r="AT3" s="6" t="s">
        <v>78</v>
      </c>
    </row>
    <row r="4" spans="1:46" ht="24.95" customHeight="1">
      <c r="B4" s="9"/>
      <c r="D4" s="10" t="s">
        <v>91</v>
      </c>
      <c r="L4" s="9"/>
      <c r="M4" s="75" t="s">
        <v>10</v>
      </c>
      <c r="AT4" s="6" t="s">
        <v>2</v>
      </c>
    </row>
    <row r="5" spans="1:46" ht="6.95" customHeight="1">
      <c r="B5" s="9"/>
      <c r="L5" s="9"/>
    </row>
    <row r="6" spans="1:46" ht="12" customHeight="1">
      <c r="B6" s="9"/>
      <c r="D6" s="14" t="s">
        <v>13</v>
      </c>
      <c r="L6" s="9"/>
    </row>
    <row r="7" spans="1:46" ht="16.5" customHeight="1">
      <c r="B7" s="9"/>
      <c r="E7" s="189" t="str">
        <f>'Rekapitulace stavby'!K6</f>
        <v>Vodovod v ulici Lužické</v>
      </c>
      <c r="F7" s="189"/>
      <c r="G7" s="189"/>
      <c r="H7" s="189"/>
      <c r="L7" s="9"/>
    </row>
    <row r="8" spans="1:46" s="16" customFormat="1" ht="12" customHeight="1">
      <c r="B8" s="17"/>
      <c r="D8" s="14" t="s">
        <v>92</v>
      </c>
      <c r="L8" s="17"/>
    </row>
    <row r="9" spans="1:46" ht="16.5" customHeight="1">
      <c r="A9" s="16"/>
      <c r="B9" s="17"/>
      <c r="C9" s="16"/>
      <c r="D9" s="16"/>
      <c r="E9" s="179" t="s">
        <v>426</v>
      </c>
      <c r="F9" s="179"/>
      <c r="G9" s="179"/>
      <c r="H9" s="179"/>
      <c r="I9" s="16"/>
      <c r="J9" s="16"/>
      <c r="K9" s="16"/>
      <c r="L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46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46" ht="12" customHeight="1">
      <c r="A11" s="16"/>
      <c r="B11" s="17"/>
      <c r="C11" s="16"/>
      <c r="D11" s="14" t="s">
        <v>15</v>
      </c>
      <c r="E11" s="16"/>
      <c r="F11" s="4"/>
      <c r="G11" s="16"/>
      <c r="H11" s="16"/>
      <c r="I11" s="14" t="s">
        <v>16</v>
      </c>
      <c r="J11" s="4"/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ht="12" customHeight="1">
      <c r="A12" s="16"/>
      <c r="B12" s="17"/>
      <c r="C12" s="16"/>
      <c r="D12" s="14" t="s">
        <v>17</v>
      </c>
      <c r="E12" s="16"/>
      <c r="F12" s="4" t="s">
        <v>18</v>
      </c>
      <c r="G12" s="16"/>
      <c r="H12" s="16"/>
      <c r="I12" s="14" t="s">
        <v>19</v>
      </c>
      <c r="J12" s="1" t="str">
        <f>'Rekapitulace stavby'!AN8</f>
        <v>25. 7. 2023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ht="10.9" customHeight="1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ht="12" customHeight="1">
      <c r="A14" s="16"/>
      <c r="B14" s="17"/>
      <c r="C14" s="16"/>
      <c r="D14" s="14" t="s">
        <v>21</v>
      </c>
      <c r="E14" s="16"/>
      <c r="F14" s="16"/>
      <c r="G14" s="16"/>
      <c r="H14" s="16"/>
      <c r="I14" s="14" t="s">
        <v>22</v>
      </c>
      <c r="J14" s="4"/>
      <c r="K14" s="16"/>
      <c r="L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ht="18" customHeight="1">
      <c r="A15" s="16"/>
      <c r="B15" s="17"/>
      <c r="C15" s="16"/>
      <c r="D15" s="16"/>
      <c r="E15" s="4" t="s">
        <v>18</v>
      </c>
      <c r="F15" s="16"/>
      <c r="G15" s="16"/>
      <c r="H15" s="16"/>
      <c r="I15" s="14" t="s">
        <v>24</v>
      </c>
      <c r="J15" s="4"/>
      <c r="K15" s="16"/>
      <c r="L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ht="6.95" customHeight="1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2" customHeight="1">
      <c r="A17" s="16"/>
      <c r="B17" s="17"/>
      <c r="C17" s="16"/>
      <c r="D17" s="14" t="s">
        <v>488</v>
      </c>
      <c r="E17" s="16"/>
      <c r="F17" s="16"/>
      <c r="G17" s="16"/>
      <c r="H17" s="16"/>
      <c r="I17" s="14" t="s">
        <v>22</v>
      </c>
      <c r="J17" s="4">
        <f>'Rekapitulace stavby'!AN13</f>
        <v>25493540</v>
      </c>
      <c r="K17" s="16"/>
      <c r="L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8" customHeight="1">
      <c r="A18" s="16"/>
      <c r="B18" s="17"/>
      <c r="C18" s="16"/>
      <c r="D18" s="16"/>
      <c r="E18" s="185" t="str">
        <f>'Rekapitulace stavby'!E14</f>
        <v>Brabec&amp;Brabec stavební s.r.o.</v>
      </c>
      <c r="F18" s="185"/>
      <c r="G18" s="185"/>
      <c r="H18" s="185"/>
      <c r="I18" s="14" t="s">
        <v>24</v>
      </c>
      <c r="J18" s="4" t="str">
        <f>'Rekapitulace stavby'!AN14</f>
        <v>CZ25493540</v>
      </c>
      <c r="K18" s="16"/>
      <c r="L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6.95" customHeight="1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2" customHeight="1">
      <c r="A20" s="16"/>
      <c r="B20" s="17"/>
      <c r="C20" s="16"/>
      <c r="D20" s="14" t="s">
        <v>25</v>
      </c>
      <c r="E20" s="16"/>
      <c r="F20" s="16"/>
      <c r="G20" s="16"/>
      <c r="H20" s="16"/>
      <c r="I20" s="14" t="s">
        <v>22</v>
      </c>
      <c r="J20" s="4"/>
      <c r="K20" s="16"/>
      <c r="L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8" customHeight="1">
      <c r="A21" s="16"/>
      <c r="B21" s="17"/>
      <c r="C21" s="16"/>
      <c r="D21" s="16"/>
      <c r="E21" s="4" t="s">
        <v>18</v>
      </c>
      <c r="F21" s="16"/>
      <c r="G21" s="16"/>
      <c r="H21" s="16"/>
      <c r="I21" s="14" t="s">
        <v>24</v>
      </c>
      <c r="J21" s="4"/>
      <c r="K21" s="16"/>
      <c r="L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6.95" customHeight="1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2" customHeight="1">
      <c r="A23" s="16"/>
      <c r="B23" s="17"/>
      <c r="C23" s="16"/>
      <c r="D23" s="14" t="s">
        <v>27</v>
      </c>
      <c r="E23" s="16"/>
      <c r="F23" s="16"/>
      <c r="G23" s="16"/>
      <c r="H23" s="16"/>
      <c r="I23" s="14" t="s">
        <v>22</v>
      </c>
      <c r="J23" s="4"/>
      <c r="K23" s="16"/>
      <c r="L23" s="1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8" customHeight="1">
      <c r="A24" s="16"/>
      <c r="B24" s="17"/>
      <c r="C24" s="16"/>
      <c r="D24" s="16"/>
      <c r="E24" s="4" t="s">
        <v>18</v>
      </c>
      <c r="F24" s="16"/>
      <c r="G24" s="16"/>
      <c r="H24" s="16"/>
      <c r="I24" s="14" t="s">
        <v>24</v>
      </c>
      <c r="J24" s="4"/>
      <c r="K24" s="16"/>
      <c r="L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6.95" customHeight="1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2" customHeight="1">
      <c r="A26" s="16"/>
      <c r="B26" s="17"/>
      <c r="C26" s="16"/>
      <c r="D26" s="14" t="s">
        <v>28</v>
      </c>
      <c r="E26" s="16"/>
      <c r="F26" s="16"/>
      <c r="G26" s="16"/>
      <c r="H26" s="16"/>
      <c r="I26" s="16"/>
      <c r="J26" s="16"/>
      <c r="K26" s="16"/>
      <c r="L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76" customFormat="1" ht="16.5" customHeight="1">
      <c r="B27" s="77"/>
      <c r="E27" s="187"/>
      <c r="F27" s="187"/>
      <c r="G27" s="187"/>
      <c r="H27" s="187"/>
      <c r="L27" s="77"/>
    </row>
    <row r="28" spans="1:31" s="16" customFormat="1" ht="6.95" customHeight="1">
      <c r="B28" s="17"/>
      <c r="L28" s="17"/>
    </row>
    <row r="29" spans="1:31" ht="6.95" customHeight="1">
      <c r="A29" s="16"/>
      <c r="B29" s="17"/>
      <c r="C29" s="16"/>
      <c r="D29" s="39"/>
      <c r="E29" s="39"/>
      <c r="F29" s="39"/>
      <c r="G29" s="39"/>
      <c r="H29" s="39"/>
      <c r="I29" s="39"/>
      <c r="J29" s="39"/>
      <c r="K29" s="39"/>
      <c r="L29" s="17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25.5" customHeight="1">
      <c r="A30" s="16"/>
      <c r="B30" s="17"/>
      <c r="C30" s="16"/>
      <c r="D30" s="78" t="s">
        <v>29</v>
      </c>
      <c r="E30" s="16"/>
      <c r="F30" s="16"/>
      <c r="G30" s="16"/>
      <c r="H30" s="16"/>
      <c r="I30" s="16"/>
      <c r="J30" s="52">
        <f>ROUND(J121, 2)</f>
        <v>29337</v>
      </c>
      <c r="K30" s="16"/>
      <c r="L30" s="17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6.95" customHeight="1">
      <c r="A31" s="16"/>
      <c r="B31" s="17"/>
      <c r="C31" s="16"/>
      <c r="D31" s="39"/>
      <c r="E31" s="39"/>
      <c r="F31" s="39"/>
      <c r="G31" s="39"/>
      <c r="H31" s="39"/>
      <c r="I31" s="39"/>
      <c r="J31" s="39"/>
      <c r="K31" s="39"/>
      <c r="L31" s="17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4.45" customHeight="1">
      <c r="A32" s="16"/>
      <c r="B32" s="17"/>
      <c r="C32" s="16"/>
      <c r="D32" s="16"/>
      <c r="E32" s="16"/>
      <c r="F32" s="2" t="s">
        <v>31</v>
      </c>
      <c r="G32" s="16"/>
      <c r="H32" s="16"/>
      <c r="I32" s="2" t="s">
        <v>30</v>
      </c>
      <c r="J32" s="2" t="s">
        <v>32</v>
      </c>
      <c r="K32" s="16"/>
      <c r="L32" s="17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4.45" customHeight="1">
      <c r="A33" s="16"/>
      <c r="B33" s="17"/>
      <c r="C33" s="16"/>
      <c r="D33" s="79" t="s">
        <v>33</v>
      </c>
      <c r="E33" s="14" t="s">
        <v>34</v>
      </c>
      <c r="F33" s="80">
        <f>ROUND((SUM(BE121:BE161)),  2)</f>
        <v>29337</v>
      </c>
      <c r="G33" s="16"/>
      <c r="H33" s="16"/>
      <c r="I33" s="81">
        <v>0.21</v>
      </c>
      <c r="J33" s="80">
        <f>ROUND(((SUM(BE121:BE161))*I33),  2)</f>
        <v>6160.77</v>
      </c>
      <c r="K33" s="16"/>
      <c r="L33" s="17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4.45" customHeight="1">
      <c r="A34" s="16"/>
      <c r="B34" s="17"/>
      <c r="C34" s="16"/>
      <c r="D34" s="16"/>
      <c r="E34" s="14" t="s">
        <v>35</v>
      </c>
      <c r="F34" s="80">
        <f>ROUND((SUM(BF121:BF161)),  2)</f>
        <v>0</v>
      </c>
      <c r="G34" s="16"/>
      <c r="H34" s="16"/>
      <c r="I34" s="81">
        <v>0.15</v>
      </c>
      <c r="J34" s="80">
        <f>ROUND(((SUM(BF121:BF161))*I34),  2)</f>
        <v>0</v>
      </c>
      <c r="K34" s="16"/>
      <c r="L34" s="17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4.45" hidden="1" customHeight="1">
      <c r="A35" s="16"/>
      <c r="B35" s="17"/>
      <c r="C35" s="16"/>
      <c r="D35" s="16"/>
      <c r="E35" s="14" t="s">
        <v>36</v>
      </c>
      <c r="F35" s="80">
        <f>ROUND((SUM(BG121:BG161)),  2)</f>
        <v>0</v>
      </c>
      <c r="G35" s="16"/>
      <c r="H35" s="16"/>
      <c r="I35" s="81">
        <v>0.21</v>
      </c>
      <c r="J35" s="80">
        <f>0</f>
        <v>0</v>
      </c>
      <c r="K35" s="16"/>
      <c r="L35" s="17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4.45" hidden="1" customHeight="1">
      <c r="A36" s="16"/>
      <c r="B36" s="17"/>
      <c r="C36" s="16"/>
      <c r="D36" s="16"/>
      <c r="E36" s="14" t="s">
        <v>37</v>
      </c>
      <c r="F36" s="80">
        <f>ROUND((SUM(BH121:BH161)),  2)</f>
        <v>0</v>
      </c>
      <c r="G36" s="16"/>
      <c r="H36" s="16"/>
      <c r="I36" s="81">
        <v>0.15</v>
      </c>
      <c r="J36" s="80">
        <f>0</f>
        <v>0</v>
      </c>
      <c r="K36" s="16"/>
      <c r="L36" s="17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4.45" hidden="1" customHeight="1">
      <c r="A37" s="16"/>
      <c r="B37" s="17"/>
      <c r="C37" s="16"/>
      <c r="D37" s="16"/>
      <c r="E37" s="14" t="s">
        <v>38</v>
      </c>
      <c r="F37" s="80">
        <f>ROUND((SUM(BI121:BI161)),  2)</f>
        <v>0</v>
      </c>
      <c r="G37" s="16"/>
      <c r="H37" s="16"/>
      <c r="I37" s="81">
        <v>0</v>
      </c>
      <c r="J37" s="80">
        <f>0</f>
        <v>0</v>
      </c>
      <c r="K37" s="16"/>
      <c r="L37" s="17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6.95" customHeight="1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7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25.5" customHeight="1">
      <c r="A39" s="16"/>
      <c r="B39" s="17"/>
      <c r="C39" s="82"/>
      <c r="D39" s="83" t="s">
        <v>39</v>
      </c>
      <c r="E39" s="42"/>
      <c r="F39" s="42"/>
      <c r="G39" s="84" t="s">
        <v>40</v>
      </c>
      <c r="H39" s="85" t="s">
        <v>41</v>
      </c>
      <c r="I39" s="42"/>
      <c r="J39" s="86">
        <f>SUM(J30:J37)</f>
        <v>35497.770000000004</v>
      </c>
      <c r="K39" s="87"/>
      <c r="L39" s="17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4.45" customHeight="1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7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4.45" customHeight="1">
      <c r="B41" s="9"/>
      <c r="L41" s="9"/>
    </row>
    <row r="42" spans="1:31" ht="14.45" customHeight="1">
      <c r="B42" s="9"/>
      <c r="L42" s="9"/>
    </row>
    <row r="43" spans="1:31" ht="14.45" customHeight="1">
      <c r="B43" s="9"/>
      <c r="L43" s="9"/>
    </row>
    <row r="44" spans="1:31" ht="14.45" customHeight="1">
      <c r="B44" s="9"/>
      <c r="L44" s="9"/>
    </row>
    <row r="45" spans="1:31" ht="14.45" customHeight="1">
      <c r="B45" s="9"/>
      <c r="L45" s="9"/>
    </row>
    <row r="46" spans="1:31" ht="14.45" customHeight="1">
      <c r="B46" s="9"/>
      <c r="L46" s="9"/>
    </row>
    <row r="47" spans="1:31" ht="14.45" customHeight="1">
      <c r="B47" s="9"/>
      <c r="L47" s="9"/>
    </row>
    <row r="48" spans="1:31" ht="14.45" customHeight="1">
      <c r="B48" s="9"/>
      <c r="L48" s="9"/>
    </row>
    <row r="49" spans="2:12" ht="14.45" customHeight="1">
      <c r="B49" s="9"/>
      <c r="L49" s="9"/>
    </row>
    <row r="50" spans="2:12" s="16" customFormat="1" ht="14.45" customHeight="1">
      <c r="B50" s="17"/>
      <c r="D50" s="26" t="s">
        <v>42</v>
      </c>
      <c r="E50" s="27"/>
      <c r="F50" s="27"/>
      <c r="G50" s="26" t="s">
        <v>43</v>
      </c>
      <c r="H50" s="27"/>
      <c r="I50" s="27"/>
      <c r="J50" s="27"/>
      <c r="K50" s="27"/>
      <c r="L50" s="17"/>
    </row>
    <row r="51" spans="2:12">
      <c r="B51" s="9"/>
      <c r="L51" s="9"/>
    </row>
    <row r="52" spans="2:12">
      <c r="B52" s="9"/>
      <c r="L52" s="9"/>
    </row>
    <row r="53" spans="2:12">
      <c r="B53" s="9"/>
      <c r="L53" s="9"/>
    </row>
    <row r="54" spans="2:12">
      <c r="B54" s="9"/>
      <c r="L54" s="9"/>
    </row>
    <row r="55" spans="2:12">
      <c r="B55" s="9"/>
      <c r="L55" s="9"/>
    </row>
    <row r="56" spans="2:12">
      <c r="B56" s="9"/>
      <c r="L56" s="9"/>
    </row>
    <row r="57" spans="2:12">
      <c r="B57" s="9"/>
      <c r="L57" s="9"/>
    </row>
    <row r="58" spans="2:12">
      <c r="B58" s="9"/>
      <c r="L58" s="9"/>
    </row>
    <row r="59" spans="2:12">
      <c r="B59" s="9"/>
      <c r="L59" s="9"/>
    </row>
    <row r="60" spans="2:12">
      <c r="B60" s="9"/>
      <c r="L60" s="9"/>
    </row>
    <row r="61" spans="2:12" s="16" customFormat="1" ht="12.75">
      <c r="B61" s="17"/>
      <c r="D61" s="28" t="s">
        <v>44</v>
      </c>
      <c r="E61" s="19"/>
      <c r="F61" s="88" t="s">
        <v>45</v>
      </c>
      <c r="G61" s="28" t="s">
        <v>44</v>
      </c>
      <c r="H61" s="19"/>
      <c r="I61" s="19"/>
      <c r="J61" s="89" t="s">
        <v>45</v>
      </c>
      <c r="K61" s="19"/>
      <c r="L61" s="17"/>
    </row>
    <row r="62" spans="2:12">
      <c r="B62" s="9"/>
      <c r="L62" s="9"/>
    </row>
    <row r="63" spans="2:12">
      <c r="B63" s="9"/>
      <c r="L63" s="9"/>
    </row>
    <row r="64" spans="2:12">
      <c r="B64" s="9"/>
      <c r="L64" s="9"/>
    </row>
    <row r="65" spans="1:31" s="16" customFormat="1" ht="12.75">
      <c r="B65" s="17"/>
      <c r="D65" s="26" t="s">
        <v>46</v>
      </c>
      <c r="E65" s="27"/>
      <c r="F65" s="27"/>
      <c r="G65" s="26" t="s">
        <v>491</v>
      </c>
      <c r="H65" s="27"/>
      <c r="I65" s="27"/>
      <c r="J65" s="27"/>
      <c r="K65" s="27"/>
      <c r="L65" s="17"/>
    </row>
    <row r="66" spans="1:31">
      <c r="B66" s="9"/>
      <c r="L66" s="9"/>
    </row>
    <row r="67" spans="1:31">
      <c r="B67" s="9"/>
      <c r="L67" s="9"/>
    </row>
    <row r="68" spans="1:31">
      <c r="B68" s="9"/>
      <c r="L68" s="9"/>
    </row>
    <row r="69" spans="1:31">
      <c r="B69" s="9"/>
      <c r="L69" s="9"/>
    </row>
    <row r="70" spans="1:31">
      <c r="B70" s="9"/>
      <c r="L70" s="9"/>
    </row>
    <row r="71" spans="1:31">
      <c r="B71" s="9"/>
      <c r="L71" s="9"/>
    </row>
    <row r="72" spans="1:31">
      <c r="B72" s="9"/>
      <c r="L72" s="9"/>
    </row>
    <row r="73" spans="1:31">
      <c r="B73" s="9"/>
      <c r="L73" s="9"/>
    </row>
    <row r="74" spans="1:31">
      <c r="B74" s="9"/>
      <c r="L74" s="9"/>
    </row>
    <row r="75" spans="1:31">
      <c r="B75" s="9"/>
      <c r="L75" s="9"/>
    </row>
    <row r="76" spans="1:31" s="16" customFormat="1" ht="12.75">
      <c r="B76" s="17"/>
      <c r="D76" s="28" t="s">
        <v>44</v>
      </c>
      <c r="E76" s="19"/>
      <c r="F76" s="88" t="s">
        <v>45</v>
      </c>
      <c r="G76" s="28" t="s">
        <v>44</v>
      </c>
      <c r="H76" s="19"/>
      <c r="I76" s="19"/>
      <c r="J76" s="89" t="s">
        <v>45</v>
      </c>
      <c r="K76" s="19"/>
      <c r="L76" s="17"/>
    </row>
    <row r="77" spans="1:31" ht="14.45" customHeight="1">
      <c r="A77" s="16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17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47" s="16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7"/>
    </row>
    <row r="82" spans="1:47" ht="24.95" customHeight="1">
      <c r="A82" s="16"/>
      <c r="B82" s="17"/>
      <c r="C82" s="10" t="s">
        <v>94</v>
      </c>
      <c r="D82" s="16"/>
      <c r="E82" s="16"/>
      <c r="F82" s="16"/>
      <c r="G82" s="16"/>
      <c r="H82" s="16"/>
      <c r="I82" s="16"/>
      <c r="J82" s="16"/>
      <c r="K82" s="16"/>
      <c r="L82" s="17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47" ht="6.95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7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47" ht="12" customHeight="1">
      <c r="A84" s="16"/>
      <c r="B84" s="17"/>
      <c r="C84" s="14" t="s">
        <v>13</v>
      </c>
      <c r="D84" s="16"/>
      <c r="E84" s="16"/>
      <c r="F84" s="16"/>
      <c r="G84" s="16"/>
      <c r="H84" s="16"/>
      <c r="I84" s="16"/>
      <c r="J84" s="16"/>
      <c r="K84" s="16"/>
      <c r="L84" s="17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47" ht="16.5" customHeight="1">
      <c r="A85" s="16"/>
      <c r="B85" s="17"/>
      <c r="C85" s="16"/>
      <c r="D85" s="16"/>
      <c r="E85" s="189" t="str">
        <f>E7</f>
        <v>Vodovod v ulici Lužické</v>
      </c>
      <c r="F85" s="189"/>
      <c r="G85" s="189"/>
      <c r="H85" s="189"/>
      <c r="I85" s="16"/>
      <c r="J85" s="16"/>
      <c r="K85" s="16"/>
      <c r="L85" s="17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47" ht="12" customHeight="1">
      <c r="A86" s="16"/>
      <c r="B86" s="17"/>
      <c r="C86" s="14" t="s">
        <v>92</v>
      </c>
      <c r="D86" s="16"/>
      <c r="E86" s="16"/>
      <c r="F86" s="16"/>
      <c r="G86" s="16"/>
      <c r="H86" s="16"/>
      <c r="I86" s="16"/>
      <c r="J86" s="16"/>
      <c r="K86" s="16"/>
      <c r="L86" s="17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47" ht="16.5" customHeight="1">
      <c r="A87" s="16"/>
      <c r="B87" s="17"/>
      <c r="C87" s="16"/>
      <c r="D87" s="16"/>
      <c r="E87" s="179" t="str">
        <f>E9</f>
        <v>SO-04 - Vodovodní přípojka VP-3</v>
      </c>
      <c r="F87" s="179"/>
      <c r="G87" s="179"/>
      <c r="H87" s="179"/>
      <c r="I87" s="16"/>
      <c r="J87" s="16"/>
      <c r="K87" s="16"/>
      <c r="L87" s="17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47" ht="6.95" customHeight="1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7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47" ht="12" customHeight="1">
      <c r="A89" s="16"/>
      <c r="B89" s="17"/>
      <c r="C89" s="14" t="s">
        <v>17</v>
      </c>
      <c r="D89" s="16"/>
      <c r="E89" s="16"/>
      <c r="F89" s="4" t="str">
        <f>F12</f>
        <v xml:space="preserve"> </v>
      </c>
      <c r="G89" s="16"/>
      <c r="H89" s="16"/>
      <c r="I89" s="14" t="s">
        <v>19</v>
      </c>
      <c r="J89" s="1" t="str">
        <f>IF(J12="","",J12)</f>
        <v>25. 7. 2023</v>
      </c>
      <c r="K89" s="16"/>
      <c r="L89" s="17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47" ht="6.95" customHeight="1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7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47" ht="15.2" customHeight="1">
      <c r="A91" s="16"/>
      <c r="B91" s="17"/>
      <c r="C91" s="14" t="s">
        <v>21</v>
      </c>
      <c r="D91" s="16"/>
      <c r="E91" s="16"/>
      <c r="F91" s="4" t="str">
        <f>E15</f>
        <v xml:space="preserve"> </v>
      </c>
      <c r="G91" s="16"/>
      <c r="H91" s="16"/>
      <c r="I91" s="14" t="s">
        <v>25</v>
      </c>
      <c r="J91" s="3" t="str">
        <f>E21</f>
        <v xml:space="preserve"> </v>
      </c>
      <c r="K91" s="16"/>
      <c r="L91" s="17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47" ht="15.2" customHeight="1">
      <c r="A92" s="16"/>
      <c r="B92" s="17"/>
      <c r="C92" s="14" t="s">
        <v>488</v>
      </c>
      <c r="D92" s="16"/>
      <c r="E92" s="16"/>
      <c r="F92" s="4" t="str">
        <f>IF(E18="","",E18)</f>
        <v>Brabec&amp;Brabec stavební s.r.o.</v>
      </c>
      <c r="G92" s="16"/>
      <c r="H92" s="16"/>
      <c r="I92" s="14" t="s">
        <v>27</v>
      </c>
      <c r="J92" s="3" t="str">
        <f>E24</f>
        <v xml:space="preserve"> </v>
      </c>
      <c r="K92" s="16"/>
      <c r="L92" s="17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47" ht="10.35" customHeight="1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7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47" ht="29.25" customHeight="1">
      <c r="A94" s="16"/>
      <c r="B94" s="17"/>
      <c r="C94" s="90" t="s">
        <v>95</v>
      </c>
      <c r="D94" s="82"/>
      <c r="E94" s="82"/>
      <c r="F94" s="82"/>
      <c r="G94" s="82"/>
      <c r="H94" s="82"/>
      <c r="I94" s="82"/>
      <c r="J94" s="91" t="s">
        <v>96</v>
      </c>
      <c r="K94" s="82"/>
      <c r="L94" s="17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47" ht="10.35" customHeight="1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7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47" ht="22.9" customHeight="1">
      <c r="A96" s="16"/>
      <c r="B96" s="17"/>
      <c r="C96" s="92" t="s">
        <v>97</v>
      </c>
      <c r="D96" s="16"/>
      <c r="E96" s="16"/>
      <c r="F96" s="16"/>
      <c r="G96" s="16"/>
      <c r="H96" s="16"/>
      <c r="I96" s="16"/>
      <c r="J96" s="52">
        <f>J121</f>
        <v>29337</v>
      </c>
      <c r="K96" s="16"/>
      <c r="L96" s="17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U96" s="6" t="s">
        <v>98</v>
      </c>
    </row>
    <row r="97" spans="1:31" s="93" customFormat="1" ht="24.95" customHeight="1">
      <c r="B97" s="94"/>
      <c r="D97" s="95" t="s">
        <v>99</v>
      </c>
      <c r="E97" s="96"/>
      <c r="F97" s="96"/>
      <c r="G97" s="96"/>
      <c r="H97" s="96"/>
      <c r="I97" s="96"/>
      <c r="J97" s="97">
        <f>J122</f>
        <v>29337</v>
      </c>
      <c r="L97" s="94"/>
    </row>
    <row r="98" spans="1:31" s="98" customFormat="1" ht="19.899999999999999" customHeight="1">
      <c r="B98" s="99"/>
      <c r="D98" s="100" t="s">
        <v>100</v>
      </c>
      <c r="E98" s="101"/>
      <c r="F98" s="101"/>
      <c r="G98" s="101"/>
      <c r="H98" s="101"/>
      <c r="I98" s="101"/>
      <c r="J98" s="102">
        <f>J123</f>
        <v>17305</v>
      </c>
      <c r="L98" s="99"/>
    </row>
    <row r="99" spans="1:31" s="98" customFormat="1" ht="19.899999999999999" customHeight="1">
      <c r="B99" s="99"/>
      <c r="D99" s="100" t="s">
        <v>101</v>
      </c>
      <c r="E99" s="101"/>
      <c r="F99" s="101"/>
      <c r="G99" s="101"/>
      <c r="H99" s="101"/>
      <c r="I99" s="101"/>
      <c r="J99" s="102">
        <f>J144</f>
        <v>532</v>
      </c>
      <c r="L99" s="99"/>
    </row>
    <row r="100" spans="1:31" s="98" customFormat="1" ht="19.899999999999999" customHeight="1">
      <c r="B100" s="99"/>
      <c r="D100" s="100" t="s">
        <v>103</v>
      </c>
      <c r="E100" s="101"/>
      <c r="F100" s="101"/>
      <c r="G100" s="101"/>
      <c r="H100" s="101"/>
      <c r="I100" s="101"/>
      <c r="J100" s="102">
        <f>J148</f>
        <v>11445</v>
      </c>
      <c r="L100" s="99"/>
    </row>
    <row r="101" spans="1:31" s="98" customFormat="1" ht="19.899999999999999" customHeight="1">
      <c r="B101" s="99"/>
      <c r="D101" s="100" t="s">
        <v>105</v>
      </c>
      <c r="E101" s="101"/>
      <c r="F101" s="101"/>
      <c r="G101" s="101"/>
      <c r="H101" s="101"/>
      <c r="I101" s="101"/>
      <c r="J101" s="102">
        <f>J160</f>
        <v>55</v>
      </c>
      <c r="L101" s="99"/>
    </row>
    <row r="102" spans="1:31" s="16" customFormat="1" ht="21.95" customHeight="1">
      <c r="B102" s="17"/>
      <c r="L102" s="17"/>
    </row>
    <row r="103" spans="1:31" ht="6.95" customHeight="1">
      <c r="A103" s="16"/>
      <c r="B103" s="29"/>
      <c r="C103" s="30"/>
      <c r="D103" s="30"/>
      <c r="E103" s="30"/>
      <c r="F103" s="30"/>
      <c r="G103" s="30"/>
      <c r="H103" s="30"/>
      <c r="I103" s="30"/>
      <c r="J103" s="30"/>
      <c r="K103" s="30"/>
      <c r="L103" s="17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</row>
    <row r="107" spans="1:31" s="16" customFormat="1" ht="6.95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17"/>
    </row>
    <row r="108" spans="1:31" ht="24.95" customHeight="1">
      <c r="A108" s="16"/>
      <c r="B108" s="17"/>
      <c r="C108" s="10" t="s">
        <v>110</v>
      </c>
      <c r="D108" s="16"/>
      <c r="E108" s="16"/>
      <c r="F108" s="16"/>
      <c r="G108" s="16"/>
      <c r="H108" s="16"/>
      <c r="I108" s="16"/>
      <c r="J108" s="16"/>
      <c r="K108" s="16"/>
      <c r="L108" s="17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</row>
    <row r="109" spans="1:31" ht="6.95" customHeight="1">
      <c r="A109" s="16"/>
      <c r="B109" s="17"/>
      <c r="C109" s="16"/>
      <c r="D109" s="16"/>
      <c r="E109" s="16"/>
      <c r="F109" s="16"/>
      <c r="G109" s="16"/>
      <c r="H109" s="16"/>
      <c r="I109" s="16"/>
      <c r="J109" s="16"/>
      <c r="K109" s="16"/>
      <c r="L109" s="17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</row>
    <row r="110" spans="1:31" ht="12" customHeight="1">
      <c r="A110" s="16"/>
      <c r="B110" s="17"/>
      <c r="C110" s="14" t="s">
        <v>13</v>
      </c>
      <c r="D110" s="16"/>
      <c r="E110" s="16"/>
      <c r="F110" s="16"/>
      <c r="G110" s="16"/>
      <c r="H110" s="16"/>
      <c r="I110" s="16"/>
      <c r="J110" s="16"/>
      <c r="K110" s="16"/>
      <c r="L110" s="17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1:31" ht="16.5" customHeight="1">
      <c r="A111" s="16"/>
      <c r="B111" s="17"/>
      <c r="C111" s="16"/>
      <c r="D111" s="16"/>
      <c r="E111" s="189" t="str">
        <f>E7</f>
        <v>Vodovod v ulici Lužické</v>
      </c>
      <c r="F111" s="189"/>
      <c r="G111" s="189"/>
      <c r="H111" s="189"/>
      <c r="I111" s="16"/>
      <c r="J111" s="16"/>
      <c r="K111" s="16"/>
      <c r="L111" s="17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1:31" ht="12" customHeight="1">
      <c r="A112" s="16"/>
      <c r="B112" s="17"/>
      <c r="C112" s="14" t="s">
        <v>92</v>
      </c>
      <c r="D112" s="16"/>
      <c r="E112" s="16"/>
      <c r="F112" s="16"/>
      <c r="G112" s="16"/>
      <c r="H112" s="16"/>
      <c r="I112" s="16"/>
      <c r="J112" s="16"/>
      <c r="K112" s="16"/>
      <c r="L112" s="17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</row>
    <row r="113" spans="1:65" ht="16.5" customHeight="1">
      <c r="A113" s="16"/>
      <c r="B113" s="17"/>
      <c r="C113" s="16"/>
      <c r="D113" s="16"/>
      <c r="E113" s="179" t="str">
        <f>E9</f>
        <v>SO-04 - Vodovodní přípojka VP-3</v>
      </c>
      <c r="F113" s="179"/>
      <c r="G113" s="179"/>
      <c r="H113" s="179"/>
      <c r="I113" s="16"/>
      <c r="J113" s="16"/>
      <c r="K113" s="16"/>
      <c r="L113" s="17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</row>
    <row r="114" spans="1:65" ht="6.95" customHeight="1">
      <c r="A114" s="16"/>
      <c r="B114" s="17"/>
      <c r="C114" s="16"/>
      <c r="D114" s="16"/>
      <c r="E114" s="16"/>
      <c r="F114" s="16"/>
      <c r="G114" s="16"/>
      <c r="H114" s="16"/>
      <c r="I114" s="16"/>
      <c r="J114" s="16"/>
      <c r="K114" s="16"/>
      <c r="L114" s="17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1:65" ht="12" customHeight="1">
      <c r="A115" s="16"/>
      <c r="B115" s="17"/>
      <c r="C115" s="14" t="s">
        <v>17</v>
      </c>
      <c r="D115" s="16"/>
      <c r="E115" s="16"/>
      <c r="F115" s="4" t="str">
        <f>F12</f>
        <v xml:space="preserve"> </v>
      </c>
      <c r="G115" s="16"/>
      <c r="H115" s="16"/>
      <c r="I115" s="14" t="s">
        <v>19</v>
      </c>
      <c r="J115" s="1" t="str">
        <f>IF(J12="","",J12)</f>
        <v>25. 7. 2023</v>
      </c>
      <c r="K115" s="16"/>
      <c r="L115" s="17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1:65" ht="6.95" customHeight="1">
      <c r="A116" s="16"/>
      <c r="B116" s="17"/>
      <c r="C116" s="16"/>
      <c r="D116" s="16"/>
      <c r="E116" s="16"/>
      <c r="F116" s="16"/>
      <c r="G116" s="16"/>
      <c r="H116" s="16"/>
      <c r="I116" s="16"/>
      <c r="J116" s="16"/>
      <c r="K116" s="16"/>
      <c r="L116" s="17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1:65" ht="15.2" customHeight="1">
      <c r="A117" s="16"/>
      <c r="B117" s="17"/>
      <c r="C117" s="14" t="s">
        <v>21</v>
      </c>
      <c r="D117" s="16"/>
      <c r="E117" s="16"/>
      <c r="F117" s="4" t="str">
        <f>E15</f>
        <v xml:space="preserve"> </v>
      </c>
      <c r="G117" s="16"/>
      <c r="H117" s="16"/>
      <c r="I117" s="14" t="s">
        <v>25</v>
      </c>
      <c r="J117" s="3" t="str">
        <f>E21</f>
        <v xml:space="preserve"> </v>
      </c>
      <c r="K117" s="16"/>
      <c r="L117" s="17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65" ht="15.2" customHeight="1">
      <c r="A118" s="16"/>
      <c r="B118" s="17"/>
      <c r="C118" s="14" t="s">
        <v>488</v>
      </c>
      <c r="D118" s="16"/>
      <c r="E118" s="16"/>
      <c r="F118" s="4" t="str">
        <f>IF(E18="","",E18)</f>
        <v>Brabec&amp;Brabec stavební s.r.o.</v>
      </c>
      <c r="G118" s="16"/>
      <c r="H118" s="16"/>
      <c r="I118" s="14" t="s">
        <v>27</v>
      </c>
      <c r="J118" s="3" t="str">
        <f>E24</f>
        <v xml:space="preserve"> </v>
      </c>
      <c r="K118" s="16"/>
      <c r="L118" s="17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65" ht="10.35" customHeight="1">
      <c r="A119" s="16"/>
      <c r="B119" s="17"/>
      <c r="C119" s="16"/>
      <c r="D119" s="16"/>
      <c r="E119" s="16"/>
      <c r="F119" s="16"/>
      <c r="G119" s="16"/>
      <c r="H119" s="16"/>
      <c r="I119" s="16"/>
      <c r="J119" s="16"/>
      <c r="K119" s="16"/>
      <c r="L119" s="17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1:65" s="103" customFormat="1" ht="29.25" customHeight="1">
      <c r="B120" s="104"/>
      <c r="C120" s="105" t="s">
        <v>111</v>
      </c>
      <c r="D120" s="106" t="s">
        <v>54</v>
      </c>
      <c r="E120" s="106" t="s">
        <v>50</v>
      </c>
      <c r="F120" s="106" t="s">
        <v>51</v>
      </c>
      <c r="G120" s="106" t="s">
        <v>112</v>
      </c>
      <c r="H120" s="106" t="s">
        <v>113</v>
      </c>
      <c r="I120" s="106" t="s">
        <v>114</v>
      </c>
      <c r="J120" s="107" t="s">
        <v>96</v>
      </c>
      <c r="K120" s="108" t="s">
        <v>115</v>
      </c>
      <c r="L120" s="104"/>
      <c r="M120" s="44"/>
      <c r="N120" s="45" t="s">
        <v>33</v>
      </c>
      <c r="O120" s="45" t="s">
        <v>116</v>
      </c>
      <c r="P120" s="45" t="s">
        <v>117</v>
      </c>
      <c r="Q120" s="45" t="s">
        <v>118</v>
      </c>
      <c r="R120" s="45" t="s">
        <v>119</v>
      </c>
      <c r="S120" s="45" t="s">
        <v>120</v>
      </c>
      <c r="T120" s="46" t="s">
        <v>121</v>
      </c>
    </row>
    <row r="121" spans="1:65" s="16" customFormat="1" ht="22.9" customHeight="1">
      <c r="B121" s="17"/>
      <c r="C121" s="50" t="s">
        <v>122</v>
      </c>
      <c r="J121" s="109">
        <f>BK121</f>
        <v>29337</v>
      </c>
      <c r="L121" s="17"/>
      <c r="M121" s="47"/>
      <c r="N121" s="39"/>
      <c r="O121" s="39"/>
      <c r="P121" s="110">
        <f>P122</f>
        <v>27.944600000000001</v>
      </c>
      <c r="Q121" s="39"/>
      <c r="R121" s="110">
        <f>R122</f>
        <v>18.744119668</v>
      </c>
      <c r="S121" s="39"/>
      <c r="T121" s="111">
        <f>T122</f>
        <v>0</v>
      </c>
      <c r="AT121" s="6" t="s">
        <v>68</v>
      </c>
      <c r="AU121" s="6" t="s">
        <v>98</v>
      </c>
      <c r="BK121" s="112">
        <f>BK122</f>
        <v>29337</v>
      </c>
    </row>
    <row r="122" spans="1:65" s="113" customFormat="1" ht="25.9" customHeight="1">
      <c r="B122" s="114"/>
      <c r="D122" s="115" t="s">
        <v>68</v>
      </c>
      <c r="E122" s="116" t="s">
        <v>123</v>
      </c>
      <c r="F122" s="116" t="s">
        <v>124</v>
      </c>
      <c r="J122" s="117">
        <f>BK122</f>
        <v>29337</v>
      </c>
      <c r="L122" s="114"/>
      <c r="M122" s="118"/>
      <c r="P122" s="119">
        <f>P123+P144+P148+P160</f>
        <v>27.944600000000001</v>
      </c>
      <c r="R122" s="119">
        <f>R123+R144+R148+R160</f>
        <v>18.744119668</v>
      </c>
      <c r="T122" s="120">
        <f>T123+T144+T148+T160</f>
        <v>0</v>
      </c>
      <c r="AR122" s="115" t="s">
        <v>7</v>
      </c>
      <c r="AT122" s="121" t="s">
        <v>68</v>
      </c>
      <c r="AU122" s="121" t="s">
        <v>69</v>
      </c>
      <c r="AY122" s="115" t="s">
        <v>125</v>
      </c>
      <c r="BK122" s="122">
        <f>BK123+BK144+BK148+BK160</f>
        <v>29337</v>
      </c>
    </row>
    <row r="123" spans="1:65" ht="22.9" customHeight="1">
      <c r="A123" s="113"/>
      <c r="B123" s="114"/>
      <c r="C123" s="113"/>
      <c r="D123" s="115" t="s">
        <v>68</v>
      </c>
      <c r="E123" s="123" t="s">
        <v>7</v>
      </c>
      <c r="F123" s="123" t="s">
        <v>126</v>
      </c>
      <c r="G123" s="113"/>
      <c r="H123" s="113"/>
      <c r="I123" s="113"/>
      <c r="J123" s="124">
        <f>BK123</f>
        <v>17305</v>
      </c>
      <c r="K123" s="113"/>
      <c r="L123" s="114"/>
      <c r="M123" s="118"/>
      <c r="N123" s="113"/>
      <c r="O123" s="113"/>
      <c r="P123" s="119">
        <f>SUM(P124:P143)</f>
        <v>20.392399999999999</v>
      </c>
      <c r="Q123" s="113"/>
      <c r="R123" s="119">
        <f>SUM(R124:R143)</f>
        <v>17.653836368</v>
      </c>
      <c r="S123" s="113"/>
      <c r="T123" s="120">
        <f>SUM(T124:T143)</f>
        <v>0</v>
      </c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R123" s="115" t="s">
        <v>7</v>
      </c>
      <c r="AT123" s="121" t="s">
        <v>68</v>
      </c>
      <c r="AU123" s="121" t="s">
        <v>7</v>
      </c>
      <c r="AY123" s="115" t="s">
        <v>125</v>
      </c>
      <c r="BK123" s="122">
        <f>SUM(BK124:BK143)</f>
        <v>17305</v>
      </c>
    </row>
    <row r="124" spans="1:65" s="16" customFormat="1" ht="33" customHeight="1">
      <c r="B124" s="125"/>
      <c r="C124" s="126" t="s">
        <v>7</v>
      </c>
      <c r="D124" s="126" t="s">
        <v>127</v>
      </c>
      <c r="E124" s="127" t="s">
        <v>135</v>
      </c>
      <c r="F124" s="128" t="s">
        <v>136</v>
      </c>
      <c r="G124" s="129" t="s">
        <v>137</v>
      </c>
      <c r="H124" s="130">
        <v>9.52</v>
      </c>
      <c r="I124" s="130">
        <v>720</v>
      </c>
      <c r="J124" s="130">
        <f>ROUND(I124*H124,0)</f>
        <v>6854</v>
      </c>
      <c r="K124" s="131"/>
      <c r="L124" s="17"/>
      <c r="M124" s="132"/>
      <c r="N124" s="133" t="s">
        <v>34</v>
      </c>
      <c r="O124" s="134">
        <v>1.08</v>
      </c>
      <c r="P124" s="134">
        <f>O124*H124</f>
        <v>10.281600000000001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131</v>
      </c>
      <c r="AT124" s="136" t="s">
        <v>127</v>
      </c>
      <c r="AU124" s="136" t="s">
        <v>78</v>
      </c>
      <c r="AY124" s="6" t="s">
        <v>125</v>
      </c>
      <c r="BE124" s="137">
        <f>IF(N124="základní",J124,0)</f>
        <v>6854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6" t="s">
        <v>7</v>
      </c>
      <c r="BK124" s="137">
        <f>ROUND(I124*H124,0)</f>
        <v>6854</v>
      </c>
      <c r="BL124" s="6" t="s">
        <v>131</v>
      </c>
      <c r="BM124" s="136" t="s">
        <v>427</v>
      </c>
    </row>
    <row r="125" spans="1:65" s="138" customFormat="1">
      <c r="B125" s="139"/>
      <c r="D125" s="140" t="s">
        <v>133</v>
      </c>
      <c r="E125" s="141"/>
      <c r="F125" s="142" t="s">
        <v>428</v>
      </c>
      <c r="H125" s="143">
        <v>9.52</v>
      </c>
      <c r="L125" s="139"/>
      <c r="M125" s="144"/>
      <c r="T125" s="145"/>
      <c r="AT125" s="141" t="s">
        <v>133</v>
      </c>
      <c r="AU125" s="141" t="s">
        <v>78</v>
      </c>
      <c r="AV125" s="138" t="s">
        <v>78</v>
      </c>
      <c r="AW125" s="138" t="s">
        <v>26</v>
      </c>
      <c r="AX125" s="138" t="s">
        <v>69</v>
      </c>
      <c r="AY125" s="141" t="s">
        <v>125</v>
      </c>
    </row>
    <row r="126" spans="1:65" s="146" customFormat="1">
      <c r="B126" s="147"/>
      <c r="D126" s="140" t="s">
        <v>133</v>
      </c>
      <c r="E126" s="148"/>
      <c r="F126" s="149" t="s">
        <v>140</v>
      </c>
      <c r="H126" s="150">
        <v>9.52</v>
      </c>
      <c r="L126" s="147"/>
      <c r="M126" s="151"/>
      <c r="T126" s="152"/>
      <c r="AT126" s="148" t="s">
        <v>133</v>
      </c>
      <c r="AU126" s="148" t="s">
        <v>78</v>
      </c>
      <c r="AV126" s="146" t="s">
        <v>131</v>
      </c>
      <c r="AW126" s="146" t="s">
        <v>26</v>
      </c>
      <c r="AX126" s="146" t="s">
        <v>7</v>
      </c>
      <c r="AY126" s="148" t="s">
        <v>125</v>
      </c>
    </row>
    <row r="127" spans="1:65" s="16" customFormat="1" ht="21.75" customHeight="1">
      <c r="B127" s="125"/>
      <c r="C127" s="126" t="s">
        <v>78</v>
      </c>
      <c r="D127" s="126" t="s">
        <v>127</v>
      </c>
      <c r="E127" s="127" t="s">
        <v>146</v>
      </c>
      <c r="F127" s="128" t="s">
        <v>147</v>
      </c>
      <c r="G127" s="129" t="s">
        <v>130</v>
      </c>
      <c r="H127" s="130">
        <v>23.8</v>
      </c>
      <c r="I127" s="130">
        <v>5</v>
      </c>
      <c r="J127" s="130">
        <f>ROUND(I127*H127,0)</f>
        <v>119</v>
      </c>
      <c r="K127" s="131"/>
      <c r="L127" s="17"/>
      <c r="M127" s="132"/>
      <c r="N127" s="133" t="s">
        <v>34</v>
      </c>
      <c r="O127" s="134">
        <v>8.7999999999999995E-2</v>
      </c>
      <c r="P127" s="134">
        <f>O127*H127</f>
        <v>2.0943999999999998</v>
      </c>
      <c r="Q127" s="134">
        <v>5.8135999999999995E-4</v>
      </c>
      <c r="R127" s="134">
        <f>Q127*H127</f>
        <v>1.3836368E-2</v>
      </c>
      <c r="S127" s="134">
        <v>0</v>
      </c>
      <c r="T127" s="135">
        <f>S127*H127</f>
        <v>0</v>
      </c>
      <c r="AR127" s="136" t="s">
        <v>131</v>
      </c>
      <c r="AT127" s="136" t="s">
        <v>127</v>
      </c>
      <c r="AU127" s="136" t="s">
        <v>78</v>
      </c>
      <c r="AY127" s="6" t="s">
        <v>125</v>
      </c>
      <c r="BE127" s="137">
        <f>IF(N127="základní",J127,0)</f>
        <v>119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6" t="s">
        <v>7</v>
      </c>
      <c r="BK127" s="137">
        <f>ROUND(I127*H127,0)</f>
        <v>119</v>
      </c>
      <c r="BL127" s="6" t="s">
        <v>131</v>
      </c>
      <c r="BM127" s="136" t="s">
        <v>429</v>
      </c>
    </row>
    <row r="128" spans="1:65" s="138" customFormat="1">
      <c r="B128" s="139"/>
      <c r="D128" s="140" t="s">
        <v>133</v>
      </c>
      <c r="E128" s="141"/>
      <c r="F128" s="142" t="s">
        <v>430</v>
      </c>
      <c r="H128" s="143">
        <v>23.8</v>
      </c>
      <c r="L128" s="139"/>
      <c r="M128" s="144"/>
      <c r="T128" s="145"/>
      <c r="AT128" s="141" t="s">
        <v>133</v>
      </c>
      <c r="AU128" s="141" t="s">
        <v>78</v>
      </c>
      <c r="AV128" s="138" t="s">
        <v>78</v>
      </c>
      <c r="AW128" s="138" t="s">
        <v>26</v>
      </c>
      <c r="AX128" s="138" t="s">
        <v>69</v>
      </c>
      <c r="AY128" s="141" t="s">
        <v>125</v>
      </c>
    </row>
    <row r="129" spans="2:65" s="146" customFormat="1">
      <c r="B129" s="147"/>
      <c r="D129" s="140" t="s">
        <v>133</v>
      </c>
      <c r="E129" s="148"/>
      <c r="F129" s="149" t="s">
        <v>140</v>
      </c>
      <c r="H129" s="150">
        <v>23.8</v>
      </c>
      <c r="L129" s="147"/>
      <c r="M129" s="151"/>
      <c r="T129" s="152"/>
      <c r="AT129" s="148" t="s">
        <v>133</v>
      </c>
      <c r="AU129" s="148" t="s">
        <v>78</v>
      </c>
      <c r="AV129" s="146" t="s">
        <v>131</v>
      </c>
      <c r="AW129" s="146" t="s">
        <v>26</v>
      </c>
      <c r="AX129" s="146" t="s">
        <v>7</v>
      </c>
      <c r="AY129" s="148" t="s">
        <v>125</v>
      </c>
    </row>
    <row r="130" spans="2:65" s="16" customFormat="1" ht="21.75" customHeight="1">
      <c r="B130" s="125"/>
      <c r="C130" s="126" t="s">
        <v>141</v>
      </c>
      <c r="D130" s="126" t="s">
        <v>127</v>
      </c>
      <c r="E130" s="127" t="s">
        <v>151</v>
      </c>
      <c r="F130" s="128" t="s">
        <v>152</v>
      </c>
      <c r="G130" s="129" t="s">
        <v>130</v>
      </c>
      <c r="H130" s="130">
        <v>23.8</v>
      </c>
      <c r="I130" s="130">
        <v>2</v>
      </c>
      <c r="J130" s="130">
        <f>ROUND(I130*H130,0)</f>
        <v>48</v>
      </c>
      <c r="K130" s="131"/>
      <c r="L130" s="17"/>
      <c r="M130" s="132"/>
      <c r="N130" s="133" t="s">
        <v>34</v>
      </c>
      <c r="O130" s="134">
        <v>8.5000000000000006E-2</v>
      </c>
      <c r="P130" s="134">
        <f>O130*H130</f>
        <v>2.0230000000000001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131</v>
      </c>
      <c r="AT130" s="136" t="s">
        <v>127</v>
      </c>
      <c r="AU130" s="136" t="s">
        <v>78</v>
      </c>
      <c r="AY130" s="6" t="s">
        <v>125</v>
      </c>
      <c r="BE130" s="137">
        <f>IF(N130="základní",J130,0)</f>
        <v>48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6" t="s">
        <v>7</v>
      </c>
      <c r="BK130" s="137">
        <f>ROUND(I130*H130,0)</f>
        <v>48</v>
      </c>
      <c r="BL130" s="6" t="s">
        <v>131</v>
      </c>
      <c r="BM130" s="136" t="s">
        <v>431</v>
      </c>
    </row>
    <row r="131" spans="2:65" s="16" customFormat="1" ht="37.9" customHeight="1">
      <c r="B131" s="125"/>
      <c r="C131" s="126" t="s">
        <v>131</v>
      </c>
      <c r="D131" s="126" t="s">
        <v>127</v>
      </c>
      <c r="E131" s="127" t="s">
        <v>155</v>
      </c>
      <c r="F131" s="128" t="s">
        <v>156</v>
      </c>
      <c r="G131" s="129" t="s">
        <v>137</v>
      </c>
      <c r="H131" s="130">
        <v>9.52</v>
      </c>
      <c r="I131" s="130">
        <v>100</v>
      </c>
      <c r="J131" s="130">
        <f>ROUND(I131*H131,0)</f>
        <v>952</v>
      </c>
      <c r="K131" s="131"/>
      <c r="L131" s="17"/>
      <c r="M131" s="132"/>
      <c r="N131" s="133" t="s">
        <v>34</v>
      </c>
      <c r="O131" s="134">
        <v>5.1999999999999998E-2</v>
      </c>
      <c r="P131" s="134">
        <f>O131*H131</f>
        <v>0.49503999999999998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131</v>
      </c>
      <c r="AT131" s="136" t="s">
        <v>127</v>
      </c>
      <c r="AU131" s="136" t="s">
        <v>78</v>
      </c>
      <c r="AY131" s="6" t="s">
        <v>125</v>
      </c>
      <c r="BE131" s="137">
        <f>IF(N131="základní",J131,0)</f>
        <v>952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6" t="s">
        <v>7</v>
      </c>
      <c r="BK131" s="137">
        <f>ROUND(I131*H131,0)</f>
        <v>952</v>
      </c>
      <c r="BL131" s="6" t="s">
        <v>131</v>
      </c>
      <c r="BM131" s="136" t="s">
        <v>432</v>
      </c>
    </row>
    <row r="132" spans="2:65" s="138" customFormat="1">
      <c r="B132" s="139"/>
      <c r="D132" s="140" t="s">
        <v>133</v>
      </c>
      <c r="E132" s="141"/>
      <c r="F132" s="142" t="s">
        <v>428</v>
      </c>
      <c r="H132" s="143">
        <v>9.52</v>
      </c>
      <c r="L132" s="139"/>
      <c r="M132" s="144"/>
      <c r="T132" s="145"/>
      <c r="AT132" s="141" t="s">
        <v>133</v>
      </c>
      <c r="AU132" s="141" t="s">
        <v>78</v>
      </c>
      <c r="AV132" s="138" t="s">
        <v>78</v>
      </c>
      <c r="AW132" s="138" t="s">
        <v>26</v>
      </c>
      <c r="AX132" s="138" t="s">
        <v>69</v>
      </c>
      <c r="AY132" s="141" t="s">
        <v>125</v>
      </c>
    </row>
    <row r="133" spans="2:65" s="146" customFormat="1">
      <c r="B133" s="147"/>
      <c r="D133" s="140" t="s">
        <v>133</v>
      </c>
      <c r="E133" s="148"/>
      <c r="F133" s="149" t="s">
        <v>140</v>
      </c>
      <c r="H133" s="150">
        <v>9.52</v>
      </c>
      <c r="L133" s="147"/>
      <c r="M133" s="151"/>
      <c r="T133" s="152"/>
      <c r="AT133" s="148" t="s">
        <v>133</v>
      </c>
      <c r="AU133" s="148" t="s">
        <v>78</v>
      </c>
      <c r="AV133" s="146" t="s">
        <v>131</v>
      </c>
      <c r="AW133" s="146" t="s">
        <v>26</v>
      </c>
      <c r="AX133" s="146" t="s">
        <v>7</v>
      </c>
      <c r="AY133" s="148" t="s">
        <v>125</v>
      </c>
    </row>
    <row r="134" spans="2:65" s="16" customFormat="1" ht="16.5" customHeight="1">
      <c r="B134" s="125"/>
      <c r="C134" s="126" t="s">
        <v>150</v>
      </c>
      <c r="D134" s="126" t="s">
        <v>127</v>
      </c>
      <c r="E134" s="127" t="s">
        <v>159</v>
      </c>
      <c r="F134" s="128" t="s">
        <v>160</v>
      </c>
      <c r="G134" s="129" t="s">
        <v>137</v>
      </c>
      <c r="H134" s="130">
        <v>9.52</v>
      </c>
      <c r="I134" s="130">
        <v>50</v>
      </c>
      <c r="J134" s="130">
        <f>ROUND(I134*H134,0)</f>
        <v>476</v>
      </c>
      <c r="K134" s="131"/>
      <c r="L134" s="17"/>
      <c r="M134" s="132"/>
      <c r="N134" s="133" t="s">
        <v>34</v>
      </c>
      <c r="O134" s="134">
        <v>5.3999999999999999E-2</v>
      </c>
      <c r="P134" s="134">
        <f>O134*H134</f>
        <v>0.51407999999999998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131</v>
      </c>
      <c r="AT134" s="136" t="s">
        <v>127</v>
      </c>
      <c r="AU134" s="136" t="s">
        <v>78</v>
      </c>
      <c r="AY134" s="6" t="s">
        <v>125</v>
      </c>
      <c r="BE134" s="137">
        <f>IF(N134="základní",J134,0)</f>
        <v>476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6" t="s">
        <v>7</v>
      </c>
      <c r="BK134" s="137">
        <f>ROUND(I134*H134,0)</f>
        <v>476</v>
      </c>
      <c r="BL134" s="6" t="s">
        <v>131</v>
      </c>
      <c r="BM134" s="136" t="s">
        <v>433</v>
      </c>
    </row>
    <row r="135" spans="2:65" s="16" customFormat="1" ht="24.2" customHeight="1">
      <c r="B135" s="125"/>
      <c r="C135" s="126" t="s">
        <v>154</v>
      </c>
      <c r="D135" s="126" t="s">
        <v>127</v>
      </c>
      <c r="E135" s="127" t="s">
        <v>164</v>
      </c>
      <c r="F135" s="128" t="s">
        <v>165</v>
      </c>
      <c r="G135" s="129" t="s">
        <v>137</v>
      </c>
      <c r="H135" s="130">
        <v>7.56</v>
      </c>
      <c r="I135" s="130">
        <v>300</v>
      </c>
      <c r="J135" s="130">
        <f>ROUND(I135*H135,0)</f>
        <v>2268</v>
      </c>
      <c r="K135" s="131"/>
      <c r="L135" s="17"/>
      <c r="M135" s="132"/>
      <c r="N135" s="133" t="s">
        <v>34</v>
      </c>
      <c r="O135" s="134">
        <v>0.32800000000000001</v>
      </c>
      <c r="P135" s="134">
        <f>O135*H135</f>
        <v>2.4796800000000001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131</v>
      </c>
      <c r="AT135" s="136" t="s">
        <v>127</v>
      </c>
      <c r="AU135" s="136" t="s">
        <v>78</v>
      </c>
      <c r="AY135" s="6" t="s">
        <v>125</v>
      </c>
      <c r="BE135" s="137">
        <f>IF(N135="základní",J135,0)</f>
        <v>2268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6" t="s">
        <v>7</v>
      </c>
      <c r="BK135" s="137">
        <f>ROUND(I135*H135,0)</f>
        <v>2268</v>
      </c>
      <c r="BL135" s="6" t="s">
        <v>131</v>
      </c>
      <c r="BM135" s="136" t="s">
        <v>434</v>
      </c>
    </row>
    <row r="136" spans="2:65" s="138" customFormat="1">
      <c r="B136" s="139"/>
      <c r="D136" s="140" t="s">
        <v>133</v>
      </c>
      <c r="E136" s="141"/>
      <c r="F136" s="142" t="s">
        <v>435</v>
      </c>
      <c r="H136" s="143">
        <v>7.56</v>
      </c>
      <c r="L136" s="139"/>
      <c r="M136" s="144"/>
      <c r="T136" s="145"/>
      <c r="AT136" s="141" t="s">
        <v>133</v>
      </c>
      <c r="AU136" s="141" t="s">
        <v>78</v>
      </c>
      <c r="AV136" s="138" t="s">
        <v>78</v>
      </c>
      <c r="AW136" s="138" t="s">
        <v>26</v>
      </c>
      <c r="AX136" s="138" t="s">
        <v>7</v>
      </c>
      <c r="AY136" s="141" t="s">
        <v>125</v>
      </c>
    </row>
    <row r="137" spans="2:65" s="16" customFormat="1" ht="16.5" customHeight="1">
      <c r="B137" s="125"/>
      <c r="C137" s="153" t="s">
        <v>158</v>
      </c>
      <c r="D137" s="153" t="s">
        <v>169</v>
      </c>
      <c r="E137" s="154" t="s">
        <v>170</v>
      </c>
      <c r="F137" s="155" t="s">
        <v>171</v>
      </c>
      <c r="G137" s="156" t="s">
        <v>172</v>
      </c>
      <c r="H137" s="157">
        <v>15.12</v>
      </c>
      <c r="I137" s="157">
        <v>350</v>
      </c>
      <c r="J137" s="157">
        <f>ROUND(I137*H137,0)</f>
        <v>5292</v>
      </c>
      <c r="K137" s="158"/>
      <c r="L137" s="159"/>
      <c r="M137" s="160"/>
      <c r="N137" s="161" t="s">
        <v>34</v>
      </c>
      <c r="O137" s="134">
        <v>0</v>
      </c>
      <c r="P137" s="134">
        <f>O137*H137</f>
        <v>0</v>
      </c>
      <c r="Q137" s="134">
        <v>1</v>
      </c>
      <c r="R137" s="134">
        <f>Q137*H137</f>
        <v>15.12</v>
      </c>
      <c r="S137" s="134">
        <v>0</v>
      </c>
      <c r="T137" s="135">
        <f>S137*H137</f>
        <v>0</v>
      </c>
      <c r="AR137" s="136" t="s">
        <v>163</v>
      </c>
      <c r="AT137" s="136" t="s">
        <v>169</v>
      </c>
      <c r="AU137" s="136" t="s">
        <v>78</v>
      </c>
      <c r="AY137" s="6" t="s">
        <v>125</v>
      </c>
      <c r="BE137" s="137">
        <f>IF(N137="základní",J137,0)</f>
        <v>5292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6" t="s">
        <v>7</v>
      </c>
      <c r="BK137" s="137">
        <f>ROUND(I137*H137,0)</f>
        <v>5292</v>
      </c>
      <c r="BL137" s="6" t="s">
        <v>131</v>
      </c>
      <c r="BM137" s="136" t="s">
        <v>436</v>
      </c>
    </row>
    <row r="138" spans="2:65" s="138" customFormat="1">
      <c r="B138" s="139"/>
      <c r="D138" s="140" t="s">
        <v>133</v>
      </c>
      <c r="E138" s="141"/>
      <c r="F138" s="142" t="s">
        <v>437</v>
      </c>
      <c r="H138" s="143">
        <v>15.12</v>
      </c>
      <c r="L138" s="139"/>
      <c r="M138" s="144"/>
      <c r="T138" s="145"/>
      <c r="AT138" s="141" t="s">
        <v>133</v>
      </c>
      <c r="AU138" s="141" t="s">
        <v>78</v>
      </c>
      <c r="AV138" s="138" t="s">
        <v>78</v>
      </c>
      <c r="AW138" s="138" t="s">
        <v>26</v>
      </c>
      <c r="AX138" s="138" t="s">
        <v>7</v>
      </c>
      <c r="AY138" s="141" t="s">
        <v>125</v>
      </c>
    </row>
    <row r="139" spans="2:65" s="16" customFormat="1" ht="24.2" customHeight="1">
      <c r="B139" s="125"/>
      <c r="C139" s="126" t="s">
        <v>163</v>
      </c>
      <c r="D139" s="126" t="s">
        <v>127</v>
      </c>
      <c r="E139" s="127" t="s">
        <v>176</v>
      </c>
      <c r="F139" s="128" t="s">
        <v>177</v>
      </c>
      <c r="G139" s="129" t="s">
        <v>137</v>
      </c>
      <c r="H139" s="130">
        <v>1.4</v>
      </c>
      <c r="I139" s="130">
        <v>350</v>
      </c>
      <c r="J139" s="130">
        <f>ROUND(I139*H139,0)</f>
        <v>490</v>
      </c>
      <c r="K139" s="131"/>
      <c r="L139" s="17"/>
      <c r="M139" s="132"/>
      <c r="N139" s="133" t="s">
        <v>34</v>
      </c>
      <c r="O139" s="134">
        <v>1.7889999999999999</v>
      </c>
      <c r="P139" s="134">
        <f>O139*H139</f>
        <v>2.5045999999999999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131</v>
      </c>
      <c r="AT139" s="136" t="s">
        <v>127</v>
      </c>
      <c r="AU139" s="136" t="s">
        <v>78</v>
      </c>
      <c r="AY139" s="6" t="s">
        <v>125</v>
      </c>
      <c r="BE139" s="137">
        <f>IF(N139="základní",J139,0)</f>
        <v>490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6" t="s">
        <v>7</v>
      </c>
      <c r="BK139" s="137">
        <f>ROUND(I139*H139,0)</f>
        <v>490</v>
      </c>
      <c r="BL139" s="6" t="s">
        <v>131</v>
      </c>
      <c r="BM139" s="136" t="s">
        <v>438</v>
      </c>
    </row>
    <row r="140" spans="2:65" s="138" customFormat="1">
      <c r="B140" s="139"/>
      <c r="D140" s="140" t="s">
        <v>133</v>
      </c>
      <c r="E140" s="141"/>
      <c r="F140" s="142" t="s">
        <v>439</v>
      </c>
      <c r="H140" s="143">
        <v>1.4</v>
      </c>
      <c r="L140" s="139"/>
      <c r="M140" s="144"/>
      <c r="T140" s="145"/>
      <c r="AT140" s="141" t="s">
        <v>133</v>
      </c>
      <c r="AU140" s="141" t="s">
        <v>78</v>
      </c>
      <c r="AV140" s="138" t="s">
        <v>78</v>
      </c>
      <c r="AW140" s="138" t="s">
        <v>26</v>
      </c>
      <c r="AX140" s="138" t="s">
        <v>69</v>
      </c>
      <c r="AY140" s="141" t="s">
        <v>125</v>
      </c>
    </row>
    <row r="141" spans="2:65" s="146" customFormat="1">
      <c r="B141" s="147"/>
      <c r="D141" s="140" t="s">
        <v>133</v>
      </c>
      <c r="E141" s="148"/>
      <c r="F141" s="149" t="s">
        <v>140</v>
      </c>
      <c r="H141" s="150">
        <v>1.4</v>
      </c>
      <c r="L141" s="147"/>
      <c r="M141" s="151"/>
      <c r="T141" s="152"/>
      <c r="AT141" s="148" t="s">
        <v>133</v>
      </c>
      <c r="AU141" s="148" t="s">
        <v>78</v>
      </c>
      <c r="AV141" s="146" t="s">
        <v>131</v>
      </c>
      <c r="AW141" s="146" t="s">
        <v>26</v>
      </c>
      <c r="AX141" s="146" t="s">
        <v>7</v>
      </c>
      <c r="AY141" s="148" t="s">
        <v>125</v>
      </c>
    </row>
    <row r="142" spans="2:65" s="16" customFormat="1" ht="16.5" customHeight="1">
      <c r="B142" s="125"/>
      <c r="C142" s="153" t="s">
        <v>168</v>
      </c>
      <c r="D142" s="153" t="s">
        <v>169</v>
      </c>
      <c r="E142" s="154" t="s">
        <v>181</v>
      </c>
      <c r="F142" s="155" t="s">
        <v>182</v>
      </c>
      <c r="G142" s="156" t="s">
        <v>172</v>
      </c>
      <c r="H142" s="157">
        <v>2.52</v>
      </c>
      <c r="I142" s="157">
        <v>320</v>
      </c>
      <c r="J142" s="157">
        <f>ROUND(I142*H142,0)</f>
        <v>806</v>
      </c>
      <c r="K142" s="158"/>
      <c r="L142" s="159"/>
      <c r="M142" s="160"/>
      <c r="N142" s="161" t="s">
        <v>34</v>
      </c>
      <c r="O142" s="134">
        <v>0</v>
      </c>
      <c r="P142" s="134">
        <f>O142*H142</f>
        <v>0</v>
      </c>
      <c r="Q142" s="134">
        <v>1</v>
      </c>
      <c r="R142" s="134">
        <f>Q142*H142</f>
        <v>2.52</v>
      </c>
      <c r="S142" s="134">
        <v>0</v>
      </c>
      <c r="T142" s="135">
        <f>S142*H142</f>
        <v>0</v>
      </c>
      <c r="AR142" s="136" t="s">
        <v>163</v>
      </c>
      <c r="AT142" s="136" t="s">
        <v>169</v>
      </c>
      <c r="AU142" s="136" t="s">
        <v>78</v>
      </c>
      <c r="AY142" s="6" t="s">
        <v>125</v>
      </c>
      <c r="BE142" s="137">
        <f>IF(N142="základní",J142,0)</f>
        <v>806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6" t="s">
        <v>7</v>
      </c>
      <c r="BK142" s="137">
        <f>ROUND(I142*H142,0)</f>
        <v>806</v>
      </c>
      <c r="BL142" s="6" t="s">
        <v>131</v>
      </c>
      <c r="BM142" s="136" t="s">
        <v>440</v>
      </c>
    </row>
    <row r="143" spans="2:65" s="138" customFormat="1">
      <c r="B143" s="139"/>
      <c r="D143" s="140" t="s">
        <v>133</v>
      </c>
      <c r="E143" s="141"/>
      <c r="F143" s="142" t="s">
        <v>441</v>
      </c>
      <c r="H143" s="143">
        <v>2.52</v>
      </c>
      <c r="L143" s="139"/>
      <c r="M143" s="144"/>
      <c r="T143" s="145"/>
      <c r="AT143" s="141" t="s">
        <v>133</v>
      </c>
      <c r="AU143" s="141" t="s">
        <v>78</v>
      </c>
      <c r="AV143" s="138" t="s">
        <v>78</v>
      </c>
      <c r="AW143" s="138" t="s">
        <v>26</v>
      </c>
      <c r="AX143" s="138" t="s">
        <v>7</v>
      </c>
      <c r="AY143" s="141" t="s">
        <v>125</v>
      </c>
    </row>
    <row r="144" spans="2:65" s="113" customFormat="1" ht="22.9" customHeight="1">
      <c r="B144" s="114"/>
      <c r="D144" s="115" t="s">
        <v>68</v>
      </c>
      <c r="E144" s="123" t="s">
        <v>131</v>
      </c>
      <c r="F144" s="123" t="s">
        <v>185</v>
      </c>
      <c r="J144" s="124">
        <f>BK144</f>
        <v>532</v>
      </c>
      <c r="L144" s="114"/>
      <c r="M144" s="118"/>
      <c r="P144" s="119">
        <f>SUM(P145:P147)</f>
        <v>0.94920000000000015</v>
      </c>
      <c r="R144" s="119">
        <f>SUM(R145:R147)</f>
        <v>1.0588312000000002</v>
      </c>
      <c r="T144" s="120">
        <f>SUM(T145:T147)</f>
        <v>0</v>
      </c>
      <c r="AR144" s="115" t="s">
        <v>7</v>
      </c>
      <c r="AT144" s="121" t="s">
        <v>68</v>
      </c>
      <c r="AU144" s="121" t="s">
        <v>7</v>
      </c>
      <c r="AY144" s="115" t="s">
        <v>125</v>
      </c>
      <c r="BK144" s="122">
        <f>SUM(BK145:BK147)</f>
        <v>532</v>
      </c>
    </row>
    <row r="145" spans="1:65" s="16" customFormat="1" ht="24.2" customHeight="1">
      <c r="B145" s="125"/>
      <c r="C145" s="126" t="s">
        <v>175</v>
      </c>
      <c r="D145" s="126" t="s">
        <v>127</v>
      </c>
      <c r="E145" s="127" t="s">
        <v>187</v>
      </c>
      <c r="F145" s="128" t="s">
        <v>188</v>
      </c>
      <c r="G145" s="129" t="s">
        <v>137</v>
      </c>
      <c r="H145" s="130">
        <v>0.56000000000000005</v>
      </c>
      <c r="I145" s="130">
        <v>950</v>
      </c>
      <c r="J145" s="130">
        <f>ROUND(I145*H145,0)</f>
        <v>532</v>
      </c>
      <c r="K145" s="131"/>
      <c r="L145" s="17"/>
      <c r="M145" s="132"/>
      <c r="N145" s="133" t="s">
        <v>34</v>
      </c>
      <c r="O145" s="134">
        <v>1.6950000000000001</v>
      </c>
      <c r="P145" s="134">
        <f>O145*H145</f>
        <v>0.94920000000000015</v>
      </c>
      <c r="Q145" s="134">
        <v>1.8907700000000001</v>
      </c>
      <c r="R145" s="134">
        <f>Q145*H145</f>
        <v>1.0588312000000002</v>
      </c>
      <c r="S145" s="134">
        <v>0</v>
      </c>
      <c r="T145" s="135">
        <f>S145*H145</f>
        <v>0</v>
      </c>
      <c r="AR145" s="136" t="s">
        <v>131</v>
      </c>
      <c r="AT145" s="136" t="s">
        <v>127</v>
      </c>
      <c r="AU145" s="136" t="s">
        <v>78</v>
      </c>
      <c r="AY145" s="6" t="s">
        <v>125</v>
      </c>
      <c r="BE145" s="137">
        <f>IF(N145="základní",J145,0)</f>
        <v>532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6" t="s">
        <v>7</v>
      </c>
      <c r="BK145" s="137">
        <f>ROUND(I145*H145,0)</f>
        <v>532</v>
      </c>
      <c r="BL145" s="6" t="s">
        <v>131</v>
      </c>
      <c r="BM145" s="136" t="s">
        <v>442</v>
      </c>
    </row>
    <row r="146" spans="1:65" s="138" customFormat="1">
      <c r="B146" s="139"/>
      <c r="D146" s="140" t="s">
        <v>133</v>
      </c>
      <c r="E146" s="141"/>
      <c r="F146" s="142" t="s">
        <v>443</v>
      </c>
      <c r="H146" s="143">
        <v>0.56000000000000005</v>
      </c>
      <c r="L146" s="139"/>
      <c r="M146" s="144"/>
      <c r="T146" s="145"/>
      <c r="AT146" s="141" t="s">
        <v>133</v>
      </c>
      <c r="AU146" s="141" t="s">
        <v>78</v>
      </c>
      <c r="AV146" s="138" t="s">
        <v>78</v>
      </c>
      <c r="AW146" s="138" t="s">
        <v>26</v>
      </c>
      <c r="AX146" s="138" t="s">
        <v>69</v>
      </c>
      <c r="AY146" s="141" t="s">
        <v>125</v>
      </c>
    </row>
    <row r="147" spans="1:65" s="146" customFormat="1">
      <c r="B147" s="147"/>
      <c r="D147" s="140" t="s">
        <v>133</v>
      </c>
      <c r="E147" s="148"/>
      <c r="F147" s="149" t="s">
        <v>140</v>
      </c>
      <c r="H147" s="150">
        <v>0.56000000000000005</v>
      </c>
      <c r="L147" s="147"/>
      <c r="M147" s="151"/>
      <c r="T147" s="152"/>
      <c r="AT147" s="148" t="s">
        <v>133</v>
      </c>
      <c r="AU147" s="148" t="s">
        <v>78</v>
      </c>
      <c r="AV147" s="146" t="s">
        <v>131</v>
      </c>
      <c r="AW147" s="146" t="s">
        <v>26</v>
      </c>
      <c r="AX147" s="146" t="s">
        <v>7</v>
      </c>
      <c r="AY147" s="148" t="s">
        <v>125</v>
      </c>
    </row>
    <row r="148" spans="1:65" s="113" customFormat="1" ht="22.9" customHeight="1">
      <c r="B148" s="114"/>
      <c r="D148" s="115" t="s">
        <v>68</v>
      </c>
      <c r="E148" s="123" t="s">
        <v>163</v>
      </c>
      <c r="F148" s="123" t="s">
        <v>201</v>
      </c>
      <c r="J148" s="124">
        <f>BK148</f>
        <v>11445</v>
      </c>
      <c r="L148" s="114"/>
      <c r="M148" s="118"/>
      <c r="P148" s="119">
        <f>SUM(P149:P159)</f>
        <v>6.5289999999999999</v>
      </c>
      <c r="R148" s="119">
        <f>SUM(R149:R159)</f>
        <v>3.1452099999999997E-2</v>
      </c>
      <c r="T148" s="120">
        <f>SUM(T149:T159)</f>
        <v>0</v>
      </c>
      <c r="AR148" s="115" t="s">
        <v>7</v>
      </c>
      <c r="AT148" s="121" t="s">
        <v>68</v>
      </c>
      <c r="AU148" s="121" t="s">
        <v>7</v>
      </c>
      <c r="AY148" s="115" t="s">
        <v>125</v>
      </c>
      <c r="BK148" s="122">
        <f>SUM(BK149:BK159)</f>
        <v>11445</v>
      </c>
    </row>
    <row r="149" spans="1:65" s="16" customFormat="1" ht="24.2" customHeight="1">
      <c r="B149" s="125"/>
      <c r="C149" s="126" t="s">
        <v>180</v>
      </c>
      <c r="D149" s="126" t="s">
        <v>127</v>
      </c>
      <c r="E149" s="127" t="s">
        <v>361</v>
      </c>
      <c r="F149" s="128" t="s">
        <v>362</v>
      </c>
      <c r="G149" s="129" t="s">
        <v>204</v>
      </c>
      <c r="H149" s="130">
        <v>7</v>
      </c>
      <c r="I149" s="130">
        <v>60</v>
      </c>
      <c r="J149" s="130">
        <f>ROUND(I149*H149,0)</f>
        <v>420</v>
      </c>
      <c r="K149" s="131"/>
      <c r="L149" s="17"/>
      <c r="M149" s="132"/>
      <c r="N149" s="133" t="s">
        <v>34</v>
      </c>
      <c r="O149" s="134">
        <v>0.124</v>
      </c>
      <c r="P149" s="134">
        <f>O149*H149</f>
        <v>0.86799999999999999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131</v>
      </c>
      <c r="AT149" s="136" t="s">
        <v>127</v>
      </c>
      <c r="AU149" s="136" t="s">
        <v>78</v>
      </c>
      <c r="AY149" s="6" t="s">
        <v>125</v>
      </c>
      <c r="BE149" s="137">
        <f>IF(N149="základní",J149,0)</f>
        <v>420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6" t="s">
        <v>7</v>
      </c>
      <c r="BK149" s="137">
        <f>ROUND(I149*H149,0)</f>
        <v>420</v>
      </c>
      <c r="BL149" s="6" t="s">
        <v>131</v>
      </c>
      <c r="BM149" s="136" t="s">
        <v>444</v>
      </c>
    </row>
    <row r="150" spans="1:65" s="138" customFormat="1">
      <c r="B150" s="139"/>
      <c r="D150" s="140" t="s">
        <v>133</v>
      </c>
      <c r="E150" s="141"/>
      <c r="F150" s="142" t="s">
        <v>445</v>
      </c>
      <c r="H150" s="143">
        <v>7</v>
      </c>
      <c r="L150" s="139"/>
      <c r="M150" s="144"/>
      <c r="T150" s="145"/>
      <c r="AT150" s="141" t="s">
        <v>133</v>
      </c>
      <c r="AU150" s="141" t="s">
        <v>78</v>
      </c>
      <c r="AV150" s="138" t="s">
        <v>78</v>
      </c>
      <c r="AW150" s="138" t="s">
        <v>26</v>
      </c>
      <c r="AX150" s="138" t="s">
        <v>7</v>
      </c>
      <c r="AY150" s="141" t="s">
        <v>125</v>
      </c>
    </row>
    <row r="151" spans="1:65" s="16" customFormat="1" ht="24.2" customHeight="1">
      <c r="B151" s="125"/>
      <c r="C151" s="153" t="s">
        <v>186</v>
      </c>
      <c r="D151" s="153" t="s">
        <v>169</v>
      </c>
      <c r="E151" s="154" t="s">
        <v>365</v>
      </c>
      <c r="F151" s="155" t="s">
        <v>366</v>
      </c>
      <c r="G151" s="156" t="s">
        <v>204</v>
      </c>
      <c r="H151" s="157">
        <v>8</v>
      </c>
      <c r="I151" s="157">
        <v>60</v>
      </c>
      <c r="J151" s="157">
        <f t="shared" ref="J151:J159" si="0">ROUND(I151*H151,0)</f>
        <v>480</v>
      </c>
      <c r="K151" s="158"/>
      <c r="L151" s="159"/>
      <c r="M151" s="160"/>
      <c r="N151" s="161" t="s">
        <v>34</v>
      </c>
      <c r="O151" s="134">
        <v>0</v>
      </c>
      <c r="P151" s="134">
        <f t="shared" ref="P151:P159" si="1">O151*H151</f>
        <v>0</v>
      </c>
      <c r="Q151" s="134">
        <v>2.7999999999999998E-4</v>
      </c>
      <c r="R151" s="134">
        <f t="shared" ref="R151:R159" si="2">Q151*H151</f>
        <v>2.2399999999999998E-3</v>
      </c>
      <c r="S151" s="134">
        <v>0</v>
      </c>
      <c r="T151" s="135">
        <f t="shared" ref="T151:T159" si="3">S151*H151</f>
        <v>0</v>
      </c>
      <c r="AR151" s="136" t="s">
        <v>163</v>
      </c>
      <c r="AT151" s="136" t="s">
        <v>169</v>
      </c>
      <c r="AU151" s="136" t="s">
        <v>78</v>
      </c>
      <c r="AY151" s="6" t="s">
        <v>125</v>
      </c>
      <c r="BE151" s="137">
        <f t="shared" ref="BE151:BE159" si="4">IF(N151="základní",J151,0)</f>
        <v>480</v>
      </c>
      <c r="BF151" s="137">
        <f t="shared" ref="BF151:BF159" si="5">IF(N151="snížená",J151,0)</f>
        <v>0</v>
      </c>
      <c r="BG151" s="137">
        <f t="shared" ref="BG151:BG159" si="6">IF(N151="zákl. přenesená",J151,0)</f>
        <v>0</v>
      </c>
      <c r="BH151" s="137">
        <f t="shared" ref="BH151:BH159" si="7">IF(N151="sníž. přenesená",J151,0)</f>
        <v>0</v>
      </c>
      <c r="BI151" s="137">
        <f t="shared" ref="BI151:BI159" si="8">IF(N151="nulová",J151,0)</f>
        <v>0</v>
      </c>
      <c r="BJ151" s="6" t="s">
        <v>7</v>
      </c>
      <c r="BK151" s="137">
        <f t="shared" ref="BK151:BK159" si="9">ROUND(I151*H151,0)</f>
        <v>480</v>
      </c>
      <c r="BL151" s="6" t="s">
        <v>131</v>
      </c>
      <c r="BM151" s="136" t="s">
        <v>446</v>
      </c>
    </row>
    <row r="152" spans="1:65" ht="16.5" customHeight="1">
      <c r="A152" s="16"/>
      <c r="B152" s="125"/>
      <c r="C152" s="126" t="s">
        <v>192</v>
      </c>
      <c r="D152" s="126" t="s">
        <v>127</v>
      </c>
      <c r="E152" s="127" t="s">
        <v>368</v>
      </c>
      <c r="F152" s="128" t="s">
        <v>369</v>
      </c>
      <c r="G152" s="129" t="s">
        <v>213</v>
      </c>
      <c r="H152" s="130">
        <v>1</v>
      </c>
      <c r="I152" s="130">
        <v>500</v>
      </c>
      <c r="J152" s="130">
        <f t="shared" si="0"/>
        <v>500</v>
      </c>
      <c r="K152" s="131"/>
      <c r="L152" s="17"/>
      <c r="M152" s="132"/>
      <c r="N152" s="133" t="s">
        <v>34</v>
      </c>
      <c r="O152" s="134">
        <v>0.41199999999999998</v>
      </c>
      <c r="P152" s="134">
        <f t="shared" si="1"/>
        <v>0.41199999999999998</v>
      </c>
      <c r="Q152" s="134">
        <v>2.4000000000000001E-4</v>
      </c>
      <c r="R152" s="134">
        <f t="shared" si="2"/>
        <v>2.4000000000000001E-4</v>
      </c>
      <c r="S152" s="134">
        <v>0</v>
      </c>
      <c r="T152" s="135">
        <f t="shared" si="3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R152" s="136" t="s">
        <v>131</v>
      </c>
      <c r="AT152" s="136" t="s">
        <v>127</v>
      </c>
      <c r="AU152" s="136" t="s">
        <v>78</v>
      </c>
      <c r="AY152" s="6" t="s">
        <v>125</v>
      </c>
      <c r="BE152" s="137">
        <f t="shared" si="4"/>
        <v>500</v>
      </c>
      <c r="BF152" s="137">
        <f t="shared" si="5"/>
        <v>0</v>
      </c>
      <c r="BG152" s="137">
        <f t="shared" si="6"/>
        <v>0</v>
      </c>
      <c r="BH152" s="137">
        <f t="shared" si="7"/>
        <v>0</v>
      </c>
      <c r="BI152" s="137">
        <f t="shared" si="8"/>
        <v>0</v>
      </c>
      <c r="BJ152" s="6" t="s">
        <v>7</v>
      </c>
      <c r="BK152" s="137">
        <f t="shared" si="9"/>
        <v>500</v>
      </c>
      <c r="BL152" s="6" t="s">
        <v>131</v>
      </c>
      <c r="BM152" s="136" t="s">
        <v>447</v>
      </c>
    </row>
    <row r="153" spans="1:65" ht="21.75" customHeight="1">
      <c r="A153" s="16"/>
      <c r="B153" s="125"/>
      <c r="C153" s="126" t="s">
        <v>196</v>
      </c>
      <c r="D153" s="126" t="s">
        <v>127</v>
      </c>
      <c r="E153" s="127" t="s">
        <v>371</v>
      </c>
      <c r="F153" s="128" t="s">
        <v>372</v>
      </c>
      <c r="G153" s="129" t="s">
        <v>213</v>
      </c>
      <c r="H153" s="130">
        <v>1</v>
      </c>
      <c r="I153" s="130">
        <v>1000</v>
      </c>
      <c r="J153" s="130">
        <f t="shared" si="0"/>
        <v>1000</v>
      </c>
      <c r="K153" s="131"/>
      <c r="L153" s="17"/>
      <c r="M153" s="132"/>
      <c r="N153" s="133" t="s">
        <v>34</v>
      </c>
      <c r="O153" s="134">
        <v>1.1819999999999999</v>
      </c>
      <c r="P153" s="134">
        <f t="shared" si="1"/>
        <v>1.1819999999999999</v>
      </c>
      <c r="Q153" s="134">
        <v>7.1871999999999995E-4</v>
      </c>
      <c r="R153" s="134">
        <f t="shared" si="2"/>
        <v>7.1871999999999995E-4</v>
      </c>
      <c r="S153" s="134">
        <v>0</v>
      </c>
      <c r="T153" s="135">
        <f t="shared" si="3"/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R153" s="136" t="s">
        <v>131</v>
      </c>
      <c r="AT153" s="136" t="s">
        <v>127</v>
      </c>
      <c r="AU153" s="136" t="s">
        <v>78</v>
      </c>
      <c r="AY153" s="6" t="s">
        <v>125</v>
      </c>
      <c r="BE153" s="137">
        <f t="shared" si="4"/>
        <v>1000</v>
      </c>
      <c r="BF153" s="137">
        <f t="shared" si="5"/>
        <v>0</v>
      </c>
      <c r="BG153" s="137">
        <f t="shared" si="6"/>
        <v>0</v>
      </c>
      <c r="BH153" s="137">
        <f t="shared" si="7"/>
        <v>0</v>
      </c>
      <c r="BI153" s="137">
        <f t="shared" si="8"/>
        <v>0</v>
      </c>
      <c r="BJ153" s="6" t="s">
        <v>7</v>
      </c>
      <c r="BK153" s="137">
        <f t="shared" si="9"/>
        <v>1000</v>
      </c>
      <c r="BL153" s="6" t="s">
        <v>131</v>
      </c>
      <c r="BM153" s="136" t="s">
        <v>448</v>
      </c>
    </row>
    <row r="154" spans="1:65" ht="24.2" customHeight="1">
      <c r="A154" s="16"/>
      <c r="B154" s="125"/>
      <c r="C154" s="153" t="s">
        <v>8</v>
      </c>
      <c r="D154" s="153" t="s">
        <v>169</v>
      </c>
      <c r="E154" s="154" t="s">
        <v>374</v>
      </c>
      <c r="F154" s="155" t="s">
        <v>375</v>
      </c>
      <c r="G154" s="156" t="s">
        <v>213</v>
      </c>
      <c r="H154" s="157">
        <v>1</v>
      </c>
      <c r="I154" s="157">
        <v>4500</v>
      </c>
      <c r="J154" s="157">
        <f t="shared" si="0"/>
        <v>4500</v>
      </c>
      <c r="K154" s="158"/>
      <c r="L154" s="159"/>
      <c r="M154" s="160"/>
      <c r="N154" s="161" t="s">
        <v>34</v>
      </c>
      <c r="O154" s="134">
        <v>0</v>
      </c>
      <c r="P154" s="134">
        <f t="shared" si="1"/>
        <v>0</v>
      </c>
      <c r="Q154" s="134">
        <v>1.0999999999999999E-2</v>
      </c>
      <c r="R154" s="134">
        <f t="shared" si="2"/>
        <v>1.0999999999999999E-2</v>
      </c>
      <c r="S154" s="134">
        <v>0</v>
      </c>
      <c r="T154" s="135">
        <f t="shared" si="3"/>
        <v>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R154" s="136" t="s">
        <v>163</v>
      </c>
      <c r="AT154" s="136" t="s">
        <v>169</v>
      </c>
      <c r="AU154" s="136" t="s">
        <v>78</v>
      </c>
      <c r="AY154" s="6" t="s">
        <v>125</v>
      </c>
      <c r="BE154" s="137">
        <f t="shared" si="4"/>
        <v>4500</v>
      </c>
      <c r="BF154" s="137">
        <f t="shared" si="5"/>
        <v>0</v>
      </c>
      <c r="BG154" s="137">
        <f t="shared" si="6"/>
        <v>0</v>
      </c>
      <c r="BH154" s="137">
        <f t="shared" si="7"/>
        <v>0</v>
      </c>
      <c r="BI154" s="137">
        <f t="shared" si="8"/>
        <v>0</v>
      </c>
      <c r="BJ154" s="6" t="s">
        <v>7</v>
      </c>
      <c r="BK154" s="137">
        <f t="shared" si="9"/>
        <v>4500</v>
      </c>
      <c r="BL154" s="6" t="s">
        <v>131</v>
      </c>
      <c r="BM154" s="136" t="s">
        <v>449</v>
      </c>
    </row>
    <row r="155" spans="1:65" ht="24.2" customHeight="1">
      <c r="A155" s="16"/>
      <c r="B155" s="125"/>
      <c r="C155" s="153" t="s">
        <v>206</v>
      </c>
      <c r="D155" s="153" t="s">
        <v>169</v>
      </c>
      <c r="E155" s="154" t="s">
        <v>220</v>
      </c>
      <c r="F155" s="155" t="s">
        <v>221</v>
      </c>
      <c r="G155" s="156" t="s">
        <v>213</v>
      </c>
      <c r="H155" s="157">
        <v>1</v>
      </c>
      <c r="I155" s="157">
        <v>1655</v>
      </c>
      <c r="J155" s="157">
        <f t="shared" si="0"/>
        <v>1655</v>
      </c>
      <c r="K155" s="158"/>
      <c r="L155" s="159"/>
      <c r="M155" s="160"/>
      <c r="N155" s="161" t="s">
        <v>34</v>
      </c>
      <c r="O155" s="134">
        <v>0</v>
      </c>
      <c r="P155" s="134">
        <f t="shared" si="1"/>
        <v>0</v>
      </c>
      <c r="Q155" s="134">
        <v>1.3299999999999999E-2</v>
      </c>
      <c r="R155" s="134">
        <f t="shared" si="2"/>
        <v>1.3299999999999999E-2</v>
      </c>
      <c r="S155" s="134">
        <v>0</v>
      </c>
      <c r="T155" s="135">
        <f t="shared" si="3"/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R155" s="136" t="s">
        <v>163</v>
      </c>
      <c r="AT155" s="136" t="s">
        <v>169</v>
      </c>
      <c r="AU155" s="136" t="s">
        <v>78</v>
      </c>
      <c r="AY155" s="6" t="s">
        <v>125</v>
      </c>
      <c r="BE155" s="137">
        <f t="shared" si="4"/>
        <v>1655</v>
      </c>
      <c r="BF155" s="137">
        <f t="shared" si="5"/>
        <v>0</v>
      </c>
      <c r="BG155" s="137">
        <f t="shared" si="6"/>
        <v>0</v>
      </c>
      <c r="BH155" s="137">
        <f t="shared" si="7"/>
        <v>0</v>
      </c>
      <c r="BI155" s="137">
        <f t="shared" si="8"/>
        <v>0</v>
      </c>
      <c r="BJ155" s="6" t="s">
        <v>7</v>
      </c>
      <c r="BK155" s="137">
        <f t="shared" si="9"/>
        <v>1655</v>
      </c>
      <c r="BL155" s="6" t="s">
        <v>131</v>
      </c>
      <c r="BM155" s="136" t="s">
        <v>450</v>
      </c>
    </row>
    <row r="156" spans="1:65" ht="24.2" customHeight="1">
      <c r="A156" s="16"/>
      <c r="B156" s="125"/>
      <c r="C156" s="126" t="s">
        <v>210</v>
      </c>
      <c r="D156" s="126" t="s">
        <v>127</v>
      </c>
      <c r="E156" s="127" t="s">
        <v>378</v>
      </c>
      <c r="F156" s="128" t="s">
        <v>379</v>
      </c>
      <c r="G156" s="129" t="s">
        <v>213</v>
      </c>
      <c r="H156" s="130">
        <v>1</v>
      </c>
      <c r="I156" s="130">
        <v>1150</v>
      </c>
      <c r="J156" s="130">
        <f t="shared" si="0"/>
        <v>1150</v>
      </c>
      <c r="K156" s="131"/>
      <c r="L156" s="17"/>
      <c r="M156" s="132"/>
      <c r="N156" s="133" t="s">
        <v>34</v>
      </c>
      <c r="O156" s="134">
        <v>3.4740000000000002</v>
      </c>
      <c r="P156" s="134">
        <f t="shared" si="1"/>
        <v>3.4740000000000002</v>
      </c>
      <c r="Q156" s="134">
        <v>0</v>
      </c>
      <c r="R156" s="134">
        <f t="shared" si="2"/>
        <v>0</v>
      </c>
      <c r="S156" s="134">
        <v>0</v>
      </c>
      <c r="T156" s="135">
        <f t="shared" si="3"/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R156" s="136" t="s">
        <v>131</v>
      </c>
      <c r="AT156" s="136" t="s">
        <v>127</v>
      </c>
      <c r="AU156" s="136" t="s">
        <v>78</v>
      </c>
      <c r="AY156" s="6" t="s">
        <v>125</v>
      </c>
      <c r="BE156" s="137">
        <f t="shared" si="4"/>
        <v>1150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6" t="s">
        <v>7</v>
      </c>
      <c r="BK156" s="137">
        <f t="shared" si="9"/>
        <v>1150</v>
      </c>
      <c r="BL156" s="6" t="s">
        <v>131</v>
      </c>
      <c r="BM156" s="136" t="s">
        <v>451</v>
      </c>
    </row>
    <row r="157" spans="1:65" ht="33" customHeight="1">
      <c r="A157" s="16"/>
      <c r="B157" s="125"/>
      <c r="C157" s="153" t="s">
        <v>215</v>
      </c>
      <c r="D157" s="153" t="s">
        <v>169</v>
      </c>
      <c r="E157" s="154" t="s">
        <v>381</v>
      </c>
      <c r="F157" s="155" t="s">
        <v>382</v>
      </c>
      <c r="G157" s="156" t="s">
        <v>213</v>
      </c>
      <c r="H157" s="157">
        <v>1</v>
      </c>
      <c r="I157" s="157">
        <v>1280</v>
      </c>
      <c r="J157" s="157">
        <f t="shared" si="0"/>
        <v>1280</v>
      </c>
      <c r="K157" s="158"/>
      <c r="L157" s="159"/>
      <c r="M157" s="160"/>
      <c r="N157" s="161" t="s">
        <v>34</v>
      </c>
      <c r="O157" s="134">
        <v>0</v>
      </c>
      <c r="P157" s="134">
        <f t="shared" si="1"/>
        <v>0</v>
      </c>
      <c r="Q157" s="134">
        <v>1.9E-3</v>
      </c>
      <c r="R157" s="134">
        <f t="shared" si="2"/>
        <v>1.9E-3</v>
      </c>
      <c r="S157" s="134">
        <v>0</v>
      </c>
      <c r="T157" s="135">
        <f t="shared" si="3"/>
        <v>0</v>
      </c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R157" s="136" t="s">
        <v>163</v>
      </c>
      <c r="AT157" s="136" t="s">
        <v>169</v>
      </c>
      <c r="AU157" s="136" t="s">
        <v>78</v>
      </c>
      <c r="AY157" s="6" t="s">
        <v>125</v>
      </c>
      <c r="BE157" s="137">
        <f t="shared" si="4"/>
        <v>1280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6" t="s">
        <v>7</v>
      </c>
      <c r="BK157" s="137">
        <f t="shared" si="9"/>
        <v>1280</v>
      </c>
      <c r="BL157" s="6" t="s">
        <v>131</v>
      </c>
      <c r="BM157" s="136" t="s">
        <v>452</v>
      </c>
    </row>
    <row r="158" spans="1:65" ht="16.5" customHeight="1">
      <c r="A158" s="16"/>
      <c r="B158" s="125"/>
      <c r="C158" s="126" t="s">
        <v>219</v>
      </c>
      <c r="D158" s="126" t="s">
        <v>127</v>
      </c>
      <c r="E158" s="127" t="s">
        <v>251</v>
      </c>
      <c r="F158" s="128" t="s">
        <v>252</v>
      </c>
      <c r="G158" s="129" t="s">
        <v>204</v>
      </c>
      <c r="H158" s="130">
        <v>8</v>
      </c>
      <c r="I158" s="130">
        <v>40</v>
      </c>
      <c r="J158" s="130">
        <f t="shared" si="0"/>
        <v>320</v>
      </c>
      <c r="K158" s="131"/>
      <c r="L158" s="17"/>
      <c r="M158" s="132"/>
      <c r="N158" s="133" t="s">
        <v>34</v>
      </c>
      <c r="O158" s="134">
        <v>5.3999999999999999E-2</v>
      </c>
      <c r="P158" s="134">
        <f t="shared" si="1"/>
        <v>0.432</v>
      </c>
      <c r="Q158" s="134">
        <v>1.9236000000000001E-4</v>
      </c>
      <c r="R158" s="134">
        <f t="shared" si="2"/>
        <v>1.5388800000000001E-3</v>
      </c>
      <c r="S158" s="134">
        <v>0</v>
      </c>
      <c r="T158" s="135">
        <f t="shared" si="3"/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R158" s="136" t="s">
        <v>131</v>
      </c>
      <c r="AT158" s="136" t="s">
        <v>127</v>
      </c>
      <c r="AU158" s="136" t="s">
        <v>78</v>
      </c>
      <c r="AY158" s="6" t="s">
        <v>125</v>
      </c>
      <c r="BE158" s="137">
        <f t="shared" si="4"/>
        <v>320</v>
      </c>
      <c r="BF158" s="137">
        <f t="shared" si="5"/>
        <v>0</v>
      </c>
      <c r="BG158" s="137">
        <f t="shared" si="6"/>
        <v>0</v>
      </c>
      <c r="BH158" s="137">
        <f t="shared" si="7"/>
        <v>0</v>
      </c>
      <c r="BI158" s="137">
        <f t="shared" si="8"/>
        <v>0</v>
      </c>
      <c r="BJ158" s="6" t="s">
        <v>7</v>
      </c>
      <c r="BK158" s="137">
        <f t="shared" si="9"/>
        <v>320</v>
      </c>
      <c r="BL158" s="6" t="s">
        <v>131</v>
      </c>
      <c r="BM158" s="136" t="s">
        <v>453</v>
      </c>
    </row>
    <row r="159" spans="1:65" ht="21.75" customHeight="1">
      <c r="A159" s="16"/>
      <c r="B159" s="125"/>
      <c r="C159" s="126" t="s">
        <v>223</v>
      </c>
      <c r="D159" s="126" t="s">
        <v>127</v>
      </c>
      <c r="E159" s="127" t="s">
        <v>256</v>
      </c>
      <c r="F159" s="128" t="s">
        <v>257</v>
      </c>
      <c r="G159" s="129" t="s">
        <v>204</v>
      </c>
      <c r="H159" s="130">
        <v>7</v>
      </c>
      <c r="I159" s="130">
        <v>20</v>
      </c>
      <c r="J159" s="130">
        <f t="shared" si="0"/>
        <v>140</v>
      </c>
      <c r="K159" s="131"/>
      <c r="L159" s="17"/>
      <c r="M159" s="132"/>
      <c r="N159" s="133" t="s">
        <v>34</v>
      </c>
      <c r="O159" s="134">
        <v>2.3E-2</v>
      </c>
      <c r="P159" s="134">
        <f t="shared" si="1"/>
        <v>0.161</v>
      </c>
      <c r="Q159" s="134">
        <v>7.3499999999999998E-5</v>
      </c>
      <c r="R159" s="134">
        <f t="shared" si="2"/>
        <v>5.1449999999999998E-4</v>
      </c>
      <c r="S159" s="134">
        <v>0</v>
      </c>
      <c r="T159" s="135">
        <f t="shared" si="3"/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R159" s="136" t="s">
        <v>131</v>
      </c>
      <c r="AT159" s="136" t="s">
        <v>127</v>
      </c>
      <c r="AU159" s="136" t="s">
        <v>78</v>
      </c>
      <c r="AY159" s="6" t="s">
        <v>125</v>
      </c>
      <c r="BE159" s="137">
        <f t="shared" si="4"/>
        <v>140</v>
      </c>
      <c r="BF159" s="137">
        <f t="shared" si="5"/>
        <v>0</v>
      </c>
      <c r="BG159" s="137">
        <f t="shared" si="6"/>
        <v>0</v>
      </c>
      <c r="BH159" s="137">
        <f t="shared" si="7"/>
        <v>0</v>
      </c>
      <c r="BI159" s="137">
        <f t="shared" si="8"/>
        <v>0</v>
      </c>
      <c r="BJ159" s="6" t="s">
        <v>7</v>
      </c>
      <c r="BK159" s="137">
        <f t="shared" si="9"/>
        <v>140</v>
      </c>
      <c r="BL159" s="6" t="s">
        <v>131</v>
      </c>
      <c r="BM159" s="136" t="s">
        <v>454</v>
      </c>
    </row>
    <row r="160" spans="1:65" s="113" customFormat="1" ht="22.9" customHeight="1">
      <c r="B160" s="114"/>
      <c r="D160" s="115" t="s">
        <v>68</v>
      </c>
      <c r="E160" s="123" t="s">
        <v>303</v>
      </c>
      <c r="F160" s="123" t="s">
        <v>304</v>
      </c>
      <c r="J160" s="124">
        <f>BK160</f>
        <v>55</v>
      </c>
      <c r="L160" s="114"/>
      <c r="M160" s="118"/>
      <c r="P160" s="119">
        <f>P161</f>
        <v>7.3999999999999996E-2</v>
      </c>
      <c r="R160" s="119">
        <f>R161</f>
        <v>0</v>
      </c>
      <c r="T160" s="120">
        <f>T161</f>
        <v>0</v>
      </c>
      <c r="AR160" s="115" t="s">
        <v>7</v>
      </c>
      <c r="AT160" s="121" t="s">
        <v>68</v>
      </c>
      <c r="AU160" s="121" t="s">
        <v>7</v>
      </c>
      <c r="AY160" s="115" t="s">
        <v>125</v>
      </c>
      <c r="BK160" s="122">
        <f>BK161</f>
        <v>55</v>
      </c>
    </row>
    <row r="161" spans="1:65" s="16" customFormat="1" ht="24.2" customHeight="1">
      <c r="B161" s="125"/>
      <c r="C161" s="126" t="s">
        <v>6</v>
      </c>
      <c r="D161" s="126" t="s">
        <v>127</v>
      </c>
      <c r="E161" s="127" t="s">
        <v>306</v>
      </c>
      <c r="F161" s="128" t="s">
        <v>307</v>
      </c>
      <c r="G161" s="129" t="s">
        <v>172</v>
      </c>
      <c r="H161" s="130">
        <v>0.05</v>
      </c>
      <c r="I161" s="130">
        <v>1100</v>
      </c>
      <c r="J161" s="130">
        <f>ROUND(I161*H161,0)</f>
        <v>55</v>
      </c>
      <c r="K161" s="131"/>
      <c r="L161" s="17"/>
      <c r="M161" s="162"/>
      <c r="N161" s="163" t="s">
        <v>34</v>
      </c>
      <c r="O161" s="164">
        <v>1.48</v>
      </c>
      <c r="P161" s="164">
        <f>O161*H161</f>
        <v>7.3999999999999996E-2</v>
      </c>
      <c r="Q161" s="164">
        <v>0</v>
      </c>
      <c r="R161" s="164">
        <f>Q161*H161</f>
        <v>0</v>
      </c>
      <c r="S161" s="164">
        <v>0</v>
      </c>
      <c r="T161" s="165">
        <f>S161*H161</f>
        <v>0</v>
      </c>
      <c r="AR161" s="136" t="s">
        <v>131</v>
      </c>
      <c r="AT161" s="136" t="s">
        <v>127</v>
      </c>
      <c r="AU161" s="136" t="s">
        <v>78</v>
      </c>
      <c r="AY161" s="6" t="s">
        <v>125</v>
      </c>
      <c r="BE161" s="137">
        <f>IF(N161="základní",J161,0)</f>
        <v>55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6" t="s">
        <v>7</v>
      </c>
      <c r="BK161" s="137">
        <f>ROUND(I161*H161,0)</f>
        <v>55</v>
      </c>
      <c r="BL161" s="6" t="s">
        <v>131</v>
      </c>
      <c r="BM161" s="136" t="s">
        <v>455</v>
      </c>
    </row>
    <row r="162" spans="1:65" ht="6.95" customHeight="1">
      <c r="A162" s="16"/>
      <c r="B162" s="29"/>
      <c r="C162" s="30"/>
      <c r="D162" s="30"/>
      <c r="E162" s="30"/>
      <c r="F162" s="30"/>
      <c r="G162" s="30"/>
      <c r="H162" s="30"/>
      <c r="I162" s="30"/>
      <c r="J162" s="30"/>
      <c r="K162" s="30"/>
      <c r="L162" s="17"/>
      <c r="M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</sheetData>
  <autoFilter ref="C120:K161" xr:uid="{00000000-0009-0000-0000-000004000000}"/>
  <mergeCells count="9">
    <mergeCell ref="E85:H85"/>
    <mergeCell ref="E87:H87"/>
    <mergeCell ref="E111:H111"/>
    <mergeCell ref="E113:H11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0" scale="0" firstPageNumber="0" fitToHeight="100" orientation="portrait" usePrinterDefaults="0" horizontalDpi="0" verticalDpi="0" copies="0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64"/>
  <sheetViews>
    <sheetView showGridLines="0" topLeftCell="A107" zoomScaleNormal="100" workbookViewId="0">
      <selection activeCell="C119" sqref="C119"/>
    </sheetView>
  </sheetViews>
  <sheetFormatPr defaultRowHeight="11.25"/>
  <cols>
    <col min="1" max="1" width="8"/>
    <col min="2" max="2" width="1.1640625"/>
    <col min="3" max="3" width="3.83203125"/>
    <col min="4" max="4" width="4"/>
    <col min="5" max="5" width="16.5"/>
    <col min="6" max="6" width="49.5"/>
    <col min="7" max="7" width="7.1640625"/>
    <col min="8" max="8" width="13.5"/>
    <col min="9" max="9" width="15.5"/>
    <col min="10" max="10" width="21.6640625"/>
    <col min="11" max="11" width="0" hidden="1"/>
    <col min="12" max="12" width="9"/>
    <col min="13" max="21" width="0" hidden="1"/>
    <col min="22" max="22" width="11.83203125"/>
    <col min="23" max="23" width="15.6640625"/>
    <col min="24" max="24" width="11.83203125"/>
    <col min="25" max="25" width="14.5"/>
    <col min="26" max="26" width="10.5"/>
    <col min="27" max="27" width="14.5"/>
    <col min="28" max="28" width="15.6640625"/>
    <col min="29" max="29" width="10.5"/>
    <col min="30" max="30" width="14.5"/>
    <col min="31" max="31" width="15.6640625"/>
    <col min="32" max="43" width="8.1640625"/>
    <col min="44" max="65" width="0" hidden="1"/>
    <col min="66" max="1025" width="8.1640625"/>
  </cols>
  <sheetData>
    <row r="2" spans="1:46" ht="36.950000000000003" customHeight="1">
      <c r="L2" s="184" t="s">
        <v>4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6" t="s">
        <v>90</v>
      </c>
    </row>
    <row r="3" spans="1:46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9"/>
      <c r="AT3" s="6" t="s">
        <v>78</v>
      </c>
    </row>
    <row r="4" spans="1:46" ht="24.95" customHeight="1">
      <c r="B4" s="9"/>
      <c r="D4" s="10" t="s">
        <v>91</v>
      </c>
      <c r="L4" s="9"/>
      <c r="M4" s="75" t="s">
        <v>10</v>
      </c>
      <c r="AT4" s="6" t="s">
        <v>2</v>
      </c>
    </row>
    <row r="5" spans="1:46" ht="6.95" customHeight="1">
      <c r="B5" s="9"/>
      <c r="L5" s="9"/>
    </row>
    <row r="6" spans="1:46" ht="12" customHeight="1">
      <c r="B6" s="9"/>
      <c r="D6" s="14" t="s">
        <v>13</v>
      </c>
      <c r="L6" s="9"/>
    </row>
    <row r="7" spans="1:46" ht="16.5" customHeight="1">
      <c r="B7" s="9"/>
      <c r="E7" s="189" t="str">
        <f>'Rekapitulace stavby'!K6</f>
        <v>Vodovod v ulici Lužické</v>
      </c>
      <c r="F7" s="189"/>
      <c r="G7" s="189"/>
      <c r="H7" s="189"/>
      <c r="L7" s="9"/>
    </row>
    <row r="8" spans="1:46" s="16" customFormat="1" ht="12" customHeight="1">
      <c r="B8" s="17"/>
      <c r="D8" s="14" t="s">
        <v>92</v>
      </c>
      <c r="L8" s="17"/>
    </row>
    <row r="9" spans="1:46" ht="16.5" customHeight="1">
      <c r="A9" s="16"/>
      <c r="B9" s="17"/>
      <c r="C9" s="16"/>
      <c r="D9" s="16"/>
      <c r="E9" s="179" t="s">
        <v>456</v>
      </c>
      <c r="F9" s="179"/>
      <c r="G9" s="179"/>
      <c r="H9" s="179"/>
      <c r="I9" s="16"/>
      <c r="J9" s="16"/>
      <c r="K9" s="16"/>
      <c r="L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46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46" ht="12" customHeight="1">
      <c r="A11" s="16"/>
      <c r="B11" s="17"/>
      <c r="C11" s="16"/>
      <c r="D11" s="14" t="s">
        <v>15</v>
      </c>
      <c r="E11" s="16"/>
      <c r="F11" s="4"/>
      <c r="G11" s="16"/>
      <c r="H11" s="16"/>
      <c r="I11" s="14" t="s">
        <v>16</v>
      </c>
      <c r="J11" s="4"/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ht="12" customHeight="1">
      <c r="A12" s="16"/>
      <c r="B12" s="17"/>
      <c r="C12" s="16"/>
      <c r="D12" s="14" t="s">
        <v>17</v>
      </c>
      <c r="E12" s="16"/>
      <c r="F12" s="4" t="s">
        <v>18</v>
      </c>
      <c r="G12" s="16"/>
      <c r="H12" s="16"/>
      <c r="I12" s="14" t="s">
        <v>19</v>
      </c>
      <c r="J12" s="1" t="str">
        <f>'Rekapitulace stavby'!AN8</f>
        <v>25. 7. 2023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ht="10.9" customHeight="1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ht="12" customHeight="1">
      <c r="A14" s="16"/>
      <c r="B14" s="17"/>
      <c r="C14" s="16"/>
      <c r="D14" s="14" t="s">
        <v>21</v>
      </c>
      <c r="E14" s="16"/>
      <c r="F14" s="16"/>
      <c r="G14" s="16"/>
      <c r="H14" s="16"/>
      <c r="I14" s="14" t="s">
        <v>22</v>
      </c>
      <c r="J14" s="4"/>
      <c r="K14" s="16"/>
      <c r="L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ht="18" customHeight="1">
      <c r="A15" s="16"/>
      <c r="B15" s="17"/>
      <c r="C15" s="16"/>
      <c r="D15" s="16"/>
      <c r="E15" s="4" t="s">
        <v>18</v>
      </c>
      <c r="F15" s="16"/>
      <c r="G15" s="16"/>
      <c r="H15" s="16"/>
      <c r="I15" s="14" t="s">
        <v>24</v>
      </c>
      <c r="J15" s="4"/>
      <c r="K15" s="16"/>
      <c r="L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ht="6.95" customHeight="1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2" customHeight="1">
      <c r="A17" s="16"/>
      <c r="B17" s="17"/>
      <c r="C17" s="16"/>
      <c r="D17" s="14" t="s">
        <v>488</v>
      </c>
      <c r="E17" s="16"/>
      <c r="F17" s="16"/>
      <c r="G17" s="16"/>
      <c r="H17" s="16"/>
      <c r="I17" s="14" t="s">
        <v>22</v>
      </c>
      <c r="J17" s="4">
        <f>'Rekapitulace stavby'!AN13</f>
        <v>25493540</v>
      </c>
      <c r="K17" s="16"/>
      <c r="L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8" customHeight="1">
      <c r="A18" s="16"/>
      <c r="B18" s="17"/>
      <c r="C18" s="16"/>
      <c r="D18" s="16"/>
      <c r="E18" s="185" t="str">
        <f>'Rekapitulace stavby'!E14</f>
        <v>Brabec&amp;Brabec stavební s.r.o.</v>
      </c>
      <c r="F18" s="185"/>
      <c r="G18" s="185"/>
      <c r="H18" s="185"/>
      <c r="I18" s="14" t="s">
        <v>24</v>
      </c>
      <c r="J18" s="4" t="str">
        <f>'Rekapitulace stavby'!AN14</f>
        <v>CZ25493540</v>
      </c>
      <c r="K18" s="16"/>
      <c r="L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6.95" customHeight="1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2" customHeight="1">
      <c r="A20" s="16"/>
      <c r="B20" s="17"/>
      <c r="C20" s="16"/>
      <c r="D20" s="14" t="s">
        <v>25</v>
      </c>
      <c r="E20" s="16"/>
      <c r="F20" s="16"/>
      <c r="G20" s="16"/>
      <c r="H20" s="16"/>
      <c r="I20" s="14" t="s">
        <v>22</v>
      </c>
      <c r="J20" s="4"/>
      <c r="K20" s="16"/>
      <c r="L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8" customHeight="1">
      <c r="A21" s="16"/>
      <c r="B21" s="17"/>
      <c r="C21" s="16"/>
      <c r="D21" s="16"/>
      <c r="E21" s="4" t="s">
        <v>18</v>
      </c>
      <c r="F21" s="16"/>
      <c r="G21" s="16"/>
      <c r="H21" s="16"/>
      <c r="I21" s="14" t="s">
        <v>24</v>
      </c>
      <c r="J21" s="4"/>
      <c r="K21" s="16"/>
      <c r="L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6.95" customHeight="1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2" customHeight="1">
      <c r="A23" s="16"/>
      <c r="B23" s="17"/>
      <c r="C23" s="16"/>
      <c r="D23" s="14" t="s">
        <v>27</v>
      </c>
      <c r="E23" s="16"/>
      <c r="F23" s="16"/>
      <c r="G23" s="16"/>
      <c r="H23" s="16"/>
      <c r="I23" s="14" t="s">
        <v>22</v>
      </c>
      <c r="J23" s="4"/>
      <c r="K23" s="16"/>
      <c r="L23" s="1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8" customHeight="1">
      <c r="A24" s="16"/>
      <c r="B24" s="17"/>
      <c r="C24" s="16"/>
      <c r="D24" s="16"/>
      <c r="E24" s="4" t="s">
        <v>18</v>
      </c>
      <c r="F24" s="16"/>
      <c r="G24" s="16"/>
      <c r="H24" s="16"/>
      <c r="I24" s="14" t="s">
        <v>24</v>
      </c>
      <c r="J24" s="4"/>
      <c r="K24" s="16"/>
      <c r="L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6.95" customHeight="1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2" customHeight="1">
      <c r="A26" s="16"/>
      <c r="B26" s="17"/>
      <c r="C26" s="16"/>
      <c r="D26" s="14" t="s">
        <v>28</v>
      </c>
      <c r="E26" s="16"/>
      <c r="F26" s="16"/>
      <c r="G26" s="16"/>
      <c r="H26" s="16"/>
      <c r="I26" s="16"/>
      <c r="J26" s="16"/>
      <c r="K26" s="16"/>
      <c r="L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76" customFormat="1" ht="16.5" customHeight="1">
      <c r="B27" s="77"/>
      <c r="E27" s="187"/>
      <c r="F27" s="187"/>
      <c r="G27" s="187"/>
      <c r="H27" s="187"/>
      <c r="L27" s="77"/>
    </row>
    <row r="28" spans="1:31" s="16" customFormat="1" ht="6.95" customHeight="1">
      <c r="B28" s="17"/>
      <c r="L28" s="17"/>
    </row>
    <row r="29" spans="1:31" ht="6.95" customHeight="1">
      <c r="A29" s="16"/>
      <c r="B29" s="17"/>
      <c r="C29" s="16"/>
      <c r="D29" s="39"/>
      <c r="E29" s="39"/>
      <c r="F29" s="39"/>
      <c r="G29" s="39"/>
      <c r="H29" s="39"/>
      <c r="I29" s="39"/>
      <c r="J29" s="39"/>
      <c r="K29" s="39"/>
      <c r="L29" s="17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25.5" customHeight="1">
      <c r="A30" s="16"/>
      <c r="B30" s="17"/>
      <c r="C30" s="16"/>
      <c r="D30" s="78" t="s">
        <v>29</v>
      </c>
      <c r="E30" s="16"/>
      <c r="F30" s="16"/>
      <c r="G30" s="16"/>
      <c r="H30" s="16"/>
      <c r="I30" s="16"/>
      <c r="J30" s="52">
        <f>ROUND(J121, 2)</f>
        <v>46511</v>
      </c>
      <c r="K30" s="16"/>
      <c r="L30" s="17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6.95" customHeight="1">
      <c r="A31" s="16"/>
      <c r="B31" s="17"/>
      <c r="C31" s="16"/>
      <c r="D31" s="39"/>
      <c r="E31" s="39"/>
      <c r="F31" s="39"/>
      <c r="G31" s="39"/>
      <c r="H31" s="39"/>
      <c r="I31" s="39"/>
      <c r="J31" s="39"/>
      <c r="K31" s="39"/>
      <c r="L31" s="17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4.45" customHeight="1">
      <c r="A32" s="16"/>
      <c r="B32" s="17"/>
      <c r="C32" s="16"/>
      <c r="D32" s="16"/>
      <c r="E32" s="16"/>
      <c r="F32" s="2" t="s">
        <v>31</v>
      </c>
      <c r="G32" s="16"/>
      <c r="H32" s="16"/>
      <c r="I32" s="2" t="s">
        <v>30</v>
      </c>
      <c r="J32" s="2" t="s">
        <v>32</v>
      </c>
      <c r="K32" s="16"/>
      <c r="L32" s="17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4.45" customHeight="1">
      <c r="A33" s="16"/>
      <c r="B33" s="17"/>
      <c r="C33" s="16"/>
      <c r="D33" s="79" t="s">
        <v>33</v>
      </c>
      <c r="E33" s="14" t="s">
        <v>34</v>
      </c>
      <c r="F33" s="80">
        <f>ROUND((SUM(BE121:BE163)),  2)</f>
        <v>46511</v>
      </c>
      <c r="G33" s="16"/>
      <c r="H33" s="16"/>
      <c r="I33" s="81">
        <v>0.21</v>
      </c>
      <c r="J33" s="80">
        <f>ROUND(((SUM(BE121:BE163))*I33),  2)</f>
        <v>9767.31</v>
      </c>
      <c r="K33" s="16"/>
      <c r="L33" s="17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4.45" customHeight="1">
      <c r="A34" s="16"/>
      <c r="B34" s="17"/>
      <c r="C34" s="16"/>
      <c r="D34" s="16"/>
      <c r="E34" s="14" t="s">
        <v>35</v>
      </c>
      <c r="F34" s="80">
        <f>ROUND((SUM(BF121:BF163)),  2)</f>
        <v>0</v>
      </c>
      <c r="G34" s="16"/>
      <c r="H34" s="16"/>
      <c r="I34" s="81">
        <v>0.15</v>
      </c>
      <c r="J34" s="80">
        <f>ROUND(((SUM(BF121:BF163))*I34),  2)</f>
        <v>0</v>
      </c>
      <c r="K34" s="16"/>
      <c r="L34" s="17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4.45" hidden="1" customHeight="1">
      <c r="A35" s="16"/>
      <c r="B35" s="17"/>
      <c r="C35" s="16"/>
      <c r="D35" s="16"/>
      <c r="E35" s="14" t="s">
        <v>36</v>
      </c>
      <c r="F35" s="80">
        <f>ROUND((SUM(BG121:BG163)),  2)</f>
        <v>0</v>
      </c>
      <c r="G35" s="16"/>
      <c r="H35" s="16"/>
      <c r="I35" s="81">
        <v>0.21</v>
      </c>
      <c r="J35" s="80">
        <f>0</f>
        <v>0</v>
      </c>
      <c r="K35" s="16"/>
      <c r="L35" s="17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4.45" hidden="1" customHeight="1">
      <c r="A36" s="16"/>
      <c r="B36" s="17"/>
      <c r="C36" s="16"/>
      <c r="D36" s="16"/>
      <c r="E36" s="14" t="s">
        <v>37</v>
      </c>
      <c r="F36" s="80">
        <f>ROUND((SUM(BH121:BH163)),  2)</f>
        <v>0</v>
      </c>
      <c r="G36" s="16"/>
      <c r="H36" s="16"/>
      <c r="I36" s="81">
        <v>0.15</v>
      </c>
      <c r="J36" s="80">
        <f>0</f>
        <v>0</v>
      </c>
      <c r="K36" s="16"/>
      <c r="L36" s="17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4.45" hidden="1" customHeight="1">
      <c r="A37" s="16"/>
      <c r="B37" s="17"/>
      <c r="C37" s="16"/>
      <c r="D37" s="16"/>
      <c r="E37" s="14" t="s">
        <v>38</v>
      </c>
      <c r="F37" s="80">
        <f>ROUND((SUM(BI121:BI163)),  2)</f>
        <v>0</v>
      </c>
      <c r="G37" s="16"/>
      <c r="H37" s="16"/>
      <c r="I37" s="81">
        <v>0</v>
      </c>
      <c r="J37" s="80">
        <f>0</f>
        <v>0</v>
      </c>
      <c r="K37" s="16"/>
      <c r="L37" s="17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6.95" customHeight="1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7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25.5" customHeight="1">
      <c r="A39" s="16"/>
      <c r="B39" s="17"/>
      <c r="C39" s="82"/>
      <c r="D39" s="83" t="s">
        <v>39</v>
      </c>
      <c r="E39" s="42"/>
      <c r="F39" s="42"/>
      <c r="G39" s="84" t="s">
        <v>40</v>
      </c>
      <c r="H39" s="85" t="s">
        <v>41</v>
      </c>
      <c r="I39" s="42"/>
      <c r="J39" s="86">
        <f>SUM(J30:J37)</f>
        <v>56278.31</v>
      </c>
      <c r="K39" s="87"/>
      <c r="L39" s="17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4.45" customHeight="1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7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4.45" customHeight="1">
      <c r="B41" s="9"/>
      <c r="L41" s="9"/>
    </row>
    <row r="42" spans="1:31" ht="14.45" customHeight="1">
      <c r="B42" s="9"/>
      <c r="L42" s="9"/>
    </row>
    <row r="43" spans="1:31" ht="14.45" customHeight="1">
      <c r="B43" s="9"/>
      <c r="L43" s="9"/>
    </row>
    <row r="44" spans="1:31" ht="14.45" customHeight="1">
      <c r="B44" s="9"/>
      <c r="L44" s="9"/>
    </row>
    <row r="45" spans="1:31" ht="14.45" customHeight="1">
      <c r="B45" s="9"/>
      <c r="L45" s="9"/>
    </row>
    <row r="46" spans="1:31" ht="14.45" customHeight="1">
      <c r="B46" s="9"/>
      <c r="L46" s="9"/>
    </row>
    <row r="47" spans="1:31" ht="14.45" customHeight="1">
      <c r="B47" s="9"/>
      <c r="L47" s="9"/>
    </row>
    <row r="48" spans="1:31" ht="14.45" customHeight="1">
      <c r="B48" s="9"/>
      <c r="L48" s="9"/>
    </row>
    <row r="49" spans="2:12" ht="14.45" customHeight="1">
      <c r="B49" s="9"/>
      <c r="L49" s="9"/>
    </row>
    <row r="50" spans="2:12" s="16" customFormat="1" ht="14.45" customHeight="1">
      <c r="B50" s="17"/>
      <c r="D50" s="26" t="s">
        <v>42</v>
      </c>
      <c r="E50" s="27"/>
      <c r="F50" s="27"/>
      <c r="G50" s="26" t="s">
        <v>43</v>
      </c>
      <c r="H50" s="27"/>
      <c r="I50" s="27"/>
      <c r="J50" s="27"/>
      <c r="K50" s="27"/>
      <c r="L50" s="17"/>
    </row>
    <row r="51" spans="2:12">
      <c r="B51" s="9"/>
      <c r="L51" s="9"/>
    </row>
    <row r="52" spans="2:12">
      <c r="B52" s="9"/>
      <c r="L52" s="9"/>
    </row>
    <row r="53" spans="2:12">
      <c r="B53" s="9"/>
      <c r="L53" s="9"/>
    </row>
    <row r="54" spans="2:12">
      <c r="B54" s="9"/>
      <c r="L54" s="9"/>
    </row>
    <row r="55" spans="2:12">
      <c r="B55" s="9"/>
      <c r="L55" s="9"/>
    </row>
    <row r="56" spans="2:12">
      <c r="B56" s="9"/>
      <c r="L56" s="9"/>
    </row>
    <row r="57" spans="2:12">
      <c r="B57" s="9"/>
      <c r="L57" s="9"/>
    </row>
    <row r="58" spans="2:12">
      <c r="B58" s="9"/>
      <c r="L58" s="9"/>
    </row>
    <row r="59" spans="2:12">
      <c r="B59" s="9"/>
      <c r="L59" s="9"/>
    </row>
    <row r="60" spans="2:12">
      <c r="B60" s="9"/>
      <c r="L60" s="9"/>
    </row>
    <row r="61" spans="2:12" s="16" customFormat="1" ht="12.75">
      <c r="B61" s="17"/>
      <c r="D61" s="28" t="s">
        <v>44</v>
      </c>
      <c r="E61" s="19"/>
      <c r="F61" s="88" t="s">
        <v>45</v>
      </c>
      <c r="G61" s="28" t="s">
        <v>44</v>
      </c>
      <c r="H61" s="19"/>
      <c r="I61" s="19"/>
      <c r="J61" s="89" t="s">
        <v>45</v>
      </c>
      <c r="K61" s="19"/>
      <c r="L61" s="17"/>
    </row>
    <row r="62" spans="2:12">
      <c r="B62" s="9"/>
      <c r="L62" s="9"/>
    </row>
    <row r="63" spans="2:12">
      <c r="B63" s="9"/>
      <c r="L63" s="9"/>
    </row>
    <row r="64" spans="2:12">
      <c r="B64" s="9"/>
      <c r="L64" s="9"/>
    </row>
    <row r="65" spans="1:31" s="16" customFormat="1" ht="12.75">
      <c r="B65" s="17"/>
      <c r="D65" s="26" t="s">
        <v>46</v>
      </c>
      <c r="E65" s="27"/>
      <c r="F65" s="27"/>
      <c r="G65" s="26" t="s">
        <v>47</v>
      </c>
      <c r="H65" s="27"/>
      <c r="I65" s="27"/>
      <c r="J65" s="27"/>
      <c r="K65" s="27"/>
      <c r="L65" s="17"/>
    </row>
    <row r="66" spans="1:31">
      <c r="B66" s="9"/>
      <c r="L66" s="9"/>
    </row>
    <row r="67" spans="1:31">
      <c r="B67" s="9"/>
      <c r="L67" s="9"/>
    </row>
    <row r="68" spans="1:31">
      <c r="B68" s="9"/>
      <c r="L68" s="9"/>
    </row>
    <row r="69" spans="1:31">
      <c r="B69" s="9"/>
      <c r="L69" s="9"/>
    </row>
    <row r="70" spans="1:31">
      <c r="B70" s="9"/>
      <c r="L70" s="9"/>
    </row>
    <row r="71" spans="1:31">
      <c r="B71" s="9"/>
      <c r="L71" s="9"/>
    </row>
    <row r="72" spans="1:31">
      <c r="B72" s="9"/>
      <c r="L72" s="9"/>
    </row>
    <row r="73" spans="1:31">
      <c r="B73" s="9"/>
      <c r="L73" s="9"/>
    </row>
    <row r="74" spans="1:31">
      <c r="B74" s="9"/>
      <c r="L74" s="9"/>
    </row>
    <row r="75" spans="1:31">
      <c r="B75" s="9"/>
      <c r="L75" s="9"/>
    </row>
    <row r="76" spans="1:31" s="16" customFormat="1" ht="12.75">
      <c r="B76" s="17"/>
      <c r="D76" s="28" t="s">
        <v>44</v>
      </c>
      <c r="E76" s="19"/>
      <c r="F76" s="88" t="s">
        <v>45</v>
      </c>
      <c r="G76" s="28" t="s">
        <v>44</v>
      </c>
      <c r="H76" s="19"/>
      <c r="I76" s="19"/>
      <c r="J76" s="89" t="s">
        <v>45</v>
      </c>
      <c r="K76" s="19"/>
      <c r="L76" s="17"/>
    </row>
    <row r="77" spans="1:31" ht="14.45" customHeight="1">
      <c r="A77" s="16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17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47" s="16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7"/>
    </row>
    <row r="82" spans="1:47" ht="24.95" customHeight="1">
      <c r="A82" s="16"/>
      <c r="B82" s="17"/>
      <c r="C82" s="10" t="s">
        <v>94</v>
      </c>
      <c r="D82" s="16"/>
      <c r="E82" s="16"/>
      <c r="F82" s="16"/>
      <c r="G82" s="16"/>
      <c r="H82" s="16"/>
      <c r="I82" s="16"/>
      <c r="J82" s="16"/>
      <c r="K82" s="16"/>
      <c r="L82" s="17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47" ht="6.95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7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47" ht="12" customHeight="1">
      <c r="A84" s="16"/>
      <c r="B84" s="17"/>
      <c r="C84" s="14" t="s">
        <v>13</v>
      </c>
      <c r="D84" s="16"/>
      <c r="E84" s="16"/>
      <c r="F84" s="16"/>
      <c r="G84" s="16"/>
      <c r="H84" s="16"/>
      <c r="I84" s="16"/>
      <c r="J84" s="16"/>
      <c r="K84" s="16"/>
      <c r="L84" s="17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47" ht="16.5" customHeight="1">
      <c r="A85" s="16"/>
      <c r="B85" s="17"/>
      <c r="C85" s="16"/>
      <c r="D85" s="16"/>
      <c r="E85" s="189" t="str">
        <f>E7</f>
        <v>Vodovod v ulici Lužické</v>
      </c>
      <c r="F85" s="189"/>
      <c r="G85" s="189"/>
      <c r="H85" s="189"/>
      <c r="I85" s="16"/>
      <c r="J85" s="16"/>
      <c r="K85" s="16"/>
      <c r="L85" s="17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47" ht="12" customHeight="1">
      <c r="A86" s="16"/>
      <c r="B86" s="17"/>
      <c r="C86" s="14" t="s">
        <v>92</v>
      </c>
      <c r="D86" s="16"/>
      <c r="E86" s="16"/>
      <c r="F86" s="16"/>
      <c r="G86" s="16"/>
      <c r="H86" s="16"/>
      <c r="I86" s="16"/>
      <c r="J86" s="16"/>
      <c r="K86" s="16"/>
      <c r="L86" s="17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47" ht="16.5" customHeight="1">
      <c r="A87" s="16"/>
      <c r="B87" s="17"/>
      <c r="C87" s="16"/>
      <c r="D87" s="16"/>
      <c r="E87" s="179" t="str">
        <f>E9</f>
        <v>SO-05 - Vodovodní přípojka VP-5</v>
      </c>
      <c r="F87" s="179"/>
      <c r="G87" s="179"/>
      <c r="H87" s="179"/>
      <c r="I87" s="16"/>
      <c r="J87" s="16"/>
      <c r="K87" s="16"/>
      <c r="L87" s="17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47" ht="6.95" customHeight="1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7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47" ht="12" customHeight="1">
      <c r="A89" s="16"/>
      <c r="B89" s="17"/>
      <c r="C89" s="14" t="s">
        <v>17</v>
      </c>
      <c r="D89" s="16"/>
      <c r="E89" s="16"/>
      <c r="F89" s="4" t="str">
        <f>F12</f>
        <v xml:space="preserve"> </v>
      </c>
      <c r="G89" s="16"/>
      <c r="H89" s="16"/>
      <c r="I89" s="14" t="s">
        <v>19</v>
      </c>
      <c r="J89" s="1" t="str">
        <f>IF(J12="","",J12)</f>
        <v>25. 7. 2023</v>
      </c>
      <c r="K89" s="16"/>
      <c r="L89" s="17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47" ht="6.95" customHeight="1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7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47" ht="15.2" customHeight="1">
      <c r="A91" s="16"/>
      <c r="B91" s="17"/>
      <c r="C91" s="14" t="s">
        <v>21</v>
      </c>
      <c r="D91" s="16"/>
      <c r="E91" s="16"/>
      <c r="F91" s="4" t="str">
        <f>E15</f>
        <v xml:space="preserve"> </v>
      </c>
      <c r="G91" s="16"/>
      <c r="H91" s="16"/>
      <c r="I91" s="14" t="s">
        <v>25</v>
      </c>
      <c r="J91" s="3" t="str">
        <f>E21</f>
        <v xml:space="preserve"> </v>
      </c>
      <c r="K91" s="16"/>
      <c r="L91" s="17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47" ht="15.2" customHeight="1">
      <c r="A92" s="16"/>
      <c r="B92" s="17"/>
      <c r="C92" s="14" t="s">
        <v>488</v>
      </c>
      <c r="D92" s="16"/>
      <c r="E92" s="16"/>
      <c r="F92" s="4" t="str">
        <f>IF(E18="","",E18)</f>
        <v>Brabec&amp;Brabec stavební s.r.o.</v>
      </c>
      <c r="G92" s="16"/>
      <c r="H92" s="16"/>
      <c r="I92" s="14" t="s">
        <v>27</v>
      </c>
      <c r="J92" s="3" t="str">
        <f>E24</f>
        <v xml:space="preserve"> </v>
      </c>
      <c r="K92" s="16"/>
      <c r="L92" s="17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47" ht="10.35" customHeight="1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7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47" ht="29.25" customHeight="1">
      <c r="A94" s="16"/>
      <c r="B94" s="17"/>
      <c r="C94" s="90" t="s">
        <v>95</v>
      </c>
      <c r="D94" s="82"/>
      <c r="E94" s="82"/>
      <c r="F94" s="82"/>
      <c r="G94" s="82"/>
      <c r="H94" s="82"/>
      <c r="I94" s="82"/>
      <c r="J94" s="91" t="s">
        <v>96</v>
      </c>
      <c r="K94" s="82"/>
      <c r="L94" s="17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47" ht="10.35" customHeight="1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7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47" ht="22.9" customHeight="1">
      <c r="A96" s="16"/>
      <c r="B96" s="17"/>
      <c r="C96" s="92" t="s">
        <v>97</v>
      </c>
      <c r="D96" s="16"/>
      <c r="E96" s="16"/>
      <c r="F96" s="16"/>
      <c r="G96" s="16"/>
      <c r="H96" s="16"/>
      <c r="I96" s="16"/>
      <c r="J96" s="52">
        <f>J121</f>
        <v>46511</v>
      </c>
      <c r="K96" s="16"/>
      <c r="L96" s="17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U96" s="6" t="s">
        <v>98</v>
      </c>
    </row>
    <row r="97" spans="1:31" s="93" customFormat="1" ht="24.95" customHeight="1">
      <c r="B97" s="94"/>
      <c r="D97" s="95" t="s">
        <v>99</v>
      </c>
      <c r="E97" s="96"/>
      <c r="F97" s="96"/>
      <c r="G97" s="96"/>
      <c r="H97" s="96"/>
      <c r="I97" s="96"/>
      <c r="J97" s="97">
        <f>J122</f>
        <v>46511</v>
      </c>
      <c r="L97" s="94"/>
    </row>
    <row r="98" spans="1:31" s="98" customFormat="1" ht="19.899999999999999" customHeight="1">
      <c r="B98" s="99"/>
      <c r="D98" s="100" t="s">
        <v>100</v>
      </c>
      <c r="E98" s="101"/>
      <c r="F98" s="101"/>
      <c r="G98" s="101"/>
      <c r="H98" s="101"/>
      <c r="I98" s="101"/>
      <c r="J98" s="102">
        <f>J123</f>
        <v>14578</v>
      </c>
      <c r="L98" s="99"/>
    </row>
    <row r="99" spans="1:31" s="98" customFormat="1" ht="19.899999999999999" customHeight="1">
      <c r="B99" s="99"/>
      <c r="D99" s="100" t="s">
        <v>101</v>
      </c>
      <c r="E99" s="101"/>
      <c r="F99" s="101"/>
      <c r="G99" s="101"/>
      <c r="H99" s="101"/>
      <c r="I99" s="101"/>
      <c r="J99" s="102">
        <f>J144</f>
        <v>447</v>
      </c>
      <c r="L99" s="99"/>
    </row>
    <row r="100" spans="1:31" s="98" customFormat="1" ht="19.899999999999999" customHeight="1">
      <c r="B100" s="99"/>
      <c r="D100" s="100" t="s">
        <v>103</v>
      </c>
      <c r="E100" s="101"/>
      <c r="F100" s="101"/>
      <c r="G100" s="101"/>
      <c r="H100" s="101"/>
      <c r="I100" s="101"/>
      <c r="J100" s="102">
        <f>J148</f>
        <v>30859</v>
      </c>
      <c r="L100" s="99"/>
    </row>
    <row r="101" spans="1:31" s="98" customFormat="1" ht="19.899999999999999" customHeight="1">
      <c r="B101" s="99"/>
      <c r="D101" s="100" t="s">
        <v>105</v>
      </c>
      <c r="E101" s="101"/>
      <c r="F101" s="101"/>
      <c r="G101" s="101"/>
      <c r="H101" s="101"/>
      <c r="I101" s="101"/>
      <c r="J101" s="102">
        <f>J162</f>
        <v>627</v>
      </c>
      <c r="L101" s="99"/>
    </row>
    <row r="102" spans="1:31" s="16" customFormat="1" ht="21.95" customHeight="1">
      <c r="B102" s="17"/>
      <c r="L102" s="17"/>
    </row>
    <row r="103" spans="1:31" ht="6.95" customHeight="1">
      <c r="A103" s="16"/>
      <c r="B103" s="29"/>
      <c r="C103" s="30"/>
      <c r="D103" s="30"/>
      <c r="E103" s="30"/>
      <c r="F103" s="30"/>
      <c r="G103" s="30"/>
      <c r="H103" s="30"/>
      <c r="I103" s="30"/>
      <c r="J103" s="30"/>
      <c r="K103" s="30"/>
      <c r="L103" s="17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</row>
    <row r="107" spans="1:31" s="16" customFormat="1" ht="6.95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17"/>
    </row>
    <row r="108" spans="1:31" ht="24.95" customHeight="1">
      <c r="A108" s="16"/>
      <c r="B108" s="17"/>
      <c r="C108" s="10" t="s">
        <v>110</v>
      </c>
      <c r="D108" s="16"/>
      <c r="E108" s="16"/>
      <c r="F108" s="16"/>
      <c r="G108" s="16"/>
      <c r="H108" s="16"/>
      <c r="I108" s="16"/>
      <c r="J108" s="16"/>
      <c r="K108" s="16"/>
      <c r="L108" s="17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</row>
    <row r="109" spans="1:31" ht="6.95" customHeight="1">
      <c r="A109" s="16"/>
      <c r="B109" s="17"/>
      <c r="C109" s="16"/>
      <c r="D109" s="16"/>
      <c r="E109" s="16"/>
      <c r="F109" s="16"/>
      <c r="G109" s="16"/>
      <c r="H109" s="16"/>
      <c r="I109" s="16"/>
      <c r="J109" s="16"/>
      <c r="K109" s="16"/>
      <c r="L109" s="17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</row>
    <row r="110" spans="1:31" ht="12" customHeight="1">
      <c r="A110" s="16"/>
      <c r="B110" s="17"/>
      <c r="C110" s="14" t="s">
        <v>13</v>
      </c>
      <c r="D110" s="16"/>
      <c r="E110" s="16"/>
      <c r="F110" s="16"/>
      <c r="G110" s="16"/>
      <c r="H110" s="16"/>
      <c r="I110" s="16"/>
      <c r="J110" s="16"/>
      <c r="K110" s="16"/>
      <c r="L110" s="17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1:31" ht="16.5" customHeight="1">
      <c r="A111" s="16"/>
      <c r="B111" s="17"/>
      <c r="C111" s="16"/>
      <c r="D111" s="16"/>
      <c r="E111" s="189" t="str">
        <f>E7</f>
        <v>Vodovod v ulici Lužické</v>
      </c>
      <c r="F111" s="189"/>
      <c r="G111" s="189"/>
      <c r="H111" s="189"/>
      <c r="I111" s="16"/>
      <c r="J111" s="16"/>
      <c r="K111" s="16"/>
      <c r="L111" s="17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1:31" ht="12" customHeight="1">
      <c r="A112" s="16"/>
      <c r="B112" s="17"/>
      <c r="C112" s="14" t="s">
        <v>92</v>
      </c>
      <c r="D112" s="16"/>
      <c r="E112" s="16"/>
      <c r="F112" s="16"/>
      <c r="G112" s="16"/>
      <c r="H112" s="16"/>
      <c r="I112" s="16"/>
      <c r="J112" s="16"/>
      <c r="K112" s="16"/>
      <c r="L112" s="17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</row>
    <row r="113" spans="1:65" ht="16.5" customHeight="1">
      <c r="A113" s="16"/>
      <c r="B113" s="17"/>
      <c r="C113" s="16"/>
      <c r="D113" s="16"/>
      <c r="E113" s="179" t="str">
        <f>E9</f>
        <v>SO-05 - Vodovodní přípojka VP-5</v>
      </c>
      <c r="F113" s="179"/>
      <c r="G113" s="179"/>
      <c r="H113" s="179"/>
      <c r="I113" s="16"/>
      <c r="J113" s="16"/>
      <c r="K113" s="16"/>
      <c r="L113" s="17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</row>
    <row r="114" spans="1:65" ht="6.95" customHeight="1">
      <c r="A114" s="16"/>
      <c r="B114" s="17"/>
      <c r="C114" s="16"/>
      <c r="D114" s="16"/>
      <c r="E114" s="16"/>
      <c r="F114" s="16"/>
      <c r="G114" s="16"/>
      <c r="H114" s="16"/>
      <c r="I114" s="16"/>
      <c r="J114" s="16"/>
      <c r="K114" s="16"/>
      <c r="L114" s="17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1:65" ht="12" customHeight="1">
      <c r="A115" s="16"/>
      <c r="B115" s="17"/>
      <c r="C115" s="14" t="s">
        <v>17</v>
      </c>
      <c r="D115" s="16"/>
      <c r="E115" s="16"/>
      <c r="F115" s="4" t="str">
        <f>F12</f>
        <v xml:space="preserve"> </v>
      </c>
      <c r="G115" s="16"/>
      <c r="H115" s="16"/>
      <c r="I115" s="14" t="s">
        <v>19</v>
      </c>
      <c r="J115" s="1" t="str">
        <f>IF(J12="","",J12)</f>
        <v>25. 7. 2023</v>
      </c>
      <c r="K115" s="16"/>
      <c r="L115" s="17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1:65" ht="6.95" customHeight="1">
      <c r="A116" s="16"/>
      <c r="B116" s="17"/>
      <c r="C116" s="16"/>
      <c r="D116" s="16"/>
      <c r="E116" s="16"/>
      <c r="F116" s="16"/>
      <c r="G116" s="16"/>
      <c r="H116" s="16"/>
      <c r="I116" s="16"/>
      <c r="J116" s="16"/>
      <c r="K116" s="16"/>
      <c r="L116" s="17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1:65" ht="15.2" customHeight="1">
      <c r="A117" s="16"/>
      <c r="B117" s="17"/>
      <c r="C117" s="14" t="s">
        <v>21</v>
      </c>
      <c r="D117" s="16"/>
      <c r="E117" s="16"/>
      <c r="F117" s="4" t="str">
        <f>E15</f>
        <v xml:space="preserve"> </v>
      </c>
      <c r="G117" s="16"/>
      <c r="H117" s="16"/>
      <c r="I117" s="14" t="s">
        <v>25</v>
      </c>
      <c r="J117" s="3" t="str">
        <f>E21</f>
        <v xml:space="preserve"> </v>
      </c>
      <c r="K117" s="16"/>
      <c r="L117" s="17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65" ht="15.2" customHeight="1">
      <c r="A118" s="16"/>
      <c r="B118" s="17"/>
      <c r="C118" s="14" t="s">
        <v>488</v>
      </c>
      <c r="D118" s="16"/>
      <c r="E118" s="16"/>
      <c r="F118" s="4" t="str">
        <f>IF(E18="","",E18)</f>
        <v>Brabec&amp;Brabec stavební s.r.o.</v>
      </c>
      <c r="G118" s="16"/>
      <c r="H118" s="16"/>
      <c r="I118" s="14" t="s">
        <v>27</v>
      </c>
      <c r="J118" s="3" t="str">
        <f>E24</f>
        <v xml:space="preserve"> </v>
      </c>
      <c r="K118" s="16"/>
      <c r="L118" s="17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65" ht="10.35" customHeight="1">
      <c r="A119" s="16"/>
      <c r="B119" s="17"/>
      <c r="C119" s="16"/>
      <c r="D119" s="16"/>
      <c r="E119" s="16"/>
      <c r="F119" s="16"/>
      <c r="G119" s="16"/>
      <c r="H119" s="16"/>
      <c r="I119" s="16"/>
      <c r="J119" s="16"/>
      <c r="K119" s="16"/>
      <c r="L119" s="17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1:65" s="103" customFormat="1" ht="29.25" customHeight="1">
      <c r="B120" s="104"/>
      <c r="C120" s="105" t="s">
        <v>111</v>
      </c>
      <c r="D120" s="106" t="s">
        <v>54</v>
      </c>
      <c r="E120" s="106" t="s">
        <v>50</v>
      </c>
      <c r="F120" s="106" t="s">
        <v>51</v>
      </c>
      <c r="G120" s="106" t="s">
        <v>112</v>
      </c>
      <c r="H120" s="106" t="s">
        <v>113</v>
      </c>
      <c r="I120" s="106" t="s">
        <v>114</v>
      </c>
      <c r="J120" s="107" t="s">
        <v>96</v>
      </c>
      <c r="K120" s="108" t="s">
        <v>115</v>
      </c>
      <c r="L120" s="104"/>
      <c r="M120" s="44"/>
      <c r="N120" s="45" t="s">
        <v>33</v>
      </c>
      <c r="O120" s="45" t="s">
        <v>116</v>
      </c>
      <c r="P120" s="45" t="s">
        <v>117</v>
      </c>
      <c r="Q120" s="45" t="s">
        <v>118</v>
      </c>
      <c r="R120" s="45" t="s">
        <v>119</v>
      </c>
      <c r="S120" s="45" t="s">
        <v>120</v>
      </c>
      <c r="T120" s="46" t="s">
        <v>121</v>
      </c>
    </row>
    <row r="121" spans="1:65" s="16" customFormat="1" ht="22.9" customHeight="1">
      <c r="B121" s="17"/>
      <c r="C121" s="50" t="s">
        <v>122</v>
      </c>
      <c r="J121" s="109">
        <f>BK121</f>
        <v>46511</v>
      </c>
      <c r="L121" s="17"/>
      <c r="M121" s="47"/>
      <c r="N121" s="39"/>
      <c r="O121" s="39"/>
      <c r="P121" s="110">
        <f>P122</f>
        <v>26.63833</v>
      </c>
      <c r="Q121" s="39"/>
      <c r="R121" s="110">
        <f>R122</f>
        <v>16.3160942216</v>
      </c>
      <c r="S121" s="39"/>
      <c r="T121" s="111">
        <f>T122</f>
        <v>0</v>
      </c>
      <c r="AT121" s="6" t="s">
        <v>68</v>
      </c>
      <c r="AU121" s="6" t="s">
        <v>98</v>
      </c>
      <c r="BK121" s="112">
        <f>BK122</f>
        <v>46511</v>
      </c>
    </row>
    <row r="122" spans="1:65" s="113" customFormat="1" ht="25.9" customHeight="1">
      <c r="B122" s="114"/>
      <c r="D122" s="115" t="s">
        <v>68</v>
      </c>
      <c r="E122" s="116" t="s">
        <v>123</v>
      </c>
      <c r="F122" s="116" t="s">
        <v>124</v>
      </c>
      <c r="J122" s="117">
        <f>BK122</f>
        <v>46511</v>
      </c>
      <c r="L122" s="114"/>
      <c r="M122" s="118"/>
      <c r="P122" s="119">
        <f>P123+P144+P148+P162</f>
        <v>26.63833</v>
      </c>
      <c r="R122" s="119">
        <f>R123+R144+R148+R162</f>
        <v>16.3160942216</v>
      </c>
      <c r="T122" s="120">
        <f>T123+T144+T148+T162</f>
        <v>0</v>
      </c>
      <c r="AR122" s="115" t="s">
        <v>7</v>
      </c>
      <c r="AT122" s="121" t="s">
        <v>68</v>
      </c>
      <c r="AU122" s="121" t="s">
        <v>69</v>
      </c>
      <c r="AY122" s="115" t="s">
        <v>125</v>
      </c>
      <c r="BK122" s="122">
        <f>BK123+BK144+BK148+BK162</f>
        <v>46511</v>
      </c>
    </row>
    <row r="123" spans="1:65" ht="22.9" customHeight="1">
      <c r="A123" s="113"/>
      <c r="B123" s="114"/>
      <c r="C123" s="113"/>
      <c r="D123" s="115" t="s">
        <v>68</v>
      </c>
      <c r="E123" s="123" t="s">
        <v>7</v>
      </c>
      <c r="F123" s="123" t="s">
        <v>126</v>
      </c>
      <c r="G123" s="113"/>
      <c r="H123" s="113"/>
      <c r="I123" s="113"/>
      <c r="J123" s="124">
        <f>BK123</f>
        <v>14578</v>
      </c>
      <c r="K123" s="113"/>
      <c r="L123" s="114"/>
      <c r="M123" s="118"/>
      <c r="N123" s="113"/>
      <c r="O123" s="113"/>
      <c r="P123" s="119">
        <f>SUM(P124:P143)</f>
        <v>17.182480000000002</v>
      </c>
      <c r="Q123" s="113"/>
      <c r="R123" s="119">
        <f>SUM(R124:R143)</f>
        <v>14.8716620816</v>
      </c>
      <c r="S123" s="113"/>
      <c r="T123" s="120">
        <f>SUM(T124:T143)</f>
        <v>0</v>
      </c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R123" s="115" t="s">
        <v>7</v>
      </c>
      <c r="AT123" s="121" t="s">
        <v>68</v>
      </c>
      <c r="AU123" s="121" t="s">
        <v>7</v>
      </c>
      <c r="AY123" s="115" t="s">
        <v>125</v>
      </c>
      <c r="BK123" s="122">
        <f>SUM(BK124:BK143)</f>
        <v>14578</v>
      </c>
    </row>
    <row r="124" spans="1:65" s="16" customFormat="1" ht="33" customHeight="1">
      <c r="B124" s="125"/>
      <c r="C124" s="126" t="s">
        <v>7</v>
      </c>
      <c r="D124" s="126" t="s">
        <v>127</v>
      </c>
      <c r="E124" s="127" t="s">
        <v>135</v>
      </c>
      <c r="F124" s="128" t="s">
        <v>136</v>
      </c>
      <c r="G124" s="129" t="s">
        <v>137</v>
      </c>
      <c r="H124" s="130">
        <v>8.02</v>
      </c>
      <c r="I124" s="130">
        <v>720</v>
      </c>
      <c r="J124" s="130">
        <f>ROUND(I124*H124,0)</f>
        <v>5774</v>
      </c>
      <c r="K124" s="131"/>
      <c r="L124" s="17"/>
      <c r="M124" s="132"/>
      <c r="N124" s="133" t="s">
        <v>34</v>
      </c>
      <c r="O124" s="134">
        <v>1.08</v>
      </c>
      <c r="P124" s="134">
        <f>O124*H124</f>
        <v>8.6616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131</v>
      </c>
      <c r="AT124" s="136" t="s">
        <v>127</v>
      </c>
      <c r="AU124" s="136" t="s">
        <v>78</v>
      </c>
      <c r="AY124" s="6" t="s">
        <v>125</v>
      </c>
      <c r="BE124" s="137">
        <f>IF(N124="základní",J124,0)</f>
        <v>5774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6" t="s">
        <v>7</v>
      </c>
      <c r="BK124" s="137">
        <f>ROUND(I124*H124,0)</f>
        <v>5774</v>
      </c>
      <c r="BL124" s="6" t="s">
        <v>131</v>
      </c>
      <c r="BM124" s="136" t="s">
        <v>457</v>
      </c>
    </row>
    <row r="125" spans="1:65" s="138" customFormat="1">
      <c r="B125" s="139"/>
      <c r="D125" s="140" t="s">
        <v>133</v>
      </c>
      <c r="E125" s="141"/>
      <c r="F125" s="142" t="s">
        <v>458</v>
      </c>
      <c r="H125" s="143">
        <v>8.02</v>
      </c>
      <c r="L125" s="139"/>
      <c r="M125" s="144"/>
      <c r="T125" s="145"/>
      <c r="AT125" s="141" t="s">
        <v>133</v>
      </c>
      <c r="AU125" s="141" t="s">
        <v>78</v>
      </c>
      <c r="AV125" s="138" t="s">
        <v>78</v>
      </c>
      <c r="AW125" s="138" t="s">
        <v>26</v>
      </c>
      <c r="AX125" s="138" t="s">
        <v>69</v>
      </c>
      <c r="AY125" s="141" t="s">
        <v>125</v>
      </c>
    </row>
    <row r="126" spans="1:65" s="146" customFormat="1">
      <c r="B126" s="147"/>
      <c r="D126" s="140" t="s">
        <v>133</v>
      </c>
      <c r="E126" s="148"/>
      <c r="F126" s="149" t="s">
        <v>140</v>
      </c>
      <c r="H126" s="150">
        <v>8.02</v>
      </c>
      <c r="L126" s="147"/>
      <c r="M126" s="151"/>
      <c r="T126" s="152"/>
      <c r="AT126" s="148" t="s">
        <v>133</v>
      </c>
      <c r="AU126" s="148" t="s">
        <v>78</v>
      </c>
      <c r="AV126" s="146" t="s">
        <v>131</v>
      </c>
      <c r="AW126" s="146" t="s">
        <v>26</v>
      </c>
      <c r="AX126" s="146" t="s">
        <v>7</v>
      </c>
      <c r="AY126" s="148" t="s">
        <v>125</v>
      </c>
    </row>
    <row r="127" spans="1:65" s="16" customFormat="1" ht="21.75" customHeight="1">
      <c r="B127" s="125"/>
      <c r="C127" s="126" t="s">
        <v>78</v>
      </c>
      <c r="D127" s="126" t="s">
        <v>127</v>
      </c>
      <c r="E127" s="127" t="s">
        <v>146</v>
      </c>
      <c r="F127" s="128" t="s">
        <v>147</v>
      </c>
      <c r="G127" s="129" t="s">
        <v>130</v>
      </c>
      <c r="H127" s="130">
        <v>20.059999999999999</v>
      </c>
      <c r="I127" s="130">
        <v>5</v>
      </c>
      <c r="J127" s="130">
        <f>ROUND(I127*H127,0)</f>
        <v>100</v>
      </c>
      <c r="K127" s="131"/>
      <c r="L127" s="17"/>
      <c r="M127" s="132"/>
      <c r="N127" s="133" t="s">
        <v>34</v>
      </c>
      <c r="O127" s="134">
        <v>8.7999999999999995E-2</v>
      </c>
      <c r="P127" s="134">
        <f>O127*H127</f>
        <v>1.7652799999999997</v>
      </c>
      <c r="Q127" s="134">
        <v>5.8135999999999995E-4</v>
      </c>
      <c r="R127" s="134">
        <f>Q127*H127</f>
        <v>1.1662081599999999E-2</v>
      </c>
      <c r="S127" s="134">
        <v>0</v>
      </c>
      <c r="T127" s="135">
        <f>S127*H127</f>
        <v>0</v>
      </c>
      <c r="AR127" s="136" t="s">
        <v>131</v>
      </c>
      <c r="AT127" s="136" t="s">
        <v>127</v>
      </c>
      <c r="AU127" s="136" t="s">
        <v>78</v>
      </c>
      <c r="AY127" s="6" t="s">
        <v>125</v>
      </c>
      <c r="BE127" s="137">
        <f>IF(N127="základní",J127,0)</f>
        <v>100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6" t="s">
        <v>7</v>
      </c>
      <c r="BK127" s="137">
        <f>ROUND(I127*H127,0)</f>
        <v>100</v>
      </c>
      <c r="BL127" s="6" t="s">
        <v>131</v>
      </c>
      <c r="BM127" s="136" t="s">
        <v>459</v>
      </c>
    </row>
    <row r="128" spans="1:65" s="138" customFormat="1">
      <c r="B128" s="139"/>
      <c r="D128" s="140" t="s">
        <v>133</v>
      </c>
      <c r="E128" s="141"/>
      <c r="F128" s="142" t="s">
        <v>460</v>
      </c>
      <c r="H128" s="143">
        <v>20.059999999999999</v>
      </c>
      <c r="L128" s="139"/>
      <c r="M128" s="144"/>
      <c r="T128" s="145"/>
      <c r="AT128" s="141" t="s">
        <v>133</v>
      </c>
      <c r="AU128" s="141" t="s">
        <v>78</v>
      </c>
      <c r="AV128" s="138" t="s">
        <v>78</v>
      </c>
      <c r="AW128" s="138" t="s">
        <v>26</v>
      </c>
      <c r="AX128" s="138" t="s">
        <v>69</v>
      </c>
      <c r="AY128" s="141" t="s">
        <v>125</v>
      </c>
    </row>
    <row r="129" spans="2:65" s="146" customFormat="1">
      <c r="B129" s="147"/>
      <c r="D129" s="140" t="s">
        <v>133</v>
      </c>
      <c r="E129" s="148"/>
      <c r="F129" s="149" t="s">
        <v>140</v>
      </c>
      <c r="H129" s="150">
        <v>20.059999999999999</v>
      </c>
      <c r="L129" s="147"/>
      <c r="M129" s="151"/>
      <c r="T129" s="152"/>
      <c r="AT129" s="148" t="s">
        <v>133</v>
      </c>
      <c r="AU129" s="148" t="s">
        <v>78</v>
      </c>
      <c r="AV129" s="146" t="s">
        <v>131</v>
      </c>
      <c r="AW129" s="146" t="s">
        <v>26</v>
      </c>
      <c r="AX129" s="146" t="s">
        <v>7</v>
      </c>
      <c r="AY129" s="148" t="s">
        <v>125</v>
      </c>
    </row>
    <row r="130" spans="2:65" s="16" customFormat="1" ht="21.75" customHeight="1">
      <c r="B130" s="125"/>
      <c r="C130" s="126" t="s">
        <v>141</v>
      </c>
      <c r="D130" s="126" t="s">
        <v>127</v>
      </c>
      <c r="E130" s="127" t="s">
        <v>151</v>
      </c>
      <c r="F130" s="128" t="s">
        <v>152</v>
      </c>
      <c r="G130" s="129" t="s">
        <v>130</v>
      </c>
      <c r="H130" s="130">
        <v>20.059999999999999</v>
      </c>
      <c r="I130" s="130">
        <v>2</v>
      </c>
      <c r="J130" s="130">
        <f>ROUND(I130*H130,0)</f>
        <v>40</v>
      </c>
      <c r="K130" s="131"/>
      <c r="L130" s="17"/>
      <c r="M130" s="132"/>
      <c r="N130" s="133" t="s">
        <v>34</v>
      </c>
      <c r="O130" s="134">
        <v>8.5000000000000006E-2</v>
      </c>
      <c r="P130" s="134">
        <f>O130*H130</f>
        <v>1.7051000000000001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131</v>
      </c>
      <c r="AT130" s="136" t="s">
        <v>127</v>
      </c>
      <c r="AU130" s="136" t="s">
        <v>78</v>
      </c>
      <c r="AY130" s="6" t="s">
        <v>125</v>
      </c>
      <c r="BE130" s="137">
        <f>IF(N130="základní",J130,0)</f>
        <v>40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6" t="s">
        <v>7</v>
      </c>
      <c r="BK130" s="137">
        <f>ROUND(I130*H130,0)</f>
        <v>40</v>
      </c>
      <c r="BL130" s="6" t="s">
        <v>131</v>
      </c>
      <c r="BM130" s="136" t="s">
        <v>461</v>
      </c>
    </row>
    <row r="131" spans="2:65" s="16" customFormat="1" ht="37.9" customHeight="1">
      <c r="B131" s="125"/>
      <c r="C131" s="126" t="s">
        <v>131</v>
      </c>
      <c r="D131" s="126" t="s">
        <v>127</v>
      </c>
      <c r="E131" s="127" t="s">
        <v>155</v>
      </c>
      <c r="F131" s="128" t="s">
        <v>156</v>
      </c>
      <c r="G131" s="129" t="s">
        <v>137</v>
      </c>
      <c r="H131" s="130">
        <v>8.02</v>
      </c>
      <c r="I131" s="130">
        <v>100</v>
      </c>
      <c r="J131" s="130">
        <f>ROUND(I131*H131,0)</f>
        <v>802</v>
      </c>
      <c r="K131" s="131"/>
      <c r="L131" s="17"/>
      <c r="M131" s="132"/>
      <c r="N131" s="133" t="s">
        <v>34</v>
      </c>
      <c r="O131" s="134">
        <v>5.1999999999999998E-2</v>
      </c>
      <c r="P131" s="134">
        <f>O131*H131</f>
        <v>0.41703999999999997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131</v>
      </c>
      <c r="AT131" s="136" t="s">
        <v>127</v>
      </c>
      <c r="AU131" s="136" t="s">
        <v>78</v>
      </c>
      <c r="AY131" s="6" t="s">
        <v>125</v>
      </c>
      <c r="BE131" s="137">
        <f>IF(N131="základní",J131,0)</f>
        <v>802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6" t="s">
        <v>7</v>
      </c>
      <c r="BK131" s="137">
        <f>ROUND(I131*H131,0)</f>
        <v>802</v>
      </c>
      <c r="BL131" s="6" t="s">
        <v>131</v>
      </c>
      <c r="BM131" s="136" t="s">
        <v>462</v>
      </c>
    </row>
    <row r="132" spans="2:65" s="138" customFormat="1">
      <c r="B132" s="139"/>
      <c r="D132" s="140" t="s">
        <v>133</v>
      </c>
      <c r="E132" s="141"/>
      <c r="F132" s="142" t="s">
        <v>458</v>
      </c>
      <c r="H132" s="143">
        <v>8.02</v>
      </c>
      <c r="L132" s="139"/>
      <c r="M132" s="144"/>
      <c r="T132" s="145"/>
      <c r="AT132" s="141" t="s">
        <v>133</v>
      </c>
      <c r="AU132" s="141" t="s">
        <v>78</v>
      </c>
      <c r="AV132" s="138" t="s">
        <v>78</v>
      </c>
      <c r="AW132" s="138" t="s">
        <v>26</v>
      </c>
      <c r="AX132" s="138" t="s">
        <v>69</v>
      </c>
      <c r="AY132" s="141" t="s">
        <v>125</v>
      </c>
    </row>
    <row r="133" spans="2:65" s="146" customFormat="1">
      <c r="B133" s="147"/>
      <c r="D133" s="140" t="s">
        <v>133</v>
      </c>
      <c r="E133" s="148"/>
      <c r="F133" s="149" t="s">
        <v>140</v>
      </c>
      <c r="H133" s="150">
        <v>8.02</v>
      </c>
      <c r="L133" s="147"/>
      <c r="M133" s="151"/>
      <c r="T133" s="152"/>
      <c r="AT133" s="148" t="s">
        <v>133</v>
      </c>
      <c r="AU133" s="148" t="s">
        <v>78</v>
      </c>
      <c r="AV133" s="146" t="s">
        <v>131</v>
      </c>
      <c r="AW133" s="146" t="s">
        <v>26</v>
      </c>
      <c r="AX133" s="146" t="s">
        <v>7</v>
      </c>
      <c r="AY133" s="148" t="s">
        <v>125</v>
      </c>
    </row>
    <row r="134" spans="2:65" s="16" customFormat="1" ht="16.5" customHeight="1">
      <c r="B134" s="125"/>
      <c r="C134" s="126" t="s">
        <v>150</v>
      </c>
      <c r="D134" s="126" t="s">
        <v>127</v>
      </c>
      <c r="E134" s="127" t="s">
        <v>159</v>
      </c>
      <c r="F134" s="128" t="s">
        <v>160</v>
      </c>
      <c r="G134" s="129" t="s">
        <v>137</v>
      </c>
      <c r="H134" s="130">
        <v>8.02</v>
      </c>
      <c r="I134" s="130">
        <v>50</v>
      </c>
      <c r="J134" s="130">
        <f>ROUND(I134*H134,0)</f>
        <v>401</v>
      </c>
      <c r="K134" s="131"/>
      <c r="L134" s="17"/>
      <c r="M134" s="132"/>
      <c r="N134" s="133" t="s">
        <v>34</v>
      </c>
      <c r="O134" s="134">
        <v>5.3999999999999999E-2</v>
      </c>
      <c r="P134" s="134">
        <f>O134*H134</f>
        <v>0.43307999999999996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131</v>
      </c>
      <c r="AT134" s="136" t="s">
        <v>127</v>
      </c>
      <c r="AU134" s="136" t="s">
        <v>78</v>
      </c>
      <c r="AY134" s="6" t="s">
        <v>125</v>
      </c>
      <c r="BE134" s="137">
        <f>IF(N134="základní",J134,0)</f>
        <v>401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6" t="s">
        <v>7</v>
      </c>
      <c r="BK134" s="137">
        <f>ROUND(I134*H134,0)</f>
        <v>401</v>
      </c>
      <c r="BL134" s="6" t="s">
        <v>131</v>
      </c>
      <c r="BM134" s="136" t="s">
        <v>463</v>
      </c>
    </row>
    <row r="135" spans="2:65" s="16" customFormat="1" ht="24.2" customHeight="1">
      <c r="B135" s="125"/>
      <c r="C135" s="126" t="s">
        <v>154</v>
      </c>
      <c r="D135" s="126" t="s">
        <v>127</v>
      </c>
      <c r="E135" s="127" t="s">
        <v>164</v>
      </c>
      <c r="F135" s="128" t="s">
        <v>165</v>
      </c>
      <c r="G135" s="129" t="s">
        <v>137</v>
      </c>
      <c r="H135" s="130">
        <v>6.37</v>
      </c>
      <c r="I135" s="130">
        <v>300</v>
      </c>
      <c r="J135" s="130">
        <f>ROUND(I135*H135,0)</f>
        <v>1911</v>
      </c>
      <c r="K135" s="131"/>
      <c r="L135" s="17"/>
      <c r="M135" s="132"/>
      <c r="N135" s="133" t="s">
        <v>34</v>
      </c>
      <c r="O135" s="134">
        <v>0.32800000000000001</v>
      </c>
      <c r="P135" s="134">
        <f>O135*H135</f>
        <v>2.0893600000000001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131</v>
      </c>
      <c r="AT135" s="136" t="s">
        <v>127</v>
      </c>
      <c r="AU135" s="136" t="s">
        <v>78</v>
      </c>
      <c r="AY135" s="6" t="s">
        <v>125</v>
      </c>
      <c r="BE135" s="137">
        <f>IF(N135="základní",J135,0)</f>
        <v>1911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6" t="s">
        <v>7</v>
      </c>
      <c r="BK135" s="137">
        <f>ROUND(I135*H135,0)</f>
        <v>1911</v>
      </c>
      <c r="BL135" s="6" t="s">
        <v>131</v>
      </c>
      <c r="BM135" s="136" t="s">
        <v>464</v>
      </c>
    </row>
    <row r="136" spans="2:65" s="138" customFormat="1">
      <c r="B136" s="139"/>
      <c r="D136" s="140" t="s">
        <v>133</v>
      </c>
      <c r="E136" s="141"/>
      <c r="F136" s="142" t="s">
        <v>465</v>
      </c>
      <c r="H136" s="143">
        <v>6.37</v>
      </c>
      <c r="L136" s="139"/>
      <c r="M136" s="144"/>
      <c r="T136" s="145"/>
      <c r="AT136" s="141" t="s">
        <v>133</v>
      </c>
      <c r="AU136" s="141" t="s">
        <v>78</v>
      </c>
      <c r="AV136" s="138" t="s">
        <v>78</v>
      </c>
      <c r="AW136" s="138" t="s">
        <v>26</v>
      </c>
      <c r="AX136" s="138" t="s">
        <v>7</v>
      </c>
      <c r="AY136" s="141" t="s">
        <v>125</v>
      </c>
    </row>
    <row r="137" spans="2:65" s="16" customFormat="1" ht="16.5" customHeight="1">
      <c r="B137" s="125"/>
      <c r="C137" s="153" t="s">
        <v>158</v>
      </c>
      <c r="D137" s="153" t="s">
        <v>169</v>
      </c>
      <c r="E137" s="154" t="s">
        <v>170</v>
      </c>
      <c r="F137" s="155" t="s">
        <v>171</v>
      </c>
      <c r="G137" s="156" t="s">
        <v>172</v>
      </c>
      <c r="H137" s="157">
        <v>12.74</v>
      </c>
      <c r="I137" s="157">
        <v>350</v>
      </c>
      <c r="J137" s="157">
        <f>ROUND(I137*H137,0)</f>
        <v>4459</v>
      </c>
      <c r="K137" s="158"/>
      <c r="L137" s="159"/>
      <c r="M137" s="160"/>
      <c r="N137" s="161" t="s">
        <v>34</v>
      </c>
      <c r="O137" s="134">
        <v>0</v>
      </c>
      <c r="P137" s="134">
        <f>O137*H137</f>
        <v>0</v>
      </c>
      <c r="Q137" s="134">
        <v>1</v>
      </c>
      <c r="R137" s="134">
        <f>Q137*H137</f>
        <v>12.74</v>
      </c>
      <c r="S137" s="134">
        <v>0</v>
      </c>
      <c r="T137" s="135">
        <f>S137*H137</f>
        <v>0</v>
      </c>
      <c r="AR137" s="136" t="s">
        <v>163</v>
      </c>
      <c r="AT137" s="136" t="s">
        <v>169</v>
      </c>
      <c r="AU137" s="136" t="s">
        <v>78</v>
      </c>
      <c r="AY137" s="6" t="s">
        <v>125</v>
      </c>
      <c r="BE137" s="137">
        <f>IF(N137="základní",J137,0)</f>
        <v>4459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6" t="s">
        <v>7</v>
      </c>
      <c r="BK137" s="137">
        <f>ROUND(I137*H137,0)</f>
        <v>4459</v>
      </c>
      <c r="BL137" s="6" t="s">
        <v>131</v>
      </c>
      <c r="BM137" s="136" t="s">
        <v>466</v>
      </c>
    </row>
    <row r="138" spans="2:65" s="138" customFormat="1">
      <c r="B138" s="139"/>
      <c r="D138" s="140" t="s">
        <v>133</v>
      </c>
      <c r="E138" s="141"/>
      <c r="F138" s="142" t="s">
        <v>467</v>
      </c>
      <c r="H138" s="143">
        <v>12.74</v>
      </c>
      <c r="L138" s="139"/>
      <c r="M138" s="144"/>
      <c r="T138" s="145"/>
      <c r="AT138" s="141" t="s">
        <v>133</v>
      </c>
      <c r="AU138" s="141" t="s">
        <v>78</v>
      </c>
      <c r="AV138" s="138" t="s">
        <v>78</v>
      </c>
      <c r="AW138" s="138" t="s">
        <v>26</v>
      </c>
      <c r="AX138" s="138" t="s">
        <v>7</v>
      </c>
      <c r="AY138" s="141" t="s">
        <v>125</v>
      </c>
    </row>
    <row r="139" spans="2:65" s="16" customFormat="1" ht="24.2" customHeight="1">
      <c r="B139" s="125"/>
      <c r="C139" s="126" t="s">
        <v>163</v>
      </c>
      <c r="D139" s="126" t="s">
        <v>127</v>
      </c>
      <c r="E139" s="127" t="s">
        <v>176</v>
      </c>
      <c r="F139" s="128" t="s">
        <v>177</v>
      </c>
      <c r="G139" s="129" t="s">
        <v>137</v>
      </c>
      <c r="H139" s="130">
        <v>1.18</v>
      </c>
      <c r="I139" s="130">
        <v>350</v>
      </c>
      <c r="J139" s="130">
        <f>ROUND(I139*H139,0)</f>
        <v>413</v>
      </c>
      <c r="K139" s="131"/>
      <c r="L139" s="17"/>
      <c r="M139" s="132"/>
      <c r="N139" s="133" t="s">
        <v>34</v>
      </c>
      <c r="O139" s="134">
        <v>1.7889999999999999</v>
      </c>
      <c r="P139" s="134">
        <f>O139*H139</f>
        <v>2.1110199999999999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131</v>
      </c>
      <c r="AT139" s="136" t="s">
        <v>127</v>
      </c>
      <c r="AU139" s="136" t="s">
        <v>78</v>
      </c>
      <c r="AY139" s="6" t="s">
        <v>125</v>
      </c>
      <c r="BE139" s="137">
        <f>IF(N139="základní",J139,0)</f>
        <v>413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6" t="s">
        <v>7</v>
      </c>
      <c r="BK139" s="137">
        <f>ROUND(I139*H139,0)</f>
        <v>413</v>
      </c>
      <c r="BL139" s="6" t="s">
        <v>131</v>
      </c>
      <c r="BM139" s="136" t="s">
        <v>468</v>
      </c>
    </row>
    <row r="140" spans="2:65" s="138" customFormat="1">
      <c r="B140" s="139"/>
      <c r="D140" s="140" t="s">
        <v>133</v>
      </c>
      <c r="E140" s="141"/>
      <c r="F140" s="142" t="s">
        <v>469</v>
      </c>
      <c r="H140" s="143">
        <v>1.18</v>
      </c>
      <c r="L140" s="139"/>
      <c r="M140" s="144"/>
      <c r="T140" s="145"/>
      <c r="AT140" s="141" t="s">
        <v>133</v>
      </c>
      <c r="AU140" s="141" t="s">
        <v>78</v>
      </c>
      <c r="AV140" s="138" t="s">
        <v>78</v>
      </c>
      <c r="AW140" s="138" t="s">
        <v>26</v>
      </c>
      <c r="AX140" s="138" t="s">
        <v>69</v>
      </c>
      <c r="AY140" s="141" t="s">
        <v>125</v>
      </c>
    </row>
    <row r="141" spans="2:65" s="146" customFormat="1">
      <c r="B141" s="147"/>
      <c r="D141" s="140" t="s">
        <v>133</v>
      </c>
      <c r="E141" s="148"/>
      <c r="F141" s="149" t="s">
        <v>140</v>
      </c>
      <c r="H141" s="150">
        <v>1.18</v>
      </c>
      <c r="L141" s="147"/>
      <c r="M141" s="151"/>
      <c r="T141" s="152"/>
      <c r="AT141" s="148" t="s">
        <v>133</v>
      </c>
      <c r="AU141" s="148" t="s">
        <v>78</v>
      </c>
      <c r="AV141" s="146" t="s">
        <v>131</v>
      </c>
      <c r="AW141" s="146" t="s">
        <v>26</v>
      </c>
      <c r="AX141" s="146" t="s">
        <v>7</v>
      </c>
      <c r="AY141" s="148" t="s">
        <v>125</v>
      </c>
    </row>
    <row r="142" spans="2:65" s="16" customFormat="1" ht="16.5" customHeight="1">
      <c r="B142" s="125"/>
      <c r="C142" s="153" t="s">
        <v>168</v>
      </c>
      <c r="D142" s="153" t="s">
        <v>169</v>
      </c>
      <c r="E142" s="154" t="s">
        <v>181</v>
      </c>
      <c r="F142" s="155" t="s">
        <v>182</v>
      </c>
      <c r="G142" s="156" t="s">
        <v>172</v>
      </c>
      <c r="H142" s="157">
        <v>2.12</v>
      </c>
      <c r="I142" s="157">
        <v>320</v>
      </c>
      <c r="J142" s="157">
        <f>ROUND(I142*H142,0)</f>
        <v>678</v>
      </c>
      <c r="K142" s="158"/>
      <c r="L142" s="159"/>
      <c r="M142" s="160"/>
      <c r="N142" s="161" t="s">
        <v>34</v>
      </c>
      <c r="O142" s="134">
        <v>0</v>
      </c>
      <c r="P142" s="134">
        <f>O142*H142</f>
        <v>0</v>
      </c>
      <c r="Q142" s="134">
        <v>1</v>
      </c>
      <c r="R142" s="134">
        <f>Q142*H142</f>
        <v>2.12</v>
      </c>
      <c r="S142" s="134">
        <v>0</v>
      </c>
      <c r="T142" s="135">
        <f>S142*H142</f>
        <v>0</v>
      </c>
      <c r="AR142" s="136" t="s">
        <v>163</v>
      </c>
      <c r="AT142" s="136" t="s">
        <v>169</v>
      </c>
      <c r="AU142" s="136" t="s">
        <v>78</v>
      </c>
      <c r="AY142" s="6" t="s">
        <v>125</v>
      </c>
      <c r="BE142" s="137">
        <f>IF(N142="základní",J142,0)</f>
        <v>678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6" t="s">
        <v>7</v>
      </c>
      <c r="BK142" s="137">
        <f>ROUND(I142*H142,0)</f>
        <v>678</v>
      </c>
      <c r="BL142" s="6" t="s">
        <v>131</v>
      </c>
      <c r="BM142" s="136" t="s">
        <v>470</v>
      </c>
    </row>
    <row r="143" spans="2:65" s="138" customFormat="1">
      <c r="B143" s="139"/>
      <c r="D143" s="140" t="s">
        <v>133</v>
      </c>
      <c r="E143" s="141"/>
      <c r="F143" s="142" t="s">
        <v>471</v>
      </c>
      <c r="H143" s="143">
        <v>2.12</v>
      </c>
      <c r="L143" s="139"/>
      <c r="M143" s="144"/>
      <c r="T143" s="145"/>
      <c r="AT143" s="141" t="s">
        <v>133</v>
      </c>
      <c r="AU143" s="141" t="s">
        <v>78</v>
      </c>
      <c r="AV143" s="138" t="s">
        <v>78</v>
      </c>
      <c r="AW143" s="138" t="s">
        <v>26</v>
      </c>
      <c r="AX143" s="138" t="s">
        <v>7</v>
      </c>
      <c r="AY143" s="141" t="s">
        <v>125</v>
      </c>
    </row>
    <row r="144" spans="2:65" s="113" customFormat="1" ht="22.9" customHeight="1">
      <c r="B144" s="114"/>
      <c r="D144" s="115" t="s">
        <v>68</v>
      </c>
      <c r="E144" s="123" t="s">
        <v>131</v>
      </c>
      <c r="F144" s="123" t="s">
        <v>185</v>
      </c>
      <c r="J144" s="124">
        <f>BK144</f>
        <v>447</v>
      </c>
      <c r="L144" s="114"/>
      <c r="M144" s="118"/>
      <c r="P144" s="119">
        <f>SUM(P145:P147)</f>
        <v>0.79664999999999997</v>
      </c>
      <c r="R144" s="119">
        <f>SUM(R145:R147)</f>
        <v>0.8886619</v>
      </c>
      <c r="T144" s="120">
        <f>SUM(T145:T147)</f>
        <v>0</v>
      </c>
      <c r="AR144" s="115" t="s">
        <v>7</v>
      </c>
      <c r="AT144" s="121" t="s">
        <v>68</v>
      </c>
      <c r="AU144" s="121" t="s">
        <v>7</v>
      </c>
      <c r="AY144" s="115" t="s">
        <v>125</v>
      </c>
      <c r="BK144" s="122">
        <f>SUM(BK145:BK147)</f>
        <v>447</v>
      </c>
    </row>
    <row r="145" spans="1:65" s="16" customFormat="1" ht="24.2" customHeight="1">
      <c r="B145" s="125"/>
      <c r="C145" s="126" t="s">
        <v>175</v>
      </c>
      <c r="D145" s="126" t="s">
        <v>127</v>
      </c>
      <c r="E145" s="127" t="s">
        <v>187</v>
      </c>
      <c r="F145" s="128" t="s">
        <v>188</v>
      </c>
      <c r="G145" s="129" t="s">
        <v>137</v>
      </c>
      <c r="H145" s="130">
        <v>0.47</v>
      </c>
      <c r="I145" s="130">
        <v>950</v>
      </c>
      <c r="J145" s="130">
        <f>ROUND(I145*H145,0)</f>
        <v>447</v>
      </c>
      <c r="K145" s="131"/>
      <c r="L145" s="17"/>
      <c r="M145" s="132"/>
      <c r="N145" s="133" t="s">
        <v>34</v>
      </c>
      <c r="O145" s="134">
        <v>1.6950000000000001</v>
      </c>
      <c r="P145" s="134">
        <f>O145*H145</f>
        <v>0.79664999999999997</v>
      </c>
      <c r="Q145" s="134">
        <v>1.8907700000000001</v>
      </c>
      <c r="R145" s="134">
        <f>Q145*H145</f>
        <v>0.8886619</v>
      </c>
      <c r="S145" s="134">
        <v>0</v>
      </c>
      <c r="T145" s="135">
        <f>S145*H145</f>
        <v>0</v>
      </c>
      <c r="AR145" s="136" t="s">
        <v>131</v>
      </c>
      <c r="AT145" s="136" t="s">
        <v>127</v>
      </c>
      <c r="AU145" s="136" t="s">
        <v>78</v>
      </c>
      <c r="AY145" s="6" t="s">
        <v>125</v>
      </c>
      <c r="BE145" s="137">
        <f>IF(N145="základní",J145,0)</f>
        <v>447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6" t="s">
        <v>7</v>
      </c>
      <c r="BK145" s="137">
        <f>ROUND(I145*H145,0)</f>
        <v>447</v>
      </c>
      <c r="BL145" s="6" t="s">
        <v>131</v>
      </c>
      <c r="BM145" s="136" t="s">
        <v>472</v>
      </c>
    </row>
    <row r="146" spans="1:65" s="138" customFormat="1">
      <c r="B146" s="139"/>
      <c r="D146" s="140" t="s">
        <v>133</v>
      </c>
      <c r="E146" s="141"/>
      <c r="F146" s="142" t="s">
        <v>473</v>
      </c>
      <c r="H146" s="143">
        <v>0.47</v>
      </c>
      <c r="L146" s="139"/>
      <c r="M146" s="144"/>
      <c r="T146" s="145"/>
      <c r="AT146" s="141" t="s">
        <v>133</v>
      </c>
      <c r="AU146" s="141" t="s">
        <v>78</v>
      </c>
      <c r="AV146" s="138" t="s">
        <v>78</v>
      </c>
      <c r="AW146" s="138" t="s">
        <v>26</v>
      </c>
      <c r="AX146" s="138" t="s">
        <v>69</v>
      </c>
      <c r="AY146" s="141" t="s">
        <v>125</v>
      </c>
    </row>
    <row r="147" spans="1:65" s="146" customFormat="1">
      <c r="B147" s="147"/>
      <c r="D147" s="140" t="s">
        <v>133</v>
      </c>
      <c r="E147" s="148"/>
      <c r="F147" s="149" t="s">
        <v>140</v>
      </c>
      <c r="H147" s="150">
        <v>0.47</v>
      </c>
      <c r="L147" s="147"/>
      <c r="M147" s="151"/>
      <c r="T147" s="152"/>
      <c r="AT147" s="148" t="s">
        <v>133</v>
      </c>
      <c r="AU147" s="148" t="s">
        <v>78</v>
      </c>
      <c r="AV147" s="146" t="s">
        <v>131</v>
      </c>
      <c r="AW147" s="146" t="s">
        <v>26</v>
      </c>
      <c r="AX147" s="146" t="s">
        <v>7</v>
      </c>
      <c r="AY147" s="148" t="s">
        <v>125</v>
      </c>
    </row>
    <row r="148" spans="1:65" s="113" customFormat="1" ht="22.9" customHeight="1">
      <c r="B148" s="114"/>
      <c r="D148" s="115" t="s">
        <v>68</v>
      </c>
      <c r="E148" s="123" t="s">
        <v>163</v>
      </c>
      <c r="F148" s="123" t="s">
        <v>201</v>
      </c>
      <c r="J148" s="124">
        <f>BK148</f>
        <v>30859</v>
      </c>
      <c r="L148" s="114"/>
      <c r="M148" s="118"/>
      <c r="P148" s="119">
        <f>SUM(P149:P161)</f>
        <v>7.8155999999999999</v>
      </c>
      <c r="R148" s="119">
        <f>SUM(R149:R161)</f>
        <v>0.55577023999999997</v>
      </c>
      <c r="T148" s="120">
        <f>SUM(T149:T161)</f>
        <v>0</v>
      </c>
      <c r="AR148" s="115" t="s">
        <v>7</v>
      </c>
      <c r="AT148" s="121" t="s">
        <v>68</v>
      </c>
      <c r="AU148" s="121" t="s">
        <v>7</v>
      </c>
      <c r="AY148" s="115" t="s">
        <v>125</v>
      </c>
      <c r="BK148" s="122">
        <f>SUM(BK149:BK161)</f>
        <v>30859</v>
      </c>
    </row>
    <row r="149" spans="1:65" s="16" customFormat="1" ht="24.2" customHeight="1">
      <c r="B149" s="125"/>
      <c r="C149" s="126" t="s">
        <v>180</v>
      </c>
      <c r="D149" s="126" t="s">
        <v>127</v>
      </c>
      <c r="E149" s="127" t="s">
        <v>361</v>
      </c>
      <c r="F149" s="128" t="s">
        <v>362</v>
      </c>
      <c r="G149" s="129" t="s">
        <v>204</v>
      </c>
      <c r="H149" s="130">
        <v>5.9</v>
      </c>
      <c r="I149" s="130">
        <v>60</v>
      </c>
      <c r="J149" s="130">
        <f>ROUND(I149*H149,0)</f>
        <v>354</v>
      </c>
      <c r="K149" s="131"/>
      <c r="L149" s="17"/>
      <c r="M149" s="132"/>
      <c r="N149" s="133" t="s">
        <v>34</v>
      </c>
      <c r="O149" s="134">
        <v>0.124</v>
      </c>
      <c r="P149" s="134">
        <f>O149*H149</f>
        <v>0.73160000000000003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131</v>
      </c>
      <c r="AT149" s="136" t="s">
        <v>127</v>
      </c>
      <c r="AU149" s="136" t="s">
        <v>78</v>
      </c>
      <c r="AY149" s="6" t="s">
        <v>125</v>
      </c>
      <c r="BE149" s="137">
        <f>IF(N149="základní",J149,0)</f>
        <v>354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6" t="s">
        <v>7</v>
      </c>
      <c r="BK149" s="137">
        <f>ROUND(I149*H149,0)</f>
        <v>354</v>
      </c>
      <c r="BL149" s="6" t="s">
        <v>131</v>
      </c>
      <c r="BM149" s="136" t="s">
        <v>474</v>
      </c>
    </row>
    <row r="150" spans="1:65" s="138" customFormat="1">
      <c r="B150" s="139"/>
      <c r="D150" s="140" t="s">
        <v>133</v>
      </c>
      <c r="E150" s="141"/>
      <c r="F150" s="142" t="s">
        <v>475</v>
      </c>
      <c r="H150" s="143">
        <v>5.9</v>
      </c>
      <c r="L150" s="139"/>
      <c r="M150" s="144"/>
      <c r="T150" s="145"/>
      <c r="AT150" s="141" t="s">
        <v>133</v>
      </c>
      <c r="AU150" s="141" t="s">
        <v>78</v>
      </c>
      <c r="AV150" s="138" t="s">
        <v>78</v>
      </c>
      <c r="AW150" s="138" t="s">
        <v>26</v>
      </c>
      <c r="AX150" s="138" t="s">
        <v>7</v>
      </c>
      <c r="AY150" s="141" t="s">
        <v>125</v>
      </c>
    </row>
    <row r="151" spans="1:65" s="16" customFormat="1" ht="24.2" customHeight="1">
      <c r="B151" s="125"/>
      <c r="C151" s="153" t="s">
        <v>186</v>
      </c>
      <c r="D151" s="153" t="s">
        <v>169</v>
      </c>
      <c r="E151" s="154" t="s">
        <v>365</v>
      </c>
      <c r="F151" s="155" t="s">
        <v>366</v>
      </c>
      <c r="G151" s="156" t="s">
        <v>204</v>
      </c>
      <c r="H151" s="157">
        <v>7</v>
      </c>
      <c r="I151" s="157">
        <v>60</v>
      </c>
      <c r="J151" s="157">
        <f t="shared" ref="J151:J161" si="0">ROUND(I151*H151,0)</f>
        <v>420</v>
      </c>
      <c r="K151" s="158"/>
      <c r="L151" s="159"/>
      <c r="M151" s="160"/>
      <c r="N151" s="161" t="s">
        <v>34</v>
      </c>
      <c r="O151" s="134">
        <v>0</v>
      </c>
      <c r="P151" s="134">
        <f t="shared" ref="P151:P161" si="1">O151*H151</f>
        <v>0</v>
      </c>
      <c r="Q151" s="134">
        <v>2.7999999999999998E-4</v>
      </c>
      <c r="R151" s="134">
        <f t="shared" ref="R151:R161" si="2">Q151*H151</f>
        <v>1.9599999999999999E-3</v>
      </c>
      <c r="S151" s="134">
        <v>0</v>
      </c>
      <c r="T151" s="135">
        <f t="shared" ref="T151:T161" si="3">S151*H151</f>
        <v>0</v>
      </c>
      <c r="AR151" s="136" t="s">
        <v>163</v>
      </c>
      <c r="AT151" s="136" t="s">
        <v>169</v>
      </c>
      <c r="AU151" s="136" t="s">
        <v>78</v>
      </c>
      <c r="AY151" s="6" t="s">
        <v>125</v>
      </c>
      <c r="BE151" s="137">
        <f t="shared" ref="BE151:BE161" si="4">IF(N151="základní",J151,0)</f>
        <v>420</v>
      </c>
      <c r="BF151" s="137">
        <f t="shared" ref="BF151:BF161" si="5">IF(N151="snížená",J151,0)</f>
        <v>0</v>
      </c>
      <c r="BG151" s="137">
        <f t="shared" ref="BG151:BG161" si="6">IF(N151="zákl. přenesená",J151,0)</f>
        <v>0</v>
      </c>
      <c r="BH151" s="137">
        <f t="shared" ref="BH151:BH161" si="7">IF(N151="sníž. přenesená",J151,0)</f>
        <v>0</v>
      </c>
      <c r="BI151" s="137">
        <f t="shared" ref="BI151:BI161" si="8">IF(N151="nulová",J151,0)</f>
        <v>0</v>
      </c>
      <c r="BJ151" s="6" t="s">
        <v>7</v>
      </c>
      <c r="BK151" s="137">
        <f t="shared" ref="BK151:BK161" si="9">ROUND(I151*H151,0)</f>
        <v>420</v>
      </c>
      <c r="BL151" s="6" t="s">
        <v>131</v>
      </c>
      <c r="BM151" s="136" t="s">
        <v>476</v>
      </c>
    </row>
    <row r="152" spans="1:65" ht="16.5" customHeight="1">
      <c r="A152" s="16"/>
      <c r="B152" s="125"/>
      <c r="C152" s="126" t="s">
        <v>192</v>
      </c>
      <c r="D152" s="126" t="s">
        <v>127</v>
      </c>
      <c r="E152" s="127" t="s">
        <v>368</v>
      </c>
      <c r="F152" s="128" t="s">
        <v>369</v>
      </c>
      <c r="G152" s="129" t="s">
        <v>213</v>
      </c>
      <c r="H152" s="130">
        <v>1</v>
      </c>
      <c r="I152" s="130">
        <v>500</v>
      </c>
      <c r="J152" s="130">
        <f t="shared" si="0"/>
        <v>500</v>
      </c>
      <c r="K152" s="131"/>
      <c r="L152" s="17"/>
      <c r="M152" s="132"/>
      <c r="N152" s="133" t="s">
        <v>34</v>
      </c>
      <c r="O152" s="134">
        <v>0.41199999999999998</v>
      </c>
      <c r="P152" s="134">
        <f t="shared" si="1"/>
        <v>0.41199999999999998</v>
      </c>
      <c r="Q152" s="134">
        <v>2.4000000000000001E-4</v>
      </c>
      <c r="R152" s="134">
        <f t="shared" si="2"/>
        <v>2.4000000000000001E-4</v>
      </c>
      <c r="S152" s="134">
        <v>0</v>
      </c>
      <c r="T152" s="135">
        <f t="shared" si="3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R152" s="136" t="s">
        <v>131</v>
      </c>
      <c r="AT152" s="136" t="s">
        <v>127</v>
      </c>
      <c r="AU152" s="136" t="s">
        <v>78</v>
      </c>
      <c r="AY152" s="6" t="s">
        <v>125</v>
      </c>
      <c r="BE152" s="137">
        <f t="shared" si="4"/>
        <v>500</v>
      </c>
      <c r="BF152" s="137">
        <f t="shared" si="5"/>
        <v>0</v>
      </c>
      <c r="BG152" s="137">
        <f t="shared" si="6"/>
        <v>0</v>
      </c>
      <c r="BH152" s="137">
        <f t="shared" si="7"/>
        <v>0</v>
      </c>
      <c r="BI152" s="137">
        <f t="shared" si="8"/>
        <v>0</v>
      </c>
      <c r="BJ152" s="6" t="s">
        <v>7</v>
      </c>
      <c r="BK152" s="137">
        <f t="shared" si="9"/>
        <v>500</v>
      </c>
      <c r="BL152" s="6" t="s">
        <v>131</v>
      </c>
      <c r="BM152" s="136" t="s">
        <v>477</v>
      </c>
    </row>
    <row r="153" spans="1:65" ht="21.75" customHeight="1">
      <c r="A153" s="16"/>
      <c r="B153" s="125"/>
      <c r="C153" s="126" t="s">
        <v>196</v>
      </c>
      <c r="D153" s="126" t="s">
        <v>127</v>
      </c>
      <c r="E153" s="127" t="s">
        <v>371</v>
      </c>
      <c r="F153" s="128" t="s">
        <v>372</v>
      </c>
      <c r="G153" s="129" t="s">
        <v>213</v>
      </c>
      <c r="H153" s="130">
        <v>1</v>
      </c>
      <c r="I153" s="130">
        <v>1000</v>
      </c>
      <c r="J153" s="130">
        <f t="shared" si="0"/>
        <v>1000</v>
      </c>
      <c r="K153" s="131"/>
      <c r="L153" s="17"/>
      <c r="M153" s="132"/>
      <c r="N153" s="133" t="s">
        <v>34</v>
      </c>
      <c r="O153" s="134">
        <v>1.1819999999999999</v>
      </c>
      <c r="P153" s="134">
        <f t="shared" si="1"/>
        <v>1.1819999999999999</v>
      </c>
      <c r="Q153" s="134">
        <v>7.1871999999999995E-4</v>
      </c>
      <c r="R153" s="134">
        <f t="shared" si="2"/>
        <v>7.1871999999999995E-4</v>
      </c>
      <c r="S153" s="134">
        <v>0</v>
      </c>
      <c r="T153" s="135">
        <f t="shared" si="3"/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R153" s="136" t="s">
        <v>131</v>
      </c>
      <c r="AT153" s="136" t="s">
        <v>127</v>
      </c>
      <c r="AU153" s="136" t="s">
        <v>78</v>
      </c>
      <c r="AY153" s="6" t="s">
        <v>125</v>
      </c>
      <c r="BE153" s="137">
        <f t="shared" si="4"/>
        <v>1000</v>
      </c>
      <c r="BF153" s="137">
        <f t="shared" si="5"/>
        <v>0</v>
      </c>
      <c r="BG153" s="137">
        <f t="shared" si="6"/>
        <v>0</v>
      </c>
      <c r="BH153" s="137">
        <f t="shared" si="7"/>
        <v>0</v>
      </c>
      <c r="BI153" s="137">
        <f t="shared" si="8"/>
        <v>0</v>
      </c>
      <c r="BJ153" s="6" t="s">
        <v>7</v>
      </c>
      <c r="BK153" s="137">
        <f t="shared" si="9"/>
        <v>1000</v>
      </c>
      <c r="BL153" s="6" t="s">
        <v>131</v>
      </c>
      <c r="BM153" s="136" t="s">
        <v>478</v>
      </c>
    </row>
    <row r="154" spans="1:65" ht="24.2" customHeight="1">
      <c r="A154" s="16"/>
      <c r="B154" s="125"/>
      <c r="C154" s="153" t="s">
        <v>8</v>
      </c>
      <c r="D154" s="153" t="s">
        <v>169</v>
      </c>
      <c r="E154" s="154" t="s">
        <v>374</v>
      </c>
      <c r="F154" s="155" t="s">
        <v>375</v>
      </c>
      <c r="G154" s="156" t="s">
        <v>213</v>
      </c>
      <c r="H154" s="157">
        <v>1</v>
      </c>
      <c r="I154" s="157">
        <v>4500</v>
      </c>
      <c r="J154" s="157">
        <f t="shared" si="0"/>
        <v>4500</v>
      </c>
      <c r="K154" s="158"/>
      <c r="L154" s="159"/>
      <c r="M154" s="160"/>
      <c r="N154" s="161" t="s">
        <v>34</v>
      </c>
      <c r="O154" s="134">
        <v>0</v>
      </c>
      <c r="P154" s="134">
        <f t="shared" si="1"/>
        <v>0</v>
      </c>
      <c r="Q154" s="134">
        <v>1.0999999999999999E-2</v>
      </c>
      <c r="R154" s="134">
        <f t="shared" si="2"/>
        <v>1.0999999999999999E-2</v>
      </c>
      <c r="S154" s="134">
        <v>0</v>
      </c>
      <c r="T154" s="135">
        <f t="shared" si="3"/>
        <v>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R154" s="136" t="s">
        <v>163</v>
      </c>
      <c r="AT154" s="136" t="s">
        <v>169</v>
      </c>
      <c r="AU154" s="136" t="s">
        <v>78</v>
      </c>
      <c r="AY154" s="6" t="s">
        <v>125</v>
      </c>
      <c r="BE154" s="137">
        <f t="shared" si="4"/>
        <v>4500</v>
      </c>
      <c r="BF154" s="137">
        <f t="shared" si="5"/>
        <v>0</v>
      </c>
      <c r="BG154" s="137">
        <f t="shared" si="6"/>
        <v>0</v>
      </c>
      <c r="BH154" s="137">
        <f t="shared" si="7"/>
        <v>0</v>
      </c>
      <c r="BI154" s="137">
        <f t="shared" si="8"/>
        <v>0</v>
      </c>
      <c r="BJ154" s="6" t="s">
        <v>7</v>
      </c>
      <c r="BK154" s="137">
        <f t="shared" si="9"/>
        <v>4500</v>
      </c>
      <c r="BL154" s="6" t="s">
        <v>131</v>
      </c>
      <c r="BM154" s="136" t="s">
        <v>479</v>
      </c>
    </row>
    <row r="155" spans="1:65" ht="24.2" customHeight="1">
      <c r="A155" s="16"/>
      <c r="B155" s="125"/>
      <c r="C155" s="153" t="s">
        <v>206</v>
      </c>
      <c r="D155" s="153" t="s">
        <v>169</v>
      </c>
      <c r="E155" s="154" t="s">
        <v>220</v>
      </c>
      <c r="F155" s="155" t="s">
        <v>221</v>
      </c>
      <c r="G155" s="156" t="s">
        <v>213</v>
      </c>
      <c r="H155" s="157">
        <v>1</v>
      </c>
      <c r="I155" s="157">
        <v>1655</v>
      </c>
      <c r="J155" s="157">
        <f t="shared" si="0"/>
        <v>1655</v>
      </c>
      <c r="K155" s="158"/>
      <c r="L155" s="159"/>
      <c r="M155" s="160"/>
      <c r="N155" s="161" t="s">
        <v>34</v>
      </c>
      <c r="O155" s="134">
        <v>0</v>
      </c>
      <c r="P155" s="134">
        <f t="shared" si="1"/>
        <v>0</v>
      </c>
      <c r="Q155" s="134">
        <v>1.3299999999999999E-2</v>
      </c>
      <c r="R155" s="134">
        <f t="shared" si="2"/>
        <v>1.3299999999999999E-2</v>
      </c>
      <c r="S155" s="134">
        <v>0</v>
      </c>
      <c r="T155" s="135">
        <f t="shared" si="3"/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R155" s="136" t="s">
        <v>163</v>
      </c>
      <c r="AT155" s="136" t="s">
        <v>169</v>
      </c>
      <c r="AU155" s="136" t="s">
        <v>78</v>
      </c>
      <c r="AY155" s="6" t="s">
        <v>125</v>
      </c>
      <c r="BE155" s="137">
        <f t="shared" si="4"/>
        <v>1655</v>
      </c>
      <c r="BF155" s="137">
        <f t="shared" si="5"/>
        <v>0</v>
      </c>
      <c r="BG155" s="137">
        <f t="shared" si="6"/>
        <v>0</v>
      </c>
      <c r="BH155" s="137">
        <f t="shared" si="7"/>
        <v>0</v>
      </c>
      <c r="BI155" s="137">
        <f t="shared" si="8"/>
        <v>0</v>
      </c>
      <c r="BJ155" s="6" t="s">
        <v>7</v>
      </c>
      <c r="BK155" s="137">
        <f t="shared" si="9"/>
        <v>1655</v>
      </c>
      <c r="BL155" s="6" t="s">
        <v>131</v>
      </c>
      <c r="BM155" s="136" t="s">
        <v>480</v>
      </c>
    </row>
    <row r="156" spans="1:65" ht="24.2" customHeight="1">
      <c r="A156" s="16"/>
      <c r="B156" s="125"/>
      <c r="C156" s="126" t="s">
        <v>210</v>
      </c>
      <c r="D156" s="126" t="s">
        <v>127</v>
      </c>
      <c r="E156" s="127" t="s">
        <v>378</v>
      </c>
      <c r="F156" s="128" t="s">
        <v>379</v>
      </c>
      <c r="G156" s="129" t="s">
        <v>213</v>
      </c>
      <c r="H156" s="130">
        <v>1</v>
      </c>
      <c r="I156" s="130">
        <v>1150</v>
      </c>
      <c r="J156" s="130">
        <f t="shared" si="0"/>
        <v>1150</v>
      </c>
      <c r="K156" s="131"/>
      <c r="L156" s="17"/>
      <c r="M156" s="132"/>
      <c r="N156" s="133" t="s">
        <v>34</v>
      </c>
      <c r="O156" s="134">
        <v>3.4740000000000002</v>
      </c>
      <c r="P156" s="134">
        <f t="shared" si="1"/>
        <v>3.4740000000000002</v>
      </c>
      <c r="Q156" s="134">
        <v>0</v>
      </c>
      <c r="R156" s="134">
        <f t="shared" si="2"/>
        <v>0</v>
      </c>
      <c r="S156" s="134">
        <v>0</v>
      </c>
      <c r="T156" s="135">
        <f t="shared" si="3"/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R156" s="136" t="s">
        <v>131</v>
      </c>
      <c r="AT156" s="136" t="s">
        <v>127</v>
      </c>
      <c r="AU156" s="136" t="s">
        <v>78</v>
      </c>
      <c r="AY156" s="6" t="s">
        <v>125</v>
      </c>
      <c r="BE156" s="137">
        <f t="shared" si="4"/>
        <v>1150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6" t="s">
        <v>7</v>
      </c>
      <c r="BK156" s="137">
        <f t="shared" si="9"/>
        <v>1150</v>
      </c>
      <c r="BL156" s="6" t="s">
        <v>131</v>
      </c>
      <c r="BM156" s="136" t="s">
        <v>481</v>
      </c>
    </row>
    <row r="157" spans="1:65" ht="33" customHeight="1">
      <c r="A157" s="16"/>
      <c r="B157" s="125"/>
      <c r="C157" s="153" t="s">
        <v>215</v>
      </c>
      <c r="D157" s="153" t="s">
        <v>169</v>
      </c>
      <c r="E157" s="154" t="s">
        <v>381</v>
      </c>
      <c r="F157" s="155" t="s">
        <v>382</v>
      </c>
      <c r="G157" s="156" t="s">
        <v>213</v>
      </c>
      <c r="H157" s="157">
        <v>1</v>
      </c>
      <c r="I157" s="157">
        <v>1280</v>
      </c>
      <c r="J157" s="157">
        <f t="shared" si="0"/>
        <v>1280</v>
      </c>
      <c r="K157" s="158"/>
      <c r="L157" s="159"/>
      <c r="M157" s="160"/>
      <c r="N157" s="161" t="s">
        <v>34</v>
      </c>
      <c r="O157" s="134">
        <v>0</v>
      </c>
      <c r="P157" s="134">
        <f t="shared" si="1"/>
        <v>0</v>
      </c>
      <c r="Q157" s="134">
        <v>1.9E-3</v>
      </c>
      <c r="R157" s="134">
        <f t="shared" si="2"/>
        <v>1.9E-3</v>
      </c>
      <c r="S157" s="134">
        <v>0</v>
      </c>
      <c r="T157" s="135">
        <f t="shared" si="3"/>
        <v>0</v>
      </c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R157" s="136" t="s">
        <v>163</v>
      </c>
      <c r="AT157" s="136" t="s">
        <v>169</v>
      </c>
      <c r="AU157" s="136" t="s">
        <v>78</v>
      </c>
      <c r="AY157" s="6" t="s">
        <v>125</v>
      </c>
      <c r="BE157" s="137">
        <f t="shared" si="4"/>
        <v>1280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6" t="s">
        <v>7</v>
      </c>
      <c r="BK157" s="137">
        <f t="shared" si="9"/>
        <v>1280</v>
      </c>
      <c r="BL157" s="6" t="s">
        <v>131</v>
      </c>
      <c r="BM157" s="136" t="s">
        <v>482</v>
      </c>
    </row>
    <row r="158" spans="1:65" ht="33" customHeight="1">
      <c r="A158" s="16"/>
      <c r="B158" s="125"/>
      <c r="C158" s="126" t="s">
        <v>219</v>
      </c>
      <c r="D158" s="126" t="s">
        <v>127</v>
      </c>
      <c r="E158" s="127" t="s">
        <v>384</v>
      </c>
      <c r="F158" s="128" t="s">
        <v>385</v>
      </c>
      <c r="G158" s="129" t="s">
        <v>213</v>
      </c>
      <c r="H158" s="130">
        <v>1</v>
      </c>
      <c r="I158" s="130">
        <v>1400</v>
      </c>
      <c r="J158" s="130">
        <f t="shared" si="0"/>
        <v>1400</v>
      </c>
      <c r="K158" s="131"/>
      <c r="L158" s="17"/>
      <c r="M158" s="132"/>
      <c r="N158" s="133" t="s">
        <v>34</v>
      </c>
      <c r="O158" s="134">
        <v>1.5</v>
      </c>
      <c r="P158" s="134">
        <f t="shared" si="1"/>
        <v>1.5</v>
      </c>
      <c r="Q158" s="134">
        <v>0.43786399999999998</v>
      </c>
      <c r="R158" s="134">
        <f t="shared" si="2"/>
        <v>0.43786399999999998</v>
      </c>
      <c r="S158" s="134">
        <v>0</v>
      </c>
      <c r="T158" s="135">
        <f t="shared" si="3"/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R158" s="136" t="s">
        <v>131</v>
      </c>
      <c r="AT158" s="136" t="s">
        <v>127</v>
      </c>
      <c r="AU158" s="136" t="s">
        <v>78</v>
      </c>
      <c r="AY158" s="6" t="s">
        <v>125</v>
      </c>
      <c r="BE158" s="137">
        <f t="shared" si="4"/>
        <v>1400</v>
      </c>
      <c r="BF158" s="137">
        <f t="shared" si="5"/>
        <v>0</v>
      </c>
      <c r="BG158" s="137">
        <f t="shared" si="6"/>
        <v>0</v>
      </c>
      <c r="BH158" s="137">
        <f t="shared" si="7"/>
        <v>0</v>
      </c>
      <c r="BI158" s="137">
        <f t="shared" si="8"/>
        <v>0</v>
      </c>
      <c r="BJ158" s="6" t="s">
        <v>7</v>
      </c>
      <c r="BK158" s="137">
        <f t="shared" si="9"/>
        <v>1400</v>
      </c>
      <c r="BL158" s="6" t="s">
        <v>131</v>
      </c>
      <c r="BM158" s="136" t="s">
        <v>483</v>
      </c>
    </row>
    <row r="159" spans="1:65" ht="24.2" customHeight="1">
      <c r="A159" s="16"/>
      <c r="B159" s="125"/>
      <c r="C159" s="153" t="s">
        <v>223</v>
      </c>
      <c r="D159" s="153" t="s">
        <v>169</v>
      </c>
      <c r="E159" s="154" t="s">
        <v>387</v>
      </c>
      <c r="F159" s="155" t="s">
        <v>388</v>
      </c>
      <c r="G159" s="156" t="s">
        <v>213</v>
      </c>
      <c r="H159" s="157">
        <v>1</v>
      </c>
      <c r="I159" s="157">
        <v>18200</v>
      </c>
      <c r="J159" s="157">
        <f t="shared" si="0"/>
        <v>18200</v>
      </c>
      <c r="K159" s="158"/>
      <c r="L159" s="159"/>
      <c r="M159" s="160"/>
      <c r="N159" s="161" t="s">
        <v>34</v>
      </c>
      <c r="O159" s="134">
        <v>0</v>
      </c>
      <c r="P159" s="134">
        <f t="shared" si="1"/>
        <v>0</v>
      </c>
      <c r="Q159" s="134">
        <v>8.6999999999999994E-2</v>
      </c>
      <c r="R159" s="134">
        <f t="shared" si="2"/>
        <v>8.6999999999999994E-2</v>
      </c>
      <c r="S159" s="134">
        <v>0</v>
      </c>
      <c r="T159" s="135">
        <f t="shared" si="3"/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R159" s="136" t="s">
        <v>163</v>
      </c>
      <c r="AT159" s="136" t="s">
        <v>169</v>
      </c>
      <c r="AU159" s="136" t="s">
        <v>78</v>
      </c>
      <c r="AY159" s="6" t="s">
        <v>125</v>
      </c>
      <c r="BE159" s="137">
        <f t="shared" si="4"/>
        <v>18200</v>
      </c>
      <c r="BF159" s="137">
        <f t="shared" si="5"/>
        <v>0</v>
      </c>
      <c r="BG159" s="137">
        <f t="shared" si="6"/>
        <v>0</v>
      </c>
      <c r="BH159" s="137">
        <f t="shared" si="7"/>
        <v>0</v>
      </c>
      <c r="BI159" s="137">
        <f t="shared" si="8"/>
        <v>0</v>
      </c>
      <c r="BJ159" s="6" t="s">
        <v>7</v>
      </c>
      <c r="BK159" s="137">
        <f t="shared" si="9"/>
        <v>18200</v>
      </c>
      <c r="BL159" s="6" t="s">
        <v>131</v>
      </c>
      <c r="BM159" s="136" t="s">
        <v>484</v>
      </c>
    </row>
    <row r="160" spans="1:65" ht="16.5" customHeight="1">
      <c r="A160" s="16"/>
      <c r="B160" s="125"/>
      <c r="C160" s="126" t="s">
        <v>6</v>
      </c>
      <c r="D160" s="126" t="s">
        <v>127</v>
      </c>
      <c r="E160" s="127" t="s">
        <v>251</v>
      </c>
      <c r="F160" s="128" t="s">
        <v>252</v>
      </c>
      <c r="G160" s="129" t="s">
        <v>204</v>
      </c>
      <c r="H160" s="130">
        <v>7</v>
      </c>
      <c r="I160" s="130">
        <v>40</v>
      </c>
      <c r="J160" s="130">
        <f t="shared" si="0"/>
        <v>280</v>
      </c>
      <c r="K160" s="131"/>
      <c r="L160" s="17"/>
      <c r="M160" s="132"/>
      <c r="N160" s="133" t="s">
        <v>34</v>
      </c>
      <c r="O160" s="134">
        <v>5.3999999999999999E-2</v>
      </c>
      <c r="P160" s="134">
        <f t="shared" si="1"/>
        <v>0.378</v>
      </c>
      <c r="Q160" s="134">
        <v>1.9236000000000001E-4</v>
      </c>
      <c r="R160" s="134">
        <f t="shared" si="2"/>
        <v>1.3465200000000001E-3</v>
      </c>
      <c r="S160" s="134">
        <v>0</v>
      </c>
      <c r="T160" s="135">
        <f t="shared" si="3"/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R160" s="136" t="s">
        <v>131</v>
      </c>
      <c r="AT160" s="136" t="s">
        <v>127</v>
      </c>
      <c r="AU160" s="136" t="s">
        <v>78</v>
      </c>
      <c r="AY160" s="6" t="s">
        <v>125</v>
      </c>
      <c r="BE160" s="137">
        <f t="shared" si="4"/>
        <v>280</v>
      </c>
      <c r="BF160" s="137">
        <f t="shared" si="5"/>
        <v>0</v>
      </c>
      <c r="BG160" s="137">
        <f t="shared" si="6"/>
        <v>0</v>
      </c>
      <c r="BH160" s="137">
        <f t="shared" si="7"/>
        <v>0</v>
      </c>
      <c r="BI160" s="137">
        <f t="shared" si="8"/>
        <v>0</v>
      </c>
      <c r="BJ160" s="6" t="s">
        <v>7</v>
      </c>
      <c r="BK160" s="137">
        <f t="shared" si="9"/>
        <v>280</v>
      </c>
      <c r="BL160" s="6" t="s">
        <v>131</v>
      </c>
      <c r="BM160" s="136" t="s">
        <v>485</v>
      </c>
    </row>
    <row r="161" spans="1:65" ht="21.75" customHeight="1">
      <c r="A161" s="16"/>
      <c r="B161" s="125"/>
      <c r="C161" s="126" t="s">
        <v>230</v>
      </c>
      <c r="D161" s="126" t="s">
        <v>127</v>
      </c>
      <c r="E161" s="127" t="s">
        <v>256</v>
      </c>
      <c r="F161" s="128" t="s">
        <v>257</v>
      </c>
      <c r="G161" s="129" t="s">
        <v>204</v>
      </c>
      <c r="H161" s="130">
        <v>6</v>
      </c>
      <c r="I161" s="130">
        <v>20</v>
      </c>
      <c r="J161" s="130">
        <f t="shared" si="0"/>
        <v>120</v>
      </c>
      <c r="K161" s="131"/>
      <c r="L161" s="17"/>
      <c r="M161" s="132"/>
      <c r="N161" s="133" t="s">
        <v>34</v>
      </c>
      <c r="O161" s="134">
        <v>2.3E-2</v>
      </c>
      <c r="P161" s="134">
        <f t="shared" si="1"/>
        <v>0.13800000000000001</v>
      </c>
      <c r="Q161" s="134">
        <v>7.3499999999999998E-5</v>
      </c>
      <c r="R161" s="134">
        <f t="shared" si="2"/>
        <v>4.4099999999999999E-4</v>
      </c>
      <c r="S161" s="134">
        <v>0</v>
      </c>
      <c r="T161" s="135">
        <f t="shared" si="3"/>
        <v>0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R161" s="136" t="s">
        <v>131</v>
      </c>
      <c r="AT161" s="136" t="s">
        <v>127</v>
      </c>
      <c r="AU161" s="136" t="s">
        <v>78</v>
      </c>
      <c r="AY161" s="6" t="s">
        <v>125</v>
      </c>
      <c r="BE161" s="137">
        <f t="shared" si="4"/>
        <v>120</v>
      </c>
      <c r="BF161" s="137">
        <f t="shared" si="5"/>
        <v>0</v>
      </c>
      <c r="BG161" s="137">
        <f t="shared" si="6"/>
        <v>0</v>
      </c>
      <c r="BH161" s="137">
        <f t="shared" si="7"/>
        <v>0</v>
      </c>
      <c r="BI161" s="137">
        <f t="shared" si="8"/>
        <v>0</v>
      </c>
      <c r="BJ161" s="6" t="s">
        <v>7</v>
      </c>
      <c r="BK161" s="137">
        <f t="shared" si="9"/>
        <v>120</v>
      </c>
      <c r="BL161" s="6" t="s">
        <v>131</v>
      </c>
      <c r="BM161" s="136" t="s">
        <v>486</v>
      </c>
    </row>
    <row r="162" spans="1:65" s="113" customFormat="1" ht="22.9" customHeight="1">
      <c r="B162" s="114"/>
      <c r="D162" s="115" t="s">
        <v>68</v>
      </c>
      <c r="E162" s="123" t="s">
        <v>303</v>
      </c>
      <c r="F162" s="123" t="s">
        <v>304</v>
      </c>
      <c r="J162" s="124">
        <f>BK162</f>
        <v>627</v>
      </c>
      <c r="L162" s="114"/>
      <c r="M162" s="118"/>
      <c r="P162" s="119">
        <f>P163</f>
        <v>0.84359999999999991</v>
      </c>
      <c r="R162" s="119">
        <f>R163</f>
        <v>0</v>
      </c>
      <c r="T162" s="120">
        <f>T163</f>
        <v>0</v>
      </c>
      <c r="AR162" s="115" t="s">
        <v>7</v>
      </c>
      <c r="AT162" s="121" t="s">
        <v>68</v>
      </c>
      <c r="AU162" s="121" t="s">
        <v>7</v>
      </c>
      <c r="AY162" s="115" t="s">
        <v>125</v>
      </c>
      <c r="BK162" s="122">
        <f>BK163</f>
        <v>627</v>
      </c>
    </row>
    <row r="163" spans="1:65" s="16" customFormat="1" ht="24.2" customHeight="1">
      <c r="B163" s="125"/>
      <c r="C163" s="126" t="s">
        <v>234</v>
      </c>
      <c r="D163" s="126" t="s">
        <v>127</v>
      </c>
      <c r="E163" s="127" t="s">
        <v>306</v>
      </c>
      <c r="F163" s="128" t="s">
        <v>307</v>
      </c>
      <c r="G163" s="129" t="s">
        <v>172</v>
      </c>
      <c r="H163" s="130">
        <v>0.56999999999999995</v>
      </c>
      <c r="I163" s="130">
        <v>1100</v>
      </c>
      <c r="J163" s="130">
        <f>ROUND(I163*H163,0)</f>
        <v>627</v>
      </c>
      <c r="K163" s="131"/>
      <c r="L163" s="17"/>
      <c r="M163" s="162"/>
      <c r="N163" s="163" t="s">
        <v>34</v>
      </c>
      <c r="O163" s="164">
        <v>1.48</v>
      </c>
      <c r="P163" s="164">
        <f>O163*H163</f>
        <v>0.84359999999999991</v>
      </c>
      <c r="Q163" s="164">
        <v>0</v>
      </c>
      <c r="R163" s="164">
        <f>Q163*H163</f>
        <v>0</v>
      </c>
      <c r="S163" s="164">
        <v>0</v>
      </c>
      <c r="T163" s="165">
        <f>S163*H163</f>
        <v>0</v>
      </c>
      <c r="AR163" s="136" t="s">
        <v>131</v>
      </c>
      <c r="AT163" s="136" t="s">
        <v>127</v>
      </c>
      <c r="AU163" s="136" t="s">
        <v>78</v>
      </c>
      <c r="AY163" s="6" t="s">
        <v>125</v>
      </c>
      <c r="BE163" s="137">
        <f>IF(N163="základní",J163,0)</f>
        <v>627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6" t="s">
        <v>7</v>
      </c>
      <c r="BK163" s="137">
        <f>ROUND(I163*H163,0)</f>
        <v>627</v>
      </c>
      <c r="BL163" s="6" t="s">
        <v>131</v>
      </c>
      <c r="BM163" s="136" t="s">
        <v>487</v>
      </c>
    </row>
    <row r="164" spans="1:65" ht="6.95" customHeight="1">
      <c r="A164" s="16"/>
      <c r="B164" s="29"/>
      <c r="C164" s="30"/>
      <c r="D164" s="30"/>
      <c r="E164" s="30"/>
      <c r="F164" s="30"/>
      <c r="G164" s="30"/>
      <c r="H164" s="30"/>
      <c r="I164" s="30"/>
      <c r="J164" s="30"/>
      <c r="K164" s="30"/>
      <c r="L164" s="17"/>
      <c r="M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</sheetData>
  <autoFilter ref="C120:K163" xr:uid="{00000000-0009-0000-0000-000005000000}"/>
  <mergeCells count="9">
    <mergeCell ref="E85:H85"/>
    <mergeCell ref="E87:H87"/>
    <mergeCell ref="E111:H111"/>
    <mergeCell ref="E113:H11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0" scale="0" firstPageNumber="0" fitToHeight="100" orientation="portrait" usePrinterDefaults="0" horizontalDpi="0" verticalDpi="0" copies="0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28</vt:i4>
      </vt:variant>
    </vt:vector>
  </HeadingPairs>
  <TitlesOfParts>
    <vt:vector size="34" baseType="lpstr">
      <vt:lpstr>Rekapitulace stavby</vt:lpstr>
      <vt:lpstr>SO-01 - Vodovod</vt:lpstr>
      <vt:lpstr>SO-02 - Vodovodní přípojk...</vt:lpstr>
      <vt:lpstr>SO-03 - Vodovodní přípojk...</vt:lpstr>
      <vt:lpstr>SO-04 - Vodovodní přípojk...</vt:lpstr>
      <vt:lpstr>SO-05 - Vodovodní přípojk...</vt:lpstr>
      <vt:lpstr>'SO-01 - Vodovod'!_FilterDatabase_0</vt:lpstr>
      <vt:lpstr>'SO-02 - Vodovodní přípojk...'!_FilterDatabase_0</vt:lpstr>
      <vt:lpstr>'SO-03 - Vodovodní přípojk...'!_FilterDatabase_0</vt:lpstr>
      <vt:lpstr>'SO-04 - Vodovodní přípojk...'!_FilterDatabase_0</vt:lpstr>
      <vt:lpstr>'SO-05 - Vodovodní přípojk...'!_FilterDatabase_0</vt:lpstr>
      <vt:lpstr>'SO-01 - Vodovod'!_FiltrDatabaze</vt:lpstr>
      <vt:lpstr>'SO-02 - Vodovodní přípojk...'!_FiltrDatabaze</vt:lpstr>
      <vt:lpstr>'SO-03 - Vodovodní přípojk...'!_FiltrDatabaze</vt:lpstr>
      <vt:lpstr>'SO-04 - Vodovodní přípojk...'!_FiltrDatabaze</vt:lpstr>
      <vt:lpstr>'SO-05 - Vodovodní přípojk...'!_FiltrDatabaze</vt:lpstr>
      <vt:lpstr>'Rekapitulace stavby'!Názvy_tisku</vt:lpstr>
      <vt:lpstr>'SO-01 - Vodovod'!Názvy_tisku</vt:lpstr>
      <vt:lpstr>'SO-02 - Vodovodní přípojk...'!Názvy_tisku</vt:lpstr>
      <vt:lpstr>'SO-03 - Vodovodní přípojk...'!Názvy_tisku</vt:lpstr>
      <vt:lpstr>'SO-04 - Vodovodní přípojk...'!Názvy_tisku</vt:lpstr>
      <vt:lpstr>'SO-05 - Vodovodní přípojk...'!Názvy_tisku</vt:lpstr>
      <vt:lpstr>'Rekapitulace stavby'!Print_Area_0</vt:lpstr>
      <vt:lpstr>'SO-01 - Vodovod'!Print_Area_0</vt:lpstr>
      <vt:lpstr>'SO-02 - Vodovodní přípojk...'!Print_Area_0</vt:lpstr>
      <vt:lpstr>'SO-03 - Vodovodní přípojk...'!Print_Area_0</vt:lpstr>
      <vt:lpstr>'SO-04 - Vodovodní přípojk...'!Print_Area_0</vt:lpstr>
      <vt:lpstr>'SO-05 - Vodovodní přípojk...'!Print_Area_0</vt:lpstr>
      <vt:lpstr>'Rekapitulace stavby'!Print_Titles_0</vt:lpstr>
      <vt:lpstr>'SO-01 - Vodovod'!Print_Titles_0</vt:lpstr>
      <vt:lpstr>'SO-02 - Vodovodní přípojk...'!Print_Titles_0</vt:lpstr>
      <vt:lpstr>'SO-03 - Vodovodní přípojk...'!Print_Titles_0</vt:lpstr>
      <vt:lpstr>'SO-04 - Vodovodní přípojk...'!Print_Titles_0</vt:lpstr>
      <vt:lpstr>'SO-05 - Vodovodní přípojk...'!Print_Titles_0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NB-A357\Master</dc:creator>
  <dc:description/>
  <cp:lastModifiedBy>Jan Dvořák</cp:lastModifiedBy>
  <cp:revision>3</cp:revision>
  <dcterms:created xsi:type="dcterms:W3CDTF">2023-12-20T09:10:52Z</dcterms:created>
  <dcterms:modified xsi:type="dcterms:W3CDTF">2024-02-14T11:07:15Z</dcterms:modified>
  <dc:language>cs-CZ</dc:language>
</cp:coreProperties>
</file>